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pinheiro/Documents/sheets 2/"/>
    </mc:Choice>
  </mc:AlternateContent>
  <xr:revisionPtr revIDLastSave="0" documentId="8_{059529D3-9AA8-3046-B0C0-A3A1FB61AAFE}" xr6:coauthVersionLast="36" xr6:coauthVersionMax="36" xr10:uidLastSave="{00000000-0000-0000-0000-000000000000}"/>
  <bookViews>
    <workbookView xWindow="780" yWindow="1000" windowWidth="27640" windowHeight="16440" activeTab="1" xr2:uid="{B3C64DB9-71BA-544E-905C-CA19EB24CFC2}"/>
  </bookViews>
  <sheets>
    <sheet name="censos" sheetId="1" r:id="rId1"/>
    <sheet name="Dados" sheetId="2" r:id="rId2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K4232" i="1" l="1"/>
  <c r="AI4232" i="1"/>
  <c r="AF4232" i="1"/>
  <c r="AH4232" i="1"/>
  <c r="AE4232" i="1"/>
  <c r="L4232" i="1"/>
  <c r="AK4231" i="1"/>
  <c r="AI4231" i="1"/>
  <c r="AF4231" i="1"/>
  <c r="AH4231" i="1"/>
  <c r="AE4231" i="1"/>
  <c r="L4231" i="1"/>
  <c r="AK4230" i="1"/>
  <c r="AI4230" i="1"/>
  <c r="AF4230" i="1"/>
  <c r="AH4230" i="1"/>
  <c r="AE4230" i="1"/>
  <c r="L4230" i="1"/>
  <c r="AK4229" i="1"/>
  <c r="AI4229" i="1"/>
  <c r="AF4229" i="1"/>
  <c r="AH4229" i="1"/>
  <c r="AE4229" i="1"/>
  <c r="L4229" i="1"/>
  <c r="AK4228" i="1"/>
  <c r="AI4228" i="1"/>
  <c r="AF4228" i="1"/>
  <c r="AH4228" i="1"/>
  <c r="AE4228" i="1"/>
  <c r="L4228" i="1"/>
  <c r="AK4227" i="1"/>
  <c r="AI4227" i="1"/>
  <c r="AF4227" i="1"/>
  <c r="AH4227" i="1"/>
  <c r="AE4227" i="1"/>
  <c r="L4227" i="1"/>
  <c r="AK4226" i="1"/>
  <c r="AI4226" i="1"/>
  <c r="AF4226" i="1"/>
  <c r="AH4226" i="1"/>
  <c r="AE4226" i="1"/>
  <c r="L4226" i="1"/>
  <c r="AK4225" i="1"/>
  <c r="AI4225" i="1"/>
  <c r="AF4225" i="1"/>
  <c r="AH4225" i="1"/>
  <c r="AE4225" i="1"/>
  <c r="L4225" i="1"/>
  <c r="AK4224" i="1"/>
  <c r="AI4224" i="1"/>
  <c r="AF4224" i="1"/>
  <c r="AH4224" i="1"/>
  <c r="AE4224" i="1"/>
  <c r="L4224" i="1"/>
  <c r="AK4223" i="1"/>
  <c r="AI4223" i="1"/>
  <c r="AF4223" i="1"/>
  <c r="AH4223" i="1"/>
  <c r="AE4223" i="1"/>
  <c r="L4223" i="1"/>
  <c r="AK4222" i="1"/>
  <c r="AI4222" i="1"/>
  <c r="AF4222" i="1"/>
  <c r="AH4222" i="1"/>
  <c r="AE4222" i="1"/>
  <c r="L4222" i="1"/>
  <c r="AK4221" i="1"/>
  <c r="AI4221" i="1"/>
  <c r="AF4221" i="1"/>
  <c r="AH4221" i="1"/>
  <c r="AE4221" i="1"/>
  <c r="L4221" i="1"/>
  <c r="AK4220" i="1"/>
  <c r="AI4220" i="1"/>
  <c r="AF4220" i="1"/>
  <c r="AH4220" i="1"/>
  <c r="AE4220" i="1"/>
  <c r="L4220" i="1"/>
  <c r="AK4219" i="1"/>
  <c r="AI4219" i="1"/>
  <c r="AF4219" i="1"/>
  <c r="AH4219" i="1"/>
  <c r="AE4219" i="1"/>
  <c r="L4219" i="1"/>
  <c r="AK4218" i="1"/>
  <c r="AI4218" i="1"/>
  <c r="AF4218" i="1"/>
  <c r="AH4218" i="1"/>
  <c r="AE4218" i="1"/>
  <c r="L4218" i="1"/>
  <c r="AK4217" i="1"/>
  <c r="AI4217" i="1"/>
  <c r="AF4217" i="1"/>
  <c r="AH4217" i="1"/>
  <c r="AE4217" i="1"/>
  <c r="L4217" i="1"/>
  <c r="AK4216" i="1"/>
  <c r="AI4216" i="1"/>
  <c r="AF4216" i="1"/>
  <c r="AH4216" i="1"/>
  <c r="AE4216" i="1"/>
  <c r="L4216" i="1"/>
  <c r="AK4215" i="1"/>
  <c r="AI4215" i="1"/>
  <c r="AF4215" i="1"/>
  <c r="AH4215" i="1"/>
  <c r="AE4215" i="1"/>
  <c r="L4215" i="1"/>
  <c r="AK4214" i="1"/>
  <c r="AI4214" i="1"/>
  <c r="AF4214" i="1"/>
  <c r="AH4214" i="1"/>
  <c r="AE4214" i="1"/>
  <c r="L4214" i="1"/>
  <c r="AK4213" i="1"/>
  <c r="AI4213" i="1"/>
  <c r="AF4213" i="1"/>
  <c r="AH4213" i="1"/>
  <c r="AE4213" i="1"/>
  <c r="L4213" i="1"/>
  <c r="AK4212" i="1"/>
  <c r="AI4212" i="1"/>
  <c r="AF4212" i="1"/>
  <c r="AH4212" i="1"/>
  <c r="AE4212" i="1"/>
  <c r="L4212" i="1"/>
  <c r="AK4211" i="1"/>
  <c r="AI4211" i="1"/>
  <c r="AF4211" i="1"/>
  <c r="AH4211" i="1"/>
  <c r="AE4211" i="1"/>
  <c r="L4211" i="1"/>
  <c r="AK4210" i="1"/>
  <c r="AI4210" i="1"/>
  <c r="AF4210" i="1"/>
  <c r="AH4210" i="1"/>
  <c r="AE4210" i="1"/>
  <c r="L4210" i="1"/>
  <c r="AK4209" i="1"/>
  <c r="AI4209" i="1"/>
  <c r="AF4209" i="1"/>
  <c r="AH4209" i="1"/>
  <c r="AE4209" i="1"/>
  <c r="L4209" i="1"/>
  <c r="AK4208" i="1"/>
  <c r="AI4208" i="1"/>
  <c r="AF4208" i="1"/>
  <c r="AH4208" i="1"/>
  <c r="AE4208" i="1"/>
  <c r="L4208" i="1"/>
  <c r="AK4207" i="1"/>
  <c r="AI4207" i="1"/>
  <c r="AF4207" i="1"/>
  <c r="AH4207" i="1"/>
  <c r="AE4207" i="1"/>
  <c r="L4207" i="1"/>
  <c r="AK4206" i="1"/>
  <c r="AI4206" i="1"/>
  <c r="AF4206" i="1"/>
  <c r="AH4206" i="1"/>
  <c r="AE4206" i="1"/>
  <c r="L4206" i="1"/>
  <c r="AK4205" i="1"/>
  <c r="AI4205" i="1"/>
  <c r="AF4205" i="1"/>
  <c r="AH4205" i="1"/>
  <c r="AE4205" i="1"/>
  <c r="L4205" i="1"/>
  <c r="AK4204" i="1"/>
  <c r="AI4204" i="1"/>
  <c r="AF4204" i="1"/>
  <c r="AH4204" i="1"/>
  <c r="AE4204" i="1"/>
  <c r="L4204" i="1"/>
  <c r="AK4203" i="1"/>
  <c r="AI4203" i="1"/>
  <c r="AF4203" i="1"/>
  <c r="AH4203" i="1"/>
  <c r="AE4203" i="1"/>
  <c r="L4203" i="1"/>
  <c r="AK4202" i="1"/>
  <c r="AI4202" i="1"/>
  <c r="AF4202" i="1"/>
  <c r="AH4202" i="1"/>
  <c r="AE4202" i="1"/>
  <c r="L4202" i="1"/>
  <c r="AK4201" i="1"/>
  <c r="AI4201" i="1"/>
  <c r="AF4201" i="1"/>
  <c r="AH4201" i="1"/>
  <c r="AE4201" i="1"/>
  <c r="L4201" i="1"/>
  <c r="AK4200" i="1"/>
  <c r="AI4200" i="1"/>
  <c r="AF4200" i="1"/>
  <c r="AH4200" i="1"/>
  <c r="AE4200" i="1"/>
  <c r="L4200" i="1"/>
  <c r="AK4199" i="1"/>
  <c r="AI4199" i="1"/>
  <c r="AF4199" i="1"/>
  <c r="AH4199" i="1"/>
  <c r="AE4199" i="1"/>
  <c r="L4199" i="1"/>
  <c r="AK4198" i="1"/>
  <c r="AI4198" i="1"/>
  <c r="AF4198" i="1"/>
  <c r="AH4198" i="1"/>
  <c r="AE4198" i="1"/>
  <c r="L4198" i="1"/>
  <c r="AK4197" i="1"/>
  <c r="AI4197" i="1"/>
  <c r="AF4197" i="1"/>
  <c r="AH4197" i="1"/>
  <c r="AE4197" i="1"/>
  <c r="L4197" i="1"/>
  <c r="AK4196" i="1"/>
  <c r="AI4196" i="1"/>
  <c r="AF4196" i="1"/>
  <c r="AH4196" i="1"/>
  <c r="AE4196" i="1"/>
  <c r="L4196" i="1"/>
  <c r="AK4195" i="1"/>
  <c r="AI4195" i="1"/>
  <c r="AF4195" i="1"/>
  <c r="AH4195" i="1"/>
  <c r="AE4195" i="1"/>
  <c r="L4195" i="1"/>
  <c r="AK4194" i="1"/>
  <c r="AI4194" i="1"/>
  <c r="AF4194" i="1"/>
  <c r="AH4194" i="1"/>
  <c r="AE4194" i="1"/>
  <c r="L4194" i="1"/>
  <c r="AK4193" i="1"/>
  <c r="AI4193" i="1"/>
  <c r="AF4193" i="1"/>
  <c r="AH4193" i="1"/>
  <c r="AE4193" i="1"/>
  <c r="L4193" i="1"/>
  <c r="AK4192" i="1"/>
  <c r="AI4192" i="1"/>
  <c r="AF4192" i="1"/>
  <c r="AH4192" i="1"/>
  <c r="AE4192" i="1"/>
  <c r="L4192" i="1"/>
  <c r="AK4191" i="1"/>
  <c r="AI4191" i="1"/>
  <c r="AF4191" i="1"/>
  <c r="AH4191" i="1"/>
  <c r="AE4191" i="1"/>
  <c r="L4191" i="1"/>
  <c r="AK4190" i="1"/>
  <c r="AI4190" i="1"/>
  <c r="AF4190" i="1"/>
  <c r="AH4190" i="1"/>
  <c r="AE4190" i="1"/>
  <c r="L4190" i="1"/>
  <c r="AK4189" i="1"/>
  <c r="AI4189" i="1"/>
  <c r="AF4189" i="1"/>
  <c r="AH4189" i="1"/>
  <c r="AE4189" i="1"/>
  <c r="L4189" i="1"/>
  <c r="AK4188" i="1"/>
  <c r="AI4188" i="1"/>
  <c r="AF4188" i="1"/>
  <c r="AH4188" i="1"/>
  <c r="AE4188" i="1"/>
  <c r="L4188" i="1"/>
  <c r="AK4187" i="1"/>
  <c r="AI4187" i="1"/>
  <c r="AF4187" i="1"/>
  <c r="AH4187" i="1"/>
  <c r="AE4187" i="1"/>
  <c r="L4187" i="1"/>
  <c r="AK4186" i="1"/>
  <c r="AI4186" i="1"/>
  <c r="AF4186" i="1"/>
  <c r="AH4186" i="1"/>
  <c r="AE4186" i="1"/>
  <c r="L4186" i="1"/>
  <c r="AK4185" i="1"/>
  <c r="AI4185" i="1"/>
  <c r="AF4185" i="1"/>
  <c r="AH4185" i="1"/>
  <c r="AE4185" i="1"/>
  <c r="L4185" i="1"/>
  <c r="AK4184" i="1"/>
  <c r="AI4184" i="1"/>
  <c r="AF4184" i="1"/>
  <c r="AH4184" i="1"/>
  <c r="AE4184" i="1"/>
  <c r="L4184" i="1"/>
  <c r="AK4183" i="1"/>
  <c r="AI4183" i="1"/>
  <c r="AF4183" i="1"/>
  <c r="AH4183" i="1"/>
  <c r="AE4183" i="1"/>
  <c r="L4183" i="1"/>
  <c r="AK4182" i="1"/>
  <c r="AI4182" i="1"/>
  <c r="AF4182" i="1"/>
  <c r="AH4182" i="1"/>
  <c r="AE4182" i="1"/>
  <c r="L4182" i="1"/>
  <c r="AK4181" i="1"/>
  <c r="AI4181" i="1"/>
  <c r="AF4181" i="1"/>
  <c r="AH4181" i="1"/>
  <c r="AE4181" i="1"/>
  <c r="L4181" i="1"/>
  <c r="AK4180" i="1"/>
  <c r="AI4180" i="1"/>
  <c r="AF4180" i="1"/>
  <c r="AH4180" i="1"/>
  <c r="AE4180" i="1"/>
  <c r="L4180" i="1"/>
  <c r="AK4179" i="1"/>
  <c r="AI4179" i="1"/>
  <c r="AF4179" i="1"/>
  <c r="AH4179" i="1"/>
  <c r="AE4179" i="1"/>
  <c r="L4179" i="1"/>
  <c r="AK4178" i="1"/>
  <c r="AI4178" i="1"/>
  <c r="AF4178" i="1"/>
  <c r="AH4178" i="1"/>
  <c r="AE4178" i="1"/>
  <c r="L4178" i="1"/>
  <c r="AK4177" i="1"/>
  <c r="AI4177" i="1"/>
  <c r="AF4177" i="1"/>
  <c r="AH4177" i="1"/>
  <c r="AE4177" i="1"/>
  <c r="L4177" i="1"/>
  <c r="AK4176" i="1"/>
  <c r="AI4176" i="1"/>
  <c r="AF4176" i="1"/>
  <c r="AH4176" i="1"/>
  <c r="AE4176" i="1"/>
  <c r="L4176" i="1"/>
  <c r="AK4175" i="1"/>
  <c r="AI4175" i="1"/>
  <c r="AF4175" i="1"/>
  <c r="AH4175" i="1"/>
  <c r="AE4175" i="1"/>
  <c r="L4175" i="1"/>
  <c r="AK4174" i="1"/>
  <c r="AI4174" i="1"/>
  <c r="AF4174" i="1"/>
  <c r="AH4174" i="1"/>
  <c r="AE4174" i="1"/>
  <c r="L4174" i="1"/>
  <c r="AK4173" i="1"/>
  <c r="AI4173" i="1"/>
  <c r="AF4173" i="1"/>
  <c r="AH4173" i="1"/>
  <c r="AE4173" i="1"/>
  <c r="L4173" i="1"/>
  <c r="AK4172" i="1"/>
  <c r="AI4172" i="1"/>
  <c r="AF4172" i="1"/>
  <c r="AH4172" i="1"/>
  <c r="AE4172" i="1"/>
  <c r="L4172" i="1"/>
  <c r="AK4171" i="1"/>
  <c r="AI4171" i="1"/>
  <c r="AF4171" i="1"/>
  <c r="AH4171" i="1"/>
  <c r="AE4171" i="1"/>
  <c r="L4171" i="1"/>
  <c r="AK4170" i="1"/>
  <c r="AI4170" i="1"/>
  <c r="AF4170" i="1"/>
  <c r="AH4170" i="1"/>
  <c r="AE4170" i="1"/>
  <c r="L4170" i="1"/>
  <c r="AK4169" i="1"/>
  <c r="AI4169" i="1"/>
  <c r="AF4169" i="1"/>
  <c r="AH4169" i="1"/>
  <c r="AE4169" i="1"/>
  <c r="L4169" i="1"/>
  <c r="AK4168" i="1"/>
  <c r="AI4168" i="1"/>
  <c r="AF4168" i="1"/>
  <c r="AH4168" i="1"/>
  <c r="AE4168" i="1"/>
  <c r="L4168" i="1"/>
  <c r="AK4167" i="1"/>
  <c r="AI4167" i="1"/>
  <c r="AF4167" i="1"/>
  <c r="AH4167" i="1"/>
  <c r="AE4167" i="1"/>
  <c r="L4167" i="1"/>
  <c r="AK4166" i="1"/>
  <c r="AI4166" i="1"/>
  <c r="AF4166" i="1"/>
  <c r="AH4166" i="1"/>
  <c r="AE4166" i="1"/>
  <c r="L4166" i="1"/>
  <c r="AK4165" i="1"/>
  <c r="AI4165" i="1"/>
  <c r="AF4165" i="1"/>
  <c r="AH4165" i="1"/>
  <c r="AE4165" i="1"/>
  <c r="L4165" i="1"/>
  <c r="AK4164" i="1"/>
  <c r="AI4164" i="1"/>
  <c r="AF4164" i="1"/>
  <c r="AH4164" i="1"/>
  <c r="AE4164" i="1"/>
  <c r="L4164" i="1"/>
  <c r="AK4163" i="1"/>
  <c r="AI4163" i="1"/>
  <c r="AF4163" i="1"/>
  <c r="AH4163" i="1"/>
  <c r="AE4163" i="1"/>
  <c r="L4163" i="1"/>
  <c r="AK4162" i="1"/>
  <c r="AI4162" i="1"/>
  <c r="AF4162" i="1"/>
  <c r="AH4162" i="1"/>
  <c r="AE4162" i="1"/>
  <c r="L4162" i="1"/>
  <c r="AK4161" i="1"/>
  <c r="AI4161" i="1"/>
  <c r="AF4161" i="1"/>
  <c r="AH4161" i="1"/>
  <c r="AE4161" i="1"/>
  <c r="L4161" i="1"/>
  <c r="AK4160" i="1"/>
  <c r="AI4160" i="1"/>
  <c r="AF4160" i="1"/>
  <c r="AH4160" i="1"/>
  <c r="AE4160" i="1"/>
  <c r="L4160" i="1"/>
  <c r="AK4159" i="1"/>
  <c r="AI4159" i="1"/>
  <c r="AF4159" i="1"/>
  <c r="AH4159" i="1"/>
  <c r="AE4159" i="1"/>
  <c r="L4159" i="1"/>
  <c r="AK4158" i="1"/>
  <c r="AI4158" i="1"/>
  <c r="AF4158" i="1"/>
  <c r="AH4158" i="1"/>
  <c r="AE4158" i="1"/>
  <c r="L4158" i="1"/>
  <c r="AK4157" i="1"/>
  <c r="AI4157" i="1"/>
  <c r="AF4157" i="1"/>
  <c r="AH4157" i="1"/>
  <c r="AE4157" i="1"/>
  <c r="L4157" i="1"/>
  <c r="AK4156" i="1"/>
  <c r="AI4156" i="1"/>
  <c r="AF4156" i="1"/>
  <c r="AH4156" i="1"/>
  <c r="AE4156" i="1"/>
  <c r="L4156" i="1"/>
  <c r="AK4155" i="1"/>
  <c r="AI4155" i="1"/>
  <c r="AF4155" i="1"/>
  <c r="AH4155" i="1"/>
  <c r="AE4155" i="1"/>
  <c r="L4155" i="1"/>
  <c r="AK4154" i="1"/>
  <c r="AI4154" i="1"/>
  <c r="AF4154" i="1"/>
  <c r="AH4154" i="1"/>
  <c r="AE4154" i="1"/>
  <c r="L4154" i="1"/>
  <c r="AK4153" i="1"/>
  <c r="AI4153" i="1"/>
  <c r="AF4153" i="1"/>
  <c r="AH4153" i="1"/>
  <c r="AE4153" i="1"/>
  <c r="L4153" i="1"/>
  <c r="AK4152" i="1"/>
  <c r="AI4152" i="1"/>
  <c r="AF4152" i="1"/>
  <c r="AH4152" i="1"/>
  <c r="AE4152" i="1"/>
  <c r="L4152" i="1"/>
  <c r="AK4151" i="1"/>
  <c r="AI4151" i="1"/>
  <c r="AF4151" i="1"/>
  <c r="AH4151" i="1"/>
  <c r="AE4151" i="1"/>
  <c r="L4151" i="1"/>
  <c r="AK4150" i="1"/>
  <c r="AI4150" i="1"/>
  <c r="AF4150" i="1"/>
  <c r="AH4150" i="1"/>
  <c r="AE4150" i="1"/>
  <c r="L4150" i="1"/>
  <c r="AK4149" i="1"/>
  <c r="AI4149" i="1"/>
  <c r="AF4149" i="1"/>
  <c r="AH4149" i="1"/>
  <c r="AE4149" i="1"/>
  <c r="L4149" i="1"/>
  <c r="AK4148" i="1"/>
  <c r="AI4148" i="1"/>
  <c r="AF4148" i="1"/>
  <c r="AH4148" i="1"/>
  <c r="AE4148" i="1"/>
  <c r="L4148" i="1"/>
  <c r="AK4147" i="1"/>
  <c r="AI4147" i="1"/>
  <c r="AF4147" i="1"/>
  <c r="AH4147" i="1"/>
  <c r="AE4147" i="1"/>
  <c r="L4147" i="1"/>
  <c r="AK4146" i="1"/>
  <c r="AI4146" i="1"/>
  <c r="AF4146" i="1"/>
  <c r="AH4146" i="1"/>
  <c r="AE4146" i="1"/>
  <c r="L4146" i="1"/>
  <c r="AK4145" i="1"/>
  <c r="AI4145" i="1"/>
  <c r="AF4145" i="1"/>
  <c r="AH4145" i="1"/>
  <c r="AE4145" i="1"/>
  <c r="L4145" i="1"/>
  <c r="AK4144" i="1"/>
  <c r="AI4144" i="1"/>
  <c r="AF4144" i="1"/>
  <c r="AH4144" i="1"/>
  <c r="AE4144" i="1"/>
  <c r="L4144" i="1"/>
  <c r="AK4143" i="1"/>
  <c r="AI4143" i="1"/>
  <c r="AF4143" i="1"/>
  <c r="AH4143" i="1"/>
  <c r="AE4143" i="1"/>
  <c r="L4143" i="1"/>
  <c r="AK4142" i="1"/>
  <c r="AI4142" i="1"/>
  <c r="AF4142" i="1"/>
  <c r="AH4142" i="1"/>
  <c r="AE4142" i="1"/>
  <c r="L4142" i="1"/>
  <c r="AK4141" i="1"/>
  <c r="AI4141" i="1"/>
  <c r="AF4141" i="1"/>
  <c r="AH4141" i="1"/>
  <c r="AE4141" i="1"/>
  <c r="L4141" i="1"/>
  <c r="AK4140" i="1"/>
  <c r="AI4140" i="1"/>
  <c r="AF4140" i="1"/>
  <c r="AH4140" i="1"/>
  <c r="AE4140" i="1"/>
  <c r="L4140" i="1"/>
  <c r="AK4139" i="1"/>
  <c r="AI4139" i="1"/>
  <c r="AF4139" i="1"/>
  <c r="AH4139" i="1"/>
  <c r="AE4139" i="1"/>
  <c r="L4139" i="1"/>
  <c r="AK4138" i="1"/>
  <c r="AI4138" i="1"/>
  <c r="AF4138" i="1"/>
  <c r="AH4138" i="1"/>
  <c r="AE4138" i="1"/>
  <c r="L4138" i="1"/>
  <c r="AK4137" i="1"/>
  <c r="AI4137" i="1"/>
  <c r="AF4137" i="1"/>
  <c r="AH4137" i="1"/>
  <c r="AE4137" i="1"/>
  <c r="L4137" i="1"/>
  <c r="AK4136" i="1"/>
  <c r="AI4136" i="1"/>
  <c r="AF4136" i="1"/>
  <c r="AH4136" i="1"/>
  <c r="AE4136" i="1"/>
  <c r="L4136" i="1"/>
  <c r="AK4135" i="1"/>
  <c r="AI4135" i="1"/>
  <c r="AF4135" i="1"/>
  <c r="AH4135" i="1"/>
  <c r="AE4135" i="1"/>
  <c r="L4135" i="1"/>
  <c r="AK4134" i="1"/>
  <c r="AI4134" i="1"/>
  <c r="AF4134" i="1"/>
  <c r="AH4134" i="1"/>
  <c r="AE4134" i="1"/>
  <c r="L4134" i="1"/>
  <c r="AK4133" i="1"/>
  <c r="AI4133" i="1"/>
  <c r="AF4133" i="1"/>
  <c r="AH4133" i="1"/>
  <c r="AE4133" i="1"/>
  <c r="L4133" i="1"/>
  <c r="AK4132" i="1"/>
  <c r="AI4132" i="1"/>
  <c r="AF4132" i="1"/>
  <c r="AH4132" i="1"/>
  <c r="AE4132" i="1"/>
  <c r="L4132" i="1"/>
  <c r="AK4131" i="1"/>
  <c r="AI4131" i="1"/>
  <c r="AF4131" i="1"/>
  <c r="AH4131" i="1"/>
  <c r="AE4131" i="1"/>
  <c r="L4131" i="1"/>
  <c r="AK4130" i="1"/>
  <c r="AI4130" i="1"/>
  <c r="AF4130" i="1"/>
  <c r="AH4130" i="1"/>
  <c r="AE4130" i="1"/>
  <c r="L4130" i="1"/>
  <c r="AK4129" i="1"/>
  <c r="AI4129" i="1"/>
  <c r="AF4129" i="1"/>
  <c r="AH4129" i="1"/>
  <c r="AE4129" i="1"/>
  <c r="L4129" i="1"/>
  <c r="AK4128" i="1"/>
  <c r="AI4128" i="1"/>
  <c r="AF4128" i="1"/>
  <c r="AH4128" i="1"/>
  <c r="AE4128" i="1"/>
  <c r="L4128" i="1"/>
  <c r="AK4127" i="1"/>
  <c r="AI4127" i="1"/>
  <c r="AF4127" i="1"/>
  <c r="AH4127" i="1"/>
  <c r="AE4127" i="1"/>
  <c r="L4127" i="1"/>
  <c r="AK4126" i="1"/>
  <c r="AI4126" i="1"/>
  <c r="AF4126" i="1"/>
  <c r="AH4126" i="1"/>
  <c r="AE4126" i="1"/>
  <c r="L4126" i="1"/>
  <c r="AK4125" i="1"/>
  <c r="AI4125" i="1"/>
  <c r="AF4125" i="1"/>
  <c r="AH4125" i="1"/>
  <c r="AE4125" i="1"/>
  <c r="L4125" i="1"/>
  <c r="AK4124" i="1"/>
  <c r="AI4124" i="1"/>
  <c r="AF4124" i="1"/>
  <c r="AH4124" i="1"/>
  <c r="AE4124" i="1"/>
  <c r="L4124" i="1"/>
  <c r="AK4123" i="1"/>
  <c r="AI4123" i="1"/>
  <c r="AF4123" i="1"/>
  <c r="AH4123" i="1"/>
  <c r="AE4123" i="1"/>
  <c r="L4123" i="1"/>
  <c r="AK4122" i="1"/>
  <c r="AI4122" i="1"/>
  <c r="AF4122" i="1"/>
  <c r="AH4122" i="1"/>
  <c r="AE4122" i="1"/>
  <c r="L4122" i="1"/>
  <c r="AK4121" i="1"/>
  <c r="AI4121" i="1"/>
  <c r="AF4121" i="1"/>
  <c r="AH4121" i="1"/>
  <c r="AE4121" i="1"/>
  <c r="L4121" i="1"/>
  <c r="AK4120" i="1"/>
  <c r="AI4120" i="1"/>
  <c r="AF4120" i="1"/>
  <c r="AH4120" i="1"/>
  <c r="AE4120" i="1"/>
  <c r="L4120" i="1"/>
  <c r="AK4119" i="1"/>
  <c r="AI4119" i="1"/>
  <c r="AF4119" i="1"/>
  <c r="AH4119" i="1"/>
  <c r="AE4119" i="1"/>
  <c r="L4119" i="1"/>
  <c r="AK4118" i="1"/>
  <c r="AI4118" i="1"/>
  <c r="AF4118" i="1"/>
  <c r="AH4118" i="1"/>
  <c r="AE4118" i="1"/>
  <c r="L4118" i="1"/>
  <c r="AK4117" i="1"/>
  <c r="AI4117" i="1"/>
  <c r="AF4117" i="1"/>
  <c r="AH4117" i="1"/>
  <c r="AE4117" i="1"/>
  <c r="L4117" i="1"/>
  <c r="AK4116" i="1"/>
  <c r="AI4116" i="1"/>
  <c r="AF4116" i="1"/>
  <c r="AH4116" i="1"/>
  <c r="AE4116" i="1"/>
  <c r="L4116" i="1"/>
  <c r="AK4115" i="1"/>
  <c r="AI4115" i="1"/>
  <c r="AF4115" i="1"/>
  <c r="AH4115" i="1"/>
  <c r="AE4115" i="1"/>
  <c r="L4115" i="1"/>
  <c r="AK4114" i="1"/>
  <c r="AI4114" i="1"/>
  <c r="AF4114" i="1"/>
  <c r="AH4114" i="1"/>
  <c r="AE4114" i="1"/>
  <c r="L4114" i="1"/>
  <c r="AK4113" i="1"/>
  <c r="AI4113" i="1"/>
  <c r="AF4113" i="1"/>
  <c r="AH4113" i="1"/>
  <c r="AE4113" i="1"/>
  <c r="L4113" i="1"/>
  <c r="AK4112" i="1"/>
  <c r="AI4112" i="1"/>
  <c r="AF4112" i="1"/>
  <c r="AH4112" i="1"/>
  <c r="AE4112" i="1"/>
  <c r="L4112" i="1"/>
  <c r="AK4111" i="1"/>
  <c r="AI4111" i="1"/>
  <c r="AF4111" i="1"/>
  <c r="AH4111" i="1"/>
  <c r="AE4111" i="1"/>
  <c r="L4111" i="1"/>
  <c r="AK4110" i="1"/>
  <c r="AI4110" i="1"/>
  <c r="AF4110" i="1"/>
  <c r="AH4110" i="1"/>
  <c r="AE4110" i="1"/>
  <c r="L4110" i="1"/>
  <c r="AK4109" i="1"/>
  <c r="AI4109" i="1"/>
  <c r="AF4109" i="1"/>
  <c r="AH4109" i="1"/>
  <c r="AE4109" i="1"/>
  <c r="L4109" i="1"/>
  <c r="AK4108" i="1"/>
  <c r="AI4108" i="1"/>
  <c r="AF4108" i="1"/>
  <c r="AH4108" i="1"/>
  <c r="AE4108" i="1"/>
  <c r="L4108" i="1"/>
  <c r="AK4107" i="1"/>
  <c r="AI4107" i="1"/>
  <c r="AF4107" i="1"/>
  <c r="AH4107" i="1"/>
  <c r="AE4107" i="1"/>
  <c r="L4107" i="1"/>
  <c r="AK4106" i="1"/>
  <c r="AI4106" i="1"/>
  <c r="AF4106" i="1"/>
  <c r="AH4106" i="1"/>
  <c r="AE4106" i="1"/>
  <c r="L4106" i="1"/>
  <c r="AK4105" i="1"/>
  <c r="AI4105" i="1"/>
  <c r="AF4105" i="1"/>
  <c r="AH4105" i="1"/>
  <c r="AE4105" i="1"/>
  <c r="L4105" i="1"/>
  <c r="AK4104" i="1"/>
  <c r="AI4104" i="1"/>
  <c r="AF4104" i="1"/>
  <c r="AH4104" i="1"/>
  <c r="AE4104" i="1"/>
  <c r="L4104" i="1"/>
  <c r="AK4103" i="1"/>
  <c r="AI4103" i="1"/>
  <c r="AF4103" i="1"/>
  <c r="AH4103" i="1"/>
  <c r="AE4103" i="1"/>
  <c r="L4103" i="1"/>
  <c r="AK4102" i="1"/>
  <c r="AI4102" i="1"/>
  <c r="AF4102" i="1"/>
  <c r="AH4102" i="1"/>
  <c r="AE4102" i="1"/>
  <c r="L4102" i="1"/>
  <c r="AK4101" i="1"/>
  <c r="AI4101" i="1"/>
  <c r="AF4101" i="1"/>
  <c r="AH4101" i="1"/>
  <c r="AE4101" i="1"/>
  <c r="L4101" i="1"/>
  <c r="AK4100" i="1"/>
  <c r="AI4100" i="1"/>
  <c r="AF4100" i="1"/>
  <c r="AH4100" i="1"/>
  <c r="AE4100" i="1"/>
  <c r="L4100" i="1"/>
  <c r="AK4099" i="1"/>
  <c r="AI4099" i="1"/>
  <c r="AF4099" i="1"/>
  <c r="AH4099" i="1"/>
  <c r="AE4099" i="1"/>
  <c r="L4099" i="1"/>
  <c r="AK4098" i="1"/>
  <c r="AI4098" i="1"/>
  <c r="AF4098" i="1"/>
  <c r="AH4098" i="1"/>
  <c r="AE4098" i="1"/>
  <c r="L4098" i="1"/>
  <c r="AK4097" i="1"/>
  <c r="AI4097" i="1"/>
  <c r="AF4097" i="1"/>
  <c r="AH4097" i="1"/>
  <c r="AE4097" i="1"/>
  <c r="L4097" i="1"/>
  <c r="AK4096" i="1"/>
  <c r="AI4096" i="1"/>
  <c r="AF4096" i="1"/>
  <c r="AH4096" i="1"/>
  <c r="AE4096" i="1"/>
  <c r="L4096" i="1"/>
  <c r="AK4095" i="1"/>
  <c r="AI4095" i="1"/>
  <c r="AF4095" i="1"/>
  <c r="AH4095" i="1"/>
  <c r="AE4095" i="1"/>
  <c r="L4095" i="1"/>
  <c r="AK4094" i="1"/>
  <c r="AI4094" i="1"/>
  <c r="AF4094" i="1"/>
  <c r="AH4094" i="1"/>
  <c r="AE4094" i="1"/>
  <c r="L4094" i="1"/>
  <c r="AK4093" i="1"/>
  <c r="AI4093" i="1"/>
  <c r="AF4093" i="1"/>
  <c r="AH4093" i="1"/>
  <c r="AE4093" i="1"/>
  <c r="L4093" i="1"/>
  <c r="AK4092" i="1"/>
  <c r="AI4092" i="1"/>
  <c r="AF4092" i="1"/>
  <c r="AH4092" i="1"/>
  <c r="AE4092" i="1"/>
  <c r="L4092" i="1"/>
  <c r="AK4091" i="1"/>
  <c r="AI4091" i="1"/>
  <c r="AF4091" i="1"/>
  <c r="AH4091" i="1"/>
  <c r="AE4091" i="1"/>
  <c r="L4091" i="1"/>
  <c r="AK4090" i="1"/>
  <c r="AI4090" i="1"/>
  <c r="AF4090" i="1"/>
  <c r="AH4090" i="1"/>
  <c r="AE4090" i="1"/>
  <c r="L4090" i="1"/>
  <c r="AK4089" i="1"/>
  <c r="AI4089" i="1"/>
  <c r="AF4089" i="1"/>
  <c r="AH4089" i="1"/>
  <c r="AE4089" i="1"/>
  <c r="L4089" i="1"/>
  <c r="AK4088" i="1"/>
  <c r="AI4088" i="1"/>
  <c r="AF4088" i="1"/>
  <c r="AH4088" i="1"/>
  <c r="AE4088" i="1"/>
  <c r="L4088" i="1"/>
  <c r="AK4087" i="1"/>
  <c r="AI4087" i="1"/>
  <c r="AF4087" i="1"/>
  <c r="AH4087" i="1"/>
  <c r="AE4087" i="1"/>
  <c r="L4087" i="1"/>
  <c r="AK4086" i="1"/>
  <c r="AI4086" i="1"/>
  <c r="AF4086" i="1"/>
  <c r="AH4086" i="1"/>
  <c r="AE4086" i="1"/>
  <c r="L4086" i="1"/>
  <c r="AK4085" i="1"/>
  <c r="AI4085" i="1"/>
  <c r="AF4085" i="1"/>
  <c r="AH4085" i="1"/>
  <c r="AE4085" i="1"/>
  <c r="L4085" i="1"/>
  <c r="AK4084" i="1"/>
  <c r="AI4084" i="1"/>
  <c r="AF4084" i="1"/>
  <c r="AH4084" i="1"/>
  <c r="AE4084" i="1"/>
  <c r="L4084" i="1"/>
  <c r="AK4083" i="1"/>
  <c r="AI4083" i="1"/>
  <c r="AF4083" i="1"/>
  <c r="AH4083" i="1"/>
  <c r="AE4083" i="1"/>
  <c r="L4083" i="1"/>
  <c r="AK4082" i="1"/>
  <c r="AI4082" i="1"/>
  <c r="AF4082" i="1"/>
  <c r="AH4082" i="1"/>
  <c r="AE4082" i="1"/>
  <c r="L4082" i="1"/>
  <c r="AK4081" i="1"/>
  <c r="AI4081" i="1"/>
  <c r="AF4081" i="1"/>
  <c r="AH4081" i="1"/>
  <c r="AE4081" i="1"/>
  <c r="L4081" i="1"/>
  <c r="AK4080" i="1"/>
  <c r="AI4080" i="1"/>
  <c r="AF4080" i="1"/>
  <c r="AH4080" i="1"/>
  <c r="AE4080" i="1"/>
  <c r="L4080" i="1"/>
  <c r="AK4079" i="1"/>
  <c r="AI4079" i="1"/>
  <c r="AF4079" i="1"/>
  <c r="AH4079" i="1"/>
  <c r="AE4079" i="1"/>
  <c r="L4079" i="1"/>
  <c r="AK4078" i="1"/>
  <c r="AI4078" i="1"/>
  <c r="AF4078" i="1"/>
  <c r="AH4078" i="1"/>
  <c r="AE4078" i="1"/>
  <c r="L4078" i="1"/>
  <c r="AK4077" i="1"/>
  <c r="AI4077" i="1"/>
  <c r="AF4077" i="1"/>
  <c r="AH4077" i="1"/>
  <c r="AE4077" i="1"/>
  <c r="L4077" i="1"/>
  <c r="AK4076" i="1"/>
  <c r="AI4076" i="1"/>
  <c r="AF4076" i="1"/>
  <c r="AH4076" i="1"/>
  <c r="AE4076" i="1"/>
  <c r="L4076" i="1"/>
  <c r="AK4075" i="1"/>
  <c r="AI4075" i="1"/>
  <c r="AF4075" i="1"/>
  <c r="AH4075" i="1"/>
  <c r="AE4075" i="1"/>
  <c r="L4075" i="1"/>
  <c r="AK4074" i="1"/>
  <c r="AI4074" i="1"/>
  <c r="AF4074" i="1"/>
  <c r="AH4074" i="1"/>
  <c r="AE4074" i="1"/>
  <c r="L4074" i="1"/>
  <c r="AK4073" i="1"/>
  <c r="AI4073" i="1"/>
  <c r="AF4073" i="1"/>
  <c r="AH4073" i="1"/>
  <c r="AE4073" i="1"/>
  <c r="L4073" i="1"/>
  <c r="AK4072" i="1"/>
  <c r="AI4072" i="1"/>
  <c r="AF4072" i="1"/>
  <c r="AH4072" i="1"/>
  <c r="AE4072" i="1"/>
  <c r="L4072" i="1"/>
  <c r="AK4071" i="1"/>
  <c r="AI4071" i="1"/>
  <c r="AF4071" i="1"/>
  <c r="AH4071" i="1"/>
  <c r="AE4071" i="1"/>
  <c r="L4071" i="1"/>
  <c r="AK4070" i="1"/>
  <c r="AI4070" i="1"/>
  <c r="AF4070" i="1"/>
  <c r="AH4070" i="1"/>
  <c r="AE4070" i="1"/>
  <c r="L4070" i="1"/>
  <c r="AK4069" i="1"/>
  <c r="AI4069" i="1"/>
  <c r="AF4069" i="1"/>
  <c r="AH4069" i="1"/>
  <c r="AE4069" i="1"/>
  <c r="L4069" i="1"/>
  <c r="AK4068" i="1"/>
  <c r="AI4068" i="1"/>
  <c r="AF4068" i="1"/>
  <c r="AH4068" i="1"/>
  <c r="AE4068" i="1"/>
  <c r="L4068" i="1"/>
  <c r="AK4067" i="1"/>
  <c r="AI4067" i="1"/>
  <c r="AF4067" i="1"/>
  <c r="AH4067" i="1"/>
  <c r="AE4067" i="1"/>
  <c r="L4067" i="1"/>
  <c r="AK4066" i="1"/>
  <c r="AI4066" i="1"/>
  <c r="AF4066" i="1"/>
  <c r="AH4066" i="1"/>
  <c r="AE4066" i="1"/>
  <c r="L4066" i="1"/>
  <c r="AK4065" i="1"/>
  <c r="AI4065" i="1"/>
  <c r="AF4065" i="1"/>
  <c r="AH4065" i="1"/>
  <c r="AE4065" i="1"/>
  <c r="L4065" i="1"/>
  <c r="AK4064" i="1"/>
  <c r="AI4064" i="1"/>
  <c r="AF4064" i="1"/>
  <c r="AH4064" i="1"/>
  <c r="AE4064" i="1"/>
  <c r="L4064" i="1"/>
  <c r="AK4063" i="1"/>
  <c r="AI4063" i="1"/>
  <c r="AF4063" i="1"/>
  <c r="AH4063" i="1"/>
  <c r="AE4063" i="1"/>
  <c r="L4063" i="1"/>
  <c r="AK4062" i="1"/>
  <c r="AI4062" i="1"/>
  <c r="AF4062" i="1"/>
  <c r="AH4062" i="1"/>
  <c r="AE4062" i="1"/>
  <c r="L4062" i="1"/>
  <c r="AK4061" i="1"/>
  <c r="AI4061" i="1"/>
  <c r="AF4061" i="1"/>
  <c r="AH4061" i="1"/>
  <c r="AE4061" i="1"/>
  <c r="L4061" i="1"/>
  <c r="AK4060" i="1"/>
  <c r="AI4060" i="1"/>
  <c r="AF4060" i="1"/>
  <c r="AH4060" i="1"/>
  <c r="AE4060" i="1"/>
  <c r="L4060" i="1"/>
  <c r="AK4059" i="1"/>
  <c r="AI4059" i="1"/>
  <c r="AF4059" i="1"/>
  <c r="AH4059" i="1"/>
  <c r="AE4059" i="1"/>
  <c r="L4059" i="1"/>
  <c r="AK4058" i="1"/>
  <c r="AI4058" i="1"/>
  <c r="AF4058" i="1"/>
  <c r="AH4058" i="1"/>
  <c r="AE4058" i="1"/>
  <c r="L4058" i="1"/>
  <c r="AK4057" i="1"/>
  <c r="AI4057" i="1"/>
  <c r="AF4057" i="1"/>
  <c r="AH4057" i="1"/>
  <c r="AE4057" i="1"/>
  <c r="L4057" i="1"/>
  <c r="AK4056" i="1"/>
  <c r="AI4056" i="1"/>
  <c r="AF4056" i="1"/>
  <c r="AH4056" i="1"/>
  <c r="AE4056" i="1"/>
  <c r="L4056" i="1"/>
  <c r="AK4055" i="1"/>
  <c r="AI4055" i="1"/>
  <c r="AF4055" i="1"/>
  <c r="AH4055" i="1"/>
  <c r="AE4055" i="1"/>
  <c r="L4055" i="1"/>
  <c r="AK4054" i="1"/>
  <c r="AI4054" i="1"/>
  <c r="AF4054" i="1"/>
  <c r="AH4054" i="1"/>
  <c r="AE4054" i="1"/>
  <c r="L4054" i="1"/>
  <c r="AK4053" i="1"/>
  <c r="AI4053" i="1"/>
  <c r="AF4053" i="1"/>
  <c r="AH4053" i="1"/>
  <c r="AE4053" i="1"/>
  <c r="L4053" i="1"/>
  <c r="AK4052" i="1"/>
  <c r="AI4052" i="1"/>
  <c r="AF4052" i="1"/>
  <c r="AH4052" i="1"/>
  <c r="AE4052" i="1"/>
  <c r="L4052" i="1"/>
  <c r="AK4051" i="1"/>
  <c r="AI4051" i="1"/>
  <c r="AF4051" i="1"/>
  <c r="AH4051" i="1"/>
  <c r="AE4051" i="1"/>
  <c r="L4051" i="1"/>
  <c r="AK4050" i="1"/>
  <c r="AI4050" i="1"/>
  <c r="AF4050" i="1"/>
  <c r="AH4050" i="1"/>
  <c r="AE4050" i="1"/>
  <c r="L4050" i="1"/>
  <c r="AK4049" i="1"/>
  <c r="AI4049" i="1"/>
  <c r="AF4049" i="1"/>
  <c r="AH4049" i="1"/>
  <c r="AE4049" i="1"/>
  <c r="L4049" i="1"/>
  <c r="AK4048" i="1"/>
  <c r="AI4048" i="1"/>
  <c r="AF4048" i="1"/>
  <c r="AH4048" i="1"/>
  <c r="AE4048" i="1"/>
  <c r="L4048" i="1"/>
  <c r="AK4047" i="1"/>
  <c r="AI4047" i="1"/>
  <c r="AF4047" i="1"/>
  <c r="AH4047" i="1"/>
  <c r="AE4047" i="1"/>
  <c r="L4047" i="1"/>
  <c r="AK4046" i="1"/>
  <c r="AI4046" i="1"/>
  <c r="AF4046" i="1"/>
  <c r="AH4046" i="1"/>
  <c r="AE4046" i="1"/>
  <c r="L4046" i="1"/>
  <c r="AK4045" i="1"/>
  <c r="AI4045" i="1"/>
  <c r="AF4045" i="1"/>
  <c r="AH4045" i="1"/>
  <c r="AE4045" i="1"/>
  <c r="L4045" i="1"/>
  <c r="AK4044" i="1"/>
  <c r="AI4044" i="1"/>
  <c r="AF4044" i="1"/>
  <c r="AH4044" i="1"/>
  <c r="AE4044" i="1"/>
  <c r="L4044" i="1"/>
  <c r="AK4043" i="1"/>
  <c r="AI4043" i="1"/>
  <c r="AF4043" i="1"/>
  <c r="AH4043" i="1"/>
  <c r="AE4043" i="1"/>
  <c r="L4043" i="1"/>
  <c r="AK4042" i="1"/>
  <c r="AI4042" i="1"/>
  <c r="AF4042" i="1"/>
  <c r="AH4042" i="1"/>
  <c r="AE4042" i="1"/>
  <c r="L4042" i="1"/>
  <c r="AK4041" i="1"/>
  <c r="AI4041" i="1"/>
  <c r="AF4041" i="1"/>
  <c r="AH4041" i="1"/>
  <c r="AE4041" i="1"/>
  <c r="L4041" i="1"/>
  <c r="AK4040" i="1"/>
  <c r="AI4040" i="1"/>
  <c r="AF4040" i="1"/>
  <c r="AH4040" i="1"/>
  <c r="AE4040" i="1"/>
  <c r="L4040" i="1"/>
  <c r="AK4039" i="1"/>
  <c r="AI4039" i="1"/>
  <c r="AF4039" i="1"/>
  <c r="AH4039" i="1"/>
  <c r="AE4039" i="1"/>
  <c r="L4039" i="1"/>
  <c r="AK4038" i="1"/>
  <c r="AI4038" i="1"/>
  <c r="AF4038" i="1"/>
  <c r="AH4038" i="1"/>
  <c r="AE4038" i="1"/>
  <c r="L4038" i="1"/>
  <c r="AK4037" i="1"/>
  <c r="AI4037" i="1"/>
  <c r="AF4037" i="1"/>
  <c r="AH4037" i="1"/>
  <c r="AE4037" i="1"/>
  <c r="L4037" i="1"/>
  <c r="AK4036" i="1"/>
  <c r="AI4036" i="1"/>
  <c r="AF4036" i="1"/>
  <c r="AH4036" i="1"/>
  <c r="AE4036" i="1"/>
  <c r="L4036" i="1"/>
  <c r="AK4035" i="1"/>
  <c r="AI4035" i="1"/>
  <c r="AF4035" i="1"/>
  <c r="AH4035" i="1"/>
  <c r="AE4035" i="1"/>
  <c r="L4035" i="1"/>
  <c r="AK4034" i="1"/>
  <c r="AI4034" i="1"/>
  <c r="AF4034" i="1"/>
  <c r="AH4034" i="1"/>
  <c r="AE4034" i="1"/>
  <c r="L4034" i="1"/>
  <c r="AK4033" i="1"/>
  <c r="AI4033" i="1"/>
  <c r="AF4033" i="1"/>
  <c r="AH4033" i="1"/>
  <c r="AE4033" i="1"/>
  <c r="L4033" i="1"/>
  <c r="AK4032" i="1"/>
  <c r="AI4032" i="1"/>
  <c r="AF4032" i="1"/>
  <c r="AH4032" i="1"/>
  <c r="AE4032" i="1"/>
  <c r="L4032" i="1"/>
  <c r="AK4031" i="1"/>
  <c r="AI4031" i="1"/>
  <c r="AF4031" i="1"/>
  <c r="AH4031" i="1"/>
  <c r="AE4031" i="1"/>
  <c r="L4031" i="1"/>
  <c r="AK4030" i="1"/>
  <c r="AI4030" i="1"/>
  <c r="AF4030" i="1"/>
  <c r="AH4030" i="1"/>
  <c r="AE4030" i="1"/>
  <c r="L4030" i="1"/>
  <c r="AK4029" i="1"/>
  <c r="AI4029" i="1"/>
  <c r="AF4029" i="1"/>
  <c r="AH4029" i="1"/>
  <c r="AE4029" i="1"/>
  <c r="L4029" i="1"/>
  <c r="AK4028" i="1"/>
  <c r="AI4028" i="1"/>
  <c r="AF4028" i="1"/>
  <c r="AH4028" i="1"/>
  <c r="AE4028" i="1"/>
  <c r="L4028" i="1"/>
  <c r="AK4027" i="1"/>
  <c r="AI4027" i="1"/>
  <c r="AF4027" i="1"/>
  <c r="AH4027" i="1"/>
  <c r="AE4027" i="1"/>
  <c r="L4027" i="1"/>
  <c r="AK4026" i="1"/>
  <c r="AI4026" i="1"/>
  <c r="AF4026" i="1"/>
  <c r="AH4026" i="1"/>
  <c r="AE4026" i="1"/>
  <c r="L4026" i="1"/>
  <c r="AK4025" i="1"/>
  <c r="AI4025" i="1"/>
  <c r="AF4025" i="1"/>
  <c r="AH4025" i="1"/>
  <c r="AE4025" i="1"/>
  <c r="L4025" i="1"/>
  <c r="AK4024" i="1"/>
  <c r="AI4024" i="1"/>
  <c r="AF4024" i="1"/>
  <c r="AH4024" i="1"/>
  <c r="AE4024" i="1"/>
  <c r="L4024" i="1"/>
  <c r="AK4023" i="1"/>
  <c r="AI4023" i="1"/>
  <c r="AF4023" i="1"/>
  <c r="AH4023" i="1"/>
  <c r="AE4023" i="1"/>
  <c r="L4023" i="1"/>
  <c r="AK4022" i="1"/>
  <c r="AI4022" i="1"/>
  <c r="AF4022" i="1"/>
  <c r="AH4022" i="1"/>
  <c r="AE4022" i="1"/>
  <c r="L4022" i="1"/>
  <c r="AK4021" i="1"/>
  <c r="AI4021" i="1"/>
  <c r="AF4021" i="1"/>
  <c r="AH4021" i="1"/>
  <c r="AE4021" i="1"/>
  <c r="L4021" i="1"/>
  <c r="AK4020" i="1"/>
  <c r="AI4020" i="1"/>
  <c r="AF4020" i="1"/>
  <c r="AH4020" i="1"/>
  <c r="AE4020" i="1"/>
  <c r="L4020" i="1"/>
  <c r="AK4019" i="1"/>
  <c r="AI4019" i="1"/>
  <c r="AF4019" i="1"/>
  <c r="AH4019" i="1"/>
  <c r="AE4019" i="1"/>
  <c r="L4019" i="1"/>
  <c r="AK4018" i="1"/>
  <c r="AI4018" i="1"/>
  <c r="AF4018" i="1"/>
  <c r="AH4018" i="1"/>
  <c r="AE4018" i="1"/>
  <c r="L4018" i="1"/>
  <c r="AK4017" i="1"/>
  <c r="AI4017" i="1"/>
  <c r="AF4017" i="1"/>
  <c r="AH4017" i="1"/>
  <c r="AE4017" i="1"/>
  <c r="L4017" i="1"/>
  <c r="AK4016" i="1"/>
  <c r="AI4016" i="1"/>
  <c r="AF4016" i="1"/>
  <c r="AH4016" i="1"/>
  <c r="AE4016" i="1"/>
  <c r="L4016" i="1"/>
  <c r="AK4015" i="1"/>
  <c r="AI4015" i="1"/>
  <c r="AF4015" i="1"/>
  <c r="AH4015" i="1"/>
  <c r="AE4015" i="1"/>
  <c r="L4015" i="1"/>
  <c r="AK4014" i="1"/>
  <c r="AI4014" i="1"/>
  <c r="AF4014" i="1"/>
  <c r="AH4014" i="1"/>
  <c r="AE4014" i="1"/>
  <c r="L4014" i="1"/>
  <c r="AK4013" i="1"/>
  <c r="AI4013" i="1"/>
  <c r="AF4013" i="1"/>
  <c r="AH4013" i="1"/>
  <c r="AE4013" i="1"/>
  <c r="L4013" i="1"/>
  <c r="AK4012" i="1"/>
  <c r="AI4012" i="1"/>
  <c r="AF4012" i="1"/>
  <c r="AH4012" i="1"/>
  <c r="AE4012" i="1"/>
  <c r="L4012" i="1"/>
  <c r="AK4011" i="1"/>
  <c r="AI4011" i="1"/>
  <c r="AF4011" i="1"/>
  <c r="AH4011" i="1"/>
  <c r="AE4011" i="1"/>
  <c r="L4011" i="1"/>
  <c r="AK4010" i="1"/>
  <c r="AI4010" i="1"/>
  <c r="AF4010" i="1"/>
  <c r="AH4010" i="1"/>
  <c r="AE4010" i="1"/>
  <c r="L4010" i="1"/>
  <c r="AK4009" i="1"/>
  <c r="AI4009" i="1"/>
  <c r="AF4009" i="1"/>
  <c r="AH4009" i="1"/>
  <c r="AE4009" i="1"/>
  <c r="L4009" i="1"/>
  <c r="AK4008" i="1"/>
  <c r="AI4008" i="1"/>
  <c r="AF4008" i="1"/>
  <c r="AH4008" i="1"/>
  <c r="AE4008" i="1"/>
  <c r="L4008" i="1"/>
  <c r="AK4007" i="1"/>
  <c r="AI4007" i="1"/>
  <c r="AF4007" i="1"/>
  <c r="AH4007" i="1"/>
  <c r="AE4007" i="1"/>
  <c r="L4007" i="1"/>
  <c r="AK4006" i="1"/>
  <c r="AI4006" i="1"/>
  <c r="AF4006" i="1"/>
  <c r="AH4006" i="1"/>
  <c r="AE4006" i="1"/>
  <c r="L4006" i="1"/>
  <c r="AK4005" i="1"/>
  <c r="AI4005" i="1"/>
  <c r="AF4005" i="1"/>
  <c r="AH4005" i="1"/>
  <c r="AE4005" i="1"/>
  <c r="L4005" i="1"/>
  <c r="AK4004" i="1"/>
  <c r="AI4004" i="1"/>
  <c r="AF4004" i="1"/>
  <c r="AH4004" i="1"/>
  <c r="AE4004" i="1"/>
  <c r="L4004" i="1"/>
  <c r="AK4003" i="1"/>
  <c r="AI4003" i="1"/>
  <c r="AF4003" i="1"/>
  <c r="AH4003" i="1"/>
  <c r="AE4003" i="1"/>
  <c r="L4003" i="1"/>
  <c r="AK4002" i="1"/>
  <c r="AI4002" i="1"/>
  <c r="AF4002" i="1"/>
  <c r="AH4002" i="1"/>
  <c r="AE4002" i="1"/>
  <c r="L4002" i="1"/>
  <c r="AK4001" i="1"/>
  <c r="AI4001" i="1"/>
  <c r="AF4001" i="1"/>
  <c r="AH4001" i="1"/>
  <c r="AE4001" i="1"/>
  <c r="L4001" i="1"/>
  <c r="AK4000" i="1"/>
  <c r="AI4000" i="1"/>
  <c r="AF4000" i="1"/>
  <c r="AH4000" i="1"/>
  <c r="AE4000" i="1"/>
  <c r="L4000" i="1"/>
  <c r="AK3999" i="1"/>
  <c r="AI3999" i="1"/>
  <c r="AF3999" i="1"/>
  <c r="AH3999" i="1"/>
  <c r="AE3999" i="1"/>
  <c r="L3999" i="1"/>
  <c r="AK3998" i="1"/>
  <c r="AI3998" i="1"/>
  <c r="AF3998" i="1"/>
  <c r="AH3998" i="1"/>
  <c r="AE3998" i="1"/>
  <c r="L3998" i="1"/>
  <c r="AK3997" i="1"/>
  <c r="AI3997" i="1"/>
  <c r="AF3997" i="1"/>
  <c r="AH3997" i="1"/>
  <c r="AE3997" i="1"/>
  <c r="L3997" i="1"/>
  <c r="AK3996" i="1"/>
  <c r="AI3996" i="1"/>
  <c r="AF3996" i="1"/>
  <c r="AH3996" i="1"/>
  <c r="AE3996" i="1"/>
  <c r="L3996" i="1"/>
  <c r="AK3995" i="1"/>
  <c r="AI3995" i="1"/>
  <c r="AF3995" i="1"/>
  <c r="AH3995" i="1"/>
  <c r="AE3995" i="1"/>
  <c r="L3995" i="1"/>
  <c r="AK3994" i="1"/>
  <c r="AI3994" i="1"/>
  <c r="AF3994" i="1"/>
  <c r="AH3994" i="1"/>
  <c r="AE3994" i="1"/>
  <c r="L3994" i="1"/>
  <c r="AK3993" i="1"/>
  <c r="AI3993" i="1"/>
  <c r="AF3993" i="1"/>
  <c r="AH3993" i="1"/>
  <c r="AE3993" i="1"/>
  <c r="L3993" i="1"/>
  <c r="AK3992" i="1"/>
  <c r="AI3992" i="1"/>
  <c r="AF3992" i="1"/>
  <c r="AH3992" i="1"/>
  <c r="AE3992" i="1"/>
  <c r="L3992" i="1"/>
  <c r="AK3991" i="1"/>
  <c r="AI3991" i="1"/>
  <c r="AF3991" i="1"/>
  <c r="AH3991" i="1"/>
  <c r="AE3991" i="1"/>
  <c r="L3991" i="1"/>
  <c r="AK3990" i="1"/>
  <c r="AI3990" i="1"/>
  <c r="AF3990" i="1"/>
  <c r="AH3990" i="1"/>
  <c r="AE3990" i="1"/>
  <c r="L3990" i="1"/>
  <c r="AK3989" i="1"/>
  <c r="AI3989" i="1"/>
  <c r="AF3989" i="1"/>
  <c r="AH3989" i="1"/>
  <c r="AE3989" i="1"/>
  <c r="L3989" i="1"/>
  <c r="AK3988" i="1"/>
  <c r="AI3988" i="1"/>
  <c r="AF3988" i="1"/>
  <c r="AH3988" i="1"/>
  <c r="AE3988" i="1"/>
  <c r="L3988" i="1"/>
  <c r="AK3987" i="1"/>
  <c r="AI3987" i="1"/>
  <c r="AF3987" i="1"/>
  <c r="AH3987" i="1"/>
  <c r="AE3987" i="1"/>
  <c r="L3987" i="1"/>
  <c r="AK3986" i="1"/>
  <c r="AI3986" i="1"/>
  <c r="AF3986" i="1"/>
  <c r="AH3986" i="1"/>
  <c r="AE3986" i="1"/>
  <c r="L3986" i="1"/>
  <c r="AK3985" i="1"/>
  <c r="AI3985" i="1"/>
  <c r="AF3985" i="1"/>
  <c r="AH3985" i="1"/>
  <c r="AE3985" i="1"/>
  <c r="L3985" i="1"/>
  <c r="AK3984" i="1"/>
  <c r="AI3984" i="1"/>
  <c r="AF3984" i="1"/>
  <c r="AH3984" i="1"/>
  <c r="AE3984" i="1"/>
  <c r="L3984" i="1"/>
  <c r="AK3983" i="1"/>
  <c r="AI3983" i="1"/>
  <c r="AF3983" i="1"/>
  <c r="AH3983" i="1"/>
  <c r="AE3983" i="1"/>
  <c r="L3983" i="1"/>
  <c r="AK3982" i="1"/>
  <c r="AI3982" i="1"/>
  <c r="AF3982" i="1"/>
  <c r="AH3982" i="1"/>
  <c r="AE3982" i="1"/>
  <c r="L3982" i="1"/>
  <c r="AK3981" i="1"/>
  <c r="AI3981" i="1"/>
  <c r="AF3981" i="1"/>
  <c r="AH3981" i="1"/>
  <c r="AE3981" i="1"/>
  <c r="L3981" i="1"/>
  <c r="AK3980" i="1"/>
  <c r="AI3980" i="1"/>
  <c r="AF3980" i="1"/>
  <c r="AH3980" i="1"/>
  <c r="AE3980" i="1"/>
  <c r="L3980" i="1"/>
  <c r="AK3979" i="1"/>
  <c r="AI3979" i="1"/>
  <c r="AF3979" i="1"/>
  <c r="AH3979" i="1"/>
  <c r="AE3979" i="1"/>
  <c r="L3979" i="1"/>
  <c r="AK3978" i="1"/>
  <c r="AI3978" i="1"/>
  <c r="AF3978" i="1"/>
  <c r="AH3978" i="1"/>
  <c r="AE3978" i="1"/>
  <c r="L3978" i="1"/>
  <c r="AK3977" i="1"/>
  <c r="AI3977" i="1"/>
  <c r="AF3977" i="1"/>
  <c r="AH3977" i="1"/>
  <c r="AE3977" i="1"/>
  <c r="L3977" i="1"/>
  <c r="AK3976" i="1"/>
  <c r="AI3976" i="1"/>
  <c r="AF3976" i="1"/>
  <c r="AH3976" i="1"/>
  <c r="AE3976" i="1"/>
  <c r="L3976" i="1"/>
  <c r="AK3975" i="1"/>
  <c r="AI3975" i="1"/>
  <c r="AF3975" i="1"/>
  <c r="AH3975" i="1"/>
  <c r="AE3975" i="1"/>
  <c r="L3975" i="1"/>
  <c r="AK3974" i="1"/>
  <c r="AI3974" i="1"/>
  <c r="AF3974" i="1"/>
  <c r="AH3974" i="1"/>
  <c r="AE3974" i="1"/>
  <c r="L3974" i="1"/>
  <c r="AK3973" i="1"/>
  <c r="AI3973" i="1"/>
  <c r="AF3973" i="1"/>
  <c r="AH3973" i="1"/>
  <c r="AE3973" i="1"/>
  <c r="L3973" i="1"/>
  <c r="AK3972" i="1"/>
  <c r="AI3972" i="1"/>
  <c r="AF3972" i="1"/>
  <c r="AH3972" i="1"/>
  <c r="AE3972" i="1"/>
  <c r="L3972" i="1"/>
  <c r="AK3971" i="1"/>
  <c r="AI3971" i="1"/>
  <c r="AF3971" i="1"/>
  <c r="AH3971" i="1"/>
  <c r="AE3971" i="1"/>
  <c r="L3971" i="1"/>
  <c r="AK3970" i="1"/>
  <c r="AI3970" i="1"/>
  <c r="AF3970" i="1"/>
  <c r="AH3970" i="1"/>
  <c r="AE3970" i="1"/>
  <c r="L3970" i="1"/>
  <c r="AK3969" i="1"/>
  <c r="AI3969" i="1"/>
  <c r="AF3969" i="1"/>
  <c r="AH3969" i="1"/>
  <c r="AE3969" i="1"/>
  <c r="L3969" i="1"/>
  <c r="AK3968" i="1"/>
  <c r="AI3968" i="1"/>
  <c r="AF3968" i="1"/>
  <c r="AH3968" i="1"/>
  <c r="AE3968" i="1"/>
  <c r="L3968" i="1"/>
  <c r="AK3967" i="1"/>
  <c r="AI3967" i="1"/>
  <c r="AF3967" i="1"/>
  <c r="AH3967" i="1"/>
  <c r="AE3967" i="1"/>
  <c r="L3967" i="1"/>
  <c r="AK3966" i="1"/>
  <c r="AI3966" i="1"/>
  <c r="AF3966" i="1"/>
  <c r="AH3966" i="1"/>
  <c r="AE3966" i="1"/>
  <c r="L3966" i="1"/>
  <c r="AK3965" i="1"/>
  <c r="AI3965" i="1"/>
  <c r="AF3965" i="1"/>
  <c r="AH3965" i="1"/>
  <c r="AE3965" i="1"/>
  <c r="L3965" i="1"/>
  <c r="AK3964" i="1"/>
  <c r="AI3964" i="1"/>
  <c r="AF3964" i="1"/>
  <c r="AH3964" i="1"/>
  <c r="AE3964" i="1"/>
  <c r="L3964" i="1"/>
  <c r="AK3963" i="1"/>
  <c r="AI3963" i="1"/>
  <c r="AF3963" i="1"/>
  <c r="AH3963" i="1"/>
  <c r="AE3963" i="1"/>
  <c r="L3963" i="1"/>
  <c r="AK3962" i="1"/>
  <c r="AI3962" i="1"/>
  <c r="AF3962" i="1"/>
  <c r="AH3962" i="1"/>
  <c r="AE3962" i="1"/>
  <c r="L3962" i="1"/>
  <c r="AK3961" i="1"/>
  <c r="AI3961" i="1"/>
  <c r="AF3961" i="1"/>
  <c r="AH3961" i="1"/>
  <c r="AE3961" i="1"/>
  <c r="L3961" i="1"/>
  <c r="AK3960" i="1"/>
  <c r="AI3960" i="1"/>
  <c r="AF3960" i="1"/>
  <c r="AH3960" i="1"/>
  <c r="AE3960" i="1"/>
  <c r="L3960" i="1"/>
  <c r="AK3959" i="1"/>
  <c r="AI3959" i="1"/>
  <c r="AF3959" i="1"/>
  <c r="AH3959" i="1"/>
  <c r="AE3959" i="1"/>
  <c r="L3959" i="1"/>
  <c r="AK3958" i="1"/>
  <c r="AI3958" i="1"/>
  <c r="AF3958" i="1"/>
  <c r="AH3958" i="1"/>
  <c r="AE3958" i="1"/>
  <c r="L3958" i="1"/>
  <c r="AK3957" i="1"/>
  <c r="AI3957" i="1"/>
  <c r="AF3957" i="1"/>
  <c r="AH3957" i="1"/>
  <c r="AE3957" i="1"/>
  <c r="L3957" i="1"/>
  <c r="AK3956" i="1"/>
  <c r="AI3956" i="1"/>
  <c r="AF3956" i="1"/>
  <c r="AH3956" i="1"/>
  <c r="AE3956" i="1"/>
  <c r="L3956" i="1"/>
  <c r="AK3955" i="1"/>
  <c r="AI3955" i="1"/>
  <c r="AF3955" i="1"/>
  <c r="AH3955" i="1"/>
  <c r="AE3955" i="1"/>
  <c r="L3955" i="1"/>
  <c r="AK3954" i="1"/>
  <c r="AI3954" i="1"/>
  <c r="AF3954" i="1"/>
  <c r="AH3954" i="1"/>
  <c r="AE3954" i="1"/>
  <c r="L3954" i="1"/>
  <c r="AK3953" i="1"/>
  <c r="AI3953" i="1"/>
  <c r="AF3953" i="1"/>
  <c r="AH3953" i="1"/>
  <c r="AE3953" i="1"/>
  <c r="L3953" i="1"/>
  <c r="AK3952" i="1"/>
  <c r="AI3952" i="1"/>
  <c r="AF3952" i="1"/>
  <c r="AH3952" i="1"/>
  <c r="AE3952" i="1"/>
  <c r="L3952" i="1"/>
  <c r="AK3951" i="1"/>
  <c r="AI3951" i="1"/>
  <c r="AF3951" i="1"/>
  <c r="AH3951" i="1"/>
  <c r="AE3951" i="1"/>
  <c r="L3951" i="1"/>
  <c r="AK3950" i="1"/>
  <c r="AI3950" i="1"/>
  <c r="AF3950" i="1"/>
  <c r="AH3950" i="1"/>
  <c r="AE3950" i="1"/>
  <c r="L3950" i="1"/>
  <c r="AK3949" i="1"/>
  <c r="AI3949" i="1"/>
  <c r="AF3949" i="1"/>
  <c r="AH3949" i="1"/>
  <c r="AE3949" i="1"/>
  <c r="L3949" i="1"/>
  <c r="AK3948" i="1"/>
  <c r="AI3948" i="1"/>
  <c r="AF3948" i="1"/>
  <c r="AH3948" i="1"/>
  <c r="AE3948" i="1"/>
  <c r="L3948" i="1"/>
  <c r="AK3947" i="1"/>
  <c r="AI3947" i="1"/>
  <c r="AF3947" i="1"/>
  <c r="AH3947" i="1"/>
  <c r="AE3947" i="1"/>
  <c r="L3947" i="1"/>
  <c r="AK3946" i="1"/>
  <c r="AI3946" i="1"/>
  <c r="AF3946" i="1"/>
  <c r="AH3946" i="1"/>
  <c r="AE3946" i="1"/>
  <c r="L3946" i="1"/>
  <c r="AK3945" i="1"/>
  <c r="AI3945" i="1"/>
  <c r="AF3945" i="1"/>
  <c r="AH3945" i="1"/>
  <c r="AE3945" i="1"/>
  <c r="L3945" i="1"/>
  <c r="AK3944" i="1"/>
  <c r="AI3944" i="1"/>
  <c r="AF3944" i="1"/>
  <c r="AH3944" i="1"/>
  <c r="AE3944" i="1"/>
  <c r="L3944" i="1"/>
  <c r="AK3943" i="1"/>
  <c r="AI3943" i="1"/>
  <c r="AF3943" i="1"/>
  <c r="AH3943" i="1"/>
  <c r="AE3943" i="1"/>
  <c r="L3943" i="1"/>
  <c r="AK3942" i="1"/>
  <c r="AI3942" i="1"/>
  <c r="AF3942" i="1"/>
  <c r="AH3942" i="1"/>
  <c r="AE3942" i="1"/>
  <c r="L3942" i="1"/>
  <c r="AK3941" i="1"/>
  <c r="AI3941" i="1"/>
  <c r="AF3941" i="1"/>
  <c r="AH3941" i="1"/>
  <c r="AE3941" i="1"/>
  <c r="L3941" i="1"/>
  <c r="AK3940" i="1"/>
  <c r="AI3940" i="1"/>
  <c r="AF3940" i="1"/>
  <c r="AH3940" i="1"/>
  <c r="AE3940" i="1"/>
  <c r="L3940" i="1"/>
  <c r="AK3939" i="1"/>
  <c r="AI3939" i="1"/>
  <c r="AF3939" i="1"/>
  <c r="AH3939" i="1"/>
  <c r="AE3939" i="1"/>
  <c r="L3939" i="1"/>
  <c r="AK3938" i="1"/>
  <c r="AI3938" i="1"/>
  <c r="AF3938" i="1"/>
  <c r="AH3938" i="1"/>
  <c r="AE3938" i="1"/>
  <c r="L3938" i="1"/>
  <c r="AK3937" i="1"/>
  <c r="AI3937" i="1"/>
  <c r="AF3937" i="1"/>
  <c r="AH3937" i="1"/>
  <c r="AE3937" i="1"/>
  <c r="L3937" i="1"/>
  <c r="AK3936" i="1"/>
  <c r="AI3936" i="1"/>
  <c r="AF3936" i="1"/>
  <c r="AH3936" i="1"/>
  <c r="AE3936" i="1"/>
  <c r="L3936" i="1"/>
  <c r="AK3935" i="1"/>
  <c r="AI3935" i="1"/>
  <c r="AF3935" i="1"/>
  <c r="AH3935" i="1"/>
  <c r="AE3935" i="1"/>
  <c r="L3935" i="1"/>
  <c r="AK3934" i="1"/>
  <c r="AI3934" i="1"/>
  <c r="AF3934" i="1"/>
  <c r="AH3934" i="1"/>
  <c r="AE3934" i="1"/>
  <c r="L3934" i="1"/>
  <c r="AK3933" i="1"/>
  <c r="AI3933" i="1"/>
  <c r="AF3933" i="1"/>
  <c r="AH3933" i="1"/>
  <c r="AE3933" i="1"/>
  <c r="L3933" i="1"/>
  <c r="AK3932" i="1"/>
  <c r="AI3932" i="1"/>
  <c r="AF3932" i="1"/>
  <c r="AH3932" i="1"/>
  <c r="AE3932" i="1"/>
  <c r="L3932" i="1"/>
  <c r="AK3931" i="1"/>
  <c r="AI3931" i="1"/>
  <c r="AF3931" i="1"/>
  <c r="AH3931" i="1"/>
  <c r="AE3931" i="1"/>
  <c r="L3931" i="1"/>
  <c r="AK3930" i="1"/>
  <c r="AI3930" i="1"/>
  <c r="AF3930" i="1"/>
  <c r="AH3930" i="1"/>
  <c r="AE3930" i="1"/>
  <c r="L3930" i="1"/>
  <c r="AK3929" i="1"/>
  <c r="AI3929" i="1"/>
  <c r="AF3929" i="1"/>
  <c r="AH3929" i="1"/>
  <c r="AE3929" i="1"/>
  <c r="L3929" i="1"/>
  <c r="AK3928" i="1"/>
  <c r="AI3928" i="1"/>
  <c r="AF3928" i="1"/>
  <c r="AH3928" i="1"/>
  <c r="AE3928" i="1"/>
  <c r="L3928" i="1"/>
  <c r="AK3927" i="1"/>
  <c r="AI3927" i="1"/>
  <c r="AF3927" i="1"/>
  <c r="AH3927" i="1"/>
  <c r="AE3927" i="1"/>
  <c r="L3927" i="1"/>
  <c r="AK3926" i="1"/>
  <c r="AI3926" i="1"/>
  <c r="AF3926" i="1"/>
  <c r="AH3926" i="1"/>
  <c r="AE3926" i="1"/>
  <c r="L3926" i="1"/>
  <c r="AK3925" i="1"/>
  <c r="AI3925" i="1"/>
  <c r="AF3925" i="1"/>
  <c r="AH3925" i="1"/>
  <c r="AE3925" i="1"/>
  <c r="L3925" i="1"/>
  <c r="AK3924" i="1"/>
  <c r="AI3924" i="1"/>
  <c r="AF3924" i="1"/>
  <c r="AH3924" i="1"/>
  <c r="AE3924" i="1"/>
  <c r="L3924" i="1"/>
  <c r="AK3923" i="1"/>
  <c r="AI3923" i="1"/>
  <c r="AF3923" i="1"/>
  <c r="AH3923" i="1"/>
  <c r="AE3923" i="1"/>
  <c r="L3923" i="1"/>
  <c r="AK3922" i="1"/>
  <c r="AI3922" i="1"/>
  <c r="AF3922" i="1"/>
  <c r="AH3922" i="1"/>
  <c r="AE3922" i="1"/>
  <c r="L3922" i="1"/>
  <c r="AK3921" i="1"/>
  <c r="AI3921" i="1"/>
  <c r="AF3921" i="1"/>
  <c r="AH3921" i="1"/>
  <c r="AE3921" i="1"/>
  <c r="L3921" i="1"/>
  <c r="AK3920" i="1"/>
  <c r="AI3920" i="1"/>
  <c r="AF3920" i="1"/>
  <c r="AH3920" i="1"/>
  <c r="AE3920" i="1"/>
  <c r="L3920" i="1"/>
  <c r="AK3919" i="1"/>
  <c r="AI3919" i="1"/>
  <c r="AF3919" i="1"/>
  <c r="AH3919" i="1"/>
  <c r="AE3919" i="1"/>
  <c r="L3919" i="1"/>
  <c r="AK3918" i="1"/>
  <c r="AI3918" i="1"/>
  <c r="AF3918" i="1"/>
  <c r="AH3918" i="1"/>
  <c r="AE3918" i="1"/>
  <c r="L3918" i="1"/>
  <c r="AK3917" i="1"/>
  <c r="AI3917" i="1"/>
  <c r="AF3917" i="1"/>
  <c r="AH3917" i="1"/>
  <c r="AE3917" i="1"/>
  <c r="L3917" i="1"/>
  <c r="AK3916" i="1"/>
  <c r="AI3916" i="1"/>
  <c r="AF3916" i="1"/>
  <c r="AH3916" i="1"/>
  <c r="AE3916" i="1"/>
  <c r="L3916" i="1"/>
  <c r="AK3915" i="1"/>
  <c r="AI3915" i="1"/>
  <c r="AF3915" i="1"/>
  <c r="AH3915" i="1"/>
  <c r="AE3915" i="1"/>
  <c r="L3915" i="1"/>
  <c r="AK3914" i="1"/>
  <c r="AI3914" i="1"/>
  <c r="AF3914" i="1"/>
  <c r="AH3914" i="1"/>
  <c r="AE3914" i="1"/>
  <c r="L3914" i="1"/>
  <c r="AK3913" i="1"/>
  <c r="AI3913" i="1"/>
  <c r="AF3913" i="1"/>
  <c r="AH3913" i="1"/>
  <c r="AE3913" i="1"/>
  <c r="L3913" i="1"/>
  <c r="AK3912" i="1"/>
  <c r="AI3912" i="1"/>
  <c r="AF3912" i="1"/>
  <c r="AH3912" i="1"/>
  <c r="AE3912" i="1"/>
  <c r="L3912" i="1"/>
  <c r="AK3911" i="1"/>
  <c r="AI3911" i="1"/>
  <c r="AF3911" i="1"/>
  <c r="AH3911" i="1"/>
  <c r="AE3911" i="1"/>
  <c r="L3911" i="1"/>
  <c r="AK3910" i="1"/>
  <c r="AI3910" i="1"/>
  <c r="AF3910" i="1"/>
  <c r="AH3910" i="1"/>
  <c r="AE3910" i="1"/>
  <c r="L3910" i="1"/>
  <c r="AK3909" i="1"/>
  <c r="AI3909" i="1"/>
  <c r="AF3909" i="1"/>
  <c r="AH3909" i="1"/>
  <c r="AE3909" i="1"/>
  <c r="L3909" i="1"/>
  <c r="AK3908" i="1"/>
  <c r="AI3908" i="1"/>
  <c r="AF3908" i="1"/>
  <c r="AH3908" i="1"/>
  <c r="AE3908" i="1"/>
  <c r="L3908" i="1"/>
  <c r="AK3907" i="1"/>
  <c r="AI3907" i="1"/>
  <c r="AF3907" i="1"/>
  <c r="AH3907" i="1"/>
  <c r="AE3907" i="1"/>
  <c r="L3907" i="1"/>
  <c r="AK3906" i="1"/>
  <c r="AI3906" i="1"/>
  <c r="AF3906" i="1"/>
  <c r="AH3906" i="1"/>
  <c r="AE3906" i="1"/>
  <c r="L3906" i="1"/>
  <c r="AK3905" i="1"/>
  <c r="AI3905" i="1"/>
  <c r="AF3905" i="1"/>
  <c r="AH3905" i="1"/>
  <c r="AE3905" i="1"/>
  <c r="L3905" i="1"/>
  <c r="AK3904" i="1"/>
  <c r="AI3904" i="1"/>
  <c r="AF3904" i="1"/>
  <c r="AH3904" i="1"/>
  <c r="AE3904" i="1"/>
  <c r="L3904" i="1"/>
  <c r="AK3903" i="1"/>
  <c r="AI3903" i="1"/>
  <c r="AF3903" i="1"/>
  <c r="AH3903" i="1"/>
  <c r="AE3903" i="1"/>
  <c r="L3903" i="1"/>
  <c r="AK3902" i="1"/>
  <c r="AI3902" i="1"/>
  <c r="AF3902" i="1"/>
  <c r="AH3902" i="1"/>
  <c r="AE3902" i="1"/>
  <c r="L3902" i="1"/>
  <c r="AK3901" i="1"/>
  <c r="AI3901" i="1"/>
  <c r="AF3901" i="1"/>
  <c r="AH3901" i="1"/>
  <c r="AE3901" i="1"/>
  <c r="L3901" i="1"/>
  <c r="AK3900" i="1"/>
  <c r="AI3900" i="1"/>
  <c r="AF3900" i="1"/>
  <c r="AH3900" i="1"/>
  <c r="AE3900" i="1"/>
  <c r="L3900" i="1"/>
  <c r="AK3899" i="1"/>
  <c r="AI3899" i="1"/>
  <c r="AF3899" i="1"/>
  <c r="AH3899" i="1"/>
  <c r="AE3899" i="1"/>
  <c r="L3899" i="1"/>
  <c r="AK3898" i="1"/>
  <c r="AI3898" i="1"/>
  <c r="AF3898" i="1"/>
  <c r="AH3898" i="1"/>
  <c r="AE3898" i="1"/>
  <c r="L3898" i="1"/>
  <c r="AK3897" i="1"/>
  <c r="AI3897" i="1"/>
  <c r="AF3897" i="1"/>
  <c r="AH3897" i="1"/>
  <c r="AE3897" i="1"/>
  <c r="L3897" i="1"/>
  <c r="AK3896" i="1"/>
  <c r="AI3896" i="1"/>
  <c r="AF3896" i="1"/>
  <c r="AH3896" i="1"/>
  <c r="AE3896" i="1"/>
  <c r="L3896" i="1"/>
  <c r="AK3895" i="1"/>
  <c r="AI3895" i="1"/>
  <c r="AF3895" i="1"/>
  <c r="AH3895" i="1"/>
  <c r="AE3895" i="1"/>
  <c r="L3895" i="1"/>
  <c r="AK3894" i="1"/>
  <c r="AI3894" i="1"/>
  <c r="AF3894" i="1"/>
  <c r="AH3894" i="1"/>
  <c r="AE3894" i="1"/>
  <c r="L3894" i="1"/>
  <c r="AK3893" i="1"/>
  <c r="AI3893" i="1"/>
  <c r="AF3893" i="1"/>
  <c r="AH3893" i="1"/>
  <c r="AE3893" i="1"/>
  <c r="L3893" i="1"/>
  <c r="AK3892" i="1"/>
  <c r="AI3892" i="1"/>
  <c r="AF3892" i="1"/>
  <c r="AH3892" i="1"/>
  <c r="AE3892" i="1"/>
  <c r="L3892" i="1"/>
  <c r="AK3891" i="1"/>
  <c r="AI3891" i="1"/>
  <c r="AF3891" i="1"/>
  <c r="AH3891" i="1"/>
  <c r="AE3891" i="1"/>
  <c r="L3891" i="1"/>
  <c r="AK3890" i="1"/>
  <c r="AI3890" i="1"/>
  <c r="AF3890" i="1"/>
  <c r="AH3890" i="1"/>
  <c r="AE3890" i="1"/>
  <c r="L3890" i="1"/>
  <c r="AK3889" i="1"/>
  <c r="AI3889" i="1"/>
  <c r="AF3889" i="1"/>
  <c r="AH3889" i="1"/>
  <c r="AE3889" i="1"/>
  <c r="L3889" i="1"/>
  <c r="AK3888" i="1"/>
  <c r="AI3888" i="1"/>
  <c r="AF3888" i="1"/>
  <c r="AH3888" i="1"/>
  <c r="AE3888" i="1"/>
  <c r="L3888" i="1"/>
  <c r="AK3887" i="1"/>
  <c r="AI3887" i="1"/>
  <c r="AF3887" i="1"/>
  <c r="AH3887" i="1"/>
  <c r="AE3887" i="1"/>
  <c r="L3887" i="1"/>
  <c r="AK3886" i="1"/>
  <c r="AI3886" i="1"/>
  <c r="AF3886" i="1"/>
  <c r="AH3886" i="1"/>
  <c r="AE3886" i="1"/>
  <c r="L3886" i="1"/>
  <c r="AK3885" i="1"/>
  <c r="AI3885" i="1"/>
  <c r="AF3885" i="1"/>
  <c r="AH3885" i="1"/>
  <c r="AE3885" i="1"/>
  <c r="L3885" i="1"/>
  <c r="AK3884" i="1"/>
  <c r="AI3884" i="1"/>
  <c r="AF3884" i="1"/>
  <c r="AH3884" i="1"/>
  <c r="AE3884" i="1"/>
  <c r="L3884" i="1"/>
  <c r="AK3883" i="1"/>
  <c r="AI3883" i="1"/>
  <c r="AF3883" i="1"/>
  <c r="AH3883" i="1"/>
  <c r="AE3883" i="1"/>
  <c r="L3883" i="1"/>
  <c r="AK3882" i="1"/>
  <c r="AI3882" i="1"/>
  <c r="AF3882" i="1"/>
  <c r="AH3882" i="1"/>
  <c r="AE3882" i="1"/>
  <c r="L3882" i="1"/>
  <c r="AK3881" i="1"/>
  <c r="AI3881" i="1"/>
  <c r="AF3881" i="1"/>
  <c r="AH3881" i="1"/>
  <c r="AE3881" i="1"/>
  <c r="L3881" i="1"/>
  <c r="AK3880" i="1"/>
  <c r="AI3880" i="1"/>
  <c r="AF3880" i="1"/>
  <c r="AH3880" i="1"/>
  <c r="AE3880" i="1"/>
  <c r="L3880" i="1"/>
  <c r="AK3879" i="1"/>
  <c r="AI3879" i="1"/>
  <c r="AF3879" i="1"/>
  <c r="AH3879" i="1"/>
  <c r="AE3879" i="1"/>
  <c r="L3879" i="1"/>
  <c r="AK3878" i="1"/>
  <c r="AI3878" i="1"/>
  <c r="AF3878" i="1"/>
  <c r="AH3878" i="1"/>
  <c r="AE3878" i="1"/>
  <c r="L3878" i="1"/>
  <c r="AK3877" i="1"/>
  <c r="AI3877" i="1"/>
  <c r="AF3877" i="1"/>
  <c r="AH3877" i="1"/>
  <c r="AE3877" i="1"/>
  <c r="L3877" i="1"/>
  <c r="AK3876" i="1"/>
  <c r="AI3876" i="1"/>
  <c r="AF3876" i="1"/>
  <c r="AH3876" i="1"/>
  <c r="AE3876" i="1"/>
  <c r="L3876" i="1"/>
  <c r="AK3875" i="1"/>
  <c r="AI3875" i="1"/>
  <c r="AF3875" i="1"/>
  <c r="AH3875" i="1"/>
  <c r="AE3875" i="1"/>
  <c r="L3875" i="1"/>
  <c r="AK3874" i="1"/>
  <c r="AI3874" i="1"/>
  <c r="AF3874" i="1"/>
  <c r="AH3874" i="1"/>
  <c r="AE3874" i="1"/>
  <c r="L3874" i="1"/>
  <c r="AK3873" i="1"/>
  <c r="AI3873" i="1"/>
  <c r="AF3873" i="1"/>
  <c r="AH3873" i="1"/>
  <c r="AE3873" i="1"/>
  <c r="L3873" i="1"/>
  <c r="AK3872" i="1"/>
  <c r="AI3872" i="1"/>
  <c r="AF3872" i="1"/>
  <c r="AH3872" i="1"/>
  <c r="AE3872" i="1"/>
  <c r="L3872" i="1"/>
  <c r="AK3871" i="1"/>
  <c r="AI3871" i="1"/>
  <c r="AF3871" i="1"/>
  <c r="AH3871" i="1"/>
  <c r="AE3871" i="1"/>
  <c r="L3871" i="1"/>
  <c r="AK3870" i="1"/>
  <c r="AI3870" i="1"/>
  <c r="AF3870" i="1"/>
  <c r="AH3870" i="1"/>
  <c r="AE3870" i="1"/>
  <c r="L3870" i="1"/>
  <c r="AK3869" i="1"/>
  <c r="AI3869" i="1"/>
  <c r="AF3869" i="1"/>
  <c r="AH3869" i="1"/>
  <c r="AE3869" i="1"/>
  <c r="L3869" i="1"/>
  <c r="AK3868" i="1"/>
  <c r="AI3868" i="1"/>
  <c r="AF3868" i="1"/>
  <c r="AH3868" i="1"/>
  <c r="AE3868" i="1"/>
  <c r="L3868" i="1"/>
  <c r="AK3867" i="1"/>
  <c r="AI3867" i="1"/>
  <c r="AF3867" i="1"/>
  <c r="AH3867" i="1"/>
  <c r="AE3867" i="1"/>
  <c r="L3867" i="1"/>
  <c r="AK3866" i="1"/>
  <c r="AI3866" i="1"/>
  <c r="AF3866" i="1"/>
  <c r="AH3866" i="1"/>
  <c r="AE3866" i="1"/>
  <c r="L3866" i="1"/>
  <c r="AK3865" i="1"/>
  <c r="AI3865" i="1"/>
  <c r="AF3865" i="1"/>
  <c r="AH3865" i="1"/>
  <c r="AE3865" i="1"/>
  <c r="L3865" i="1"/>
  <c r="AK3864" i="1"/>
  <c r="AI3864" i="1"/>
  <c r="AF3864" i="1"/>
  <c r="AH3864" i="1"/>
  <c r="AE3864" i="1"/>
  <c r="L3864" i="1"/>
  <c r="AK3863" i="1"/>
  <c r="AI3863" i="1"/>
  <c r="AF3863" i="1"/>
  <c r="AH3863" i="1"/>
  <c r="AE3863" i="1"/>
  <c r="L3863" i="1"/>
  <c r="AK3862" i="1"/>
  <c r="AI3862" i="1"/>
  <c r="AF3862" i="1"/>
  <c r="AH3862" i="1"/>
  <c r="AE3862" i="1"/>
  <c r="L3862" i="1"/>
  <c r="AK3861" i="1"/>
  <c r="AI3861" i="1"/>
  <c r="AF3861" i="1"/>
  <c r="AH3861" i="1"/>
  <c r="AE3861" i="1"/>
  <c r="L3861" i="1"/>
  <c r="AK3860" i="1"/>
  <c r="AI3860" i="1"/>
  <c r="AF3860" i="1"/>
  <c r="AH3860" i="1"/>
  <c r="AE3860" i="1"/>
  <c r="L3860" i="1"/>
  <c r="AK3859" i="1"/>
  <c r="AI3859" i="1"/>
  <c r="AF3859" i="1"/>
  <c r="AH3859" i="1"/>
  <c r="AE3859" i="1"/>
  <c r="L3859" i="1"/>
  <c r="AK3858" i="1"/>
  <c r="AI3858" i="1"/>
  <c r="AF3858" i="1"/>
  <c r="AH3858" i="1"/>
  <c r="AE3858" i="1"/>
  <c r="L3858" i="1"/>
  <c r="AK3857" i="1"/>
  <c r="AI3857" i="1"/>
  <c r="AF3857" i="1"/>
  <c r="AH3857" i="1"/>
  <c r="AE3857" i="1"/>
  <c r="L3857" i="1"/>
  <c r="AK3856" i="1"/>
  <c r="AI3856" i="1"/>
  <c r="AF3856" i="1"/>
  <c r="AH3856" i="1"/>
  <c r="AE3856" i="1"/>
  <c r="L3856" i="1"/>
  <c r="AK3855" i="1"/>
  <c r="AI3855" i="1"/>
  <c r="AF3855" i="1"/>
  <c r="AH3855" i="1"/>
  <c r="AE3855" i="1"/>
  <c r="L3855" i="1"/>
  <c r="AK3854" i="1"/>
  <c r="AI3854" i="1"/>
  <c r="AF3854" i="1"/>
  <c r="AH3854" i="1"/>
  <c r="AE3854" i="1"/>
  <c r="L3854" i="1"/>
  <c r="AK3853" i="1"/>
  <c r="AI3853" i="1"/>
  <c r="AF3853" i="1"/>
  <c r="AH3853" i="1"/>
  <c r="AE3853" i="1"/>
  <c r="L3853" i="1"/>
  <c r="AK3852" i="1"/>
  <c r="AI3852" i="1"/>
  <c r="AF3852" i="1"/>
  <c r="AH3852" i="1"/>
  <c r="AE3852" i="1"/>
  <c r="L3852" i="1"/>
  <c r="AK3851" i="1"/>
  <c r="AI3851" i="1"/>
  <c r="AF3851" i="1"/>
  <c r="AH3851" i="1"/>
  <c r="AE3851" i="1"/>
  <c r="L3851" i="1"/>
  <c r="AK3850" i="1"/>
  <c r="AI3850" i="1"/>
  <c r="AF3850" i="1"/>
  <c r="AH3850" i="1"/>
  <c r="AE3850" i="1"/>
  <c r="L3850" i="1"/>
  <c r="AK3849" i="1"/>
  <c r="AI3849" i="1"/>
  <c r="AF3849" i="1"/>
  <c r="AH3849" i="1"/>
  <c r="AE3849" i="1"/>
  <c r="L3849" i="1"/>
  <c r="AK3848" i="1"/>
  <c r="AI3848" i="1"/>
  <c r="AF3848" i="1"/>
  <c r="AH3848" i="1"/>
  <c r="AE3848" i="1"/>
  <c r="L3848" i="1"/>
  <c r="AK3847" i="1"/>
  <c r="AI3847" i="1"/>
  <c r="AF3847" i="1"/>
  <c r="AH3847" i="1"/>
  <c r="AE3847" i="1"/>
  <c r="L3847" i="1"/>
  <c r="AK3846" i="1"/>
  <c r="AI3846" i="1"/>
  <c r="AF3846" i="1"/>
  <c r="AH3846" i="1"/>
  <c r="AE3846" i="1"/>
  <c r="L3846" i="1"/>
  <c r="AK3845" i="1"/>
  <c r="AI3845" i="1"/>
  <c r="AF3845" i="1"/>
  <c r="AH3845" i="1"/>
  <c r="AE3845" i="1"/>
  <c r="L3845" i="1"/>
  <c r="AK3844" i="1"/>
  <c r="AI3844" i="1"/>
  <c r="AF3844" i="1"/>
  <c r="AH3844" i="1"/>
  <c r="AE3844" i="1"/>
  <c r="L3844" i="1"/>
  <c r="AK3843" i="1"/>
  <c r="AI3843" i="1"/>
  <c r="AF3843" i="1"/>
  <c r="AH3843" i="1"/>
  <c r="AE3843" i="1"/>
  <c r="L3843" i="1"/>
  <c r="AK3842" i="1"/>
  <c r="AI3842" i="1"/>
  <c r="AF3842" i="1"/>
  <c r="AH3842" i="1"/>
  <c r="AE3842" i="1"/>
  <c r="L3842" i="1"/>
  <c r="AK3841" i="1"/>
  <c r="AI3841" i="1"/>
  <c r="AF3841" i="1"/>
  <c r="AH3841" i="1"/>
  <c r="AE3841" i="1"/>
  <c r="L3841" i="1"/>
  <c r="AK3840" i="1"/>
  <c r="AI3840" i="1"/>
  <c r="AF3840" i="1"/>
  <c r="AH3840" i="1"/>
  <c r="AE3840" i="1"/>
  <c r="L3840" i="1"/>
  <c r="AK3839" i="1"/>
  <c r="AI3839" i="1"/>
  <c r="AF3839" i="1"/>
  <c r="AH3839" i="1"/>
  <c r="AE3839" i="1"/>
  <c r="L3839" i="1"/>
  <c r="AK3838" i="1"/>
  <c r="AI3838" i="1"/>
  <c r="AF3838" i="1"/>
  <c r="AH3838" i="1"/>
  <c r="AE3838" i="1"/>
  <c r="L3838" i="1"/>
  <c r="AK3837" i="1"/>
  <c r="AI3837" i="1"/>
  <c r="AF3837" i="1"/>
  <c r="AH3837" i="1"/>
  <c r="AE3837" i="1"/>
  <c r="L3837" i="1"/>
  <c r="AK3836" i="1"/>
  <c r="AI3836" i="1"/>
  <c r="AF3836" i="1"/>
  <c r="AH3836" i="1"/>
  <c r="AE3836" i="1"/>
  <c r="L3836" i="1"/>
  <c r="AK3835" i="1"/>
  <c r="AI3835" i="1"/>
  <c r="AF3835" i="1"/>
  <c r="AH3835" i="1"/>
  <c r="AE3835" i="1"/>
  <c r="L3835" i="1"/>
  <c r="AK3834" i="1"/>
  <c r="AI3834" i="1"/>
  <c r="AF3834" i="1"/>
  <c r="AH3834" i="1"/>
  <c r="AE3834" i="1"/>
  <c r="L3834" i="1"/>
  <c r="AK3833" i="1"/>
  <c r="AI3833" i="1"/>
  <c r="AF3833" i="1"/>
  <c r="AH3833" i="1"/>
  <c r="AE3833" i="1"/>
  <c r="L3833" i="1"/>
  <c r="AK3832" i="1"/>
  <c r="AI3832" i="1"/>
  <c r="AF3832" i="1"/>
  <c r="AH3832" i="1"/>
  <c r="AE3832" i="1"/>
  <c r="L3832" i="1"/>
  <c r="AK3831" i="1"/>
  <c r="AI3831" i="1"/>
  <c r="AF3831" i="1"/>
  <c r="AH3831" i="1"/>
  <c r="AE3831" i="1"/>
  <c r="L3831" i="1"/>
  <c r="AK3830" i="1"/>
  <c r="AI3830" i="1"/>
  <c r="AF3830" i="1"/>
  <c r="AH3830" i="1"/>
  <c r="AE3830" i="1"/>
  <c r="L3830" i="1"/>
  <c r="AK3829" i="1"/>
  <c r="AI3829" i="1"/>
  <c r="AF3829" i="1"/>
  <c r="AH3829" i="1"/>
  <c r="AE3829" i="1"/>
  <c r="L3829" i="1"/>
  <c r="AK3828" i="1"/>
  <c r="AI3828" i="1"/>
  <c r="AF3828" i="1"/>
  <c r="AH3828" i="1"/>
  <c r="AE3828" i="1"/>
  <c r="L3828" i="1"/>
  <c r="AK3827" i="1"/>
  <c r="AI3827" i="1"/>
  <c r="AF3827" i="1"/>
  <c r="AH3827" i="1"/>
  <c r="AE3827" i="1"/>
  <c r="L3827" i="1"/>
  <c r="AK3826" i="1"/>
  <c r="AI3826" i="1"/>
  <c r="AF3826" i="1"/>
  <c r="AH3826" i="1"/>
  <c r="AE3826" i="1"/>
  <c r="L3826" i="1"/>
  <c r="AK3825" i="1"/>
  <c r="AI3825" i="1"/>
  <c r="AF3825" i="1"/>
  <c r="AH3825" i="1"/>
  <c r="AE3825" i="1"/>
  <c r="L3825" i="1"/>
  <c r="AK3824" i="1"/>
  <c r="AI3824" i="1"/>
  <c r="AF3824" i="1"/>
  <c r="AH3824" i="1"/>
  <c r="AE3824" i="1"/>
  <c r="L3824" i="1"/>
  <c r="AK3823" i="1"/>
  <c r="AI3823" i="1"/>
  <c r="AF3823" i="1"/>
  <c r="AH3823" i="1"/>
  <c r="AE3823" i="1"/>
  <c r="L3823" i="1"/>
  <c r="AK3822" i="1"/>
  <c r="AI3822" i="1"/>
  <c r="AF3822" i="1"/>
  <c r="AH3822" i="1"/>
  <c r="AE3822" i="1"/>
  <c r="L3822" i="1"/>
  <c r="AK3821" i="1"/>
  <c r="AI3821" i="1"/>
  <c r="AF3821" i="1"/>
  <c r="AH3821" i="1"/>
  <c r="AE3821" i="1"/>
  <c r="L3821" i="1"/>
  <c r="AK3820" i="1"/>
  <c r="AI3820" i="1"/>
  <c r="AF3820" i="1"/>
  <c r="AH3820" i="1"/>
  <c r="AE3820" i="1"/>
  <c r="L3820" i="1"/>
  <c r="AK3819" i="1"/>
  <c r="AI3819" i="1"/>
  <c r="AF3819" i="1"/>
  <c r="AH3819" i="1"/>
  <c r="AE3819" i="1"/>
  <c r="L3819" i="1"/>
  <c r="AK3818" i="1"/>
  <c r="AI3818" i="1"/>
  <c r="AF3818" i="1"/>
  <c r="AH3818" i="1"/>
  <c r="AE3818" i="1"/>
  <c r="L3818" i="1"/>
  <c r="AK3817" i="1"/>
  <c r="AI3817" i="1"/>
  <c r="AF3817" i="1"/>
  <c r="AH3817" i="1"/>
  <c r="AE3817" i="1"/>
  <c r="L3817" i="1"/>
  <c r="AK3816" i="1"/>
  <c r="AI3816" i="1"/>
  <c r="AF3816" i="1"/>
  <c r="AH3816" i="1"/>
  <c r="AE3816" i="1"/>
  <c r="L3816" i="1"/>
  <c r="AK3815" i="1"/>
  <c r="AI3815" i="1"/>
  <c r="AF3815" i="1"/>
  <c r="AH3815" i="1"/>
  <c r="AE3815" i="1"/>
  <c r="L3815" i="1"/>
  <c r="AK3814" i="1"/>
  <c r="AI3814" i="1"/>
  <c r="AF3814" i="1"/>
  <c r="AH3814" i="1"/>
  <c r="AE3814" i="1"/>
  <c r="L3814" i="1"/>
  <c r="AK3813" i="1"/>
  <c r="AI3813" i="1"/>
  <c r="AF3813" i="1"/>
  <c r="AH3813" i="1"/>
  <c r="AE3813" i="1"/>
  <c r="L3813" i="1"/>
  <c r="AK3812" i="1"/>
  <c r="AI3812" i="1"/>
  <c r="AF3812" i="1"/>
  <c r="AH3812" i="1"/>
  <c r="AE3812" i="1"/>
  <c r="L3812" i="1"/>
  <c r="AK3811" i="1"/>
  <c r="AI3811" i="1"/>
  <c r="AF3811" i="1"/>
  <c r="AH3811" i="1"/>
  <c r="AE3811" i="1"/>
  <c r="L3811" i="1"/>
  <c r="AK3810" i="1"/>
  <c r="AI3810" i="1"/>
  <c r="AF3810" i="1"/>
  <c r="AH3810" i="1"/>
  <c r="AE3810" i="1"/>
  <c r="L3810" i="1"/>
  <c r="AK3809" i="1"/>
  <c r="AI3809" i="1"/>
  <c r="AF3809" i="1"/>
  <c r="AH3809" i="1"/>
  <c r="AE3809" i="1"/>
  <c r="L3809" i="1"/>
  <c r="AK3808" i="1"/>
  <c r="AI3808" i="1"/>
  <c r="AF3808" i="1"/>
  <c r="AH3808" i="1"/>
  <c r="AE3808" i="1"/>
  <c r="L3808" i="1"/>
  <c r="AK3807" i="1"/>
  <c r="AI3807" i="1"/>
  <c r="AF3807" i="1"/>
  <c r="AH3807" i="1"/>
  <c r="AE3807" i="1"/>
  <c r="L3807" i="1"/>
  <c r="AK3806" i="1"/>
  <c r="AI3806" i="1"/>
  <c r="AF3806" i="1"/>
  <c r="AH3806" i="1"/>
  <c r="AE3806" i="1"/>
  <c r="L3806" i="1"/>
  <c r="AK3805" i="1"/>
  <c r="AI3805" i="1"/>
  <c r="AF3805" i="1"/>
  <c r="AH3805" i="1"/>
  <c r="AE3805" i="1"/>
  <c r="L3805" i="1"/>
  <c r="AK3804" i="1"/>
  <c r="AI3804" i="1"/>
  <c r="AF3804" i="1"/>
  <c r="AH3804" i="1"/>
  <c r="AE3804" i="1"/>
  <c r="L3804" i="1"/>
  <c r="AK3803" i="1"/>
  <c r="AI3803" i="1"/>
  <c r="AF3803" i="1"/>
  <c r="AH3803" i="1"/>
  <c r="AE3803" i="1"/>
  <c r="L3803" i="1"/>
  <c r="AK3802" i="1"/>
  <c r="AI3802" i="1"/>
  <c r="AF3802" i="1"/>
  <c r="AH3802" i="1"/>
  <c r="AE3802" i="1"/>
  <c r="L3802" i="1"/>
  <c r="AK3801" i="1"/>
  <c r="AI3801" i="1"/>
  <c r="AF3801" i="1"/>
  <c r="AH3801" i="1"/>
  <c r="AE3801" i="1"/>
  <c r="L3801" i="1"/>
  <c r="AK3800" i="1"/>
  <c r="AI3800" i="1"/>
  <c r="AF3800" i="1"/>
  <c r="AH3800" i="1"/>
  <c r="AE3800" i="1"/>
  <c r="L3800" i="1"/>
  <c r="AK3799" i="1"/>
  <c r="AI3799" i="1"/>
  <c r="AF3799" i="1"/>
  <c r="AH3799" i="1"/>
  <c r="AE3799" i="1"/>
  <c r="L3799" i="1"/>
  <c r="AK3798" i="1"/>
  <c r="AI3798" i="1"/>
  <c r="AF3798" i="1"/>
  <c r="AH3798" i="1"/>
  <c r="AE3798" i="1"/>
  <c r="L3798" i="1"/>
  <c r="AK3797" i="1"/>
  <c r="AI3797" i="1"/>
  <c r="AF3797" i="1"/>
  <c r="AH3797" i="1"/>
  <c r="AE3797" i="1"/>
  <c r="L3797" i="1"/>
  <c r="AK3796" i="1"/>
  <c r="AI3796" i="1"/>
  <c r="AF3796" i="1"/>
  <c r="AH3796" i="1"/>
  <c r="AE3796" i="1"/>
  <c r="L3796" i="1"/>
  <c r="AK3795" i="1"/>
  <c r="AI3795" i="1"/>
  <c r="AF3795" i="1"/>
  <c r="AH3795" i="1"/>
  <c r="AE3795" i="1"/>
  <c r="L3795" i="1"/>
  <c r="AK3794" i="1"/>
  <c r="AI3794" i="1"/>
  <c r="AF3794" i="1"/>
  <c r="AH3794" i="1"/>
  <c r="AE3794" i="1"/>
  <c r="L3794" i="1"/>
  <c r="AK3793" i="1"/>
  <c r="AI3793" i="1"/>
  <c r="AF3793" i="1"/>
  <c r="AH3793" i="1"/>
  <c r="AE3793" i="1"/>
  <c r="L3793" i="1"/>
  <c r="AK3792" i="1"/>
  <c r="AI3792" i="1"/>
  <c r="AF3792" i="1"/>
  <c r="AH3792" i="1"/>
  <c r="AE3792" i="1"/>
  <c r="L3792" i="1"/>
  <c r="AK3791" i="1"/>
  <c r="AI3791" i="1"/>
  <c r="AF3791" i="1"/>
  <c r="AH3791" i="1"/>
  <c r="AE3791" i="1"/>
  <c r="L3791" i="1"/>
  <c r="AK3790" i="1"/>
  <c r="AI3790" i="1"/>
  <c r="AF3790" i="1"/>
  <c r="AH3790" i="1"/>
  <c r="AE3790" i="1"/>
  <c r="L3790" i="1"/>
  <c r="AK3789" i="1"/>
  <c r="AI3789" i="1"/>
  <c r="AF3789" i="1"/>
  <c r="AH3789" i="1"/>
  <c r="AE3789" i="1"/>
  <c r="L3789" i="1"/>
  <c r="AK3788" i="1"/>
  <c r="AI3788" i="1"/>
  <c r="AF3788" i="1"/>
  <c r="AH3788" i="1"/>
  <c r="AE3788" i="1"/>
  <c r="L3788" i="1"/>
  <c r="AK3787" i="1"/>
  <c r="AI3787" i="1"/>
  <c r="AF3787" i="1"/>
  <c r="AH3787" i="1"/>
  <c r="AE3787" i="1"/>
  <c r="L3787" i="1"/>
  <c r="AK3786" i="1"/>
  <c r="AI3786" i="1"/>
  <c r="AF3786" i="1"/>
  <c r="AH3786" i="1"/>
  <c r="AE3786" i="1"/>
  <c r="L3786" i="1"/>
  <c r="AK3785" i="1"/>
  <c r="AI3785" i="1"/>
  <c r="AF3785" i="1"/>
  <c r="AH3785" i="1"/>
  <c r="AE3785" i="1"/>
  <c r="L3785" i="1"/>
  <c r="AK3784" i="1"/>
  <c r="AI3784" i="1"/>
  <c r="AF3784" i="1"/>
  <c r="AH3784" i="1"/>
  <c r="AE3784" i="1"/>
  <c r="L3784" i="1"/>
  <c r="AK3783" i="1"/>
  <c r="AI3783" i="1"/>
  <c r="AF3783" i="1"/>
  <c r="AH3783" i="1"/>
  <c r="AE3783" i="1"/>
  <c r="L3783" i="1"/>
  <c r="AK3782" i="1"/>
  <c r="AI3782" i="1"/>
  <c r="AF3782" i="1"/>
  <c r="AH3782" i="1"/>
  <c r="AE3782" i="1"/>
  <c r="L3782" i="1"/>
  <c r="AK3781" i="1"/>
  <c r="AI3781" i="1"/>
  <c r="AF3781" i="1"/>
  <c r="AH3781" i="1"/>
  <c r="AE3781" i="1"/>
  <c r="L3781" i="1"/>
  <c r="AK3780" i="1"/>
  <c r="AI3780" i="1"/>
  <c r="AF3780" i="1"/>
  <c r="AH3780" i="1"/>
  <c r="AE3780" i="1"/>
  <c r="L3780" i="1"/>
  <c r="AK3779" i="1"/>
  <c r="AI3779" i="1"/>
  <c r="AF3779" i="1"/>
  <c r="AH3779" i="1"/>
  <c r="AE3779" i="1"/>
  <c r="L3779" i="1"/>
  <c r="AK3778" i="1"/>
  <c r="AI3778" i="1"/>
  <c r="AF3778" i="1"/>
  <c r="AH3778" i="1"/>
  <c r="AE3778" i="1"/>
  <c r="L3778" i="1"/>
  <c r="AK3777" i="1"/>
  <c r="AI3777" i="1"/>
  <c r="AF3777" i="1"/>
  <c r="AH3777" i="1"/>
  <c r="AE3777" i="1"/>
  <c r="L3777" i="1"/>
  <c r="AK3776" i="1"/>
  <c r="AI3776" i="1"/>
  <c r="AF3776" i="1"/>
  <c r="AH3776" i="1"/>
  <c r="AE3776" i="1"/>
  <c r="L3776" i="1"/>
  <c r="AK3775" i="1"/>
  <c r="AI3775" i="1"/>
  <c r="AF3775" i="1"/>
  <c r="AH3775" i="1"/>
  <c r="AE3775" i="1"/>
  <c r="L3775" i="1"/>
  <c r="AK3774" i="1"/>
  <c r="AI3774" i="1"/>
  <c r="AF3774" i="1"/>
  <c r="AH3774" i="1"/>
  <c r="AE3774" i="1"/>
  <c r="L3774" i="1"/>
  <c r="AK3773" i="1"/>
  <c r="AI3773" i="1"/>
  <c r="AF3773" i="1"/>
  <c r="AH3773" i="1"/>
  <c r="AE3773" i="1"/>
  <c r="L3773" i="1"/>
  <c r="AK3772" i="1"/>
  <c r="AI3772" i="1"/>
  <c r="AF3772" i="1"/>
  <c r="AH3772" i="1"/>
  <c r="AE3772" i="1"/>
  <c r="L3772" i="1"/>
  <c r="AK3771" i="1"/>
  <c r="AI3771" i="1"/>
  <c r="AF3771" i="1"/>
  <c r="AH3771" i="1"/>
  <c r="AE3771" i="1"/>
  <c r="L3771" i="1"/>
  <c r="AK3770" i="1"/>
  <c r="AI3770" i="1"/>
  <c r="AF3770" i="1"/>
  <c r="AH3770" i="1"/>
  <c r="AE3770" i="1"/>
  <c r="L3770" i="1"/>
  <c r="AK3769" i="1"/>
  <c r="AI3769" i="1"/>
  <c r="AF3769" i="1"/>
  <c r="AH3769" i="1"/>
  <c r="AE3769" i="1"/>
  <c r="L3769" i="1"/>
  <c r="AK3768" i="1"/>
  <c r="AI3768" i="1"/>
  <c r="AF3768" i="1"/>
  <c r="AH3768" i="1"/>
  <c r="AE3768" i="1"/>
  <c r="L3768" i="1"/>
  <c r="AK3767" i="1"/>
  <c r="AI3767" i="1"/>
  <c r="AF3767" i="1"/>
  <c r="AH3767" i="1"/>
  <c r="AE3767" i="1"/>
  <c r="L3767" i="1"/>
  <c r="AK3766" i="1"/>
  <c r="AI3766" i="1"/>
  <c r="AF3766" i="1"/>
  <c r="AH3766" i="1"/>
  <c r="AE3766" i="1"/>
  <c r="L3766" i="1"/>
  <c r="AK3765" i="1"/>
  <c r="AI3765" i="1"/>
  <c r="AF3765" i="1"/>
  <c r="AH3765" i="1"/>
  <c r="AE3765" i="1"/>
  <c r="L3765" i="1"/>
  <c r="AK3764" i="1"/>
  <c r="AI3764" i="1"/>
  <c r="AF3764" i="1"/>
  <c r="AH3764" i="1"/>
  <c r="AE3764" i="1"/>
  <c r="L3764" i="1"/>
  <c r="AK3763" i="1"/>
  <c r="AI3763" i="1"/>
  <c r="AF3763" i="1"/>
  <c r="AH3763" i="1"/>
  <c r="AE3763" i="1"/>
  <c r="L3763" i="1"/>
  <c r="AK3762" i="1"/>
  <c r="AI3762" i="1"/>
  <c r="AF3762" i="1"/>
  <c r="AH3762" i="1"/>
  <c r="AE3762" i="1"/>
  <c r="L3762" i="1"/>
  <c r="AK3761" i="1"/>
  <c r="AI3761" i="1"/>
  <c r="AF3761" i="1"/>
  <c r="AH3761" i="1"/>
  <c r="AE3761" i="1"/>
  <c r="L3761" i="1"/>
  <c r="AK3760" i="1"/>
  <c r="AI3760" i="1"/>
  <c r="AF3760" i="1"/>
  <c r="AH3760" i="1"/>
  <c r="AE3760" i="1"/>
  <c r="L3760" i="1"/>
  <c r="AK3759" i="1"/>
  <c r="AI3759" i="1"/>
  <c r="AF3759" i="1"/>
  <c r="AH3759" i="1"/>
  <c r="AE3759" i="1"/>
  <c r="L3759" i="1"/>
  <c r="AK3758" i="1"/>
  <c r="AI3758" i="1"/>
  <c r="AF3758" i="1"/>
  <c r="AH3758" i="1"/>
  <c r="AE3758" i="1"/>
  <c r="L3758" i="1"/>
  <c r="AK3757" i="1"/>
  <c r="AI3757" i="1"/>
  <c r="AF3757" i="1"/>
  <c r="AH3757" i="1"/>
  <c r="AE3757" i="1"/>
  <c r="L3757" i="1"/>
  <c r="AK3756" i="1"/>
  <c r="AI3756" i="1"/>
  <c r="AF3756" i="1"/>
  <c r="AH3756" i="1"/>
  <c r="AE3756" i="1"/>
  <c r="L3756" i="1"/>
  <c r="AK3755" i="1"/>
  <c r="AI3755" i="1"/>
  <c r="AF3755" i="1"/>
  <c r="AH3755" i="1"/>
  <c r="AE3755" i="1"/>
  <c r="L3755" i="1"/>
  <c r="AK3754" i="1"/>
  <c r="AI3754" i="1"/>
  <c r="AF3754" i="1"/>
  <c r="AH3754" i="1"/>
  <c r="AE3754" i="1"/>
  <c r="L3754" i="1"/>
  <c r="AK3753" i="1"/>
  <c r="AI3753" i="1"/>
  <c r="AF3753" i="1"/>
  <c r="AH3753" i="1"/>
  <c r="AE3753" i="1"/>
  <c r="L3753" i="1"/>
  <c r="AK3752" i="1"/>
  <c r="AI3752" i="1"/>
  <c r="AF3752" i="1"/>
  <c r="AH3752" i="1"/>
  <c r="AE3752" i="1"/>
  <c r="L3752" i="1"/>
  <c r="AK3751" i="1"/>
  <c r="AI3751" i="1"/>
  <c r="AF3751" i="1"/>
  <c r="AH3751" i="1"/>
  <c r="AE3751" i="1"/>
  <c r="L3751" i="1"/>
  <c r="AK3750" i="1"/>
  <c r="AI3750" i="1"/>
  <c r="AF3750" i="1"/>
  <c r="AH3750" i="1"/>
  <c r="AE3750" i="1"/>
  <c r="L3750" i="1"/>
  <c r="AK3749" i="1"/>
  <c r="AI3749" i="1"/>
  <c r="AF3749" i="1"/>
  <c r="AH3749" i="1"/>
  <c r="AE3749" i="1"/>
  <c r="L3749" i="1"/>
  <c r="AK3748" i="1"/>
  <c r="AI3748" i="1"/>
  <c r="AF3748" i="1"/>
  <c r="AH3748" i="1"/>
  <c r="AE3748" i="1"/>
  <c r="L3748" i="1"/>
  <c r="AK3747" i="1"/>
  <c r="AI3747" i="1"/>
  <c r="AF3747" i="1"/>
  <c r="AH3747" i="1"/>
  <c r="AE3747" i="1"/>
  <c r="L3747" i="1"/>
  <c r="AK3746" i="1"/>
  <c r="AI3746" i="1"/>
  <c r="AF3746" i="1"/>
  <c r="AH3746" i="1"/>
  <c r="AE3746" i="1"/>
  <c r="L3746" i="1"/>
  <c r="AK3745" i="1"/>
  <c r="AI3745" i="1"/>
  <c r="AF3745" i="1"/>
  <c r="AH3745" i="1"/>
  <c r="AE3745" i="1"/>
  <c r="L3745" i="1"/>
  <c r="AK3744" i="1"/>
  <c r="AI3744" i="1"/>
  <c r="AF3744" i="1"/>
  <c r="AH3744" i="1"/>
  <c r="AE3744" i="1"/>
  <c r="L3744" i="1"/>
  <c r="AK3743" i="1"/>
  <c r="AI3743" i="1"/>
  <c r="AF3743" i="1"/>
  <c r="AH3743" i="1"/>
  <c r="AE3743" i="1"/>
  <c r="L3743" i="1"/>
  <c r="AK3742" i="1"/>
  <c r="AI3742" i="1"/>
  <c r="AF3742" i="1"/>
  <c r="AH3742" i="1"/>
  <c r="AE3742" i="1"/>
  <c r="L3742" i="1"/>
  <c r="AK3741" i="1"/>
  <c r="AI3741" i="1"/>
  <c r="AF3741" i="1"/>
  <c r="AH3741" i="1"/>
  <c r="AE3741" i="1"/>
  <c r="L3741" i="1"/>
  <c r="AK3740" i="1"/>
  <c r="AI3740" i="1"/>
  <c r="AF3740" i="1"/>
  <c r="AH3740" i="1"/>
  <c r="AE3740" i="1"/>
  <c r="L3740" i="1"/>
  <c r="AK3739" i="1"/>
  <c r="AI3739" i="1"/>
  <c r="AF3739" i="1"/>
  <c r="AH3739" i="1"/>
  <c r="AE3739" i="1"/>
  <c r="L3739" i="1"/>
  <c r="AK3738" i="1"/>
  <c r="AI3738" i="1"/>
  <c r="AF3738" i="1"/>
  <c r="AH3738" i="1"/>
  <c r="AE3738" i="1"/>
  <c r="L3738" i="1"/>
  <c r="AK3737" i="1"/>
  <c r="AI3737" i="1"/>
  <c r="AF3737" i="1"/>
  <c r="AH3737" i="1"/>
  <c r="AE3737" i="1"/>
  <c r="L3737" i="1"/>
  <c r="AK3736" i="1"/>
  <c r="AI3736" i="1"/>
  <c r="AF3736" i="1"/>
  <c r="AH3736" i="1"/>
  <c r="AE3736" i="1"/>
  <c r="L3736" i="1"/>
  <c r="AK3735" i="1"/>
  <c r="AI3735" i="1"/>
  <c r="AF3735" i="1"/>
  <c r="AH3735" i="1"/>
  <c r="AE3735" i="1"/>
  <c r="L3735" i="1"/>
  <c r="AK3734" i="1"/>
  <c r="AI3734" i="1"/>
  <c r="AF3734" i="1"/>
  <c r="AH3734" i="1"/>
  <c r="AE3734" i="1"/>
  <c r="L3734" i="1"/>
  <c r="AK3733" i="1"/>
  <c r="AI3733" i="1"/>
  <c r="AF3733" i="1"/>
  <c r="AH3733" i="1"/>
  <c r="AE3733" i="1"/>
  <c r="L3733" i="1"/>
  <c r="AK3732" i="1"/>
  <c r="AI3732" i="1"/>
  <c r="AF3732" i="1"/>
  <c r="AH3732" i="1"/>
  <c r="AE3732" i="1"/>
  <c r="L3732" i="1"/>
  <c r="AK3731" i="1"/>
  <c r="AI3731" i="1"/>
  <c r="AF3731" i="1"/>
  <c r="AH3731" i="1"/>
  <c r="AE3731" i="1"/>
  <c r="L3731" i="1"/>
  <c r="AK3730" i="1"/>
  <c r="AI3730" i="1"/>
  <c r="AF3730" i="1"/>
  <c r="AH3730" i="1"/>
  <c r="AE3730" i="1"/>
  <c r="L3730" i="1"/>
  <c r="AK3729" i="1"/>
  <c r="AI3729" i="1"/>
  <c r="AF3729" i="1"/>
  <c r="AH3729" i="1"/>
  <c r="AE3729" i="1"/>
  <c r="L3729" i="1"/>
  <c r="AK3728" i="1"/>
  <c r="AI3728" i="1"/>
  <c r="AF3728" i="1"/>
  <c r="AH3728" i="1"/>
  <c r="AE3728" i="1"/>
  <c r="L3728" i="1"/>
  <c r="AK3727" i="1"/>
  <c r="AI3727" i="1"/>
  <c r="AF3727" i="1"/>
  <c r="AH3727" i="1"/>
  <c r="AE3727" i="1"/>
  <c r="L3727" i="1"/>
  <c r="AK3726" i="1"/>
  <c r="AI3726" i="1"/>
  <c r="AF3726" i="1"/>
  <c r="AH3726" i="1"/>
  <c r="AE3726" i="1"/>
  <c r="L3726" i="1"/>
  <c r="AK3725" i="1"/>
  <c r="AI3725" i="1"/>
  <c r="AF3725" i="1"/>
  <c r="AH3725" i="1"/>
  <c r="AE3725" i="1"/>
  <c r="L3725" i="1"/>
  <c r="AK3724" i="1"/>
  <c r="AI3724" i="1"/>
  <c r="AF3724" i="1"/>
  <c r="AH3724" i="1"/>
  <c r="AE3724" i="1"/>
  <c r="L3724" i="1"/>
  <c r="AK3723" i="1"/>
  <c r="AI3723" i="1"/>
  <c r="AF3723" i="1"/>
  <c r="AH3723" i="1"/>
  <c r="AE3723" i="1"/>
  <c r="L3723" i="1"/>
  <c r="AK3722" i="1"/>
  <c r="AI3722" i="1"/>
  <c r="AF3722" i="1"/>
  <c r="AH3722" i="1"/>
  <c r="AE3722" i="1"/>
  <c r="L3722" i="1"/>
  <c r="AK3721" i="1"/>
  <c r="AI3721" i="1"/>
  <c r="AF3721" i="1"/>
  <c r="AH3721" i="1"/>
  <c r="AE3721" i="1"/>
  <c r="L3721" i="1"/>
  <c r="AK3720" i="1"/>
  <c r="AI3720" i="1"/>
  <c r="AF3720" i="1"/>
  <c r="AH3720" i="1"/>
  <c r="AE3720" i="1"/>
  <c r="L3720" i="1"/>
  <c r="AK3719" i="1"/>
  <c r="AI3719" i="1"/>
  <c r="AF3719" i="1"/>
  <c r="AH3719" i="1"/>
  <c r="AE3719" i="1"/>
  <c r="L3719" i="1"/>
  <c r="AK3718" i="1"/>
  <c r="AI3718" i="1"/>
  <c r="AF3718" i="1"/>
  <c r="AH3718" i="1"/>
  <c r="AE3718" i="1"/>
  <c r="L3718" i="1"/>
  <c r="AK3717" i="1"/>
  <c r="AI3717" i="1"/>
  <c r="AF3717" i="1"/>
  <c r="AH3717" i="1"/>
  <c r="AE3717" i="1"/>
  <c r="L3717" i="1"/>
  <c r="AK3716" i="1"/>
  <c r="AI3716" i="1"/>
  <c r="AF3716" i="1"/>
  <c r="AH3716" i="1"/>
  <c r="AE3716" i="1"/>
  <c r="L3716" i="1"/>
  <c r="AK3715" i="1"/>
  <c r="AI3715" i="1"/>
  <c r="AF3715" i="1"/>
  <c r="AH3715" i="1"/>
  <c r="AE3715" i="1"/>
  <c r="L3715" i="1"/>
  <c r="AK3714" i="1"/>
  <c r="AI3714" i="1"/>
  <c r="AF3714" i="1"/>
  <c r="AH3714" i="1"/>
  <c r="AE3714" i="1"/>
  <c r="L3714" i="1"/>
  <c r="AK3713" i="1"/>
  <c r="AI3713" i="1"/>
  <c r="AF3713" i="1"/>
  <c r="AH3713" i="1"/>
  <c r="AE3713" i="1"/>
  <c r="L3713" i="1"/>
  <c r="AK3712" i="1"/>
  <c r="AI3712" i="1"/>
  <c r="AF3712" i="1"/>
  <c r="AH3712" i="1"/>
  <c r="AE3712" i="1"/>
  <c r="L3712" i="1"/>
  <c r="AK3711" i="1"/>
  <c r="AI3711" i="1"/>
  <c r="AF3711" i="1"/>
  <c r="AH3711" i="1"/>
  <c r="AE3711" i="1"/>
  <c r="L3711" i="1"/>
  <c r="AK3710" i="1"/>
  <c r="AI3710" i="1"/>
  <c r="AF3710" i="1"/>
  <c r="AH3710" i="1"/>
  <c r="AE3710" i="1"/>
  <c r="L3710" i="1"/>
  <c r="AK3709" i="1"/>
  <c r="AI3709" i="1"/>
  <c r="AF3709" i="1"/>
  <c r="AH3709" i="1"/>
  <c r="AE3709" i="1"/>
  <c r="L3709" i="1"/>
  <c r="AK3708" i="1"/>
  <c r="AI3708" i="1"/>
  <c r="AF3708" i="1"/>
  <c r="AH3708" i="1"/>
  <c r="AE3708" i="1"/>
  <c r="L3708" i="1"/>
  <c r="AK3707" i="1"/>
  <c r="AI3707" i="1"/>
  <c r="AF3707" i="1"/>
  <c r="AH3707" i="1"/>
  <c r="AE3707" i="1"/>
  <c r="L3707" i="1"/>
  <c r="AK3706" i="1"/>
  <c r="AI3706" i="1"/>
  <c r="AF3706" i="1"/>
  <c r="AH3706" i="1"/>
  <c r="AE3706" i="1"/>
  <c r="L3706" i="1"/>
  <c r="AK3705" i="1"/>
  <c r="AI3705" i="1"/>
  <c r="AF3705" i="1"/>
  <c r="AH3705" i="1"/>
  <c r="AE3705" i="1"/>
  <c r="L3705" i="1"/>
  <c r="AK3704" i="1"/>
  <c r="AI3704" i="1"/>
  <c r="AF3704" i="1"/>
  <c r="AH3704" i="1"/>
  <c r="AE3704" i="1"/>
  <c r="L3704" i="1"/>
  <c r="AK3703" i="1"/>
  <c r="AI3703" i="1"/>
  <c r="AF3703" i="1"/>
  <c r="AH3703" i="1"/>
  <c r="AE3703" i="1"/>
  <c r="L3703" i="1"/>
  <c r="AK3702" i="1"/>
  <c r="AI3702" i="1"/>
  <c r="AF3702" i="1"/>
  <c r="AH3702" i="1"/>
  <c r="AE3702" i="1"/>
  <c r="L3702" i="1"/>
  <c r="AK3701" i="1"/>
  <c r="AI3701" i="1"/>
  <c r="AF3701" i="1"/>
  <c r="AH3701" i="1"/>
  <c r="AE3701" i="1"/>
  <c r="L3701" i="1"/>
  <c r="AK3700" i="1"/>
  <c r="AI3700" i="1"/>
  <c r="AF3700" i="1"/>
  <c r="AH3700" i="1"/>
  <c r="AE3700" i="1"/>
  <c r="L3700" i="1"/>
  <c r="AK3699" i="1"/>
  <c r="AI3699" i="1"/>
  <c r="AF3699" i="1"/>
  <c r="AH3699" i="1"/>
  <c r="AE3699" i="1"/>
  <c r="L3699" i="1"/>
  <c r="AK3698" i="1"/>
  <c r="AI3698" i="1"/>
  <c r="AF3698" i="1"/>
  <c r="AH3698" i="1"/>
  <c r="AE3698" i="1"/>
  <c r="L3698" i="1"/>
  <c r="AK3697" i="1"/>
  <c r="AI3697" i="1"/>
  <c r="AF3697" i="1"/>
  <c r="AH3697" i="1"/>
  <c r="AE3697" i="1"/>
  <c r="L3697" i="1"/>
  <c r="AK3696" i="1"/>
  <c r="AI3696" i="1"/>
  <c r="AF3696" i="1"/>
  <c r="AH3696" i="1"/>
  <c r="AE3696" i="1"/>
  <c r="L3696" i="1"/>
  <c r="AK3695" i="1"/>
  <c r="AI3695" i="1"/>
  <c r="AF3695" i="1"/>
  <c r="AH3695" i="1"/>
  <c r="AE3695" i="1"/>
  <c r="L3695" i="1"/>
  <c r="AK3694" i="1"/>
  <c r="AI3694" i="1"/>
  <c r="AF3694" i="1"/>
  <c r="AH3694" i="1"/>
  <c r="AE3694" i="1"/>
  <c r="L3694" i="1"/>
  <c r="AK3693" i="1"/>
  <c r="AI3693" i="1"/>
  <c r="AF3693" i="1"/>
  <c r="AH3693" i="1"/>
  <c r="AE3693" i="1"/>
  <c r="L3693" i="1"/>
  <c r="AK3692" i="1"/>
  <c r="AI3692" i="1"/>
  <c r="AF3692" i="1"/>
  <c r="AH3692" i="1"/>
  <c r="AE3692" i="1"/>
  <c r="L3692" i="1"/>
  <c r="AK3691" i="1"/>
  <c r="AI3691" i="1"/>
  <c r="AF3691" i="1"/>
  <c r="AH3691" i="1"/>
  <c r="AE3691" i="1"/>
  <c r="L3691" i="1"/>
  <c r="AK3690" i="1"/>
  <c r="AI3690" i="1"/>
  <c r="AF3690" i="1"/>
  <c r="AH3690" i="1"/>
  <c r="AE3690" i="1"/>
  <c r="L3690" i="1"/>
  <c r="AK3689" i="1"/>
  <c r="AI3689" i="1"/>
  <c r="AF3689" i="1"/>
  <c r="AH3689" i="1"/>
  <c r="AE3689" i="1"/>
  <c r="L3689" i="1"/>
  <c r="AK3688" i="1"/>
  <c r="AI3688" i="1"/>
  <c r="AF3688" i="1"/>
  <c r="AH3688" i="1"/>
  <c r="AE3688" i="1"/>
  <c r="L3688" i="1"/>
  <c r="AK3687" i="1"/>
  <c r="AI3687" i="1"/>
  <c r="AF3687" i="1"/>
  <c r="AH3687" i="1"/>
  <c r="AE3687" i="1"/>
  <c r="L3687" i="1"/>
  <c r="AK3686" i="1"/>
  <c r="AI3686" i="1"/>
  <c r="AF3686" i="1"/>
  <c r="AH3686" i="1"/>
  <c r="AE3686" i="1"/>
  <c r="L3686" i="1"/>
  <c r="AK3685" i="1"/>
  <c r="AI3685" i="1"/>
  <c r="AF3685" i="1"/>
  <c r="AH3685" i="1"/>
  <c r="AE3685" i="1"/>
  <c r="L3685" i="1"/>
  <c r="AK3684" i="1"/>
  <c r="AI3684" i="1"/>
  <c r="AF3684" i="1"/>
  <c r="AH3684" i="1"/>
  <c r="AE3684" i="1"/>
  <c r="L3684" i="1"/>
  <c r="AK3683" i="1"/>
  <c r="AI3683" i="1"/>
  <c r="AF3683" i="1"/>
  <c r="AH3683" i="1"/>
  <c r="AE3683" i="1"/>
  <c r="L3683" i="1"/>
  <c r="AK3682" i="1"/>
  <c r="AI3682" i="1"/>
  <c r="AF3682" i="1"/>
  <c r="AH3682" i="1"/>
  <c r="AE3682" i="1"/>
  <c r="L3682" i="1"/>
  <c r="AK3681" i="1"/>
  <c r="AI3681" i="1"/>
  <c r="AF3681" i="1"/>
  <c r="AH3681" i="1"/>
  <c r="AE3681" i="1"/>
  <c r="L3681" i="1"/>
  <c r="AK3680" i="1"/>
  <c r="AI3680" i="1"/>
  <c r="AF3680" i="1"/>
  <c r="AH3680" i="1"/>
  <c r="AE3680" i="1"/>
  <c r="L3680" i="1"/>
  <c r="AK3679" i="1"/>
  <c r="AI3679" i="1"/>
  <c r="AF3679" i="1"/>
  <c r="AH3679" i="1"/>
  <c r="AE3679" i="1"/>
  <c r="L3679" i="1"/>
  <c r="AK3678" i="1"/>
  <c r="AI3678" i="1"/>
  <c r="AF3678" i="1"/>
  <c r="AH3678" i="1"/>
  <c r="AE3678" i="1"/>
  <c r="L3678" i="1"/>
  <c r="AK3677" i="1"/>
  <c r="AI3677" i="1"/>
  <c r="AF3677" i="1"/>
  <c r="AH3677" i="1"/>
  <c r="AE3677" i="1"/>
  <c r="L3677" i="1"/>
  <c r="AK3676" i="1"/>
  <c r="AI3676" i="1"/>
  <c r="AF3676" i="1"/>
  <c r="AH3676" i="1"/>
  <c r="AE3676" i="1"/>
  <c r="L3676" i="1"/>
  <c r="AK3675" i="1"/>
  <c r="AI3675" i="1"/>
  <c r="AF3675" i="1"/>
  <c r="AH3675" i="1"/>
  <c r="AE3675" i="1"/>
  <c r="L3675" i="1"/>
  <c r="AK3674" i="1"/>
  <c r="AI3674" i="1"/>
  <c r="AF3674" i="1"/>
  <c r="AH3674" i="1"/>
  <c r="AE3674" i="1"/>
  <c r="L3674" i="1"/>
  <c r="AK3673" i="1"/>
  <c r="AI3673" i="1"/>
  <c r="AF3673" i="1"/>
  <c r="AH3673" i="1"/>
  <c r="AE3673" i="1"/>
  <c r="L3673" i="1"/>
  <c r="AK3672" i="1"/>
  <c r="AI3672" i="1"/>
  <c r="AF3672" i="1"/>
  <c r="AH3672" i="1"/>
  <c r="AE3672" i="1"/>
  <c r="L3672" i="1"/>
  <c r="AK3671" i="1"/>
  <c r="AI3671" i="1"/>
  <c r="AF3671" i="1"/>
  <c r="AH3671" i="1"/>
  <c r="AE3671" i="1"/>
  <c r="L3671" i="1"/>
  <c r="AK3670" i="1"/>
  <c r="AI3670" i="1"/>
  <c r="AF3670" i="1"/>
  <c r="AH3670" i="1"/>
  <c r="AE3670" i="1"/>
  <c r="L3670" i="1"/>
  <c r="AK3669" i="1"/>
  <c r="AI3669" i="1"/>
  <c r="AF3669" i="1"/>
  <c r="AH3669" i="1"/>
  <c r="AE3669" i="1"/>
  <c r="L3669" i="1"/>
  <c r="AK3668" i="1"/>
  <c r="AI3668" i="1"/>
  <c r="AF3668" i="1"/>
  <c r="AH3668" i="1"/>
  <c r="AE3668" i="1"/>
  <c r="L3668" i="1"/>
  <c r="AK3667" i="1"/>
  <c r="AI3667" i="1"/>
  <c r="AF3667" i="1"/>
  <c r="AH3667" i="1"/>
  <c r="AE3667" i="1"/>
  <c r="L3667" i="1"/>
  <c r="AK3666" i="1"/>
  <c r="AI3666" i="1"/>
  <c r="AF3666" i="1"/>
  <c r="AH3666" i="1"/>
  <c r="AE3666" i="1"/>
  <c r="L3666" i="1"/>
  <c r="AK3665" i="1"/>
  <c r="AI3665" i="1"/>
  <c r="AF3665" i="1"/>
  <c r="AH3665" i="1"/>
  <c r="AE3665" i="1"/>
  <c r="L3665" i="1"/>
  <c r="AK3664" i="1"/>
  <c r="AI3664" i="1"/>
  <c r="AF3664" i="1"/>
  <c r="AH3664" i="1"/>
  <c r="AE3664" i="1"/>
  <c r="L3664" i="1"/>
  <c r="AK3663" i="1"/>
  <c r="AI3663" i="1"/>
  <c r="AF3663" i="1"/>
  <c r="AH3663" i="1"/>
  <c r="AE3663" i="1"/>
  <c r="L3663" i="1"/>
  <c r="AK3662" i="1"/>
  <c r="AI3662" i="1"/>
  <c r="AF3662" i="1"/>
  <c r="AH3662" i="1"/>
  <c r="AE3662" i="1"/>
  <c r="L3662" i="1"/>
  <c r="AK3661" i="1"/>
  <c r="AI3661" i="1"/>
  <c r="AF3661" i="1"/>
  <c r="AH3661" i="1"/>
  <c r="AE3661" i="1"/>
  <c r="L3661" i="1"/>
  <c r="AK3660" i="1"/>
  <c r="AI3660" i="1"/>
  <c r="AF3660" i="1"/>
  <c r="AH3660" i="1"/>
  <c r="AE3660" i="1"/>
  <c r="L3660" i="1"/>
  <c r="AK3659" i="1"/>
  <c r="AI3659" i="1"/>
  <c r="AF3659" i="1"/>
  <c r="AH3659" i="1"/>
  <c r="AE3659" i="1"/>
  <c r="L3659" i="1"/>
  <c r="AK3658" i="1"/>
  <c r="AI3658" i="1"/>
  <c r="AF3658" i="1"/>
  <c r="AH3658" i="1"/>
  <c r="AE3658" i="1"/>
  <c r="L3658" i="1"/>
  <c r="AK3657" i="1"/>
  <c r="AI3657" i="1"/>
  <c r="AF3657" i="1"/>
  <c r="AH3657" i="1"/>
  <c r="AE3657" i="1"/>
  <c r="L3657" i="1"/>
  <c r="AK3656" i="1"/>
  <c r="AI3656" i="1"/>
  <c r="AF3656" i="1"/>
  <c r="AH3656" i="1"/>
  <c r="AE3656" i="1"/>
  <c r="L3656" i="1"/>
  <c r="S3655" i="1"/>
  <c r="AK3655" i="1"/>
  <c r="AI3655" i="1"/>
  <c r="AF3655" i="1"/>
  <c r="AH3655" i="1"/>
  <c r="AE3655" i="1"/>
  <c r="L3655" i="1"/>
  <c r="AK3654" i="1"/>
  <c r="AI3654" i="1"/>
  <c r="AF3654" i="1"/>
  <c r="AH3654" i="1"/>
  <c r="AE3654" i="1"/>
  <c r="L3654" i="1"/>
  <c r="AK3653" i="1"/>
  <c r="AI3653" i="1"/>
  <c r="AF3653" i="1"/>
  <c r="AH3653" i="1"/>
  <c r="AE3653" i="1"/>
  <c r="L3653" i="1"/>
  <c r="AK3652" i="1"/>
  <c r="AI3652" i="1"/>
  <c r="AF3652" i="1"/>
  <c r="AH3652" i="1"/>
  <c r="AE3652" i="1"/>
  <c r="L3652" i="1"/>
  <c r="AK3651" i="1"/>
  <c r="AI3651" i="1"/>
  <c r="AF3651" i="1"/>
  <c r="AH3651" i="1"/>
  <c r="AE3651" i="1"/>
  <c r="L3651" i="1"/>
  <c r="AK3650" i="1"/>
  <c r="AI3650" i="1"/>
  <c r="AF3650" i="1"/>
  <c r="AH3650" i="1"/>
  <c r="AE3650" i="1"/>
  <c r="L3650" i="1"/>
  <c r="AK3649" i="1"/>
  <c r="AI3649" i="1"/>
  <c r="AF3649" i="1"/>
  <c r="AH3649" i="1"/>
  <c r="AE3649" i="1"/>
  <c r="L3649" i="1"/>
  <c r="AK3648" i="1"/>
  <c r="AI3648" i="1"/>
  <c r="AF3648" i="1"/>
  <c r="AH3648" i="1"/>
  <c r="AE3648" i="1"/>
  <c r="L3648" i="1"/>
  <c r="AK3647" i="1"/>
  <c r="AI3647" i="1"/>
  <c r="AF3647" i="1"/>
  <c r="AH3647" i="1"/>
  <c r="AE3647" i="1"/>
  <c r="L3647" i="1"/>
  <c r="AK3646" i="1"/>
  <c r="AI3646" i="1"/>
  <c r="AF3646" i="1"/>
  <c r="AH3646" i="1"/>
  <c r="AE3646" i="1"/>
  <c r="L3646" i="1"/>
  <c r="AK3645" i="1"/>
  <c r="AI3645" i="1"/>
  <c r="AF3645" i="1"/>
  <c r="AH3645" i="1"/>
  <c r="AE3645" i="1"/>
  <c r="L3645" i="1"/>
  <c r="AK3644" i="1"/>
  <c r="AI3644" i="1"/>
  <c r="AF3644" i="1"/>
  <c r="AH3644" i="1"/>
  <c r="AE3644" i="1"/>
  <c r="L3644" i="1"/>
  <c r="AK3643" i="1"/>
  <c r="AI3643" i="1"/>
  <c r="AF3643" i="1"/>
  <c r="AH3643" i="1"/>
  <c r="AE3643" i="1"/>
  <c r="L3643" i="1"/>
  <c r="AK3642" i="1"/>
  <c r="AI3642" i="1"/>
  <c r="AF3642" i="1"/>
  <c r="AH3642" i="1"/>
  <c r="AE3642" i="1"/>
  <c r="L3642" i="1"/>
  <c r="AK3641" i="1"/>
  <c r="AI3641" i="1"/>
  <c r="AF3641" i="1"/>
  <c r="AH3641" i="1"/>
  <c r="AE3641" i="1"/>
  <c r="L3641" i="1"/>
  <c r="AK3640" i="1"/>
  <c r="AI3640" i="1"/>
  <c r="AF3640" i="1"/>
  <c r="AH3640" i="1"/>
  <c r="AE3640" i="1"/>
  <c r="L3640" i="1"/>
  <c r="AK3639" i="1"/>
  <c r="AI3639" i="1"/>
  <c r="AF3639" i="1"/>
  <c r="AH3639" i="1"/>
  <c r="AE3639" i="1"/>
  <c r="L3639" i="1"/>
  <c r="AK3638" i="1"/>
  <c r="AI3638" i="1"/>
  <c r="AF3638" i="1"/>
  <c r="AH3638" i="1"/>
  <c r="AE3638" i="1"/>
  <c r="L3638" i="1"/>
  <c r="AK3637" i="1"/>
  <c r="AI3637" i="1"/>
  <c r="AF3637" i="1"/>
  <c r="AH3637" i="1"/>
  <c r="AE3637" i="1"/>
  <c r="L3637" i="1"/>
  <c r="AK3636" i="1"/>
  <c r="AI3636" i="1"/>
  <c r="AF3636" i="1"/>
  <c r="AH3636" i="1"/>
  <c r="AE3636" i="1"/>
  <c r="L3636" i="1"/>
  <c r="AK3635" i="1"/>
  <c r="AI3635" i="1"/>
  <c r="AF3635" i="1"/>
  <c r="AH3635" i="1"/>
  <c r="AE3635" i="1"/>
  <c r="L3635" i="1"/>
  <c r="AK3634" i="1"/>
  <c r="AI3634" i="1"/>
  <c r="AF3634" i="1"/>
  <c r="AH3634" i="1"/>
  <c r="AE3634" i="1"/>
  <c r="L3634" i="1"/>
  <c r="AK3633" i="1"/>
  <c r="AI3633" i="1"/>
  <c r="AF3633" i="1"/>
  <c r="AH3633" i="1"/>
  <c r="AE3633" i="1"/>
  <c r="L3633" i="1"/>
  <c r="AK3632" i="1"/>
  <c r="AI3632" i="1"/>
  <c r="AF3632" i="1"/>
  <c r="AH3632" i="1"/>
  <c r="AE3632" i="1"/>
  <c r="L3632" i="1"/>
  <c r="AK3631" i="1"/>
  <c r="AI3631" i="1"/>
  <c r="AF3631" i="1"/>
  <c r="AH3631" i="1"/>
  <c r="AE3631" i="1"/>
  <c r="L3631" i="1"/>
  <c r="AK3630" i="1"/>
  <c r="AI3630" i="1"/>
  <c r="AF3630" i="1"/>
  <c r="AH3630" i="1"/>
  <c r="AE3630" i="1"/>
  <c r="L3630" i="1"/>
  <c r="AK3629" i="1"/>
  <c r="AI3629" i="1"/>
  <c r="AF3629" i="1"/>
  <c r="AH3629" i="1"/>
  <c r="AE3629" i="1"/>
  <c r="L3629" i="1"/>
  <c r="AK3628" i="1"/>
  <c r="AI3628" i="1"/>
  <c r="AF3628" i="1"/>
  <c r="AH3628" i="1"/>
  <c r="AE3628" i="1"/>
  <c r="L3628" i="1"/>
  <c r="AK3627" i="1"/>
  <c r="AI3627" i="1"/>
  <c r="AF3627" i="1"/>
  <c r="AH3627" i="1"/>
  <c r="AE3627" i="1"/>
  <c r="L3627" i="1"/>
  <c r="AK3626" i="1"/>
  <c r="AI3626" i="1"/>
  <c r="AF3626" i="1"/>
  <c r="AH3626" i="1"/>
  <c r="AE3626" i="1"/>
  <c r="L3626" i="1"/>
  <c r="AK3625" i="1"/>
  <c r="AI3625" i="1"/>
  <c r="AF3625" i="1"/>
  <c r="AH3625" i="1"/>
  <c r="AE3625" i="1"/>
  <c r="L3625" i="1"/>
  <c r="AK3624" i="1"/>
  <c r="AI3624" i="1"/>
  <c r="AF3624" i="1"/>
  <c r="AH3624" i="1"/>
  <c r="AE3624" i="1"/>
  <c r="L3624" i="1"/>
  <c r="AK3623" i="1"/>
  <c r="AI3623" i="1"/>
  <c r="AF3623" i="1"/>
  <c r="AH3623" i="1"/>
  <c r="AE3623" i="1"/>
  <c r="L3623" i="1"/>
  <c r="AK3622" i="1"/>
  <c r="AI3622" i="1"/>
  <c r="AF3622" i="1"/>
  <c r="AH3622" i="1"/>
  <c r="AE3622" i="1"/>
  <c r="L3622" i="1"/>
  <c r="AK3621" i="1"/>
  <c r="AI3621" i="1"/>
  <c r="AF3621" i="1"/>
  <c r="AH3621" i="1"/>
  <c r="AE3621" i="1"/>
  <c r="L3621" i="1"/>
  <c r="AK3620" i="1"/>
  <c r="AI3620" i="1"/>
  <c r="AF3620" i="1"/>
  <c r="AH3620" i="1"/>
  <c r="AE3620" i="1"/>
  <c r="L3620" i="1"/>
  <c r="AK3619" i="1"/>
  <c r="AI3619" i="1"/>
  <c r="AF3619" i="1"/>
  <c r="AH3619" i="1"/>
  <c r="AE3619" i="1"/>
  <c r="L3619" i="1"/>
  <c r="AK3618" i="1"/>
  <c r="AI3618" i="1"/>
  <c r="AF3618" i="1"/>
  <c r="AH3618" i="1"/>
  <c r="AE3618" i="1"/>
  <c r="L3618" i="1"/>
  <c r="AK3617" i="1"/>
  <c r="AI3617" i="1"/>
  <c r="AF3617" i="1"/>
  <c r="AH3617" i="1"/>
  <c r="AE3617" i="1"/>
  <c r="L3617" i="1"/>
  <c r="AK3616" i="1"/>
  <c r="AI3616" i="1"/>
  <c r="AF3616" i="1"/>
  <c r="AH3616" i="1"/>
  <c r="AE3616" i="1"/>
  <c r="L3616" i="1"/>
  <c r="AK3615" i="1"/>
  <c r="AI3615" i="1"/>
  <c r="AF3615" i="1"/>
  <c r="AH3615" i="1"/>
  <c r="AE3615" i="1"/>
  <c r="L3615" i="1"/>
  <c r="AK3614" i="1"/>
  <c r="AI3614" i="1"/>
  <c r="AF3614" i="1"/>
  <c r="AH3614" i="1"/>
  <c r="AE3614" i="1"/>
  <c r="L3614" i="1"/>
  <c r="AK3613" i="1"/>
  <c r="AI3613" i="1"/>
  <c r="AF3613" i="1"/>
  <c r="AH3613" i="1"/>
  <c r="AE3613" i="1"/>
  <c r="L3613" i="1"/>
  <c r="AK3612" i="1"/>
  <c r="AI3612" i="1"/>
  <c r="AF3612" i="1"/>
  <c r="AH3612" i="1"/>
  <c r="AE3612" i="1"/>
  <c r="L3612" i="1"/>
  <c r="AK3611" i="1"/>
  <c r="AI3611" i="1"/>
  <c r="AF3611" i="1"/>
  <c r="AH3611" i="1"/>
  <c r="AE3611" i="1"/>
  <c r="L3611" i="1"/>
  <c r="AK3610" i="1"/>
  <c r="AI3610" i="1"/>
  <c r="AF3610" i="1"/>
  <c r="AH3610" i="1"/>
  <c r="AE3610" i="1"/>
  <c r="L3610" i="1"/>
  <c r="AK3609" i="1"/>
  <c r="AI3609" i="1"/>
  <c r="AF3609" i="1"/>
  <c r="AH3609" i="1"/>
  <c r="AE3609" i="1"/>
  <c r="L3609" i="1"/>
  <c r="AK3608" i="1"/>
  <c r="AI3608" i="1"/>
  <c r="AF3608" i="1"/>
  <c r="AH3608" i="1"/>
  <c r="AE3608" i="1"/>
  <c r="L3608" i="1"/>
  <c r="AK3607" i="1"/>
  <c r="AI3607" i="1"/>
  <c r="AF3607" i="1"/>
  <c r="AH3607" i="1"/>
  <c r="AE3607" i="1"/>
  <c r="L3607" i="1"/>
  <c r="AK3606" i="1"/>
  <c r="AI3606" i="1"/>
  <c r="AF3606" i="1"/>
  <c r="AH3606" i="1"/>
  <c r="AE3606" i="1"/>
  <c r="L3606" i="1"/>
  <c r="AK3605" i="1"/>
  <c r="AI3605" i="1"/>
  <c r="AF3605" i="1"/>
  <c r="AH3605" i="1"/>
  <c r="AE3605" i="1"/>
  <c r="L3605" i="1"/>
  <c r="AK3604" i="1"/>
  <c r="AI3604" i="1"/>
  <c r="AF3604" i="1"/>
  <c r="AH3604" i="1"/>
  <c r="AE3604" i="1"/>
  <c r="L3604" i="1"/>
  <c r="AK3603" i="1"/>
  <c r="AI3603" i="1"/>
  <c r="AF3603" i="1"/>
  <c r="AH3603" i="1"/>
  <c r="AE3603" i="1"/>
  <c r="L3603" i="1"/>
  <c r="AK3602" i="1"/>
  <c r="AI3602" i="1"/>
  <c r="AF3602" i="1"/>
  <c r="AH3602" i="1"/>
  <c r="AE3602" i="1"/>
  <c r="L3602" i="1"/>
  <c r="AK3601" i="1"/>
  <c r="AI3601" i="1"/>
  <c r="AF3601" i="1"/>
  <c r="AH3601" i="1"/>
  <c r="AE3601" i="1"/>
  <c r="L3601" i="1"/>
  <c r="AK3600" i="1"/>
  <c r="AI3600" i="1"/>
  <c r="AF3600" i="1"/>
  <c r="AH3600" i="1"/>
  <c r="AE3600" i="1"/>
  <c r="L3600" i="1"/>
  <c r="AK3599" i="1"/>
  <c r="AI3599" i="1"/>
  <c r="AF3599" i="1"/>
  <c r="AH3599" i="1"/>
  <c r="AE3599" i="1"/>
  <c r="L3599" i="1"/>
  <c r="S3598" i="1"/>
  <c r="AK3598" i="1"/>
  <c r="AI3598" i="1"/>
  <c r="AF3598" i="1"/>
  <c r="AH3598" i="1"/>
  <c r="AE3598" i="1"/>
  <c r="L3598" i="1"/>
  <c r="AK3597" i="1"/>
  <c r="AI3597" i="1"/>
  <c r="AF3597" i="1"/>
  <c r="AH3597" i="1"/>
  <c r="AE3597" i="1"/>
  <c r="L3597" i="1"/>
  <c r="AK3596" i="1"/>
  <c r="AI3596" i="1"/>
  <c r="AF3596" i="1"/>
  <c r="AH3596" i="1"/>
  <c r="AE3596" i="1"/>
  <c r="L3596" i="1"/>
  <c r="AK3595" i="1"/>
  <c r="AI3595" i="1"/>
  <c r="AF3595" i="1"/>
  <c r="AH3595" i="1"/>
  <c r="AE3595" i="1"/>
  <c r="L3595" i="1"/>
  <c r="AK3594" i="1"/>
  <c r="AI3594" i="1"/>
  <c r="AF3594" i="1"/>
  <c r="AH3594" i="1"/>
  <c r="AE3594" i="1"/>
  <c r="L3594" i="1"/>
  <c r="AK3593" i="1"/>
  <c r="AI3593" i="1"/>
  <c r="AF3593" i="1"/>
  <c r="AH3593" i="1"/>
  <c r="AE3593" i="1"/>
  <c r="L3593" i="1"/>
  <c r="AK3592" i="1"/>
  <c r="AI3592" i="1"/>
  <c r="AF3592" i="1"/>
  <c r="AH3592" i="1"/>
  <c r="AE3592" i="1"/>
  <c r="L3592" i="1"/>
  <c r="AK3591" i="1"/>
  <c r="AI3591" i="1"/>
  <c r="AF3591" i="1"/>
  <c r="AH3591" i="1"/>
  <c r="AE3591" i="1"/>
  <c r="L3591" i="1"/>
  <c r="AK3590" i="1"/>
  <c r="AI3590" i="1"/>
  <c r="AF3590" i="1"/>
  <c r="AH3590" i="1"/>
  <c r="AE3590" i="1"/>
  <c r="L3590" i="1"/>
  <c r="AK3589" i="1"/>
  <c r="AI3589" i="1"/>
  <c r="AF3589" i="1"/>
  <c r="AH3589" i="1"/>
  <c r="AE3589" i="1"/>
  <c r="L3589" i="1"/>
  <c r="AK3588" i="1"/>
  <c r="AI3588" i="1"/>
  <c r="AF3588" i="1"/>
  <c r="AH3588" i="1"/>
  <c r="AE3588" i="1"/>
  <c r="L3588" i="1"/>
  <c r="AK3587" i="1"/>
  <c r="AI3587" i="1"/>
  <c r="AF3587" i="1"/>
  <c r="AH3587" i="1"/>
  <c r="AE3587" i="1"/>
  <c r="L3587" i="1"/>
  <c r="AK3586" i="1"/>
  <c r="AI3586" i="1"/>
  <c r="AF3586" i="1"/>
  <c r="AH3586" i="1"/>
  <c r="AE3586" i="1"/>
  <c r="L3586" i="1"/>
  <c r="AK3585" i="1"/>
  <c r="AI3585" i="1"/>
  <c r="AF3585" i="1"/>
  <c r="AH3585" i="1"/>
  <c r="AE3585" i="1"/>
  <c r="L3585" i="1"/>
  <c r="AK3584" i="1"/>
  <c r="AI3584" i="1"/>
  <c r="AF3584" i="1"/>
  <c r="AH3584" i="1"/>
  <c r="AE3584" i="1"/>
  <c r="L3584" i="1"/>
  <c r="AK3583" i="1"/>
  <c r="AI3583" i="1"/>
  <c r="AF3583" i="1"/>
  <c r="AH3583" i="1"/>
  <c r="AE3583" i="1"/>
  <c r="L3583" i="1"/>
  <c r="AK3582" i="1"/>
  <c r="AI3582" i="1"/>
  <c r="AF3582" i="1"/>
  <c r="AH3582" i="1"/>
  <c r="AE3582" i="1"/>
  <c r="L3582" i="1"/>
  <c r="AK3581" i="1"/>
  <c r="AI3581" i="1"/>
  <c r="AF3581" i="1"/>
  <c r="AH3581" i="1"/>
  <c r="AE3581" i="1"/>
  <c r="L3581" i="1"/>
  <c r="AK3580" i="1"/>
  <c r="AI3580" i="1"/>
  <c r="AF3580" i="1"/>
  <c r="AH3580" i="1"/>
  <c r="AE3580" i="1"/>
  <c r="L3580" i="1"/>
  <c r="AK3579" i="1"/>
  <c r="AI3579" i="1"/>
  <c r="AF3579" i="1"/>
  <c r="AH3579" i="1"/>
  <c r="AE3579" i="1"/>
  <c r="L3579" i="1"/>
  <c r="AK3578" i="1"/>
  <c r="AI3578" i="1"/>
  <c r="AF3578" i="1"/>
  <c r="AH3578" i="1"/>
  <c r="AE3578" i="1"/>
  <c r="L3578" i="1"/>
  <c r="AK3577" i="1"/>
  <c r="AI3577" i="1"/>
  <c r="AF3577" i="1"/>
  <c r="AH3577" i="1"/>
  <c r="AE3577" i="1"/>
  <c r="L3577" i="1"/>
  <c r="AK3576" i="1"/>
  <c r="AI3576" i="1"/>
  <c r="AF3576" i="1"/>
  <c r="AH3576" i="1"/>
  <c r="AE3576" i="1"/>
  <c r="L3576" i="1"/>
  <c r="AK3575" i="1"/>
  <c r="AI3575" i="1"/>
  <c r="AF3575" i="1"/>
  <c r="AH3575" i="1"/>
  <c r="AE3575" i="1"/>
  <c r="L3575" i="1"/>
  <c r="AK3574" i="1"/>
  <c r="AI3574" i="1"/>
  <c r="AF3574" i="1"/>
  <c r="AH3574" i="1"/>
  <c r="AE3574" i="1"/>
  <c r="L3574" i="1"/>
  <c r="AK3573" i="1"/>
  <c r="AI3573" i="1"/>
  <c r="AF3573" i="1"/>
  <c r="AH3573" i="1"/>
  <c r="AE3573" i="1"/>
  <c r="L3573" i="1"/>
  <c r="AK3572" i="1"/>
  <c r="AI3572" i="1"/>
  <c r="AF3572" i="1"/>
  <c r="AH3572" i="1"/>
  <c r="AE3572" i="1"/>
  <c r="L3572" i="1"/>
  <c r="AK3571" i="1"/>
  <c r="AI3571" i="1"/>
  <c r="AF3571" i="1"/>
  <c r="AH3571" i="1"/>
  <c r="AE3571" i="1"/>
  <c r="L3571" i="1"/>
  <c r="AK3570" i="1"/>
  <c r="AI3570" i="1"/>
  <c r="AF3570" i="1"/>
  <c r="AH3570" i="1"/>
  <c r="AE3570" i="1"/>
  <c r="L3570" i="1"/>
  <c r="AK3569" i="1"/>
  <c r="AI3569" i="1"/>
  <c r="AF3569" i="1"/>
  <c r="AH3569" i="1"/>
  <c r="AE3569" i="1"/>
  <c r="L3569" i="1"/>
  <c r="AK3568" i="1"/>
  <c r="AI3568" i="1"/>
  <c r="AF3568" i="1"/>
  <c r="AH3568" i="1"/>
  <c r="AE3568" i="1"/>
  <c r="L3568" i="1"/>
  <c r="AK3567" i="1"/>
  <c r="AI3567" i="1"/>
  <c r="AF3567" i="1"/>
  <c r="AH3567" i="1"/>
  <c r="AE3567" i="1"/>
  <c r="L3567" i="1"/>
  <c r="AK3566" i="1"/>
  <c r="AI3566" i="1"/>
  <c r="AF3566" i="1"/>
  <c r="AH3566" i="1"/>
  <c r="AE3566" i="1"/>
  <c r="L3566" i="1"/>
  <c r="AK3565" i="1"/>
  <c r="AI3565" i="1"/>
  <c r="AF3565" i="1"/>
  <c r="AH3565" i="1"/>
  <c r="AE3565" i="1"/>
  <c r="L3565" i="1"/>
  <c r="AK3564" i="1"/>
  <c r="AI3564" i="1"/>
  <c r="AF3564" i="1"/>
  <c r="AH3564" i="1"/>
  <c r="AE3564" i="1"/>
  <c r="L3564" i="1"/>
  <c r="AK3563" i="1"/>
  <c r="AI3563" i="1"/>
  <c r="AF3563" i="1"/>
  <c r="AH3563" i="1"/>
  <c r="AE3563" i="1"/>
  <c r="L3563" i="1"/>
  <c r="AK3562" i="1"/>
  <c r="AI3562" i="1"/>
  <c r="AF3562" i="1"/>
  <c r="AH3562" i="1"/>
  <c r="AE3562" i="1"/>
  <c r="L3562" i="1"/>
  <c r="AK3561" i="1"/>
  <c r="AI3561" i="1"/>
  <c r="AF3561" i="1"/>
  <c r="AH3561" i="1"/>
  <c r="AE3561" i="1"/>
  <c r="L3561" i="1"/>
  <c r="AK3560" i="1"/>
  <c r="AI3560" i="1"/>
  <c r="AF3560" i="1"/>
  <c r="AH3560" i="1"/>
  <c r="AE3560" i="1"/>
  <c r="L3560" i="1"/>
  <c r="AK3559" i="1"/>
  <c r="AI3559" i="1"/>
  <c r="AF3559" i="1"/>
  <c r="AH3559" i="1"/>
  <c r="AE3559" i="1"/>
  <c r="L3559" i="1"/>
  <c r="AK3558" i="1"/>
  <c r="AI3558" i="1"/>
  <c r="AF3558" i="1"/>
  <c r="AH3558" i="1"/>
  <c r="AE3558" i="1"/>
  <c r="L3558" i="1"/>
  <c r="AK3557" i="1"/>
  <c r="AI3557" i="1"/>
  <c r="AF3557" i="1"/>
  <c r="AH3557" i="1"/>
  <c r="AE3557" i="1"/>
  <c r="L3557" i="1"/>
  <c r="AK3556" i="1"/>
  <c r="AI3556" i="1"/>
  <c r="AF3556" i="1"/>
  <c r="AH3556" i="1"/>
  <c r="AE3556" i="1"/>
  <c r="L3556" i="1"/>
  <c r="AK3555" i="1"/>
  <c r="AI3555" i="1"/>
  <c r="AF3555" i="1"/>
  <c r="AH3555" i="1"/>
  <c r="AE3555" i="1"/>
  <c r="L3555" i="1"/>
  <c r="AK3554" i="1"/>
  <c r="AI3554" i="1"/>
  <c r="AF3554" i="1"/>
  <c r="AH3554" i="1"/>
  <c r="AE3554" i="1"/>
  <c r="L3554" i="1"/>
  <c r="AK3553" i="1"/>
  <c r="AI3553" i="1"/>
  <c r="AF3553" i="1"/>
  <c r="AH3553" i="1"/>
  <c r="AE3553" i="1"/>
  <c r="L3553" i="1"/>
  <c r="AK3552" i="1"/>
  <c r="AI3552" i="1"/>
  <c r="AF3552" i="1"/>
  <c r="AH3552" i="1"/>
  <c r="AE3552" i="1"/>
  <c r="L3552" i="1"/>
  <c r="AK3551" i="1"/>
  <c r="AI3551" i="1"/>
  <c r="AF3551" i="1"/>
  <c r="AH3551" i="1"/>
  <c r="AE3551" i="1"/>
  <c r="L3551" i="1"/>
  <c r="AK3550" i="1"/>
  <c r="AI3550" i="1"/>
  <c r="AF3550" i="1"/>
  <c r="AH3550" i="1"/>
  <c r="AE3550" i="1"/>
  <c r="L3550" i="1"/>
  <c r="AK3549" i="1"/>
  <c r="AI3549" i="1"/>
  <c r="AF3549" i="1"/>
  <c r="AH3549" i="1"/>
  <c r="AE3549" i="1"/>
  <c r="L3549" i="1"/>
  <c r="AK3548" i="1"/>
  <c r="AI3548" i="1"/>
  <c r="AF3548" i="1"/>
  <c r="AH3548" i="1"/>
  <c r="AE3548" i="1"/>
  <c r="L3548" i="1"/>
  <c r="AK3547" i="1"/>
  <c r="AI3547" i="1"/>
  <c r="AF3547" i="1"/>
  <c r="AH3547" i="1"/>
  <c r="AE3547" i="1"/>
  <c r="L3547" i="1"/>
  <c r="AK3546" i="1"/>
  <c r="AI3546" i="1"/>
  <c r="AF3546" i="1"/>
  <c r="AH3546" i="1"/>
  <c r="AE3546" i="1"/>
  <c r="L3546" i="1"/>
  <c r="AK3545" i="1"/>
  <c r="AI3545" i="1"/>
  <c r="AF3545" i="1"/>
  <c r="AH3545" i="1"/>
  <c r="AE3545" i="1"/>
  <c r="L3545" i="1"/>
  <c r="AK3544" i="1"/>
  <c r="AI3544" i="1"/>
  <c r="AF3544" i="1"/>
  <c r="AH3544" i="1"/>
  <c r="AE3544" i="1"/>
  <c r="L3544" i="1"/>
  <c r="AK3543" i="1"/>
  <c r="AI3543" i="1"/>
  <c r="AF3543" i="1"/>
  <c r="AH3543" i="1"/>
  <c r="AE3543" i="1"/>
  <c r="L3543" i="1"/>
  <c r="AK3542" i="1"/>
  <c r="AI3542" i="1"/>
  <c r="AF3542" i="1"/>
  <c r="AH3542" i="1"/>
  <c r="AE3542" i="1"/>
  <c r="L3542" i="1"/>
  <c r="AK3541" i="1"/>
  <c r="AI3541" i="1"/>
  <c r="AF3541" i="1"/>
  <c r="AH3541" i="1"/>
  <c r="AE3541" i="1"/>
  <c r="L3541" i="1"/>
  <c r="AK3540" i="1"/>
  <c r="AI3540" i="1"/>
  <c r="AF3540" i="1"/>
  <c r="AH3540" i="1"/>
  <c r="AE3540" i="1"/>
  <c r="L3540" i="1"/>
  <c r="AK3539" i="1"/>
  <c r="AI3539" i="1"/>
  <c r="AF3539" i="1"/>
  <c r="AH3539" i="1"/>
  <c r="AE3539" i="1"/>
  <c r="L3539" i="1"/>
  <c r="AK3538" i="1"/>
  <c r="AI3538" i="1"/>
  <c r="AF3538" i="1"/>
  <c r="AH3538" i="1"/>
  <c r="AE3538" i="1"/>
  <c r="L3538" i="1"/>
  <c r="AK3537" i="1"/>
  <c r="AI3537" i="1"/>
  <c r="AF3537" i="1"/>
  <c r="AH3537" i="1"/>
  <c r="AE3537" i="1"/>
  <c r="L3537" i="1"/>
  <c r="AK3536" i="1"/>
  <c r="AI3536" i="1"/>
  <c r="AF3536" i="1"/>
  <c r="AH3536" i="1"/>
  <c r="AE3536" i="1"/>
  <c r="L3536" i="1"/>
  <c r="AK3535" i="1"/>
  <c r="AI3535" i="1"/>
  <c r="AF3535" i="1"/>
  <c r="AH3535" i="1"/>
  <c r="AE3535" i="1"/>
  <c r="L3535" i="1"/>
  <c r="AK3534" i="1"/>
  <c r="AI3534" i="1"/>
  <c r="AF3534" i="1"/>
  <c r="AH3534" i="1"/>
  <c r="AE3534" i="1"/>
  <c r="L3534" i="1"/>
  <c r="AK3533" i="1"/>
  <c r="AI3533" i="1"/>
  <c r="AF3533" i="1"/>
  <c r="AH3533" i="1"/>
  <c r="AE3533" i="1"/>
  <c r="L3533" i="1"/>
  <c r="AK3532" i="1"/>
  <c r="AI3532" i="1"/>
  <c r="AF3532" i="1"/>
  <c r="AH3532" i="1"/>
  <c r="AE3532" i="1"/>
  <c r="L3532" i="1"/>
  <c r="AK3531" i="1"/>
  <c r="AI3531" i="1"/>
  <c r="AF3531" i="1"/>
  <c r="AH3531" i="1"/>
  <c r="AE3531" i="1"/>
  <c r="L3531" i="1"/>
  <c r="AK3530" i="1"/>
  <c r="AI3530" i="1"/>
  <c r="AF3530" i="1"/>
  <c r="AH3530" i="1"/>
  <c r="AE3530" i="1"/>
  <c r="L3530" i="1"/>
  <c r="AK3529" i="1"/>
  <c r="AI3529" i="1"/>
  <c r="AF3529" i="1"/>
  <c r="AH3529" i="1"/>
  <c r="AE3529" i="1"/>
  <c r="L3529" i="1"/>
  <c r="AK3528" i="1"/>
  <c r="AI3528" i="1"/>
  <c r="AF3528" i="1"/>
  <c r="AH3528" i="1"/>
  <c r="AE3528" i="1"/>
  <c r="L3528" i="1"/>
  <c r="AK3527" i="1"/>
  <c r="AI3527" i="1"/>
  <c r="AF3527" i="1"/>
  <c r="AH3527" i="1"/>
  <c r="AE3527" i="1"/>
  <c r="L3527" i="1"/>
  <c r="AK3526" i="1"/>
  <c r="AI3526" i="1"/>
  <c r="AF3526" i="1"/>
  <c r="AH3526" i="1"/>
  <c r="AE3526" i="1"/>
  <c r="L3526" i="1"/>
  <c r="AK3525" i="1"/>
  <c r="AI3525" i="1"/>
  <c r="AF3525" i="1"/>
  <c r="AH3525" i="1"/>
  <c r="AE3525" i="1"/>
  <c r="L3525" i="1"/>
  <c r="AK3524" i="1"/>
  <c r="AI3524" i="1"/>
  <c r="AF3524" i="1"/>
  <c r="AH3524" i="1"/>
  <c r="AE3524" i="1"/>
  <c r="L3524" i="1"/>
  <c r="AK3523" i="1"/>
  <c r="AI3523" i="1"/>
  <c r="AF3523" i="1"/>
  <c r="AH3523" i="1"/>
  <c r="AE3523" i="1"/>
  <c r="L3523" i="1"/>
  <c r="AK3522" i="1"/>
  <c r="AI3522" i="1"/>
  <c r="AF3522" i="1"/>
  <c r="AH3522" i="1"/>
  <c r="AE3522" i="1"/>
  <c r="L3522" i="1"/>
  <c r="AK3521" i="1"/>
  <c r="AI3521" i="1"/>
  <c r="AF3521" i="1"/>
  <c r="AH3521" i="1"/>
  <c r="AE3521" i="1"/>
  <c r="L3521" i="1"/>
  <c r="AK3520" i="1"/>
  <c r="AI3520" i="1"/>
  <c r="AF3520" i="1"/>
  <c r="AH3520" i="1"/>
  <c r="AE3520" i="1"/>
  <c r="L3520" i="1"/>
  <c r="AK3519" i="1"/>
  <c r="AI3519" i="1"/>
  <c r="AF3519" i="1"/>
  <c r="AH3519" i="1"/>
  <c r="AE3519" i="1"/>
  <c r="L3519" i="1"/>
  <c r="AK3518" i="1"/>
  <c r="AI3518" i="1"/>
  <c r="AF3518" i="1"/>
  <c r="AH3518" i="1"/>
  <c r="AE3518" i="1"/>
  <c r="L3518" i="1"/>
  <c r="AK3517" i="1"/>
  <c r="AI3517" i="1"/>
  <c r="AF3517" i="1"/>
  <c r="AH3517" i="1"/>
  <c r="AE3517" i="1"/>
  <c r="L3517" i="1"/>
  <c r="AK3516" i="1"/>
  <c r="AI3516" i="1"/>
  <c r="AF3516" i="1"/>
  <c r="AH3516" i="1"/>
  <c r="AE3516" i="1"/>
  <c r="L3516" i="1"/>
  <c r="AK3515" i="1"/>
  <c r="AI3515" i="1"/>
  <c r="AF3515" i="1"/>
  <c r="AH3515" i="1"/>
  <c r="AE3515" i="1"/>
  <c r="L3515" i="1"/>
  <c r="AK3514" i="1"/>
  <c r="AI3514" i="1"/>
  <c r="AF3514" i="1"/>
  <c r="AH3514" i="1"/>
  <c r="AE3514" i="1"/>
  <c r="L3514" i="1"/>
  <c r="AK3513" i="1"/>
  <c r="AI3513" i="1"/>
  <c r="AF3513" i="1"/>
  <c r="AH3513" i="1"/>
  <c r="AE3513" i="1"/>
  <c r="L3513" i="1"/>
  <c r="AK3512" i="1"/>
  <c r="AI3512" i="1"/>
  <c r="AF3512" i="1"/>
  <c r="AH3512" i="1"/>
  <c r="AE3512" i="1"/>
  <c r="L3512" i="1"/>
  <c r="AK3511" i="1"/>
  <c r="AI3511" i="1"/>
  <c r="AF3511" i="1"/>
  <c r="AH3511" i="1"/>
  <c r="AE3511" i="1"/>
  <c r="L3511" i="1"/>
  <c r="AK3510" i="1"/>
  <c r="AI3510" i="1"/>
  <c r="AF3510" i="1"/>
  <c r="AH3510" i="1"/>
  <c r="AE3510" i="1"/>
  <c r="L3510" i="1"/>
  <c r="AK3509" i="1"/>
  <c r="AI3509" i="1"/>
  <c r="AF3509" i="1"/>
  <c r="AH3509" i="1"/>
  <c r="AE3509" i="1"/>
  <c r="L3509" i="1"/>
  <c r="AK3508" i="1"/>
  <c r="AI3508" i="1"/>
  <c r="AF3508" i="1"/>
  <c r="AH3508" i="1"/>
  <c r="AE3508" i="1"/>
  <c r="L3508" i="1"/>
  <c r="AK3507" i="1"/>
  <c r="AI3507" i="1"/>
  <c r="AF3507" i="1"/>
  <c r="AH3507" i="1"/>
  <c r="AE3507" i="1"/>
  <c r="L3507" i="1"/>
  <c r="AK3506" i="1"/>
  <c r="AI3506" i="1"/>
  <c r="AF3506" i="1"/>
  <c r="AH3506" i="1"/>
  <c r="AE3506" i="1"/>
  <c r="L3506" i="1"/>
  <c r="AK3505" i="1"/>
  <c r="AI3505" i="1"/>
  <c r="AF3505" i="1"/>
  <c r="AH3505" i="1"/>
  <c r="AE3505" i="1"/>
  <c r="L3505" i="1"/>
  <c r="AK3504" i="1"/>
  <c r="AI3504" i="1"/>
  <c r="AF3504" i="1"/>
  <c r="AH3504" i="1"/>
  <c r="AE3504" i="1"/>
  <c r="L3504" i="1"/>
  <c r="AK3503" i="1"/>
  <c r="AI3503" i="1"/>
  <c r="AF3503" i="1"/>
  <c r="AH3503" i="1"/>
  <c r="AE3503" i="1"/>
  <c r="L3503" i="1"/>
  <c r="AK3502" i="1"/>
  <c r="AI3502" i="1"/>
  <c r="AF3502" i="1"/>
  <c r="AH3502" i="1"/>
  <c r="AE3502" i="1"/>
  <c r="L3502" i="1"/>
  <c r="AK3501" i="1"/>
  <c r="AI3501" i="1"/>
  <c r="AF3501" i="1"/>
  <c r="AH3501" i="1"/>
  <c r="AE3501" i="1"/>
  <c r="L3501" i="1"/>
  <c r="AK3500" i="1"/>
  <c r="AI3500" i="1"/>
  <c r="AF3500" i="1"/>
  <c r="AH3500" i="1"/>
  <c r="AE3500" i="1"/>
  <c r="L3500" i="1"/>
  <c r="AK3499" i="1"/>
  <c r="AI3499" i="1"/>
  <c r="AF3499" i="1"/>
  <c r="AH3499" i="1"/>
  <c r="AE3499" i="1"/>
  <c r="L3499" i="1"/>
  <c r="AK3498" i="1"/>
  <c r="AI3498" i="1"/>
  <c r="AF3498" i="1"/>
  <c r="AH3498" i="1"/>
  <c r="AE3498" i="1"/>
  <c r="L3498" i="1"/>
  <c r="AK3497" i="1"/>
  <c r="AI3497" i="1"/>
  <c r="AF3497" i="1"/>
  <c r="AH3497" i="1"/>
  <c r="AE3497" i="1"/>
  <c r="L3497" i="1"/>
  <c r="AK3496" i="1"/>
  <c r="AI3496" i="1"/>
  <c r="AF3496" i="1"/>
  <c r="AH3496" i="1"/>
  <c r="AE3496" i="1"/>
  <c r="L3496" i="1"/>
  <c r="AK3495" i="1"/>
  <c r="AI3495" i="1"/>
  <c r="AF3495" i="1"/>
  <c r="AH3495" i="1"/>
  <c r="AE3495" i="1"/>
  <c r="L3495" i="1"/>
  <c r="AK3494" i="1"/>
  <c r="AI3494" i="1"/>
  <c r="AF3494" i="1"/>
  <c r="AH3494" i="1"/>
  <c r="AE3494" i="1"/>
  <c r="L3494" i="1"/>
  <c r="AK3493" i="1"/>
  <c r="AI3493" i="1"/>
  <c r="AF3493" i="1"/>
  <c r="AH3493" i="1"/>
  <c r="AE3493" i="1"/>
  <c r="L3493" i="1"/>
  <c r="AK3492" i="1"/>
  <c r="AI3492" i="1"/>
  <c r="AF3492" i="1"/>
  <c r="AH3492" i="1"/>
  <c r="AE3492" i="1"/>
  <c r="L3492" i="1"/>
  <c r="AK3491" i="1"/>
  <c r="AI3491" i="1"/>
  <c r="AF3491" i="1"/>
  <c r="AH3491" i="1"/>
  <c r="AE3491" i="1"/>
  <c r="L3491" i="1"/>
  <c r="AK3490" i="1"/>
  <c r="AI3490" i="1"/>
  <c r="AF3490" i="1"/>
  <c r="AH3490" i="1"/>
  <c r="AE3490" i="1"/>
  <c r="L3490" i="1"/>
  <c r="AK3489" i="1"/>
  <c r="AI3489" i="1"/>
  <c r="AF3489" i="1"/>
  <c r="AH3489" i="1"/>
  <c r="AE3489" i="1"/>
  <c r="L3489" i="1"/>
  <c r="AK3488" i="1"/>
  <c r="AI3488" i="1"/>
  <c r="AF3488" i="1"/>
  <c r="AH3488" i="1"/>
  <c r="AE3488" i="1"/>
  <c r="L3488" i="1"/>
  <c r="AK3487" i="1"/>
  <c r="AI3487" i="1"/>
  <c r="AF3487" i="1"/>
  <c r="AH3487" i="1"/>
  <c r="AE3487" i="1"/>
  <c r="L3487" i="1"/>
  <c r="AK3486" i="1"/>
  <c r="AI3486" i="1"/>
  <c r="AF3486" i="1"/>
  <c r="AH3486" i="1"/>
  <c r="AE3486" i="1"/>
  <c r="L3486" i="1"/>
  <c r="AK3485" i="1"/>
  <c r="AI3485" i="1"/>
  <c r="AF3485" i="1"/>
  <c r="AH3485" i="1"/>
  <c r="AE3485" i="1"/>
  <c r="L3485" i="1"/>
  <c r="AK3484" i="1"/>
  <c r="AI3484" i="1"/>
  <c r="AF3484" i="1"/>
  <c r="AH3484" i="1"/>
  <c r="AE3484" i="1"/>
  <c r="L3484" i="1"/>
  <c r="AK3483" i="1"/>
  <c r="AI3483" i="1"/>
  <c r="AF3483" i="1"/>
  <c r="AH3483" i="1"/>
  <c r="AE3483" i="1"/>
  <c r="L3483" i="1"/>
  <c r="AK3482" i="1"/>
  <c r="AI3482" i="1"/>
  <c r="AF3482" i="1"/>
  <c r="AH3482" i="1"/>
  <c r="AE3482" i="1"/>
  <c r="L3482" i="1"/>
  <c r="AK3481" i="1"/>
  <c r="AI3481" i="1"/>
  <c r="AF3481" i="1"/>
  <c r="AH3481" i="1"/>
  <c r="AE3481" i="1"/>
  <c r="L3481" i="1"/>
  <c r="AK3480" i="1"/>
  <c r="AI3480" i="1"/>
  <c r="AF3480" i="1"/>
  <c r="AH3480" i="1"/>
  <c r="AE3480" i="1"/>
  <c r="L3480" i="1"/>
  <c r="AK3479" i="1"/>
  <c r="AI3479" i="1"/>
  <c r="AF3479" i="1"/>
  <c r="AH3479" i="1"/>
  <c r="AE3479" i="1"/>
  <c r="L3479" i="1"/>
  <c r="AK3478" i="1"/>
  <c r="AI3478" i="1"/>
  <c r="AF3478" i="1"/>
  <c r="AH3478" i="1"/>
  <c r="AE3478" i="1"/>
  <c r="L3478" i="1"/>
  <c r="AK3477" i="1"/>
  <c r="AI3477" i="1"/>
  <c r="AF3477" i="1"/>
  <c r="AH3477" i="1"/>
  <c r="AE3477" i="1"/>
  <c r="L3477" i="1"/>
  <c r="AK3476" i="1"/>
  <c r="AI3476" i="1"/>
  <c r="AF3476" i="1"/>
  <c r="AH3476" i="1"/>
  <c r="AE3476" i="1"/>
  <c r="L3476" i="1"/>
  <c r="AK3475" i="1"/>
  <c r="AI3475" i="1"/>
  <c r="AF3475" i="1"/>
  <c r="AH3475" i="1"/>
  <c r="AE3475" i="1"/>
  <c r="L3475" i="1"/>
  <c r="AK3474" i="1"/>
  <c r="AI3474" i="1"/>
  <c r="AF3474" i="1"/>
  <c r="AH3474" i="1"/>
  <c r="AE3474" i="1"/>
  <c r="L3474" i="1"/>
  <c r="AK3473" i="1"/>
  <c r="AI3473" i="1"/>
  <c r="AF3473" i="1"/>
  <c r="AH3473" i="1"/>
  <c r="AE3473" i="1"/>
  <c r="L3473" i="1"/>
  <c r="AK3472" i="1"/>
  <c r="AI3472" i="1"/>
  <c r="AF3472" i="1"/>
  <c r="AH3472" i="1"/>
  <c r="AE3472" i="1"/>
  <c r="L3472" i="1"/>
  <c r="AK3471" i="1"/>
  <c r="AI3471" i="1"/>
  <c r="AF3471" i="1"/>
  <c r="AH3471" i="1"/>
  <c r="AE3471" i="1"/>
  <c r="L3471" i="1"/>
  <c r="AK3470" i="1"/>
  <c r="AI3470" i="1"/>
  <c r="AF3470" i="1"/>
  <c r="AH3470" i="1"/>
  <c r="AE3470" i="1"/>
  <c r="L3470" i="1"/>
  <c r="AK3469" i="1"/>
  <c r="AI3469" i="1"/>
  <c r="AF3469" i="1"/>
  <c r="AH3469" i="1"/>
  <c r="AE3469" i="1"/>
  <c r="L3469" i="1"/>
  <c r="AK3468" i="1"/>
  <c r="AI3468" i="1"/>
  <c r="AF3468" i="1"/>
  <c r="AH3468" i="1"/>
  <c r="AE3468" i="1"/>
  <c r="L3468" i="1"/>
  <c r="AK3467" i="1"/>
  <c r="AI3467" i="1"/>
  <c r="AF3467" i="1"/>
  <c r="AH3467" i="1"/>
  <c r="AE3467" i="1"/>
  <c r="L3467" i="1"/>
  <c r="AK3466" i="1"/>
  <c r="AI3466" i="1"/>
  <c r="AF3466" i="1"/>
  <c r="AH3466" i="1"/>
  <c r="AE3466" i="1"/>
  <c r="L3466" i="1"/>
  <c r="AK3465" i="1"/>
  <c r="AI3465" i="1"/>
  <c r="AF3465" i="1"/>
  <c r="AH3465" i="1"/>
  <c r="AE3465" i="1"/>
  <c r="L3465" i="1"/>
  <c r="AK3464" i="1"/>
  <c r="AI3464" i="1"/>
  <c r="AF3464" i="1"/>
  <c r="AH3464" i="1"/>
  <c r="AE3464" i="1"/>
  <c r="L3464" i="1"/>
  <c r="AK3463" i="1"/>
  <c r="AI3463" i="1"/>
  <c r="AF3463" i="1"/>
  <c r="AH3463" i="1"/>
  <c r="AE3463" i="1"/>
  <c r="L3463" i="1"/>
  <c r="AK3462" i="1"/>
  <c r="AI3462" i="1"/>
  <c r="AF3462" i="1"/>
  <c r="AH3462" i="1"/>
  <c r="AE3462" i="1"/>
  <c r="L3462" i="1"/>
  <c r="AK3461" i="1"/>
  <c r="AI3461" i="1"/>
  <c r="AF3461" i="1"/>
  <c r="AH3461" i="1"/>
  <c r="AE3461" i="1"/>
  <c r="L3461" i="1"/>
  <c r="AK3460" i="1"/>
  <c r="AI3460" i="1"/>
  <c r="AF3460" i="1"/>
  <c r="AH3460" i="1"/>
  <c r="AE3460" i="1"/>
  <c r="L3460" i="1"/>
  <c r="AK3459" i="1"/>
  <c r="AI3459" i="1"/>
  <c r="AF3459" i="1"/>
  <c r="AH3459" i="1"/>
  <c r="AE3459" i="1"/>
  <c r="L3459" i="1"/>
  <c r="AK3458" i="1"/>
  <c r="AI3458" i="1"/>
  <c r="AF3458" i="1"/>
  <c r="AH3458" i="1"/>
  <c r="AE3458" i="1"/>
  <c r="L3458" i="1"/>
  <c r="AK3457" i="1"/>
  <c r="AI3457" i="1"/>
  <c r="AF3457" i="1"/>
  <c r="AH3457" i="1"/>
  <c r="AE3457" i="1"/>
  <c r="L3457" i="1"/>
  <c r="AK3456" i="1"/>
  <c r="AI3456" i="1"/>
  <c r="AF3456" i="1"/>
  <c r="AH3456" i="1"/>
  <c r="AE3456" i="1"/>
  <c r="L3456" i="1"/>
  <c r="AK3455" i="1"/>
  <c r="AI3455" i="1"/>
  <c r="AF3455" i="1"/>
  <c r="AH3455" i="1"/>
  <c r="AE3455" i="1"/>
  <c r="L3455" i="1"/>
  <c r="AK3454" i="1"/>
  <c r="AI3454" i="1"/>
  <c r="AF3454" i="1"/>
  <c r="AH3454" i="1"/>
  <c r="AE3454" i="1"/>
  <c r="L3454" i="1"/>
  <c r="AK3453" i="1"/>
  <c r="AI3453" i="1"/>
  <c r="AF3453" i="1"/>
  <c r="AH3453" i="1"/>
  <c r="AE3453" i="1"/>
  <c r="L3453" i="1"/>
  <c r="AK3452" i="1"/>
  <c r="AI3452" i="1"/>
  <c r="AF3452" i="1"/>
  <c r="AH3452" i="1"/>
  <c r="AE3452" i="1"/>
  <c r="L3452" i="1"/>
  <c r="AK3451" i="1"/>
  <c r="AI3451" i="1"/>
  <c r="AF3451" i="1"/>
  <c r="AH3451" i="1"/>
  <c r="AE3451" i="1"/>
  <c r="L3451" i="1"/>
  <c r="AK3450" i="1"/>
  <c r="AI3450" i="1"/>
  <c r="AF3450" i="1"/>
  <c r="AH3450" i="1"/>
  <c r="AE3450" i="1"/>
  <c r="L3450" i="1"/>
  <c r="AK3449" i="1"/>
  <c r="AI3449" i="1"/>
  <c r="AF3449" i="1"/>
  <c r="AH3449" i="1"/>
  <c r="AE3449" i="1"/>
  <c r="L3449" i="1"/>
  <c r="AK3448" i="1"/>
  <c r="AI3448" i="1"/>
  <c r="AF3448" i="1"/>
  <c r="AH3448" i="1"/>
  <c r="AE3448" i="1"/>
  <c r="L3448" i="1"/>
  <c r="AK3447" i="1"/>
  <c r="AI3447" i="1"/>
  <c r="AF3447" i="1"/>
  <c r="AH3447" i="1"/>
  <c r="AE3447" i="1"/>
  <c r="L3447" i="1"/>
  <c r="AK3446" i="1"/>
  <c r="AI3446" i="1"/>
  <c r="AF3446" i="1"/>
  <c r="AH3446" i="1"/>
  <c r="AE3446" i="1"/>
  <c r="L3446" i="1"/>
  <c r="AK3445" i="1"/>
  <c r="AI3445" i="1"/>
  <c r="AF3445" i="1"/>
  <c r="AH3445" i="1"/>
  <c r="AE3445" i="1"/>
  <c r="L3445" i="1"/>
  <c r="AK3444" i="1"/>
  <c r="AI3444" i="1"/>
  <c r="AF3444" i="1"/>
  <c r="AH3444" i="1"/>
  <c r="AE3444" i="1"/>
  <c r="L3444" i="1"/>
  <c r="AK3443" i="1"/>
  <c r="AI3443" i="1"/>
  <c r="AF3443" i="1"/>
  <c r="AH3443" i="1"/>
  <c r="AE3443" i="1"/>
  <c r="L3443" i="1"/>
  <c r="AK3442" i="1"/>
  <c r="AI3442" i="1"/>
  <c r="AF3442" i="1"/>
  <c r="AH3442" i="1"/>
  <c r="AE3442" i="1"/>
  <c r="L3442" i="1"/>
  <c r="AK3441" i="1"/>
  <c r="AI3441" i="1"/>
  <c r="AF3441" i="1"/>
  <c r="AH3441" i="1"/>
  <c r="AE3441" i="1"/>
  <c r="L3441" i="1"/>
  <c r="AK3440" i="1"/>
  <c r="AI3440" i="1"/>
  <c r="AF3440" i="1"/>
  <c r="AH3440" i="1"/>
  <c r="AE3440" i="1"/>
  <c r="L3440" i="1"/>
  <c r="AK3439" i="1"/>
  <c r="AI3439" i="1"/>
  <c r="AF3439" i="1"/>
  <c r="AH3439" i="1"/>
  <c r="AE3439" i="1"/>
  <c r="L3439" i="1"/>
  <c r="AK3438" i="1"/>
  <c r="AI3438" i="1"/>
  <c r="AF3438" i="1"/>
  <c r="AH3438" i="1"/>
  <c r="AE3438" i="1"/>
  <c r="L3438" i="1"/>
  <c r="AK3437" i="1"/>
  <c r="AI3437" i="1"/>
  <c r="AF3437" i="1"/>
  <c r="AH3437" i="1"/>
  <c r="AE3437" i="1"/>
  <c r="L3437" i="1"/>
  <c r="AK3436" i="1"/>
  <c r="AI3436" i="1"/>
  <c r="AF3436" i="1"/>
  <c r="AH3436" i="1"/>
  <c r="AE3436" i="1"/>
  <c r="L3436" i="1"/>
  <c r="AK3435" i="1"/>
  <c r="AI3435" i="1"/>
  <c r="AF3435" i="1"/>
  <c r="AH3435" i="1"/>
  <c r="AE3435" i="1"/>
  <c r="L3435" i="1"/>
  <c r="AK3434" i="1"/>
  <c r="AI3434" i="1"/>
  <c r="AF3434" i="1"/>
  <c r="AH3434" i="1"/>
  <c r="AE3434" i="1"/>
  <c r="L3434" i="1"/>
  <c r="AK3433" i="1"/>
  <c r="AI3433" i="1"/>
  <c r="AF3433" i="1"/>
  <c r="AH3433" i="1"/>
  <c r="AE3433" i="1"/>
  <c r="L3433" i="1"/>
  <c r="AK3432" i="1"/>
  <c r="AI3432" i="1"/>
  <c r="AF3432" i="1"/>
  <c r="AH3432" i="1"/>
  <c r="AE3432" i="1"/>
  <c r="L3432" i="1"/>
  <c r="AK3431" i="1"/>
  <c r="AI3431" i="1"/>
  <c r="AF3431" i="1"/>
  <c r="AH3431" i="1"/>
  <c r="AE3431" i="1"/>
  <c r="L3431" i="1"/>
  <c r="AK3430" i="1"/>
  <c r="AI3430" i="1"/>
  <c r="AF3430" i="1"/>
  <c r="AH3430" i="1"/>
  <c r="AE3430" i="1"/>
  <c r="L3430" i="1"/>
  <c r="AK3429" i="1"/>
  <c r="AI3429" i="1"/>
  <c r="AF3429" i="1"/>
  <c r="AH3429" i="1"/>
  <c r="AE3429" i="1"/>
  <c r="L3429" i="1"/>
  <c r="AK3428" i="1"/>
  <c r="AI3428" i="1"/>
  <c r="AF3428" i="1"/>
  <c r="AH3428" i="1"/>
  <c r="AE3428" i="1"/>
  <c r="L3428" i="1"/>
  <c r="AK3427" i="1"/>
  <c r="AI3427" i="1"/>
  <c r="AF3427" i="1"/>
  <c r="AH3427" i="1"/>
  <c r="AE3427" i="1"/>
  <c r="L3427" i="1"/>
  <c r="AK3426" i="1"/>
  <c r="AI3426" i="1"/>
  <c r="AF3426" i="1"/>
  <c r="AH3426" i="1"/>
  <c r="AE3426" i="1"/>
  <c r="L3426" i="1"/>
  <c r="AK3425" i="1"/>
  <c r="AI3425" i="1"/>
  <c r="AF3425" i="1"/>
  <c r="AH3425" i="1"/>
  <c r="AE3425" i="1"/>
  <c r="L3425" i="1"/>
  <c r="AK3424" i="1"/>
  <c r="AI3424" i="1"/>
  <c r="AF3424" i="1"/>
  <c r="AH3424" i="1"/>
  <c r="AE3424" i="1"/>
  <c r="L3424" i="1"/>
  <c r="AK3423" i="1"/>
  <c r="AI3423" i="1"/>
  <c r="AF3423" i="1"/>
  <c r="AH3423" i="1"/>
  <c r="AE3423" i="1"/>
  <c r="L3423" i="1"/>
  <c r="AK3422" i="1"/>
  <c r="AI3422" i="1"/>
  <c r="AF3422" i="1"/>
  <c r="AH3422" i="1"/>
  <c r="AE3422" i="1"/>
  <c r="L3422" i="1"/>
  <c r="AK3421" i="1"/>
  <c r="AI3421" i="1"/>
  <c r="AF3421" i="1"/>
  <c r="AH3421" i="1"/>
  <c r="AE3421" i="1"/>
  <c r="L3421" i="1"/>
  <c r="AK3420" i="1"/>
  <c r="AI3420" i="1"/>
  <c r="AF3420" i="1"/>
  <c r="AH3420" i="1"/>
  <c r="AE3420" i="1"/>
  <c r="L3420" i="1"/>
  <c r="AK3419" i="1"/>
  <c r="AI3419" i="1"/>
  <c r="AF3419" i="1"/>
  <c r="AH3419" i="1"/>
  <c r="AE3419" i="1"/>
  <c r="L3419" i="1"/>
  <c r="AK3418" i="1"/>
  <c r="AI3418" i="1"/>
  <c r="AF3418" i="1"/>
  <c r="AH3418" i="1"/>
  <c r="AE3418" i="1"/>
  <c r="L3418" i="1"/>
  <c r="AK3417" i="1"/>
  <c r="AI3417" i="1"/>
  <c r="AF3417" i="1"/>
  <c r="AH3417" i="1"/>
  <c r="AE3417" i="1"/>
  <c r="L3417" i="1"/>
  <c r="AK3416" i="1"/>
  <c r="AI3416" i="1"/>
  <c r="AF3416" i="1"/>
  <c r="AH3416" i="1"/>
  <c r="AE3416" i="1"/>
  <c r="L3416" i="1"/>
  <c r="AK3415" i="1"/>
  <c r="AI3415" i="1"/>
  <c r="AF3415" i="1"/>
  <c r="AH3415" i="1"/>
  <c r="AE3415" i="1"/>
  <c r="L3415" i="1"/>
  <c r="AK3414" i="1"/>
  <c r="AI3414" i="1"/>
  <c r="AF3414" i="1"/>
  <c r="AH3414" i="1"/>
  <c r="AE3414" i="1"/>
  <c r="L3414" i="1"/>
  <c r="AK3413" i="1"/>
  <c r="AI3413" i="1"/>
  <c r="AF3413" i="1"/>
  <c r="AH3413" i="1"/>
  <c r="AE3413" i="1"/>
  <c r="L3413" i="1"/>
  <c r="AK3412" i="1"/>
  <c r="AI3412" i="1"/>
  <c r="AF3412" i="1"/>
  <c r="AH3412" i="1"/>
  <c r="AE3412" i="1"/>
  <c r="L3412" i="1"/>
  <c r="AK3411" i="1"/>
  <c r="AI3411" i="1"/>
  <c r="AF3411" i="1"/>
  <c r="AH3411" i="1"/>
  <c r="AE3411" i="1"/>
  <c r="L3411" i="1"/>
  <c r="AK3410" i="1"/>
  <c r="AI3410" i="1"/>
  <c r="AF3410" i="1"/>
  <c r="AH3410" i="1"/>
  <c r="AE3410" i="1"/>
  <c r="L3410" i="1"/>
  <c r="AK3409" i="1"/>
  <c r="AI3409" i="1"/>
  <c r="AF3409" i="1"/>
  <c r="AH3409" i="1"/>
  <c r="AE3409" i="1"/>
  <c r="L3409" i="1"/>
  <c r="AK3408" i="1"/>
  <c r="AI3408" i="1"/>
  <c r="AF3408" i="1"/>
  <c r="AH3408" i="1"/>
  <c r="AE3408" i="1"/>
  <c r="L3408" i="1"/>
  <c r="AK3407" i="1"/>
  <c r="AI3407" i="1"/>
  <c r="AF3407" i="1"/>
  <c r="AH3407" i="1"/>
  <c r="AE3407" i="1"/>
  <c r="L3407" i="1"/>
  <c r="AK3406" i="1"/>
  <c r="AI3406" i="1"/>
  <c r="AF3406" i="1"/>
  <c r="AH3406" i="1"/>
  <c r="AE3406" i="1"/>
  <c r="L3406" i="1"/>
  <c r="AK3405" i="1"/>
  <c r="AI3405" i="1"/>
  <c r="AF3405" i="1"/>
  <c r="AH3405" i="1"/>
  <c r="AE3405" i="1"/>
  <c r="L3405" i="1"/>
  <c r="AK3404" i="1"/>
  <c r="AI3404" i="1"/>
  <c r="AF3404" i="1"/>
  <c r="AH3404" i="1"/>
  <c r="AE3404" i="1"/>
  <c r="L3404" i="1"/>
  <c r="AK3403" i="1"/>
  <c r="AI3403" i="1"/>
  <c r="AF3403" i="1"/>
  <c r="AH3403" i="1"/>
  <c r="AE3403" i="1"/>
  <c r="L3403" i="1"/>
  <c r="AK3402" i="1"/>
  <c r="AI3402" i="1"/>
  <c r="AF3402" i="1"/>
  <c r="AH3402" i="1"/>
  <c r="AE3402" i="1"/>
  <c r="L3402" i="1"/>
  <c r="AK3401" i="1"/>
  <c r="AI3401" i="1"/>
  <c r="AF3401" i="1"/>
  <c r="AH3401" i="1"/>
  <c r="AE3401" i="1"/>
  <c r="L3401" i="1"/>
  <c r="AK3400" i="1"/>
  <c r="AI3400" i="1"/>
  <c r="AF3400" i="1"/>
  <c r="AH3400" i="1"/>
  <c r="AE3400" i="1"/>
  <c r="L3400" i="1"/>
  <c r="AK3399" i="1"/>
  <c r="AI3399" i="1"/>
  <c r="AF3399" i="1"/>
  <c r="AH3399" i="1"/>
  <c r="AE3399" i="1"/>
  <c r="L3399" i="1"/>
  <c r="AK3398" i="1"/>
  <c r="AI3398" i="1"/>
  <c r="AF3398" i="1"/>
  <c r="AH3398" i="1"/>
  <c r="AE3398" i="1"/>
  <c r="L3398" i="1"/>
  <c r="AK3397" i="1"/>
  <c r="AI3397" i="1"/>
  <c r="AF3397" i="1"/>
  <c r="AH3397" i="1"/>
  <c r="AE3397" i="1"/>
  <c r="L3397" i="1"/>
  <c r="AK3396" i="1"/>
  <c r="AI3396" i="1"/>
  <c r="AF3396" i="1"/>
  <c r="AH3396" i="1"/>
  <c r="AE3396" i="1"/>
  <c r="L3396" i="1"/>
  <c r="AK3395" i="1"/>
  <c r="AI3395" i="1"/>
  <c r="AF3395" i="1"/>
  <c r="AH3395" i="1"/>
  <c r="AE3395" i="1"/>
  <c r="L3395" i="1"/>
  <c r="AK3394" i="1"/>
  <c r="AI3394" i="1"/>
  <c r="AF3394" i="1"/>
  <c r="AH3394" i="1"/>
  <c r="AE3394" i="1"/>
  <c r="L3394" i="1"/>
  <c r="AK3393" i="1"/>
  <c r="AI3393" i="1"/>
  <c r="AF3393" i="1"/>
  <c r="AH3393" i="1"/>
  <c r="AE3393" i="1"/>
  <c r="L3393" i="1"/>
  <c r="AK3392" i="1"/>
  <c r="AI3392" i="1"/>
  <c r="AF3392" i="1"/>
  <c r="AH3392" i="1"/>
  <c r="AE3392" i="1"/>
  <c r="L3392" i="1"/>
  <c r="AK3391" i="1"/>
  <c r="AI3391" i="1"/>
  <c r="AF3391" i="1"/>
  <c r="AH3391" i="1"/>
  <c r="AE3391" i="1"/>
  <c r="L3391" i="1"/>
  <c r="AK3390" i="1"/>
  <c r="AI3390" i="1"/>
  <c r="AF3390" i="1"/>
  <c r="AH3390" i="1"/>
  <c r="AE3390" i="1"/>
  <c r="L3390" i="1"/>
  <c r="AK3389" i="1"/>
  <c r="AI3389" i="1"/>
  <c r="AF3389" i="1"/>
  <c r="AH3389" i="1"/>
  <c r="AE3389" i="1"/>
  <c r="L3389" i="1"/>
  <c r="AK3388" i="1"/>
  <c r="AI3388" i="1"/>
  <c r="AF3388" i="1"/>
  <c r="AH3388" i="1"/>
  <c r="AE3388" i="1"/>
  <c r="L3388" i="1"/>
  <c r="AK3387" i="1"/>
  <c r="AI3387" i="1"/>
  <c r="AF3387" i="1"/>
  <c r="AH3387" i="1"/>
  <c r="AE3387" i="1"/>
  <c r="L3387" i="1"/>
  <c r="AK3386" i="1"/>
  <c r="AI3386" i="1"/>
  <c r="AF3386" i="1"/>
  <c r="AH3386" i="1"/>
  <c r="AE3386" i="1"/>
  <c r="L3386" i="1"/>
  <c r="AK3385" i="1"/>
  <c r="AI3385" i="1"/>
  <c r="AF3385" i="1"/>
  <c r="AH3385" i="1"/>
  <c r="AE3385" i="1"/>
  <c r="L3385" i="1"/>
  <c r="AK3384" i="1"/>
  <c r="AI3384" i="1"/>
  <c r="AF3384" i="1"/>
  <c r="AH3384" i="1"/>
  <c r="AE3384" i="1"/>
  <c r="L3384" i="1"/>
  <c r="AK3383" i="1"/>
  <c r="AI3383" i="1"/>
  <c r="AF3383" i="1"/>
  <c r="AH3383" i="1"/>
  <c r="AE3383" i="1"/>
  <c r="L3383" i="1"/>
  <c r="AK3382" i="1"/>
  <c r="AI3382" i="1"/>
  <c r="AF3382" i="1"/>
  <c r="AH3382" i="1"/>
  <c r="AE3382" i="1"/>
  <c r="L3382" i="1"/>
  <c r="AK3381" i="1"/>
  <c r="AI3381" i="1"/>
  <c r="AF3381" i="1"/>
  <c r="AH3381" i="1"/>
  <c r="AE3381" i="1"/>
  <c r="L3381" i="1"/>
  <c r="AK3380" i="1"/>
  <c r="AI3380" i="1"/>
  <c r="AF3380" i="1"/>
  <c r="AH3380" i="1"/>
  <c r="AE3380" i="1"/>
  <c r="L3380" i="1"/>
  <c r="AK3379" i="1"/>
  <c r="AI3379" i="1"/>
  <c r="AF3379" i="1"/>
  <c r="AH3379" i="1"/>
  <c r="AE3379" i="1"/>
  <c r="L3379" i="1"/>
  <c r="AK3378" i="1"/>
  <c r="AI3378" i="1"/>
  <c r="AF3378" i="1"/>
  <c r="AH3378" i="1"/>
  <c r="AE3378" i="1"/>
  <c r="L3378" i="1"/>
  <c r="AK3377" i="1"/>
  <c r="AI3377" i="1"/>
  <c r="AF3377" i="1"/>
  <c r="AH3377" i="1"/>
  <c r="AE3377" i="1"/>
  <c r="L3377" i="1"/>
  <c r="AK3376" i="1"/>
  <c r="AI3376" i="1"/>
  <c r="AF3376" i="1"/>
  <c r="AH3376" i="1"/>
  <c r="AE3376" i="1"/>
  <c r="L3376" i="1"/>
  <c r="AK3375" i="1"/>
  <c r="AI3375" i="1"/>
  <c r="AF3375" i="1"/>
  <c r="AH3375" i="1"/>
  <c r="AE3375" i="1"/>
  <c r="L3375" i="1"/>
  <c r="AK3374" i="1"/>
  <c r="AI3374" i="1"/>
  <c r="AF3374" i="1"/>
  <c r="AH3374" i="1"/>
  <c r="AE3374" i="1"/>
  <c r="L3374" i="1"/>
  <c r="AK3373" i="1"/>
  <c r="AI3373" i="1"/>
  <c r="AF3373" i="1"/>
  <c r="AH3373" i="1"/>
  <c r="AE3373" i="1"/>
  <c r="L3373" i="1"/>
  <c r="AK3372" i="1"/>
  <c r="AI3372" i="1"/>
  <c r="AF3372" i="1"/>
  <c r="AH3372" i="1"/>
  <c r="AE3372" i="1"/>
  <c r="L3372" i="1"/>
  <c r="AK3371" i="1"/>
  <c r="AI3371" i="1"/>
  <c r="AF3371" i="1"/>
  <c r="AH3371" i="1"/>
  <c r="AE3371" i="1"/>
  <c r="L3371" i="1"/>
  <c r="AK3370" i="1"/>
  <c r="AI3370" i="1"/>
  <c r="AF3370" i="1"/>
  <c r="AH3370" i="1"/>
  <c r="AE3370" i="1"/>
  <c r="L3370" i="1"/>
  <c r="AK3369" i="1"/>
  <c r="AI3369" i="1"/>
  <c r="AF3369" i="1"/>
  <c r="AH3369" i="1"/>
  <c r="AE3369" i="1"/>
  <c r="L3369" i="1"/>
  <c r="AK3368" i="1"/>
  <c r="AI3368" i="1"/>
  <c r="AF3368" i="1"/>
  <c r="AH3368" i="1"/>
  <c r="AE3368" i="1"/>
  <c r="L3368" i="1"/>
  <c r="AK3367" i="1"/>
  <c r="AI3367" i="1"/>
  <c r="AF3367" i="1"/>
  <c r="AH3367" i="1"/>
  <c r="AE3367" i="1"/>
  <c r="L3367" i="1"/>
  <c r="AK3366" i="1"/>
  <c r="AI3366" i="1"/>
  <c r="AF3366" i="1"/>
  <c r="AH3366" i="1"/>
  <c r="AE3366" i="1"/>
  <c r="L3366" i="1"/>
  <c r="AK3365" i="1"/>
  <c r="AI3365" i="1"/>
  <c r="AF3365" i="1"/>
  <c r="AH3365" i="1"/>
  <c r="AE3365" i="1"/>
  <c r="L3365" i="1"/>
  <c r="AK3364" i="1"/>
  <c r="AI3364" i="1"/>
  <c r="AF3364" i="1"/>
  <c r="AH3364" i="1"/>
  <c r="AE3364" i="1"/>
  <c r="L3364" i="1"/>
  <c r="AK3363" i="1"/>
  <c r="AI3363" i="1"/>
  <c r="AF3363" i="1"/>
  <c r="AH3363" i="1"/>
  <c r="AE3363" i="1"/>
  <c r="L3363" i="1"/>
  <c r="AK3362" i="1"/>
  <c r="AI3362" i="1"/>
  <c r="AF3362" i="1"/>
  <c r="AH3362" i="1"/>
  <c r="AE3362" i="1"/>
  <c r="L3362" i="1"/>
  <c r="AK3361" i="1"/>
  <c r="AI3361" i="1"/>
  <c r="AF3361" i="1"/>
  <c r="AH3361" i="1"/>
  <c r="AE3361" i="1"/>
  <c r="L3361" i="1"/>
  <c r="AK3360" i="1"/>
  <c r="AI3360" i="1"/>
  <c r="AF3360" i="1"/>
  <c r="AH3360" i="1"/>
  <c r="AE3360" i="1"/>
  <c r="L3360" i="1"/>
  <c r="AK3359" i="1"/>
  <c r="AI3359" i="1"/>
  <c r="AF3359" i="1"/>
  <c r="AH3359" i="1"/>
  <c r="AE3359" i="1"/>
  <c r="L3359" i="1"/>
  <c r="AK3358" i="1"/>
  <c r="AI3358" i="1"/>
  <c r="AF3358" i="1"/>
  <c r="AH3358" i="1"/>
  <c r="AE3358" i="1"/>
  <c r="L3358" i="1"/>
  <c r="AK3357" i="1"/>
  <c r="AI3357" i="1"/>
  <c r="AF3357" i="1"/>
  <c r="AH3357" i="1"/>
  <c r="AE3357" i="1"/>
  <c r="L3357" i="1"/>
  <c r="AK3356" i="1"/>
  <c r="AI3356" i="1"/>
  <c r="AF3356" i="1"/>
  <c r="AH3356" i="1"/>
  <c r="AE3356" i="1"/>
  <c r="L3356" i="1"/>
  <c r="AK3355" i="1"/>
  <c r="AI3355" i="1"/>
  <c r="AF3355" i="1"/>
  <c r="AH3355" i="1"/>
  <c r="AE3355" i="1"/>
  <c r="L3355" i="1"/>
  <c r="AK3354" i="1"/>
  <c r="AI3354" i="1"/>
  <c r="AF3354" i="1"/>
  <c r="AH3354" i="1"/>
  <c r="AE3354" i="1"/>
  <c r="L3354" i="1"/>
  <c r="AK3353" i="1"/>
  <c r="AI3353" i="1"/>
  <c r="AF3353" i="1"/>
  <c r="AH3353" i="1"/>
  <c r="AE3353" i="1"/>
  <c r="L3353" i="1"/>
  <c r="AK3352" i="1"/>
  <c r="AI3352" i="1"/>
  <c r="AF3352" i="1"/>
  <c r="AH3352" i="1"/>
  <c r="AE3352" i="1"/>
  <c r="L3352" i="1"/>
  <c r="AK3351" i="1"/>
  <c r="AI3351" i="1"/>
  <c r="AF3351" i="1"/>
  <c r="AH3351" i="1"/>
  <c r="AE3351" i="1"/>
  <c r="L3351" i="1"/>
  <c r="AK3350" i="1"/>
  <c r="AI3350" i="1"/>
  <c r="AF3350" i="1"/>
  <c r="AH3350" i="1"/>
  <c r="AE3350" i="1"/>
  <c r="L3350" i="1"/>
  <c r="AK3349" i="1"/>
  <c r="AI3349" i="1"/>
  <c r="AF3349" i="1"/>
  <c r="AH3349" i="1"/>
  <c r="AE3349" i="1"/>
  <c r="L3349" i="1"/>
  <c r="AK3348" i="1"/>
  <c r="AI3348" i="1"/>
  <c r="AF3348" i="1"/>
  <c r="AH3348" i="1"/>
  <c r="AE3348" i="1"/>
  <c r="L3348" i="1"/>
  <c r="AK3347" i="1"/>
  <c r="AI3347" i="1"/>
  <c r="AF3347" i="1"/>
  <c r="AH3347" i="1"/>
  <c r="AE3347" i="1"/>
  <c r="L3347" i="1"/>
  <c r="AK3346" i="1"/>
  <c r="AI3346" i="1"/>
  <c r="AF3346" i="1"/>
  <c r="AH3346" i="1"/>
  <c r="AE3346" i="1"/>
  <c r="L3346" i="1"/>
  <c r="AK3345" i="1"/>
  <c r="AI3345" i="1"/>
  <c r="AF3345" i="1"/>
  <c r="AH3345" i="1"/>
  <c r="AE3345" i="1"/>
  <c r="L3345" i="1"/>
  <c r="AK3344" i="1"/>
  <c r="AI3344" i="1"/>
  <c r="AF3344" i="1"/>
  <c r="AH3344" i="1"/>
  <c r="AE3344" i="1"/>
  <c r="L3344" i="1"/>
  <c r="AK3343" i="1"/>
  <c r="AI3343" i="1"/>
  <c r="AF3343" i="1"/>
  <c r="AH3343" i="1"/>
  <c r="AE3343" i="1"/>
  <c r="L3343" i="1"/>
  <c r="AK3342" i="1"/>
  <c r="AI3342" i="1"/>
  <c r="AF3342" i="1"/>
  <c r="AH3342" i="1"/>
  <c r="AE3342" i="1"/>
  <c r="L3342" i="1"/>
  <c r="AK3341" i="1"/>
  <c r="AI3341" i="1"/>
  <c r="AF3341" i="1"/>
  <c r="AH3341" i="1"/>
  <c r="AE3341" i="1"/>
  <c r="L3341" i="1"/>
  <c r="AK3340" i="1"/>
  <c r="AI3340" i="1"/>
  <c r="AF3340" i="1"/>
  <c r="AH3340" i="1"/>
  <c r="AE3340" i="1"/>
  <c r="L3340" i="1"/>
  <c r="AK3339" i="1"/>
  <c r="AI3339" i="1"/>
  <c r="AF3339" i="1"/>
  <c r="AH3339" i="1"/>
  <c r="AE3339" i="1"/>
  <c r="L3339" i="1"/>
  <c r="AK3338" i="1"/>
  <c r="AI3338" i="1"/>
  <c r="AF3338" i="1"/>
  <c r="AH3338" i="1"/>
  <c r="AE3338" i="1"/>
  <c r="L3338" i="1"/>
  <c r="AK3337" i="1"/>
  <c r="AI3337" i="1"/>
  <c r="AF3337" i="1"/>
  <c r="AH3337" i="1"/>
  <c r="AE3337" i="1"/>
  <c r="L3337" i="1"/>
  <c r="AK3336" i="1"/>
  <c r="AI3336" i="1"/>
  <c r="AF3336" i="1"/>
  <c r="AH3336" i="1"/>
  <c r="AE3336" i="1"/>
  <c r="L3336" i="1"/>
  <c r="AK3335" i="1"/>
  <c r="AI3335" i="1"/>
  <c r="AF3335" i="1"/>
  <c r="AH3335" i="1"/>
  <c r="AE3335" i="1"/>
  <c r="L3335" i="1"/>
  <c r="AK3334" i="1"/>
  <c r="AI3334" i="1"/>
  <c r="AF3334" i="1"/>
  <c r="AH3334" i="1"/>
  <c r="AE3334" i="1"/>
  <c r="L3334" i="1"/>
  <c r="AK3333" i="1"/>
  <c r="AI3333" i="1"/>
  <c r="AF3333" i="1"/>
  <c r="AH3333" i="1"/>
  <c r="AE3333" i="1"/>
  <c r="L3333" i="1"/>
  <c r="AK3332" i="1"/>
  <c r="AI3332" i="1"/>
  <c r="AF3332" i="1"/>
  <c r="AH3332" i="1"/>
  <c r="AE3332" i="1"/>
  <c r="L3332" i="1"/>
  <c r="AK3331" i="1"/>
  <c r="AI3331" i="1"/>
  <c r="AF3331" i="1"/>
  <c r="AH3331" i="1"/>
  <c r="AE3331" i="1"/>
  <c r="L3331" i="1"/>
  <c r="AK3330" i="1"/>
  <c r="AI3330" i="1"/>
  <c r="AF3330" i="1"/>
  <c r="AH3330" i="1"/>
  <c r="AE3330" i="1"/>
  <c r="L3330" i="1"/>
  <c r="AK3329" i="1"/>
  <c r="AI3329" i="1"/>
  <c r="AF3329" i="1"/>
  <c r="AH3329" i="1"/>
  <c r="AE3329" i="1"/>
  <c r="L3329" i="1"/>
  <c r="AK3328" i="1"/>
  <c r="AI3328" i="1"/>
  <c r="AF3328" i="1"/>
  <c r="AH3328" i="1"/>
  <c r="AE3328" i="1"/>
  <c r="L3328" i="1"/>
  <c r="S3327" i="1"/>
  <c r="AK3327" i="1"/>
  <c r="AI3327" i="1"/>
  <c r="AF3327" i="1"/>
  <c r="AH3327" i="1"/>
  <c r="AE3327" i="1"/>
  <c r="L3327" i="1"/>
  <c r="AK3326" i="1"/>
  <c r="AI3326" i="1"/>
  <c r="AF3326" i="1"/>
  <c r="AH3326" i="1"/>
  <c r="AE3326" i="1"/>
  <c r="L3326" i="1"/>
  <c r="AK3325" i="1"/>
  <c r="AI3325" i="1"/>
  <c r="AF3325" i="1"/>
  <c r="AH3325" i="1"/>
  <c r="AE3325" i="1"/>
  <c r="L3325" i="1"/>
  <c r="AK3324" i="1"/>
  <c r="AI3324" i="1"/>
  <c r="AF3324" i="1"/>
  <c r="AH3324" i="1"/>
  <c r="AE3324" i="1"/>
  <c r="L3324" i="1"/>
  <c r="AK3323" i="1"/>
  <c r="AI3323" i="1"/>
  <c r="AF3323" i="1"/>
  <c r="AH3323" i="1"/>
  <c r="AE3323" i="1"/>
  <c r="L3323" i="1"/>
  <c r="AK3322" i="1"/>
  <c r="AI3322" i="1"/>
  <c r="AF3322" i="1"/>
  <c r="AH3322" i="1"/>
  <c r="AE3322" i="1"/>
  <c r="L3322" i="1"/>
  <c r="AK3321" i="1"/>
  <c r="AI3321" i="1"/>
  <c r="AF3321" i="1"/>
  <c r="AH3321" i="1"/>
  <c r="AE3321" i="1"/>
  <c r="L3321" i="1"/>
  <c r="AK3320" i="1"/>
  <c r="AI3320" i="1"/>
  <c r="AF3320" i="1"/>
  <c r="AH3320" i="1"/>
  <c r="AE3320" i="1"/>
  <c r="L3320" i="1"/>
  <c r="AK3319" i="1"/>
  <c r="AI3319" i="1"/>
  <c r="AF3319" i="1"/>
  <c r="AH3319" i="1"/>
  <c r="AE3319" i="1"/>
  <c r="L3319" i="1"/>
  <c r="AK3318" i="1"/>
  <c r="AI3318" i="1"/>
  <c r="AF3318" i="1"/>
  <c r="AH3318" i="1"/>
  <c r="AE3318" i="1"/>
  <c r="L3318" i="1"/>
  <c r="AK3317" i="1"/>
  <c r="AI3317" i="1"/>
  <c r="AF3317" i="1"/>
  <c r="AH3317" i="1"/>
  <c r="AE3317" i="1"/>
  <c r="L3317" i="1"/>
  <c r="AK3316" i="1"/>
  <c r="AI3316" i="1"/>
  <c r="AF3316" i="1"/>
  <c r="AH3316" i="1"/>
  <c r="AE3316" i="1"/>
  <c r="L3316" i="1"/>
  <c r="AK3315" i="1"/>
  <c r="AI3315" i="1"/>
  <c r="AF3315" i="1"/>
  <c r="AH3315" i="1"/>
  <c r="AE3315" i="1"/>
  <c r="L3315" i="1"/>
  <c r="AK3314" i="1"/>
  <c r="AI3314" i="1"/>
  <c r="AF3314" i="1"/>
  <c r="AH3314" i="1"/>
  <c r="AE3314" i="1"/>
  <c r="L3314" i="1"/>
  <c r="R3313" i="1"/>
  <c r="AK3313" i="1"/>
  <c r="AI3313" i="1"/>
  <c r="AF3313" i="1"/>
  <c r="AH3313" i="1"/>
  <c r="AE3313" i="1"/>
  <c r="L3313" i="1"/>
  <c r="AK3312" i="1"/>
  <c r="AI3312" i="1"/>
  <c r="AF3312" i="1"/>
  <c r="AH3312" i="1"/>
  <c r="AE3312" i="1"/>
  <c r="L3312" i="1"/>
  <c r="AK3311" i="1"/>
  <c r="AI3311" i="1"/>
  <c r="AF3311" i="1"/>
  <c r="AH3311" i="1"/>
  <c r="AE3311" i="1"/>
  <c r="L3311" i="1"/>
  <c r="AK3310" i="1"/>
  <c r="AI3310" i="1"/>
  <c r="AF3310" i="1"/>
  <c r="AH3310" i="1"/>
  <c r="AE3310" i="1"/>
  <c r="L3310" i="1"/>
  <c r="AK3309" i="1"/>
  <c r="AI3309" i="1"/>
  <c r="AF3309" i="1"/>
  <c r="AH3309" i="1"/>
  <c r="AE3309" i="1"/>
  <c r="L3309" i="1"/>
  <c r="AK3308" i="1"/>
  <c r="AI3308" i="1"/>
  <c r="AF3308" i="1"/>
  <c r="AH3308" i="1"/>
  <c r="AE3308" i="1"/>
  <c r="L3308" i="1"/>
  <c r="AK3307" i="1"/>
  <c r="AI3307" i="1"/>
  <c r="AF3307" i="1"/>
  <c r="AH3307" i="1"/>
  <c r="AE3307" i="1"/>
  <c r="L3307" i="1"/>
  <c r="AK3306" i="1"/>
  <c r="AI3306" i="1"/>
  <c r="AF3306" i="1"/>
  <c r="AH3306" i="1"/>
  <c r="AE3306" i="1"/>
  <c r="L3306" i="1"/>
  <c r="AK3305" i="1"/>
  <c r="AI3305" i="1"/>
  <c r="AF3305" i="1"/>
  <c r="AH3305" i="1"/>
  <c r="AE3305" i="1"/>
  <c r="L3305" i="1"/>
  <c r="AK3304" i="1"/>
  <c r="AI3304" i="1"/>
  <c r="AF3304" i="1"/>
  <c r="AH3304" i="1"/>
  <c r="AE3304" i="1"/>
  <c r="L3304" i="1"/>
  <c r="AK3303" i="1"/>
  <c r="AI3303" i="1"/>
  <c r="AF3303" i="1"/>
  <c r="AH3303" i="1"/>
  <c r="AE3303" i="1"/>
  <c r="L3303" i="1"/>
  <c r="AK3302" i="1"/>
  <c r="AI3302" i="1"/>
  <c r="AF3302" i="1"/>
  <c r="AH3302" i="1"/>
  <c r="AE3302" i="1"/>
  <c r="L3302" i="1"/>
  <c r="AK3301" i="1"/>
  <c r="AI3301" i="1"/>
  <c r="AF3301" i="1"/>
  <c r="AH3301" i="1"/>
  <c r="AE3301" i="1"/>
  <c r="L3301" i="1"/>
  <c r="AK3300" i="1"/>
  <c r="AI3300" i="1"/>
  <c r="AF3300" i="1"/>
  <c r="AH3300" i="1"/>
  <c r="AE3300" i="1"/>
  <c r="L3300" i="1"/>
  <c r="AK3299" i="1"/>
  <c r="AI3299" i="1"/>
  <c r="AF3299" i="1"/>
  <c r="AH3299" i="1"/>
  <c r="AE3299" i="1"/>
  <c r="L3299" i="1"/>
  <c r="AK3298" i="1"/>
  <c r="AI3298" i="1"/>
  <c r="AF3298" i="1"/>
  <c r="AH3298" i="1"/>
  <c r="AE3298" i="1"/>
  <c r="L3298" i="1"/>
  <c r="AK3297" i="1"/>
  <c r="AI3297" i="1"/>
  <c r="AF3297" i="1"/>
  <c r="AH3297" i="1"/>
  <c r="AE3297" i="1"/>
  <c r="L3297" i="1"/>
  <c r="AK3296" i="1"/>
  <c r="AI3296" i="1"/>
  <c r="AF3296" i="1"/>
  <c r="AH3296" i="1"/>
  <c r="AE3296" i="1"/>
  <c r="L3296" i="1"/>
  <c r="AK3295" i="1"/>
  <c r="AI3295" i="1"/>
  <c r="AF3295" i="1"/>
  <c r="AH3295" i="1"/>
  <c r="AE3295" i="1"/>
  <c r="L3295" i="1"/>
  <c r="AK3294" i="1"/>
  <c r="AI3294" i="1"/>
  <c r="AF3294" i="1"/>
  <c r="AH3294" i="1"/>
  <c r="AE3294" i="1"/>
  <c r="L3294" i="1"/>
  <c r="AK3293" i="1"/>
  <c r="AI3293" i="1"/>
  <c r="AF3293" i="1"/>
  <c r="AH3293" i="1"/>
  <c r="AE3293" i="1"/>
  <c r="L3293" i="1"/>
  <c r="AK3292" i="1"/>
  <c r="AI3292" i="1"/>
  <c r="AF3292" i="1"/>
  <c r="AH3292" i="1"/>
  <c r="AE3292" i="1"/>
  <c r="L3292" i="1"/>
  <c r="AK3291" i="1"/>
  <c r="AI3291" i="1"/>
  <c r="AF3291" i="1"/>
  <c r="AH3291" i="1"/>
  <c r="AE3291" i="1"/>
  <c r="L3291" i="1"/>
  <c r="AK3290" i="1"/>
  <c r="AI3290" i="1"/>
  <c r="AF3290" i="1"/>
  <c r="AH3290" i="1"/>
  <c r="AE3290" i="1"/>
  <c r="L3290" i="1"/>
  <c r="AK3289" i="1"/>
  <c r="AI3289" i="1"/>
  <c r="AF3289" i="1"/>
  <c r="AH3289" i="1"/>
  <c r="AE3289" i="1"/>
  <c r="L3289" i="1"/>
  <c r="AK3288" i="1"/>
  <c r="AI3288" i="1"/>
  <c r="AF3288" i="1"/>
  <c r="AH3288" i="1"/>
  <c r="AE3288" i="1"/>
  <c r="L3288" i="1"/>
  <c r="AK3287" i="1"/>
  <c r="AI3287" i="1"/>
  <c r="AF3287" i="1"/>
  <c r="AH3287" i="1"/>
  <c r="AE3287" i="1"/>
  <c r="L3287" i="1"/>
  <c r="AK3286" i="1"/>
  <c r="AI3286" i="1"/>
  <c r="AF3286" i="1"/>
  <c r="AH3286" i="1"/>
  <c r="AE3286" i="1"/>
  <c r="L3286" i="1"/>
  <c r="AK3285" i="1"/>
  <c r="AI3285" i="1"/>
  <c r="AF3285" i="1"/>
  <c r="AH3285" i="1"/>
  <c r="AE3285" i="1"/>
  <c r="L3285" i="1"/>
  <c r="AK3284" i="1"/>
  <c r="AI3284" i="1"/>
  <c r="AF3284" i="1"/>
  <c r="AH3284" i="1"/>
  <c r="AE3284" i="1"/>
  <c r="L3284" i="1"/>
  <c r="AK3283" i="1"/>
  <c r="AI3283" i="1"/>
  <c r="AF3283" i="1"/>
  <c r="AH3283" i="1"/>
  <c r="AE3283" i="1"/>
  <c r="L3283" i="1"/>
  <c r="AK3282" i="1"/>
  <c r="AI3282" i="1"/>
  <c r="AF3282" i="1"/>
  <c r="AH3282" i="1"/>
  <c r="AE3282" i="1"/>
  <c r="L3282" i="1"/>
  <c r="AK3281" i="1"/>
  <c r="AI3281" i="1"/>
  <c r="AF3281" i="1"/>
  <c r="AH3281" i="1"/>
  <c r="AE3281" i="1"/>
  <c r="L3281" i="1"/>
  <c r="AK3280" i="1"/>
  <c r="AI3280" i="1"/>
  <c r="AF3280" i="1"/>
  <c r="AH3280" i="1"/>
  <c r="AE3280" i="1"/>
  <c r="L3280" i="1"/>
  <c r="AK3279" i="1"/>
  <c r="AI3279" i="1"/>
  <c r="AF3279" i="1"/>
  <c r="AH3279" i="1"/>
  <c r="AE3279" i="1"/>
  <c r="L3279" i="1"/>
  <c r="AK3278" i="1"/>
  <c r="AI3278" i="1"/>
  <c r="AF3278" i="1"/>
  <c r="AH3278" i="1"/>
  <c r="AE3278" i="1"/>
  <c r="L3278" i="1"/>
  <c r="AK3277" i="1"/>
  <c r="AI3277" i="1"/>
  <c r="AF3277" i="1"/>
  <c r="AH3277" i="1"/>
  <c r="AE3277" i="1"/>
  <c r="L3277" i="1"/>
  <c r="AK3276" i="1"/>
  <c r="AI3276" i="1"/>
  <c r="AF3276" i="1"/>
  <c r="AH3276" i="1"/>
  <c r="AE3276" i="1"/>
  <c r="L3276" i="1"/>
  <c r="AK3275" i="1"/>
  <c r="AI3275" i="1"/>
  <c r="AF3275" i="1"/>
  <c r="AH3275" i="1"/>
  <c r="AE3275" i="1"/>
  <c r="L3275" i="1"/>
  <c r="AK3274" i="1"/>
  <c r="AI3274" i="1"/>
  <c r="AF3274" i="1"/>
  <c r="AH3274" i="1"/>
  <c r="AE3274" i="1"/>
  <c r="L3274" i="1"/>
  <c r="AK3273" i="1"/>
  <c r="AI3273" i="1"/>
  <c r="AF3273" i="1"/>
  <c r="AH3273" i="1"/>
  <c r="AE3273" i="1"/>
  <c r="L3273" i="1"/>
  <c r="AK3272" i="1"/>
  <c r="AI3272" i="1"/>
  <c r="AF3272" i="1"/>
  <c r="AH3272" i="1"/>
  <c r="AE3272" i="1"/>
  <c r="L3272" i="1"/>
  <c r="AK3271" i="1"/>
  <c r="AI3271" i="1"/>
  <c r="AF3271" i="1"/>
  <c r="AH3271" i="1"/>
  <c r="AE3271" i="1"/>
  <c r="L3271" i="1"/>
  <c r="AK3270" i="1"/>
  <c r="AI3270" i="1"/>
  <c r="AF3270" i="1"/>
  <c r="AH3270" i="1"/>
  <c r="AE3270" i="1"/>
  <c r="L3270" i="1"/>
  <c r="AK3269" i="1"/>
  <c r="AI3269" i="1"/>
  <c r="AF3269" i="1"/>
  <c r="AH3269" i="1"/>
  <c r="AE3269" i="1"/>
  <c r="L3269" i="1"/>
  <c r="AK3268" i="1"/>
  <c r="AI3268" i="1"/>
  <c r="AF3268" i="1"/>
  <c r="AH3268" i="1"/>
  <c r="AE3268" i="1"/>
  <c r="L3268" i="1"/>
  <c r="AK3267" i="1"/>
  <c r="AI3267" i="1"/>
  <c r="AF3267" i="1"/>
  <c r="AH3267" i="1"/>
  <c r="AE3267" i="1"/>
  <c r="L3267" i="1"/>
  <c r="AK3266" i="1"/>
  <c r="AI3266" i="1"/>
  <c r="AF3266" i="1"/>
  <c r="AH3266" i="1"/>
  <c r="AE3266" i="1"/>
  <c r="L3266" i="1"/>
  <c r="AK3265" i="1"/>
  <c r="AI3265" i="1"/>
  <c r="AF3265" i="1"/>
  <c r="AH3265" i="1"/>
  <c r="AE3265" i="1"/>
  <c r="L3265" i="1"/>
  <c r="AK3264" i="1"/>
  <c r="AI3264" i="1"/>
  <c r="AF3264" i="1"/>
  <c r="AH3264" i="1"/>
  <c r="AE3264" i="1"/>
  <c r="L3264" i="1"/>
  <c r="AK3263" i="1"/>
  <c r="AI3263" i="1"/>
  <c r="AF3263" i="1"/>
  <c r="AH3263" i="1"/>
  <c r="AE3263" i="1"/>
  <c r="L3263" i="1"/>
  <c r="AK3262" i="1"/>
  <c r="AI3262" i="1"/>
  <c r="AF3262" i="1"/>
  <c r="AH3262" i="1"/>
  <c r="AE3262" i="1"/>
  <c r="L3262" i="1"/>
  <c r="AK3261" i="1"/>
  <c r="AI3261" i="1"/>
  <c r="AF3261" i="1"/>
  <c r="AH3261" i="1"/>
  <c r="AE3261" i="1"/>
  <c r="L3261" i="1"/>
  <c r="AK3260" i="1"/>
  <c r="AI3260" i="1"/>
  <c r="AF3260" i="1"/>
  <c r="AH3260" i="1"/>
  <c r="AE3260" i="1"/>
  <c r="L3260" i="1"/>
  <c r="AK3259" i="1"/>
  <c r="AI3259" i="1"/>
  <c r="AF3259" i="1"/>
  <c r="AH3259" i="1"/>
  <c r="AE3259" i="1"/>
  <c r="L3259" i="1"/>
  <c r="AK3258" i="1"/>
  <c r="AI3258" i="1"/>
  <c r="AF3258" i="1"/>
  <c r="AH3258" i="1"/>
  <c r="AE3258" i="1"/>
  <c r="L3258" i="1"/>
  <c r="AK3257" i="1"/>
  <c r="AI3257" i="1"/>
  <c r="AF3257" i="1"/>
  <c r="AH3257" i="1"/>
  <c r="AE3257" i="1"/>
  <c r="L3257" i="1"/>
  <c r="AK3256" i="1"/>
  <c r="AI3256" i="1"/>
  <c r="AF3256" i="1"/>
  <c r="AH3256" i="1"/>
  <c r="AE3256" i="1"/>
  <c r="L3256" i="1"/>
  <c r="AK3255" i="1"/>
  <c r="AI3255" i="1"/>
  <c r="AF3255" i="1"/>
  <c r="AH3255" i="1"/>
  <c r="AE3255" i="1"/>
  <c r="L3255" i="1"/>
  <c r="AK3254" i="1"/>
  <c r="AI3254" i="1"/>
  <c r="AF3254" i="1"/>
  <c r="AH3254" i="1"/>
  <c r="AE3254" i="1"/>
  <c r="L3254" i="1"/>
  <c r="AK3253" i="1"/>
  <c r="AI3253" i="1"/>
  <c r="AF3253" i="1"/>
  <c r="AH3253" i="1"/>
  <c r="AE3253" i="1"/>
  <c r="L3253" i="1"/>
  <c r="AK3252" i="1"/>
  <c r="AI3252" i="1"/>
  <c r="AF3252" i="1"/>
  <c r="AH3252" i="1"/>
  <c r="AE3252" i="1"/>
  <c r="L3252" i="1"/>
  <c r="AK3251" i="1"/>
  <c r="AI3251" i="1"/>
  <c r="AF3251" i="1"/>
  <c r="AH3251" i="1"/>
  <c r="AE3251" i="1"/>
  <c r="L3251" i="1"/>
  <c r="AK3250" i="1"/>
  <c r="AI3250" i="1"/>
  <c r="AF3250" i="1"/>
  <c r="AH3250" i="1"/>
  <c r="AE3250" i="1"/>
  <c r="L3250" i="1"/>
  <c r="AK3249" i="1"/>
  <c r="AI3249" i="1"/>
  <c r="AF3249" i="1"/>
  <c r="AH3249" i="1"/>
  <c r="AE3249" i="1"/>
  <c r="L3249" i="1"/>
  <c r="AK3248" i="1"/>
  <c r="AI3248" i="1"/>
  <c r="AF3248" i="1"/>
  <c r="AH3248" i="1"/>
  <c r="AE3248" i="1"/>
  <c r="L3248" i="1"/>
  <c r="AK3247" i="1"/>
  <c r="AI3247" i="1"/>
  <c r="AF3247" i="1"/>
  <c r="AH3247" i="1"/>
  <c r="AE3247" i="1"/>
  <c r="L3247" i="1"/>
  <c r="AK3246" i="1"/>
  <c r="AI3246" i="1"/>
  <c r="AF3246" i="1"/>
  <c r="AH3246" i="1"/>
  <c r="AE3246" i="1"/>
  <c r="L3246" i="1"/>
  <c r="AK3245" i="1"/>
  <c r="AI3245" i="1"/>
  <c r="AF3245" i="1"/>
  <c r="AH3245" i="1"/>
  <c r="AE3245" i="1"/>
  <c r="L3245" i="1"/>
  <c r="AK3244" i="1"/>
  <c r="AI3244" i="1"/>
  <c r="AF3244" i="1"/>
  <c r="AH3244" i="1"/>
  <c r="AE3244" i="1"/>
  <c r="L3244" i="1"/>
  <c r="AK3243" i="1"/>
  <c r="AI3243" i="1"/>
  <c r="AF3243" i="1"/>
  <c r="AH3243" i="1"/>
  <c r="AE3243" i="1"/>
  <c r="L3243" i="1"/>
  <c r="AK3242" i="1"/>
  <c r="AI3242" i="1"/>
  <c r="AF3242" i="1"/>
  <c r="AH3242" i="1"/>
  <c r="AE3242" i="1"/>
  <c r="L3242" i="1"/>
  <c r="AK3241" i="1"/>
  <c r="AI3241" i="1"/>
  <c r="AF3241" i="1"/>
  <c r="AH3241" i="1"/>
  <c r="AE3241" i="1"/>
  <c r="L3241" i="1"/>
  <c r="AK3240" i="1"/>
  <c r="AI3240" i="1"/>
  <c r="AF3240" i="1"/>
  <c r="AH3240" i="1"/>
  <c r="AE3240" i="1"/>
  <c r="L3240" i="1"/>
  <c r="AK3239" i="1"/>
  <c r="AI3239" i="1"/>
  <c r="AF3239" i="1"/>
  <c r="AH3239" i="1"/>
  <c r="AE3239" i="1"/>
  <c r="L3239" i="1"/>
  <c r="AK3238" i="1"/>
  <c r="AI3238" i="1"/>
  <c r="AF3238" i="1"/>
  <c r="AH3238" i="1"/>
  <c r="AE3238" i="1"/>
  <c r="L3238" i="1"/>
  <c r="AK3237" i="1"/>
  <c r="AI3237" i="1"/>
  <c r="AF3237" i="1"/>
  <c r="AH3237" i="1"/>
  <c r="AE3237" i="1"/>
  <c r="L3237" i="1"/>
  <c r="AK3236" i="1"/>
  <c r="AI3236" i="1"/>
  <c r="AF3236" i="1"/>
  <c r="AH3236" i="1"/>
  <c r="AE3236" i="1"/>
  <c r="L3236" i="1"/>
  <c r="AK3235" i="1"/>
  <c r="AI3235" i="1"/>
  <c r="AF3235" i="1"/>
  <c r="AH3235" i="1"/>
  <c r="AE3235" i="1"/>
  <c r="L3235" i="1"/>
  <c r="AK3234" i="1"/>
  <c r="AI3234" i="1"/>
  <c r="AF3234" i="1"/>
  <c r="AH3234" i="1"/>
  <c r="AE3234" i="1"/>
  <c r="L3234" i="1"/>
  <c r="AK3233" i="1"/>
  <c r="AI3233" i="1"/>
  <c r="AF3233" i="1"/>
  <c r="AH3233" i="1"/>
  <c r="AE3233" i="1"/>
  <c r="L3233" i="1"/>
  <c r="AK3232" i="1"/>
  <c r="AI3232" i="1"/>
  <c r="AF3232" i="1"/>
  <c r="AH3232" i="1"/>
  <c r="AE3232" i="1"/>
  <c r="L3232" i="1"/>
  <c r="AK3231" i="1"/>
  <c r="AI3231" i="1"/>
  <c r="AF3231" i="1"/>
  <c r="AH3231" i="1"/>
  <c r="AE3231" i="1"/>
  <c r="L3231" i="1"/>
  <c r="AK3230" i="1"/>
  <c r="AI3230" i="1"/>
  <c r="AF3230" i="1"/>
  <c r="AH3230" i="1"/>
  <c r="AE3230" i="1"/>
  <c r="L3230" i="1"/>
  <c r="AK3229" i="1"/>
  <c r="AI3229" i="1"/>
  <c r="AF3229" i="1"/>
  <c r="AH3229" i="1"/>
  <c r="AE3229" i="1"/>
  <c r="L3229" i="1"/>
  <c r="AK3228" i="1"/>
  <c r="AI3228" i="1"/>
  <c r="AF3228" i="1"/>
  <c r="AH3228" i="1"/>
  <c r="AE3228" i="1"/>
  <c r="L3228" i="1"/>
  <c r="AK3227" i="1"/>
  <c r="AI3227" i="1"/>
  <c r="AF3227" i="1"/>
  <c r="AH3227" i="1"/>
  <c r="AE3227" i="1"/>
  <c r="L3227" i="1"/>
  <c r="AK3226" i="1"/>
  <c r="AI3226" i="1"/>
  <c r="AF3226" i="1"/>
  <c r="AH3226" i="1"/>
  <c r="AE3226" i="1"/>
  <c r="L3226" i="1"/>
  <c r="AK3225" i="1"/>
  <c r="AI3225" i="1"/>
  <c r="AF3225" i="1"/>
  <c r="AH3225" i="1"/>
  <c r="AE3225" i="1"/>
  <c r="L3225" i="1"/>
  <c r="AK3224" i="1"/>
  <c r="AI3224" i="1"/>
  <c r="AF3224" i="1"/>
  <c r="AH3224" i="1"/>
  <c r="AE3224" i="1"/>
  <c r="L3224" i="1"/>
  <c r="AK3223" i="1"/>
  <c r="AI3223" i="1"/>
  <c r="AF3223" i="1"/>
  <c r="AH3223" i="1"/>
  <c r="AE3223" i="1"/>
  <c r="L3223" i="1"/>
  <c r="AK3222" i="1"/>
  <c r="AI3222" i="1"/>
  <c r="AF3222" i="1"/>
  <c r="AH3222" i="1"/>
  <c r="AE3222" i="1"/>
  <c r="L3222" i="1"/>
  <c r="AK3221" i="1"/>
  <c r="AI3221" i="1"/>
  <c r="AF3221" i="1"/>
  <c r="AH3221" i="1"/>
  <c r="AE3221" i="1"/>
  <c r="L3221" i="1"/>
  <c r="AK3220" i="1"/>
  <c r="AI3220" i="1"/>
  <c r="AF3220" i="1"/>
  <c r="AH3220" i="1"/>
  <c r="AE3220" i="1"/>
  <c r="L3220" i="1"/>
  <c r="AK3219" i="1"/>
  <c r="AI3219" i="1"/>
  <c r="AF3219" i="1"/>
  <c r="AH3219" i="1"/>
  <c r="AE3219" i="1"/>
  <c r="L3219" i="1"/>
  <c r="AK3218" i="1"/>
  <c r="AI3218" i="1"/>
  <c r="AF3218" i="1"/>
  <c r="AH3218" i="1"/>
  <c r="AE3218" i="1"/>
  <c r="L3218" i="1"/>
  <c r="AK3217" i="1"/>
  <c r="AI3217" i="1"/>
  <c r="AF3217" i="1"/>
  <c r="AH3217" i="1"/>
  <c r="AE3217" i="1"/>
  <c r="L3217" i="1"/>
  <c r="AK3216" i="1"/>
  <c r="AI3216" i="1"/>
  <c r="AF3216" i="1"/>
  <c r="AH3216" i="1"/>
  <c r="AE3216" i="1"/>
  <c r="L3216" i="1"/>
  <c r="AK3215" i="1"/>
  <c r="AI3215" i="1"/>
  <c r="AF3215" i="1"/>
  <c r="AH3215" i="1"/>
  <c r="AE3215" i="1"/>
  <c r="L3215" i="1"/>
  <c r="AK3214" i="1"/>
  <c r="AI3214" i="1"/>
  <c r="AF3214" i="1"/>
  <c r="AH3214" i="1"/>
  <c r="AE3214" i="1"/>
  <c r="L3214" i="1"/>
  <c r="AK3213" i="1"/>
  <c r="AI3213" i="1"/>
  <c r="AF3213" i="1"/>
  <c r="AH3213" i="1"/>
  <c r="AE3213" i="1"/>
  <c r="L3213" i="1"/>
  <c r="AK3212" i="1"/>
  <c r="AI3212" i="1"/>
  <c r="AF3212" i="1"/>
  <c r="AH3212" i="1"/>
  <c r="AE3212" i="1"/>
  <c r="L3212" i="1"/>
  <c r="AK3211" i="1"/>
  <c r="AI3211" i="1"/>
  <c r="AF3211" i="1"/>
  <c r="AH3211" i="1"/>
  <c r="AE3211" i="1"/>
  <c r="L3211" i="1"/>
  <c r="AK3210" i="1"/>
  <c r="AI3210" i="1"/>
  <c r="AF3210" i="1"/>
  <c r="AH3210" i="1"/>
  <c r="AE3210" i="1"/>
  <c r="L3210" i="1"/>
  <c r="AK3209" i="1"/>
  <c r="AI3209" i="1"/>
  <c r="AF3209" i="1"/>
  <c r="AH3209" i="1"/>
  <c r="AE3209" i="1"/>
  <c r="L3209" i="1"/>
  <c r="AK3208" i="1"/>
  <c r="AI3208" i="1"/>
  <c r="AF3208" i="1"/>
  <c r="AH3208" i="1"/>
  <c r="AE3208" i="1"/>
  <c r="L3208" i="1"/>
  <c r="AK3207" i="1"/>
  <c r="AI3207" i="1"/>
  <c r="AF3207" i="1"/>
  <c r="AH3207" i="1"/>
  <c r="AE3207" i="1"/>
  <c r="L3207" i="1"/>
  <c r="AK3206" i="1"/>
  <c r="AI3206" i="1"/>
  <c r="AF3206" i="1"/>
  <c r="AH3206" i="1"/>
  <c r="AE3206" i="1"/>
  <c r="L3206" i="1"/>
  <c r="AK3205" i="1"/>
  <c r="AI3205" i="1"/>
  <c r="AF3205" i="1"/>
  <c r="AH3205" i="1"/>
  <c r="AE3205" i="1"/>
  <c r="L3205" i="1"/>
  <c r="AK3204" i="1"/>
  <c r="AI3204" i="1"/>
  <c r="AF3204" i="1"/>
  <c r="AH3204" i="1"/>
  <c r="AE3204" i="1"/>
  <c r="L3204" i="1"/>
  <c r="AK3203" i="1"/>
  <c r="AI3203" i="1"/>
  <c r="AF3203" i="1"/>
  <c r="AH3203" i="1"/>
  <c r="AE3203" i="1"/>
  <c r="L3203" i="1"/>
  <c r="AK3202" i="1"/>
  <c r="AI3202" i="1"/>
  <c r="AF3202" i="1"/>
  <c r="AH3202" i="1"/>
  <c r="AE3202" i="1"/>
  <c r="L3202" i="1"/>
  <c r="AK3201" i="1"/>
  <c r="AI3201" i="1"/>
  <c r="AF3201" i="1"/>
  <c r="AH3201" i="1"/>
  <c r="AE3201" i="1"/>
  <c r="L3201" i="1"/>
  <c r="AK3200" i="1"/>
  <c r="AI3200" i="1"/>
  <c r="AF3200" i="1"/>
  <c r="AH3200" i="1"/>
  <c r="AE3200" i="1"/>
  <c r="L3200" i="1"/>
  <c r="AK3199" i="1"/>
  <c r="AI3199" i="1"/>
  <c r="AF3199" i="1"/>
  <c r="AH3199" i="1"/>
  <c r="AE3199" i="1"/>
  <c r="L3199" i="1"/>
  <c r="AK3198" i="1"/>
  <c r="AI3198" i="1"/>
  <c r="AF3198" i="1"/>
  <c r="AH3198" i="1"/>
  <c r="AE3198" i="1"/>
  <c r="L3198" i="1"/>
  <c r="AK3197" i="1"/>
  <c r="AI3197" i="1"/>
  <c r="AF3197" i="1"/>
  <c r="AH3197" i="1"/>
  <c r="AE3197" i="1"/>
  <c r="L3197" i="1"/>
  <c r="AK3196" i="1"/>
  <c r="AI3196" i="1"/>
  <c r="AF3196" i="1"/>
  <c r="AH3196" i="1"/>
  <c r="AE3196" i="1"/>
  <c r="L3196" i="1"/>
  <c r="AK3195" i="1"/>
  <c r="AI3195" i="1"/>
  <c r="AF3195" i="1"/>
  <c r="AH3195" i="1"/>
  <c r="AE3195" i="1"/>
  <c r="L3195" i="1"/>
  <c r="AK3194" i="1"/>
  <c r="AI3194" i="1"/>
  <c r="AF3194" i="1"/>
  <c r="AH3194" i="1"/>
  <c r="AE3194" i="1"/>
  <c r="L3194" i="1"/>
  <c r="AK3193" i="1"/>
  <c r="AI3193" i="1"/>
  <c r="AF3193" i="1"/>
  <c r="AH3193" i="1"/>
  <c r="AE3193" i="1"/>
  <c r="L3193" i="1"/>
  <c r="AK3192" i="1"/>
  <c r="AI3192" i="1"/>
  <c r="AF3192" i="1"/>
  <c r="AH3192" i="1"/>
  <c r="AE3192" i="1"/>
  <c r="L3192" i="1"/>
  <c r="AK3191" i="1"/>
  <c r="AI3191" i="1"/>
  <c r="AF3191" i="1"/>
  <c r="AH3191" i="1"/>
  <c r="AE3191" i="1"/>
  <c r="L3191" i="1"/>
  <c r="AK3190" i="1"/>
  <c r="AI3190" i="1"/>
  <c r="AF3190" i="1"/>
  <c r="AH3190" i="1"/>
  <c r="AE3190" i="1"/>
  <c r="L3190" i="1"/>
  <c r="AK3189" i="1"/>
  <c r="AI3189" i="1"/>
  <c r="AF3189" i="1"/>
  <c r="AH3189" i="1"/>
  <c r="AE3189" i="1"/>
  <c r="L3189" i="1"/>
  <c r="AK3188" i="1"/>
  <c r="AI3188" i="1"/>
  <c r="AF3188" i="1"/>
  <c r="AH3188" i="1"/>
  <c r="AE3188" i="1"/>
  <c r="L3188" i="1"/>
  <c r="AK3187" i="1"/>
  <c r="AI3187" i="1"/>
  <c r="AF3187" i="1"/>
  <c r="AH3187" i="1"/>
  <c r="AE3187" i="1"/>
  <c r="L3187" i="1"/>
  <c r="AK3186" i="1"/>
  <c r="AI3186" i="1"/>
  <c r="AF3186" i="1"/>
  <c r="AH3186" i="1"/>
  <c r="AE3186" i="1"/>
  <c r="L3186" i="1"/>
  <c r="AK3185" i="1"/>
  <c r="AI3185" i="1"/>
  <c r="AF3185" i="1"/>
  <c r="AH3185" i="1"/>
  <c r="AE3185" i="1"/>
  <c r="L3185" i="1"/>
  <c r="AK3184" i="1"/>
  <c r="AI3184" i="1"/>
  <c r="AF3184" i="1"/>
  <c r="AH3184" i="1"/>
  <c r="AE3184" i="1"/>
  <c r="L3184" i="1"/>
  <c r="AK3183" i="1"/>
  <c r="AI3183" i="1"/>
  <c r="AF3183" i="1"/>
  <c r="AH3183" i="1"/>
  <c r="AE3183" i="1"/>
  <c r="L3183" i="1"/>
  <c r="AK3182" i="1"/>
  <c r="AI3182" i="1"/>
  <c r="AF3182" i="1"/>
  <c r="AH3182" i="1"/>
  <c r="AE3182" i="1"/>
  <c r="L3182" i="1"/>
  <c r="AK3181" i="1"/>
  <c r="AI3181" i="1"/>
  <c r="AF3181" i="1"/>
  <c r="AH3181" i="1"/>
  <c r="AE3181" i="1"/>
  <c r="L3181" i="1"/>
  <c r="AK3180" i="1"/>
  <c r="AI3180" i="1"/>
  <c r="AF3180" i="1"/>
  <c r="AH3180" i="1"/>
  <c r="AE3180" i="1"/>
  <c r="L3180" i="1"/>
  <c r="AK3179" i="1"/>
  <c r="AI3179" i="1"/>
  <c r="AF3179" i="1"/>
  <c r="AH3179" i="1"/>
  <c r="AE3179" i="1"/>
  <c r="L3179" i="1"/>
  <c r="AK3178" i="1"/>
  <c r="AI3178" i="1"/>
  <c r="AF3178" i="1"/>
  <c r="AH3178" i="1"/>
  <c r="AE3178" i="1"/>
  <c r="L3178" i="1"/>
  <c r="AK3177" i="1"/>
  <c r="AI3177" i="1"/>
  <c r="AF3177" i="1"/>
  <c r="AH3177" i="1"/>
  <c r="AE3177" i="1"/>
  <c r="L3177" i="1"/>
  <c r="AK3176" i="1"/>
  <c r="AI3176" i="1"/>
  <c r="AF3176" i="1"/>
  <c r="AH3176" i="1"/>
  <c r="AE3176" i="1"/>
  <c r="L3176" i="1"/>
  <c r="AK3175" i="1"/>
  <c r="AI3175" i="1"/>
  <c r="AF3175" i="1"/>
  <c r="AH3175" i="1"/>
  <c r="AE3175" i="1"/>
  <c r="L3175" i="1"/>
  <c r="AK3174" i="1"/>
  <c r="AI3174" i="1"/>
  <c r="AF3174" i="1"/>
  <c r="AH3174" i="1"/>
  <c r="AE3174" i="1"/>
  <c r="L3174" i="1"/>
  <c r="AK3173" i="1"/>
  <c r="AI3173" i="1"/>
  <c r="AF3173" i="1"/>
  <c r="AH3173" i="1"/>
  <c r="AE3173" i="1"/>
  <c r="L3173" i="1"/>
  <c r="AK3172" i="1"/>
  <c r="AI3172" i="1"/>
  <c r="AF3172" i="1"/>
  <c r="AH3172" i="1"/>
  <c r="AE3172" i="1"/>
  <c r="L3172" i="1"/>
  <c r="AK3171" i="1"/>
  <c r="AI3171" i="1"/>
  <c r="AF3171" i="1"/>
  <c r="AH3171" i="1"/>
  <c r="AE3171" i="1"/>
  <c r="L3171" i="1"/>
  <c r="AK3170" i="1"/>
  <c r="AI3170" i="1"/>
  <c r="AF3170" i="1"/>
  <c r="AH3170" i="1"/>
  <c r="AE3170" i="1"/>
  <c r="L3170" i="1"/>
  <c r="AK3169" i="1"/>
  <c r="AI3169" i="1"/>
  <c r="AF3169" i="1"/>
  <c r="AH3169" i="1"/>
  <c r="AE3169" i="1"/>
  <c r="L3169" i="1"/>
  <c r="AK3168" i="1"/>
  <c r="AI3168" i="1"/>
  <c r="AF3168" i="1"/>
  <c r="AH3168" i="1"/>
  <c r="AE3168" i="1"/>
  <c r="L3168" i="1"/>
  <c r="AK3167" i="1"/>
  <c r="AI3167" i="1"/>
  <c r="AF3167" i="1"/>
  <c r="AH3167" i="1"/>
  <c r="AE3167" i="1"/>
  <c r="L3167" i="1"/>
  <c r="AK3166" i="1"/>
  <c r="AI3166" i="1"/>
  <c r="AF3166" i="1"/>
  <c r="AH3166" i="1"/>
  <c r="AE3166" i="1"/>
  <c r="L3166" i="1"/>
  <c r="AK3165" i="1"/>
  <c r="AI3165" i="1"/>
  <c r="AF3165" i="1"/>
  <c r="AH3165" i="1"/>
  <c r="AE3165" i="1"/>
  <c r="L3165" i="1"/>
  <c r="AK3164" i="1"/>
  <c r="AI3164" i="1"/>
  <c r="AF3164" i="1"/>
  <c r="AH3164" i="1"/>
  <c r="AE3164" i="1"/>
  <c r="L3164" i="1"/>
  <c r="AK3163" i="1"/>
  <c r="AI3163" i="1"/>
  <c r="AF3163" i="1"/>
  <c r="AH3163" i="1"/>
  <c r="AE3163" i="1"/>
  <c r="L3163" i="1"/>
  <c r="AK3162" i="1"/>
  <c r="AI3162" i="1"/>
  <c r="AF3162" i="1"/>
  <c r="AH3162" i="1"/>
  <c r="AE3162" i="1"/>
  <c r="L3162" i="1"/>
  <c r="AK3161" i="1"/>
  <c r="AI3161" i="1"/>
  <c r="AF3161" i="1"/>
  <c r="AH3161" i="1"/>
  <c r="AE3161" i="1"/>
  <c r="L3161" i="1"/>
  <c r="AK3160" i="1"/>
  <c r="AI3160" i="1"/>
  <c r="AF3160" i="1"/>
  <c r="AH3160" i="1"/>
  <c r="AE3160" i="1"/>
  <c r="L3160" i="1"/>
  <c r="AK3159" i="1"/>
  <c r="AI3159" i="1"/>
  <c r="AF3159" i="1"/>
  <c r="AH3159" i="1"/>
  <c r="AE3159" i="1"/>
  <c r="L3159" i="1"/>
  <c r="AK3158" i="1"/>
  <c r="AI3158" i="1"/>
  <c r="AF3158" i="1"/>
  <c r="AH3158" i="1"/>
  <c r="AE3158" i="1"/>
  <c r="L3158" i="1"/>
  <c r="AK3157" i="1"/>
  <c r="AI3157" i="1"/>
  <c r="AF3157" i="1"/>
  <c r="AH3157" i="1"/>
  <c r="AE3157" i="1"/>
  <c r="L3157" i="1"/>
  <c r="AK3156" i="1"/>
  <c r="AI3156" i="1"/>
  <c r="AF3156" i="1"/>
  <c r="AH3156" i="1"/>
  <c r="AE3156" i="1"/>
  <c r="L3156" i="1"/>
  <c r="AK3155" i="1"/>
  <c r="AI3155" i="1"/>
  <c r="AF3155" i="1"/>
  <c r="AH3155" i="1"/>
  <c r="AE3155" i="1"/>
  <c r="L3155" i="1"/>
  <c r="AK3154" i="1"/>
  <c r="AI3154" i="1"/>
  <c r="AF3154" i="1"/>
  <c r="AH3154" i="1"/>
  <c r="AE3154" i="1"/>
  <c r="L3154" i="1"/>
  <c r="AK3153" i="1"/>
  <c r="AI3153" i="1"/>
  <c r="AF3153" i="1"/>
  <c r="AH3153" i="1"/>
  <c r="AE3153" i="1"/>
  <c r="L3153" i="1"/>
  <c r="AK3152" i="1"/>
  <c r="AI3152" i="1"/>
  <c r="AF3152" i="1"/>
  <c r="AH3152" i="1"/>
  <c r="AE3152" i="1"/>
  <c r="L3152" i="1"/>
  <c r="AK3151" i="1"/>
  <c r="AI3151" i="1"/>
  <c r="AF3151" i="1"/>
  <c r="AH3151" i="1"/>
  <c r="AE3151" i="1"/>
  <c r="L3151" i="1"/>
  <c r="AK3150" i="1"/>
  <c r="AI3150" i="1"/>
  <c r="AF3150" i="1"/>
  <c r="AH3150" i="1"/>
  <c r="AE3150" i="1"/>
  <c r="L3150" i="1"/>
  <c r="AK3149" i="1"/>
  <c r="AI3149" i="1"/>
  <c r="AF3149" i="1"/>
  <c r="AH3149" i="1"/>
  <c r="AE3149" i="1"/>
  <c r="L3149" i="1"/>
  <c r="AK3148" i="1"/>
  <c r="AI3148" i="1"/>
  <c r="AF3148" i="1"/>
  <c r="AH3148" i="1"/>
  <c r="AE3148" i="1"/>
  <c r="L3148" i="1"/>
  <c r="AK3147" i="1"/>
  <c r="AI3147" i="1"/>
  <c r="AF3147" i="1"/>
  <c r="AH3147" i="1"/>
  <c r="AE3147" i="1"/>
  <c r="L3147" i="1"/>
  <c r="AK3146" i="1"/>
  <c r="AI3146" i="1"/>
  <c r="AF3146" i="1"/>
  <c r="AH3146" i="1"/>
  <c r="AE3146" i="1"/>
  <c r="L3146" i="1"/>
  <c r="AK3145" i="1"/>
  <c r="AI3145" i="1"/>
  <c r="AF3145" i="1"/>
  <c r="AH3145" i="1"/>
  <c r="AE3145" i="1"/>
  <c r="L3145" i="1"/>
  <c r="AK3144" i="1"/>
  <c r="AI3144" i="1"/>
  <c r="AF3144" i="1"/>
  <c r="AH3144" i="1"/>
  <c r="AE3144" i="1"/>
  <c r="L3144" i="1"/>
  <c r="AK3143" i="1"/>
  <c r="AI3143" i="1"/>
  <c r="AF3143" i="1"/>
  <c r="AH3143" i="1"/>
  <c r="AE3143" i="1"/>
  <c r="L3143" i="1"/>
  <c r="AK3142" i="1"/>
  <c r="AI3142" i="1"/>
  <c r="AF3142" i="1"/>
  <c r="AH3142" i="1"/>
  <c r="AE3142" i="1"/>
  <c r="L3142" i="1"/>
  <c r="AK3141" i="1"/>
  <c r="AI3141" i="1"/>
  <c r="AF3141" i="1"/>
  <c r="AH3141" i="1"/>
  <c r="AE3141" i="1"/>
  <c r="L3141" i="1"/>
  <c r="AK3140" i="1"/>
  <c r="AI3140" i="1"/>
  <c r="AF3140" i="1"/>
  <c r="AH3140" i="1"/>
  <c r="AE3140" i="1"/>
  <c r="L3140" i="1"/>
  <c r="AK3139" i="1"/>
  <c r="AI3139" i="1"/>
  <c r="AF3139" i="1"/>
  <c r="AH3139" i="1"/>
  <c r="AE3139" i="1"/>
  <c r="L3139" i="1"/>
  <c r="AK3138" i="1"/>
  <c r="AI3138" i="1"/>
  <c r="AF3138" i="1"/>
  <c r="AH3138" i="1"/>
  <c r="AE3138" i="1"/>
  <c r="L3138" i="1"/>
  <c r="AK3137" i="1"/>
  <c r="AI3137" i="1"/>
  <c r="AF3137" i="1"/>
  <c r="AH3137" i="1"/>
  <c r="AE3137" i="1"/>
  <c r="L3137" i="1"/>
  <c r="AK3136" i="1"/>
  <c r="AI3136" i="1"/>
  <c r="AF3136" i="1"/>
  <c r="AH3136" i="1"/>
  <c r="AE3136" i="1"/>
  <c r="L3136" i="1"/>
  <c r="AK3135" i="1"/>
  <c r="AI3135" i="1"/>
  <c r="AF3135" i="1"/>
  <c r="AH3135" i="1"/>
  <c r="AE3135" i="1"/>
  <c r="L3135" i="1"/>
  <c r="AK3134" i="1"/>
  <c r="AI3134" i="1"/>
  <c r="AF3134" i="1"/>
  <c r="AH3134" i="1"/>
  <c r="AE3134" i="1"/>
  <c r="L3134" i="1"/>
  <c r="AK3133" i="1"/>
  <c r="AI3133" i="1"/>
  <c r="AF3133" i="1"/>
  <c r="AH3133" i="1"/>
  <c r="AE3133" i="1"/>
  <c r="L3133" i="1"/>
  <c r="AK3132" i="1"/>
  <c r="AI3132" i="1"/>
  <c r="AF3132" i="1"/>
  <c r="AH3132" i="1"/>
  <c r="AE3132" i="1"/>
  <c r="L3132" i="1"/>
  <c r="AK3131" i="1"/>
  <c r="AI3131" i="1"/>
  <c r="AF3131" i="1"/>
  <c r="AH3131" i="1"/>
  <c r="AE3131" i="1"/>
  <c r="L3131" i="1"/>
  <c r="AK3130" i="1"/>
  <c r="AI3130" i="1"/>
  <c r="AF3130" i="1"/>
  <c r="AH3130" i="1"/>
  <c r="AE3130" i="1"/>
  <c r="L3130" i="1"/>
  <c r="AK3129" i="1"/>
  <c r="AI3129" i="1"/>
  <c r="AF3129" i="1"/>
  <c r="AH3129" i="1"/>
  <c r="AE3129" i="1"/>
  <c r="L3129" i="1"/>
  <c r="AK3128" i="1"/>
  <c r="AI3128" i="1"/>
  <c r="AF3128" i="1"/>
  <c r="AH3128" i="1"/>
  <c r="AE3128" i="1"/>
  <c r="L3128" i="1"/>
  <c r="AK3127" i="1"/>
  <c r="AI3127" i="1"/>
  <c r="AF3127" i="1"/>
  <c r="AH3127" i="1"/>
  <c r="AE3127" i="1"/>
  <c r="L3127" i="1"/>
  <c r="AK3126" i="1"/>
  <c r="AI3126" i="1"/>
  <c r="AF3126" i="1"/>
  <c r="AH3126" i="1"/>
  <c r="AE3126" i="1"/>
  <c r="L3126" i="1"/>
  <c r="AK3125" i="1"/>
  <c r="AI3125" i="1"/>
  <c r="AF3125" i="1"/>
  <c r="AH3125" i="1"/>
  <c r="AE3125" i="1"/>
  <c r="L3125" i="1"/>
  <c r="AK3124" i="1"/>
  <c r="AI3124" i="1"/>
  <c r="AF3124" i="1"/>
  <c r="AH3124" i="1"/>
  <c r="AE3124" i="1"/>
  <c r="L3124" i="1"/>
  <c r="AK3123" i="1"/>
  <c r="AI3123" i="1"/>
  <c r="AF3123" i="1"/>
  <c r="AH3123" i="1"/>
  <c r="AE3123" i="1"/>
  <c r="L3123" i="1"/>
  <c r="AK3122" i="1"/>
  <c r="AI3122" i="1"/>
  <c r="AF3122" i="1"/>
  <c r="AH3122" i="1"/>
  <c r="AE3122" i="1"/>
  <c r="L3122" i="1"/>
  <c r="AK3121" i="1"/>
  <c r="AI3121" i="1"/>
  <c r="AF3121" i="1"/>
  <c r="AH3121" i="1"/>
  <c r="AE3121" i="1"/>
  <c r="L3121" i="1"/>
  <c r="AK3120" i="1"/>
  <c r="AI3120" i="1"/>
  <c r="AF3120" i="1"/>
  <c r="AH3120" i="1"/>
  <c r="AE3120" i="1"/>
  <c r="L3120" i="1"/>
  <c r="AK3119" i="1"/>
  <c r="AI3119" i="1"/>
  <c r="AF3119" i="1"/>
  <c r="AH3119" i="1"/>
  <c r="AE3119" i="1"/>
  <c r="L3119" i="1"/>
  <c r="AK3118" i="1"/>
  <c r="AI3118" i="1"/>
  <c r="AF3118" i="1"/>
  <c r="AH3118" i="1"/>
  <c r="AE3118" i="1"/>
  <c r="L3118" i="1"/>
  <c r="AK3117" i="1"/>
  <c r="AI3117" i="1"/>
  <c r="AF3117" i="1"/>
  <c r="AH3117" i="1"/>
  <c r="AE3117" i="1"/>
  <c r="L3117" i="1"/>
  <c r="AK3116" i="1"/>
  <c r="AI3116" i="1"/>
  <c r="AF3116" i="1"/>
  <c r="AH3116" i="1"/>
  <c r="AE3116" i="1"/>
  <c r="L3116" i="1"/>
  <c r="AK3115" i="1"/>
  <c r="AI3115" i="1"/>
  <c r="AF3115" i="1"/>
  <c r="AH3115" i="1"/>
  <c r="AE3115" i="1"/>
  <c r="L3115" i="1"/>
  <c r="AK3114" i="1"/>
  <c r="AI3114" i="1"/>
  <c r="AF3114" i="1"/>
  <c r="AH3114" i="1"/>
  <c r="AE3114" i="1"/>
  <c r="L3114" i="1"/>
  <c r="AK3113" i="1"/>
  <c r="AI3113" i="1"/>
  <c r="AF3113" i="1"/>
  <c r="AH3113" i="1"/>
  <c r="AE3113" i="1"/>
  <c r="L3113" i="1"/>
  <c r="AK3112" i="1"/>
  <c r="AI3112" i="1"/>
  <c r="AF3112" i="1"/>
  <c r="AH3112" i="1"/>
  <c r="AE3112" i="1"/>
  <c r="L3112" i="1"/>
  <c r="AK3111" i="1"/>
  <c r="AI3111" i="1"/>
  <c r="AF3111" i="1"/>
  <c r="AH3111" i="1"/>
  <c r="AE3111" i="1"/>
  <c r="L3111" i="1"/>
  <c r="AK3110" i="1"/>
  <c r="AI3110" i="1"/>
  <c r="AF3110" i="1"/>
  <c r="AH3110" i="1"/>
  <c r="AE3110" i="1"/>
  <c r="L3110" i="1"/>
  <c r="AK3109" i="1"/>
  <c r="AI3109" i="1"/>
  <c r="AF3109" i="1"/>
  <c r="AH3109" i="1"/>
  <c r="AE3109" i="1"/>
  <c r="L3109" i="1"/>
  <c r="AK3108" i="1"/>
  <c r="AI3108" i="1"/>
  <c r="AF3108" i="1"/>
  <c r="AH3108" i="1"/>
  <c r="AE3108" i="1"/>
  <c r="L3108" i="1"/>
  <c r="AK3107" i="1"/>
  <c r="AI3107" i="1"/>
  <c r="AF3107" i="1"/>
  <c r="AH3107" i="1"/>
  <c r="AE3107" i="1"/>
  <c r="L3107" i="1"/>
  <c r="AK3106" i="1"/>
  <c r="AI3106" i="1"/>
  <c r="AF3106" i="1"/>
  <c r="AH3106" i="1"/>
  <c r="AE3106" i="1"/>
  <c r="L3106" i="1"/>
  <c r="AK3105" i="1"/>
  <c r="AI3105" i="1"/>
  <c r="AF3105" i="1"/>
  <c r="AH3105" i="1"/>
  <c r="AE3105" i="1"/>
  <c r="L3105" i="1"/>
  <c r="AK3104" i="1"/>
  <c r="AI3104" i="1"/>
  <c r="AF3104" i="1"/>
  <c r="AH3104" i="1"/>
  <c r="AE3104" i="1"/>
  <c r="L3104" i="1"/>
  <c r="AK3103" i="1"/>
  <c r="AI3103" i="1"/>
  <c r="AF3103" i="1"/>
  <c r="AH3103" i="1"/>
  <c r="AE3103" i="1"/>
  <c r="L3103" i="1"/>
  <c r="AK3102" i="1"/>
  <c r="AI3102" i="1"/>
  <c r="AF3102" i="1"/>
  <c r="AH3102" i="1"/>
  <c r="AE3102" i="1"/>
  <c r="L3102" i="1"/>
  <c r="AK3101" i="1"/>
  <c r="AI3101" i="1"/>
  <c r="AF3101" i="1"/>
  <c r="AH3101" i="1"/>
  <c r="AE3101" i="1"/>
  <c r="L3101" i="1"/>
  <c r="AK3100" i="1"/>
  <c r="AI3100" i="1"/>
  <c r="AF3100" i="1"/>
  <c r="AH3100" i="1"/>
  <c r="AE3100" i="1"/>
  <c r="L3100" i="1"/>
  <c r="AK3099" i="1"/>
  <c r="AI3099" i="1"/>
  <c r="AF3099" i="1"/>
  <c r="AH3099" i="1"/>
  <c r="AE3099" i="1"/>
  <c r="L3099" i="1"/>
  <c r="AK3098" i="1"/>
  <c r="AI3098" i="1"/>
  <c r="AF3098" i="1"/>
  <c r="AH3098" i="1"/>
  <c r="AE3098" i="1"/>
  <c r="L3098" i="1"/>
  <c r="AK3097" i="1"/>
  <c r="AI3097" i="1"/>
  <c r="AF3097" i="1"/>
  <c r="AH3097" i="1"/>
  <c r="AE3097" i="1"/>
  <c r="L3097" i="1"/>
  <c r="AK3096" i="1"/>
  <c r="AI3096" i="1"/>
  <c r="AF3096" i="1"/>
  <c r="AH3096" i="1"/>
  <c r="AE3096" i="1"/>
  <c r="L3096" i="1"/>
  <c r="AK3095" i="1"/>
  <c r="AI3095" i="1"/>
  <c r="AF3095" i="1"/>
  <c r="AH3095" i="1"/>
  <c r="AE3095" i="1"/>
  <c r="L3095" i="1"/>
  <c r="AK3094" i="1"/>
  <c r="AI3094" i="1"/>
  <c r="AF3094" i="1"/>
  <c r="AH3094" i="1"/>
  <c r="AE3094" i="1"/>
  <c r="L3094" i="1"/>
  <c r="AK3093" i="1"/>
  <c r="AI3093" i="1"/>
  <c r="AF3093" i="1"/>
  <c r="AH3093" i="1"/>
  <c r="AE3093" i="1"/>
  <c r="L3093" i="1"/>
  <c r="AK3092" i="1"/>
  <c r="AI3092" i="1"/>
  <c r="AF3092" i="1"/>
  <c r="AH3092" i="1"/>
  <c r="AE3092" i="1"/>
  <c r="L3092" i="1"/>
  <c r="AK3091" i="1"/>
  <c r="AI3091" i="1"/>
  <c r="AF3091" i="1"/>
  <c r="AH3091" i="1"/>
  <c r="AE3091" i="1"/>
  <c r="L3091" i="1"/>
  <c r="AK3090" i="1"/>
  <c r="AI3090" i="1"/>
  <c r="AF3090" i="1"/>
  <c r="AH3090" i="1"/>
  <c r="AE3090" i="1"/>
  <c r="L3090" i="1"/>
  <c r="AK3089" i="1"/>
  <c r="AI3089" i="1"/>
  <c r="AF3089" i="1"/>
  <c r="AH3089" i="1"/>
  <c r="AE3089" i="1"/>
  <c r="L3089" i="1"/>
  <c r="AK3088" i="1"/>
  <c r="AI3088" i="1"/>
  <c r="AF3088" i="1"/>
  <c r="AH3088" i="1"/>
  <c r="AE3088" i="1"/>
  <c r="L3088" i="1"/>
  <c r="AK3087" i="1"/>
  <c r="AI3087" i="1"/>
  <c r="AF3087" i="1"/>
  <c r="AH3087" i="1"/>
  <c r="AE3087" i="1"/>
  <c r="L3087" i="1"/>
  <c r="AK3086" i="1"/>
  <c r="AI3086" i="1"/>
  <c r="AF3086" i="1"/>
  <c r="AH3086" i="1"/>
  <c r="AE3086" i="1"/>
  <c r="L3086" i="1"/>
  <c r="AK3085" i="1"/>
  <c r="AI3085" i="1"/>
  <c r="AF3085" i="1"/>
  <c r="AH3085" i="1"/>
  <c r="AE3085" i="1"/>
  <c r="L3085" i="1"/>
  <c r="AK3084" i="1"/>
  <c r="AI3084" i="1"/>
  <c r="AF3084" i="1"/>
  <c r="AH3084" i="1"/>
  <c r="AE3084" i="1"/>
  <c r="L3084" i="1"/>
  <c r="AK3083" i="1"/>
  <c r="AI3083" i="1"/>
  <c r="AF3083" i="1"/>
  <c r="AH3083" i="1"/>
  <c r="AE3083" i="1"/>
  <c r="L3083" i="1"/>
  <c r="AK3082" i="1"/>
  <c r="AI3082" i="1"/>
  <c r="AF3082" i="1"/>
  <c r="AH3082" i="1"/>
  <c r="AE3082" i="1"/>
  <c r="L3082" i="1"/>
  <c r="AK3081" i="1"/>
  <c r="AI3081" i="1"/>
  <c r="AF3081" i="1"/>
  <c r="AH3081" i="1"/>
  <c r="AE3081" i="1"/>
  <c r="L3081" i="1"/>
  <c r="AK3080" i="1"/>
  <c r="AI3080" i="1"/>
  <c r="AF3080" i="1"/>
  <c r="AH3080" i="1"/>
  <c r="AE3080" i="1"/>
  <c r="L3080" i="1"/>
  <c r="AK3079" i="1"/>
  <c r="AI3079" i="1"/>
  <c r="AF3079" i="1"/>
  <c r="AH3079" i="1"/>
  <c r="AE3079" i="1"/>
  <c r="L3079" i="1"/>
  <c r="AK3078" i="1"/>
  <c r="AI3078" i="1"/>
  <c r="AF3078" i="1"/>
  <c r="AH3078" i="1"/>
  <c r="AE3078" i="1"/>
  <c r="L3078" i="1"/>
  <c r="AK3077" i="1"/>
  <c r="AI3077" i="1"/>
  <c r="AF3077" i="1"/>
  <c r="AH3077" i="1"/>
  <c r="AE3077" i="1"/>
  <c r="L3077" i="1"/>
  <c r="AK3076" i="1"/>
  <c r="AI3076" i="1"/>
  <c r="AF3076" i="1"/>
  <c r="AH3076" i="1"/>
  <c r="AE3076" i="1"/>
  <c r="L3076" i="1"/>
  <c r="AK3075" i="1"/>
  <c r="AI3075" i="1"/>
  <c r="AF3075" i="1"/>
  <c r="AH3075" i="1"/>
  <c r="AE3075" i="1"/>
  <c r="L3075" i="1"/>
  <c r="AK3074" i="1"/>
  <c r="AI3074" i="1"/>
  <c r="AF3074" i="1"/>
  <c r="AH3074" i="1"/>
  <c r="AE3074" i="1"/>
  <c r="L3074" i="1"/>
  <c r="AK3073" i="1"/>
  <c r="AI3073" i="1"/>
  <c r="AF3073" i="1"/>
  <c r="AH3073" i="1"/>
  <c r="AE3073" i="1"/>
  <c r="L3073" i="1"/>
  <c r="AK3072" i="1"/>
  <c r="AI3072" i="1"/>
  <c r="AF3072" i="1"/>
  <c r="AH3072" i="1"/>
  <c r="AE3072" i="1"/>
  <c r="L3072" i="1"/>
  <c r="AK3071" i="1"/>
  <c r="AI3071" i="1"/>
  <c r="AF3071" i="1"/>
  <c r="AH3071" i="1"/>
  <c r="AE3071" i="1"/>
  <c r="L3071" i="1"/>
  <c r="AK3070" i="1"/>
  <c r="AI3070" i="1"/>
  <c r="AF3070" i="1"/>
  <c r="AH3070" i="1"/>
  <c r="AE3070" i="1"/>
  <c r="L3070" i="1"/>
  <c r="AK3069" i="1"/>
  <c r="AI3069" i="1"/>
  <c r="AF3069" i="1"/>
  <c r="AH3069" i="1"/>
  <c r="AE3069" i="1"/>
  <c r="L3069" i="1"/>
  <c r="AK3068" i="1"/>
  <c r="AI3068" i="1"/>
  <c r="AF3068" i="1"/>
  <c r="AH3068" i="1"/>
  <c r="AE3068" i="1"/>
  <c r="L3068" i="1"/>
  <c r="AK3067" i="1"/>
  <c r="AI3067" i="1"/>
  <c r="AF3067" i="1"/>
  <c r="AH3067" i="1"/>
  <c r="AE3067" i="1"/>
  <c r="L3067" i="1"/>
  <c r="AK3066" i="1"/>
  <c r="AI3066" i="1"/>
  <c r="AF3066" i="1"/>
  <c r="AH3066" i="1"/>
  <c r="AE3066" i="1"/>
  <c r="L3066" i="1"/>
  <c r="AK3065" i="1"/>
  <c r="AI3065" i="1"/>
  <c r="AF3065" i="1"/>
  <c r="AH3065" i="1"/>
  <c r="AE3065" i="1"/>
  <c r="L3065" i="1"/>
  <c r="AK3064" i="1"/>
  <c r="AI3064" i="1"/>
  <c r="AF3064" i="1"/>
  <c r="AH3064" i="1"/>
  <c r="AE3064" i="1"/>
  <c r="L3064" i="1"/>
  <c r="AK3063" i="1"/>
  <c r="AI3063" i="1"/>
  <c r="AF3063" i="1"/>
  <c r="AH3063" i="1"/>
  <c r="AE3063" i="1"/>
  <c r="L3063" i="1"/>
  <c r="AK3062" i="1"/>
  <c r="AI3062" i="1"/>
  <c r="AF3062" i="1"/>
  <c r="AH3062" i="1"/>
  <c r="AE3062" i="1"/>
  <c r="L3062" i="1"/>
  <c r="AK3061" i="1"/>
  <c r="AI3061" i="1"/>
  <c r="AF3061" i="1"/>
  <c r="AH3061" i="1"/>
  <c r="AE3061" i="1"/>
  <c r="L3061" i="1"/>
  <c r="AK3060" i="1"/>
  <c r="AI3060" i="1"/>
  <c r="AF3060" i="1"/>
  <c r="AH3060" i="1"/>
  <c r="AE3060" i="1"/>
  <c r="L3060" i="1"/>
  <c r="AK3059" i="1"/>
  <c r="AI3059" i="1"/>
  <c r="AF3059" i="1"/>
  <c r="AH3059" i="1"/>
  <c r="AE3059" i="1"/>
  <c r="L3059" i="1"/>
  <c r="AK3058" i="1"/>
  <c r="AI3058" i="1"/>
  <c r="AF3058" i="1"/>
  <c r="AH3058" i="1"/>
  <c r="AE3058" i="1"/>
  <c r="L3058" i="1"/>
  <c r="AK3057" i="1"/>
  <c r="AI3057" i="1"/>
  <c r="AF3057" i="1"/>
  <c r="AH3057" i="1"/>
  <c r="AE3057" i="1"/>
  <c r="L3057" i="1"/>
  <c r="AK3056" i="1"/>
  <c r="AI3056" i="1"/>
  <c r="AF3056" i="1"/>
  <c r="AH3056" i="1"/>
  <c r="AE3056" i="1"/>
  <c r="L3056" i="1"/>
  <c r="AK3055" i="1"/>
  <c r="AI3055" i="1"/>
  <c r="AF3055" i="1"/>
  <c r="AH3055" i="1"/>
  <c r="AE3055" i="1"/>
  <c r="L3055" i="1"/>
  <c r="AK3054" i="1"/>
  <c r="AI3054" i="1"/>
  <c r="AF3054" i="1"/>
  <c r="AH3054" i="1"/>
  <c r="AE3054" i="1"/>
  <c r="L3054" i="1"/>
  <c r="AK3053" i="1"/>
  <c r="AI3053" i="1"/>
  <c r="AF3053" i="1"/>
  <c r="AH3053" i="1"/>
  <c r="AE3053" i="1"/>
  <c r="L3053" i="1"/>
  <c r="AK3052" i="1"/>
  <c r="AI3052" i="1"/>
  <c r="AF3052" i="1"/>
  <c r="AH3052" i="1"/>
  <c r="AE3052" i="1"/>
  <c r="L3052" i="1"/>
  <c r="AK3051" i="1"/>
  <c r="AI3051" i="1"/>
  <c r="AF3051" i="1"/>
  <c r="AH3051" i="1"/>
  <c r="AE3051" i="1"/>
  <c r="L3051" i="1"/>
  <c r="AK3050" i="1"/>
  <c r="AI3050" i="1"/>
  <c r="AF3050" i="1"/>
  <c r="AH3050" i="1"/>
  <c r="AE3050" i="1"/>
  <c r="L3050" i="1"/>
  <c r="AK3049" i="1"/>
  <c r="AI3049" i="1"/>
  <c r="AF3049" i="1"/>
  <c r="AH3049" i="1"/>
  <c r="AE3049" i="1"/>
  <c r="L3049" i="1"/>
  <c r="AK3048" i="1"/>
  <c r="AI3048" i="1"/>
  <c r="AF3048" i="1"/>
  <c r="AH3048" i="1"/>
  <c r="AE3048" i="1"/>
  <c r="L3048" i="1"/>
  <c r="AK3047" i="1"/>
  <c r="AI3047" i="1"/>
  <c r="AF3047" i="1"/>
  <c r="AH3047" i="1"/>
  <c r="AE3047" i="1"/>
  <c r="L3047" i="1"/>
  <c r="AK3046" i="1"/>
  <c r="AI3046" i="1"/>
  <c r="AF3046" i="1"/>
  <c r="AH3046" i="1"/>
  <c r="AE3046" i="1"/>
  <c r="L3046" i="1"/>
  <c r="AK3045" i="1"/>
  <c r="AI3045" i="1"/>
  <c r="AF3045" i="1"/>
  <c r="AH3045" i="1"/>
  <c r="AE3045" i="1"/>
  <c r="L3045" i="1"/>
  <c r="AK3044" i="1"/>
  <c r="AI3044" i="1"/>
  <c r="AF3044" i="1"/>
  <c r="AH3044" i="1"/>
  <c r="AE3044" i="1"/>
  <c r="L3044" i="1"/>
  <c r="AK3043" i="1"/>
  <c r="AI3043" i="1"/>
  <c r="AF3043" i="1"/>
  <c r="AH3043" i="1"/>
  <c r="AE3043" i="1"/>
  <c r="L3043" i="1"/>
  <c r="AK3042" i="1"/>
  <c r="AI3042" i="1"/>
  <c r="AF3042" i="1"/>
  <c r="AH3042" i="1"/>
  <c r="AE3042" i="1"/>
  <c r="L3042" i="1"/>
  <c r="AK3041" i="1"/>
  <c r="AI3041" i="1"/>
  <c r="AF3041" i="1"/>
  <c r="AH3041" i="1"/>
  <c r="AE3041" i="1"/>
  <c r="L3041" i="1"/>
  <c r="AK3040" i="1"/>
  <c r="AI3040" i="1"/>
  <c r="AF3040" i="1"/>
  <c r="AH3040" i="1"/>
  <c r="AE3040" i="1"/>
  <c r="L3040" i="1"/>
  <c r="AK3039" i="1"/>
  <c r="AI3039" i="1"/>
  <c r="AF3039" i="1"/>
  <c r="AH3039" i="1"/>
  <c r="AE3039" i="1"/>
  <c r="L3039" i="1"/>
  <c r="AK3038" i="1"/>
  <c r="AI3038" i="1"/>
  <c r="AF3038" i="1"/>
  <c r="AH3038" i="1"/>
  <c r="AE3038" i="1"/>
  <c r="L3038" i="1"/>
  <c r="AK3037" i="1"/>
  <c r="AI3037" i="1"/>
  <c r="AF3037" i="1"/>
  <c r="AH3037" i="1"/>
  <c r="AE3037" i="1"/>
  <c r="L3037" i="1"/>
  <c r="AK3036" i="1"/>
  <c r="AI3036" i="1"/>
  <c r="AF3036" i="1"/>
  <c r="AH3036" i="1"/>
  <c r="AE3036" i="1"/>
  <c r="L3036" i="1"/>
  <c r="AK3035" i="1"/>
  <c r="AI3035" i="1"/>
  <c r="AF3035" i="1"/>
  <c r="AH3035" i="1"/>
  <c r="AE3035" i="1"/>
  <c r="L3035" i="1"/>
  <c r="AK3034" i="1"/>
  <c r="AI3034" i="1"/>
  <c r="AF3034" i="1"/>
  <c r="AH3034" i="1"/>
  <c r="AE3034" i="1"/>
  <c r="L3034" i="1"/>
  <c r="AK3033" i="1"/>
  <c r="AI3033" i="1"/>
  <c r="AF3033" i="1"/>
  <c r="AH3033" i="1"/>
  <c r="AE3033" i="1"/>
  <c r="L3033" i="1"/>
  <c r="AK3032" i="1"/>
  <c r="AI3032" i="1"/>
  <c r="AF3032" i="1"/>
  <c r="AH3032" i="1"/>
  <c r="AE3032" i="1"/>
  <c r="L3032" i="1"/>
  <c r="AK3031" i="1"/>
  <c r="AI3031" i="1"/>
  <c r="AF3031" i="1"/>
  <c r="AH3031" i="1"/>
  <c r="AE3031" i="1"/>
  <c r="L3031" i="1"/>
  <c r="AK3030" i="1"/>
  <c r="AI3030" i="1"/>
  <c r="AF3030" i="1"/>
  <c r="AH3030" i="1"/>
  <c r="AE3030" i="1"/>
  <c r="L3030" i="1"/>
  <c r="AK3029" i="1"/>
  <c r="AI3029" i="1"/>
  <c r="AF3029" i="1"/>
  <c r="AH3029" i="1"/>
  <c r="AE3029" i="1"/>
  <c r="L3029" i="1"/>
  <c r="AK3028" i="1"/>
  <c r="AI3028" i="1"/>
  <c r="AF3028" i="1"/>
  <c r="AH3028" i="1"/>
  <c r="AE3028" i="1"/>
  <c r="L3028" i="1"/>
  <c r="AK3027" i="1"/>
  <c r="AI3027" i="1"/>
  <c r="AF3027" i="1"/>
  <c r="AH3027" i="1"/>
  <c r="AE3027" i="1"/>
  <c r="L3027" i="1"/>
  <c r="AK3026" i="1"/>
  <c r="AI3026" i="1"/>
  <c r="AF3026" i="1"/>
  <c r="AH3026" i="1"/>
  <c r="AE3026" i="1"/>
  <c r="L3026" i="1"/>
  <c r="AK3025" i="1"/>
  <c r="AI3025" i="1"/>
  <c r="AF3025" i="1"/>
  <c r="AH3025" i="1"/>
  <c r="AE3025" i="1"/>
  <c r="L3025" i="1"/>
  <c r="AK3024" i="1"/>
  <c r="AI3024" i="1"/>
  <c r="AF3024" i="1"/>
  <c r="AH3024" i="1"/>
  <c r="AE3024" i="1"/>
  <c r="L3024" i="1"/>
  <c r="AK3023" i="1"/>
  <c r="AI3023" i="1"/>
  <c r="AF3023" i="1"/>
  <c r="AH3023" i="1"/>
  <c r="AE3023" i="1"/>
  <c r="L3023" i="1"/>
  <c r="AK3022" i="1"/>
  <c r="AI3022" i="1"/>
  <c r="AF3022" i="1"/>
  <c r="AH3022" i="1"/>
  <c r="AE3022" i="1"/>
  <c r="L3022" i="1"/>
  <c r="AK3021" i="1"/>
  <c r="AI3021" i="1"/>
  <c r="AF3021" i="1"/>
  <c r="AH3021" i="1"/>
  <c r="AE3021" i="1"/>
  <c r="L3021" i="1"/>
  <c r="AK3020" i="1"/>
  <c r="AI3020" i="1"/>
  <c r="AF3020" i="1"/>
  <c r="AH3020" i="1"/>
  <c r="AE3020" i="1"/>
  <c r="L3020" i="1"/>
  <c r="AK3019" i="1"/>
  <c r="AI3019" i="1"/>
  <c r="AF3019" i="1"/>
  <c r="AH3019" i="1"/>
  <c r="AE3019" i="1"/>
  <c r="L3019" i="1"/>
  <c r="AK3018" i="1"/>
  <c r="AI3018" i="1"/>
  <c r="AF3018" i="1"/>
  <c r="AH3018" i="1"/>
  <c r="AE3018" i="1"/>
  <c r="L3018" i="1"/>
  <c r="AK3017" i="1"/>
  <c r="AI3017" i="1"/>
  <c r="AF3017" i="1"/>
  <c r="AH3017" i="1"/>
  <c r="AE3017" i="1"/>
  <c r="L3017" i="1"/>
  <c r="AK3016" i="1"/>
  <c r="AI3016" i="1"/>
  <c r="AF3016" i="1"/>
  <c r="AH3016" i="1"/>
  <c r="AE3016" i="1"/>
  <c r="L3016" i="1"/>
  <c r="AK3015" i="1"/>
  <c r="AI3015" i="1"/>
  <c r="AF3015" i="1"/>
  <c r="AH3015" i="1"/>
  <c r="AE3015" i="1"/>
  <c r="L3015" i="1"/>
  <c r="AK3014" i="1"/>
  <c r="AI3014" i="1"/>
  <c r="AF3014" i="1"/>
  <c r="AH3014" i="1"/>
  <c r="AE3014" i="1"/>
  <c r="L3014" i="1"/>
  <c r="AK3013" i="1"/>
  <c r="AI3013" i="1"/>
  <c r="AF3013" i="1"/>
  <c r="AH3013" i="1"/>
  <c r="AE3013" i="1"/>
  <c r="L3013" i="1"/>
  <c r="AK3012" i="1"/>
  <c r="AI3012" i="1"/>
  <c r="AF3012" i="1"/>
  <c r="AH3012" i="1"/>
  <c r="AE3012" i="1"/>
  <c r="L3012" i="1"/>
  <c r="AK3011" i="1"/>
  <c r="AI3011" i="1"/>
  <c r="AF3011" i="1"/>
  <c r="AH3011" i="1"/>
  <c r="AE3011" i="1"/>
  <c r="L3011" i="1"/>
  <c r="AK3010" i="1"/>
  <c r="AI3010" i="1"/>
  <c r="AF3010" i="1"/>
  <c r="AH3010" i="1"/>
  <c r="AE3010" i="1"/>
  <c r="L3010" i="1"/>
  <c r="AK3009" i="1"/>
  <c r="AI3009" i="1"/>
  <c r="AF3009" i="1"/>
  <c r="AH3009" i="1"/>
  <c r="AE3009" i="1"/>
  <c r="L3009" i="1"/>
  <c r="AK3008" i="1"/>
  <c r="AI3008" i="1"/>
  <c r="AF3008" i="1"/>
  <c r="AH3008" i="1"/>
  <c r="AE3008" i="1"/>
  <c r="L3008" i="1"/>
  <c r="AK3007" i="1"/>
  <c r="AI3007" i="1"/>
  <c r="AF3007" i="1"/>
  <c r="AH3007" i="1"/>
  <c r="AE3007" i="1"/>
  <c r="L3007" i="1"/>
  <c r="AK3006" i="1"/>
  <c r="AI3006" i="1"/>
  <c r="AF3006" i="1"/>
  <c r="AH3006" i="1"/>
  <c r="AE3006" i="1"/>
  <c r="L3006" i="1"/>
  <c r="AK3005" i="1"/>
  <c r="AI3005" i="1"/>
  <c r="AF3005" i="1"/>
  <c r="AH3005" i="1"/>
  <c r="AE3005" i="1"/>
  <c r="L3005" i="1"/>
  <c r="AK3004" i="1"/>
  <c r="AI3004" i="1"/>
  <c r="AF3004" i="1"/>
  <c r="AH3004" i="1"/>
  <c r="AE3004" i="1"/>
  <c r="L3004" i="1"/>
  <c r="AK3003" i="1"/>
  <c r="AI3003" i="1"/>
  <c r="AF3003" i="1"/>
  <c r="AH3003" i="1"/>
  <c r="AE3003" i="1"/>
  <c r="L3003" i="1"/>
  <c r="AK3002" i="1"/>
  <c r="AI3002" i="1"/>
  <c r="AF3002" i="1"/>
  <c r="AH3002" i="1"/>
  <c r="AE3002" i="1"/>
  <c r="L3002" i="1"/>
  <c r="AK3001" i="1"/>
  <c r="AI3001" i="1"/>
  <c r="AF3001" i="1"/>
  <c r="AH3001" i="1"/>
  <c r="AE3001" i="1"/>
  <c r="L3001" i="1"/>
  <c r="AK3000" i="1"/>
  <c r="AI3000" i="1"/>
  <c r="AF3000" i="1"/>
  <c r="AH3000" i="1"/>
  <c r="AE3000" i="1"/>
  <c r="L3000" i="1"/>
  <c r="AK2999" i="1"/>
  <c r="AI2999" i="1"/>
  <c r="AF2999" i="1"/>
  <c r="AH2999" i="1"/>
  <c r="AE2999" i="1"/>
  <c r="L2999" i="1"/>
  <c r="AK2998" i="1"/>
  <c r="AI2998" i="1"/>
  <c r="AF2998" i="1"/>
  <c r="AH2998" i="1"/>
  <c r="AE2998" i="1"/>
  <c r="L2998" i="1"/>
  <c r="AK2997" i="1"/>
  <c r="AI2997" i="1"/>
  <c r="AF2997" i="1"/>
  <c r="AH2997" i="1"/>
  <c r="AE2997" i="1"/>
  <c r="L2997" i="1"/>
  <c r="AK2996" i="1"/>
  <c r="AI2996" i="1"/>
  <c r="AF2996" i="1"/>
  <c r="AH2996" i="1"/>
  <c r="AE2996" i="1"/>
  <c r="L2996" i="1"/>
  <c r="AK2995" i="1"/>
  <c r="AI2995" i="1"/>
  <c r="AF2995" i="1"/>
  <c r="AH2995" i="1"/>
  <c r="AE2995" i="1"/>
  <c r="L2995" i="1"/>
  <c r="AK2994" i="1"/>
  <c r="AI2994" i="1"/>
  <c r="AF2994" i="1"/>
  <c r="AH2994" i="1"/>
  <c r="AE2994" i="1"/>
  <c r="L2994" i="1"/>
  <c r="AK2993" i="1"/>
  <c r="AI2993" i="1"/>
  <c r="AF2993" i="1"/>
  <c r="AH2993" i="1"/>
  <c r="AE2993" i="1"/>
  <c r="L2993" i="1"/>
  <c r="AK2992" i="1"/>
  <c r="AI2992" i="1"/>
  <c r="AF2992" i="1"/>
  <c r="AH2992" i="1"/>
  <c r="AE2992" i="1"/>
  <c r="L2992" i="1"/>
  <c r="AK2991" i="1"/>
  <c r="AI2991" i="1"/>
  <c r="AF2991" i="1"/>
  <c r="AH2991" i="1"/>
  <c r="AE2991" i="1"/>
  <c r="L2991" i="1"/>
  <c r="AK2990" i="1"/>
  <c r="AI2990" i="1"/>
  <c r="AF2990" i="1"/>
  <c r="AH2990" i="1"/>
  <c r="AE2990" i="1"/>
  <c r="L2990" i="1"/>
  <c r="AK2989" i="1"/>
  <c r="AI2989" i="1"/>
  <c r="AF2989" i="1"/>
  <c r="AH2989" i="1"/>
  <c r="AE2989" i="1"/>
  <c r="L2989" i="1"/>
  <c r="AK2988" i="1"/>
  <c r="AI2988" i="1"/>
  <c r="AF2988" i="1"/>
  <c r="AH2988" i="1"/>
  <c r="AE2988" i="1"/>
  <c r="L2988" i="1"/>
  <c r="AK2987" i="1"/>
  <c r="AI2987" i="1"/>
  <c r="AF2987" i="1"/>
  <c r="AH2987" i="1"/>
  <c r="AE2987" i="1"/>
  <c r="L2987" i="1"/>
  <c r="AK2986" i="1"/>
  <c r="AI2986" i="1"/>
  <c r="AF2986" i="1"/>
  <c r="AH2986" i="1"/>
  <c r="AE2986" i="1"/>
  <c r="L2986" i="1"/>
  <c r="AK2985" i="1"/>
  <c r="AI2985" i="1"/>
  <c r="AF2985" i="1"/>
  <c r="AH2985" i="1"/>
  <c r="AE2985" i="1"/>
  <c r="L2985" i="1"/>
  <c r="AK2984" i="1"/>
  <c r="AI2984" i="1"/>
  <c r="AF2984" i="1"/>
  <c r="AH2984" i="1"/>
  <c r="AE2984" i="1"/>
  <c r="L2984" i="1"/>
  <c r="AK2983" i="1"/>
  <c r="AI2983" i="1"/>
  <c r="AF2983" i="1"/>
  <c r="AH2983" i="1"/>
  <c r="AE2983" i="1"/>
  <c r="L2983" i="1"/>
  <c r="AK2982" i="1"/>
  <c r="AI2982" i="1"/>
  <c r="AF2982" i="1"/>
  <c r="AH2982" i="1"/>
  <c r="AE2982" i="1"/>
  <c r="L2982" i="1"/>
  <c r="AK2981" i="1"/>
  <c r="AI2981" i="1"/>
  <c r="AF2981" i="1"/>
  <c r="AH2981" i="1"/>
  <c r="AE2981" i="1"/>
  <c r="L2981" i="1"/>
  <c r="AK2980" i="1"/>
  <c r="AI2980" i="1"/>
  <c r="AF2980" i="1"/>
  <c r="AH2980" i="1"/>
  <c r="AE2980" i="1"/>
  <c r="L2980" i="1"/>
  <c r="AK2979" i="1"/>
  <c r="AI2979" i="1"/>
  <c r="AF2979" i="1"/>
  <c r="AH2979" i="1"/>
  <c r="AE2979" i="1"/>
  <c r="L2979" i="1"/>
  <c r="AK2978" i="1"/>
  <c r="AI2978" i="1"/>
  <c r="AF2978" i="1"/>
  <c r="AH2978" i="1"/>
  <c r="AE2978" i="1"/>
  <c r="L2978" i="1"/>
  <c r="AK2977" i="1"/>
  <c r="AI2977" i="1"/>
  <c r="AF2977" i="1"/>
  <c r="AH2977" i="1"/>
  <c r="AE2977" i="1"/>
  <c r="L2977" i="1"/>
  <c r="AK2976" i="1"/>
  <c r="AI2976" i="1"/>
  <c r="AF2976" i="1"/>
  <c r="AH2976" i="1"/>
  <c r="AE2976" i="1"/>
  <c r="L2976" i="1"/>
  <c r="AK2975" i="1"/>
  <c r="AI2975" i="1"/>
  <c r="AF2975" i="1"/>
  <c r="AH2975" i="1"/>
  <c r="AE2975" i="1"/>
  <c r="L2975" i="1"/>
  <c r="AK2974" i="1"/>
  <c r="AI2974" i="1"/>
  <c r="AF2974" i="1"/>
  <c r="AH2974" i="1"/>
  <c r="AE2974" i="1"/>
  <c r="L2974" i="1"/>
  <c r="AK2973" i="1"/>
  <c r="AI2973" i="1"/>
  <c r="AF2973" i="1"/>
  <c r="AH2973" i="1"/>
  <c r="AE2973" i="1"/>
  <c r="L2973" i="1"/>
  <c r="AK2972" i="1"/>
  <c r="AI2972" i="1"/>
  <c r="AF2972" i="1"/>
  <c r="AH2972" i="1"/>
  <c r="AE2972" i="1"/>
  <c r="L2972" i="1"/>
  <c r="AK2971" i="1"/>
  <c r="AI2971" i="1"/>
  <c r="AF2971" i="1"/>
  <c r="AH2971" i="1"/>
  <c r="AE2971" i="1"/>
  <c r="L2971" i="1"/>
  <c r="AK2970" i="1"/>
  <c r="AI2970" i="1"/>
  <c r="AF2970" i="1"/>
  <c r="AH2970" i="1"/>
  <c r="AE2970" i="1"/>
  <c r="L2970" i="1"/>
  <c r="AK2969" i="1"/>
  <c r="AI2969" i="1"/>
  <c r="AF2969" i="1"/>
  <c r="AH2969" i="1"/>
  <c r="AE2969" i="1"/>
  <c r="L2969" i="1"/>
  <c r="AK2968" i="1"/>
  <c r="AI2968" i="1"/>
  <c r="AF2968" i="1"/>
  <c r="AH2968" i="1"/>
  <c r="AE2968" i="1"/>
  <c r="L2968" i="1"/>
  <c r="AK2967" i="1"/>
  <c r="AI2967" i="1"/>
  <c r="AF2967" i="1"/>
  <c r="AH2967" i="1"/>
  <c r="AE2967" i="1"/>
  <c r="L2967" i="1"/>
  <c r="AK2966" i="1"/>
  <c r="AI2966" i="1"/>
  <c r="AF2966" i="1"/>
  <c r="AH2966" i="1"/>
  <c r="AE2966" i="1"/>
  <c r="L2966" i="1"/>
  <c r="AK2965" i="1"/>
  <c r="AI2965" i="1"/>
  <c r="AF2965" i="1"/>
  <c r="AH2965" i="1"/>
  <c r="AE2965" i="1"/>
  <c r="L2965" i="1"/>
  <c r="AK2964" i="1"/>
  <c r="AI2964" i="1"/>
  <c r="AF2964" i="1"/>
  <c r="AH2964" i="1"/>
  <c r="AE2964" i="1"/>
  <c r="L2964" i="1"/>
  <c r="AK2963" i="1"/>
  <c r="AI2963" i="1"/>
  <c r="AF2963" i="1"/>
  <c r="AH2963" i="1"/>
  <c r="AE2963" i="1"/>
  <c r="L2963" i="1"/>
  <c r="AK2962" i="1"/>
  <c r="AI2962" i="1"/>
  <c r="AF2962" i="1"/>
  <c r="AH2962" i="1"/>
  <c r="AE2962" i="1"/>
  <c r="L2962" i="1"/>
  <c r="AK2961" i="1"/>
  <c r="AI2961" i="1"/>
  <c r="AF2961" i="1"/>
  <c r="AH2961" i="1"/>
  <c r="AE2961" i="1"/>
  <c r="L2961" i="1"/>
  <c r="AK2960" i="1"/>
  <c r="AI2960" i="1"/>
  <c r="AF2960" i="1"/>
  <c r="AH2960" i="1"/>
  <c r="AE2960" i="1"/>
  <c r="L2960" i="1"/>
  <c r="AK2959" i="1"/>
  <c r="AI2959" i="1"/>
  <c r="AF2959" i="1"/>
  <c r="AH2959" i="1"/>
  <c r="AE2959" i="1"/>
  <c r="L2959" i="1"/>
  <c r="AK2958" i="1"/>
  <c r="AI2958" i="1"/>
  <c r="AF2958" i="1"/>
  <c r="AH2958" i="1"/>
  <c r="AE2958" i="1"/>
  <c r="L2958" i="1"/>
  <c r="AK2957" i="1"/>
  <c r="AI2957" i="1"/>
  <c r="AF2957" i="1"/>
  <c r="AH2957" i="1"/>
  <c r="AE2957" i="1"/>
  <c r="L2957" i="1"/>
  <c r="AK2956" i="1"/>
  <c r="AI2956" i="1"/>
  <c r="AF2956" i="1"/>
  <c r="AH2956" i="1"/>
  <c r="AE2956" i="1"/>
  <c r="L2956" i="1"/>
  <c r="AK2955" i="1"/>
  <c r="AI2955" i="1"/>
  <c r="AF2955" i="1"/>
  <c r="AH2955" i="1"/>
  <c r="AE2955" i="1"/>
  <c r="L2955" i="1"/>
  <c r="AK2954" i="1"/>
  <c r="AI2954" i="1"/>
  <c r="AF2954" i="1"/>
  <c r="AH2954" i="1"/>
  <c r="AE2954" i="1"/>
  <c r="L2954" i="1"/>
  <c r="AK2953" i="1"/>
  <c r="AI2953" i="1"/>
  <c r="AF2953" i="1"/>
  <c r="AH2953" i="1"/>
  <c r="AE2953" i="1"/>
  <c r="L2953" i="1"/>
  <c r="AK2952" i="1"/>
  <c r="AI2952" i="1"/>
  <c r="AF2952" i="1"/>
  <c r="AH2952" i="1"/>
  <c r="AE2952" i="1"/>
  <c r="L2952" i="1"/>
  <c r="AK2951" i="1"/>
  <c r="AI2951" i="1"/>
  <c r="AF2951" i="1"/>
  <c r="AH2951" i="1"/>
  <c r="AE2951" i="1"/>
  <c r="L2951" i="1"/>
  <c r="AK2950" i="1"/>
  <c r="AI2950" i="1"/>
  <c r="AF2950" i="1"/>
  <c r="AH2950" i="1"/>
  <c r="AE2950" i="1"/>
  <c r="L2950" i="1"/>
  <c r="AK2949" i="1"/>
  <c r="AI2949" i="1"/>
  <c r="AF2949" i="1"/>
  <c r="AH2949" i="1"/>
  <c r="AE2949" i="1"/>
  <c r="L2949" i="1"/>
  <c r="AK2948" i="1"/>
  <c r="AI2948" i="1"/>
  <c r="AF2948" i="1"/>
  <c r="AH2948" i="1"/>
  <c r="AE2948" i="1"/>
  <c r="L2948" i="1"/>
  <c r="AK2947" i="1"/>
  <c r="AI2947" i="1"/>
  <c r="AF2947" i="1"/>
  <c r="AH2947" i="1"/>
  <c r="AE2947" i="1"/>
  <c r="L2947" i="1"/>
  <c r="AK2946" i="1"/>
  <c r="AI2946" i="1"/>
  <c r="AF2946" i="1"/>
  <c r="AH2946" i="1"/>
  <c r="AE2946" i="1"/>
  <c r="L2946" i="1"/>
  <c r="AK2945" i="1"/>
  <c r="AI2945" i="1"/>
  <c r="AF2945" i="1"/>
  <c r="AH2945" i="1"/>
  <c r="AE2945" i="1"/>
  <c r="L2945" i="1"/>
  <c r="AK2944" i="1"/>
  <c r="AI2944" i="1"/>
  <c r="AF2944" i="1"/>
  <c r="AH2944" i="1"/>
  <c r="AE2944" i="1"/>
  <c r="L2944" i="1"/>
  <c r="AK2943" i="1"/>
  <c r="AI2943" i="1"/>
  <c r="AF2943" i="1"/>
  <c r="AH2943" i="1"/>
  <c r="AE2943" i="1"/>
  <c r="L2943" i="1"/>
  <c r="AK2942" i="1"/>
  <c r="AI2942" i="1"/>
  <c r="AF2942" i="1"/>
  <c r="AH2942" i="1"/>
  <c r="AE2942" i="1"/>
  <c r="L2942" i="1"/>
  <c r="AK2941" i="1"/>
  <c r="AI2941" i="1"/>
  <c r="AF2941" i="1"/>
  <c r="AH2941" i="1"/>
  <c r="AE2941" i="1"/>
  <c r="L2941" i="1"/>
  <c r="AK2940" i="1"/>
  <c r="AI2940" i="1"/>
  <c r="AF2940" i="1"/>
  <c r="AH2940" i="1"/>
  <c r="AE2940" i="1"/>
  <c r="L2940" i="1"/>
  <c r="AK2939" i="1"/>
  <c r="AI2939" i="1"/>
  <c r="AF2939" i="1"/>
  <c r="AH2939" i="1"/>
  <c r="AE2939" i="1"/>
  <c r="L2939" i="1"/>
  <c r="AK2938" i="1"/>
  <c r="AI2938" i="1"/>
  <c r="AF2938" i="1"/>
  <c r="AH2938" i="1"/>
  <c r="AE2938" i="1"/>
  <c r="L2938" i="1"/>
  <c r="AK2937" i="1"/>
  <c r="AI2937" i="1"/>
  <c r="AF2937" i="1"/>
  <c r="AH2937" i="1"/>
  <c r="AE2937" i="1"/>
  <c r="L2937" i="1"/>
  <c r="AK2936" i="1"/>
  <c r="AI2936" i="1"/>
  <c r="AF2936" i="1"/>
  <c r="AH2936" i="1"/>
  <c r="AE2936" i="1"/>
  <c r="L2936" i="1"/>
  <c r="AK2935" i="1"/>
  <c r="AI2935" i="1"/>
  <c r="AF2935" i="1"/>
  <c r="AH2935" i="1"/>
  <c r="AE2935" i="1"/>
  <c r="L2935" i="1"/>
  <c r="AK2934" i="1"/>
  <c r="AI2934" i="1"/>
  <c r="AF2934" i="1"/>
  <c r="AH2934" i="1"/>
  <c r="AE2934" i="1"/>
  <c r="L2934" i="1"/>
  <c r="AK2933" i="1"/>
  <c r="AI2933" i="1"/>
  <c r="AF2933" i="1"/>
  <c r="AH2933" i="1"/>
  <c r="AE2933" i="1"/>
  <c r="L2933" i="1"/>
  <c r="AK2932" i="1"/>
  <c r="AI2932" i="1"/>
  <c r="AF2932" i="1"/>
  <c r="AH2932" i="1"/>
  <c r="AE2932" i="1"/>
  <c r="L2932" i="1"/>
  <c r="AK2931" i="1"/>
  <c r="AI2931" i="1"/>
  <c r="AF2931" i="1"/>
  <c r="AH2931" i="1"/>
  <c r="AE2931" i="1"/>
  <c r="L2931" i="1"/>
  <c r="AK2930" i="1"/>
  <c r="AI2930" i="1"/>
  <c r="AF2930" i="1"/>
  <c r="AH2930" i="1"/>
  <c r="AE2930" i="1"/>
  <c r="L2930" i="1"/>
  <c r="AK2929" i="1"/>
  <c r="AI2929" i="1"/>
  <c r="AF2929" i="1"/>
  <c r="AH2929" i="1"/>
  <c r="AE2929" i="1"/>
  <c r="L2929" i="1"/>
  <c r="AK2928" i="1"/>
  <c r="AI2928" i="1"/>
  <c r="AF2928" i="1"/>
  <c r="AH2928" i="1"/>
  <c r="AE2928" i="1"/>
  <c r="L2928" i="1"/>
  <c r="AK2927" i="1"/>
  <c r="AI2927" i="1"/>
  <c r="AF2927" i="1"/>
  <c r="AH2927" i="1"/>
  <c r="AE2927" i="1"/>
  <c r="L2927" i="1"/>
  <c r="AK2926" i="1"/>
  <c r="AI2926" i="1"/>
  <c r="AF2926" i="1"/>
  <c r="AH2926" i="1"/>
  <c r="AE2926" i="1"/>
  <c r="L2926" i="1"/>
  <c r="AK2925" i="1"/>
  <c r="AI2925" i="1"/>
  <c r="AF2925" i="1"/>
  <c r="AH2925" i="1"/>
  <c r="AE2925" i="1"/>
  <c r="L2925" i="1"/>
  <c r="AK2924" i="1"/>
  <c r="AI2924" i="1"/>
  <c r="AF2924" i="1"/>
  <c r="AH2924" i="1"/>
  <c r="AE2924" i="1"/>
  <c r="L2924" i="1"/>
  <c r="AK2923" i="1"/>
  <c r="AI2923" i="1"/>
  <c r="AF2923" i="1"/>
  <c r="AH2923" i="1"/>
  <c r="AE2923" i="1"/>
  <c r="L2923" i="1"/>
  <c r="AK2922" i="1"/>
  <c r="AI2922" i="1"/>
  <c r="AF2922" i="1"/>
  <c r="AH2922" i="1"/>
  <c r="AE2922" i="1"/>
  <c r="L2922" i="1"/>
  <c r="AK2921" i="1"/>
  <c r="AI2921" i="1"/>
  <c r="AF2921" i="1"/>
  <c r="AH2921" i="1"/>
  <c r="AE2921" i="1"/>
  <c r="L2921" i="1"/>
  <c r="AK2920" i="1"/>
  <c r="AI2920" i="1"/>
  <c r="AF2920" i="1"/>
  <c r="AH2920" i="1"/>
  <c r="AE2920" i="1"/>
  <c r="L2920" i="1"/>
  <c r="AK2919" i="1"/>
  <c r="AI2919" i="1"/>
  <c r="AF2919" i="1"/>
  <c r="AH2919" i="1"/>
  <c r="AE2919" i="1"/>
  <c r="L2919" i="1"/>
  <c r="AK2918" i="1"/>
  <c r="AI2918" i="1"/>
  <c r="AF2918" i="1"/>
  <c r="AH2918" i="1"/>
  <c r="AE2918" i="1"/>
  <c r="L2918" i="1"/>
  <c r="AK2917" i="1"/>
  <c r="AI2917" i="1"/>
  <c r="AF2917" i="1"/>
  <c r="AH2917" i="1"/>
  <c r="AE2917" i="1"/>
  <c r="L2917" i="1"/>
  <c r="AK2916" i="1"/>
  <c r="AI2916" i="1"/>
  <c r="AF2916" i="1"/>
  <c r="AH2916" i="1"/>
  <c r="AE2916" i="1"/>
  <c r="L2916" i="1"/>
  <c r="AK2915" i="1"/>
  <c r="AI2915" i="1"/>
  <c r="AF2915" i="1"/>
  <c r="AH2915" i="1"/>
  <c r="AE2915" i="1"/>
  <c r="L2915" i="1"/>
  <c r="AK2914" i="1"/>
  <c r="AI2914" i="1"/>
  <c r="AF2914" i="1"/>
  <c r="AH2914" i="1"/>
  <c r="AE2914" i="1"/>
  <c r="L2914" i="1"/>
  <c r="AK2913" i="1"/>
  <c r="AI2913" i="1"/>
  <c r="AF2913" i="1"/>
  <c r="AH2913" i="1"/>
  <c r="AE2913" i="1"/>
  <c r="L2913" i="1"/>
  <c r="AK2912" i="1"/>
  <c r="AI2912" i="1"/>
  <c r="AF2912" i="1"/>
  <c r="AH2912" i="1"/>
  <c r="AE2912" i="1"/>
  <c r="L2912" i="1"/>
  <c r="AK2911" i="1"/>
  <c r="AI2911" i="1"/>
  <c r="AF2911" i="1"/>
  <c r="AH2911" i="1"/>
  <c r="AE2911" i="1"/>
  <c r="L2911" i="1"/>
  <c r="AK2910" i="1"/>
  <c r="AI2910" i="1"/>
  <c r="AF2910" i="1"/>
  <c r="AH2910" i="1"/>
  <c r="AE2910" i="1"/>
  <c r="L2910" i="1"/>
  <c r="AK2909" i="1"/>
  <c r="AI2909" i="1"/>
  <c r="AF2909" i="1"/>
  <c r="AH2909" i="1"/>
  <c r="AE2909" i="1"/>
  <c r="L2909" i="1"/>
  <c r="AK2908" i="1"/>
  <c r="AI2908" i="1"/>
  <c r="AF2908" i="1"/>
  <c r="AH2908" i="1"/>
  <c r="AE2908" i="1"/>
  <c r="L2908" i="1"/>
  <c r="AK2907" i="1"/>
  <c r="AI2907" i="1"/>
  <c r="AF2907" i="1"/>
  <c r="AH2907" i="1"/>
  <c r="AE2907" i="1"/>
  <c r="L2907" i="1"/>
  <c r="AK2906" i="1"/>
  <c r="AI2906" i="1"/>
  <c r="AF2906" i="1"/>
  <c r="AH2906" i="1"/>
  <c r="AE2906" i="1"/>
  <c r="L2906" i="1"/>
  <c r="AK2905" i="1"/>
  <c r="AI2905" i="1"/>
  <c r="AF2905" i="1"/>
  <c r="AH2905" i="1"/>
  <c r="AE2905" i="1"/>
  <c r="L2905" i="1"/>
  <c r="AK2904" i="1"/>
  <c r="AI2904" i="1"/>
  <c r="AF2904" i="1"/>
  <c r="AH2904" i="1"/>
  <c r="AE2904" i="1"/>
  <c r="L2904" i="1"/>
  <c r="AK2903" i="1"/>
  <c r="AI2903" i="1"/>
  <c r="AF2903" i="1"/>
  <c r="AH2903" i="1"/>
  <c r="AE2903" i="1"/>
  <c r="L2903" i="1"/>
  <c r="AK2902" i="1"/>
  <c r="AI2902" i="1"/>
  <c r="AF2902" i="1"/>
  <c r="AH2902" i="1"/>
  <c r="AE2902" i="1"/>
  <c r="L2902" i="1"/>
  <c r="AK2901" i="1"/>
  <c r="AI2901" i="1"/>
  <c r="AF2901" i="1"/>
  <c r="AH2901" i="1"/>
  <c r="AE2901" i="1"/>
  <c r="L2901" i="1"/>
  <c r="AK2900" i="1"/>
  <c r="AI2900" i="1"/>
  <c r="AF2900" i="1"/>
  <c r="AH2900" i="1"/>
  <c r="AE2900" i="1"/>
  <c r="L2900" i="1"/>
  <c r="AK2899" i="1"/>
  <c r="AI2899" i="1"/>
  <c r="AF2899" i="1"/>
  <c r="AH2899" i="1"/>
  <c r="AE2899" i="1"/>
  <c r="L2899" i="1"/>
  <c r="AK2898" i="1"/>
  <c r="AI2898" i="1"/>
  <c r="AF2898" i="1"/>
  <c r="AH2898" i="1"/>
  <c r="AE2898" i="1"/>
  <c r="L2898" i="1"/>
  <c r="AK2897" i="1"/>
  <c r="AI2897" i="1"/>
  <c r="AF2897" i="1"/>
  <c r="AH2897" i="1"/>
  <c r="AE2897" i="1"/>
  <c r="L2897" i="1"/>
  <c r="AK2896" i="1"/>
  <c r="AI2896" i="1"/>
  <c r="AF2896" i="1"/>
  <c r="AH2896" i="1"/>
  <c r="AE2896" i="1"/>
  <c r="L2896" i="1"/>
  <c r="AK2895" i="1"/>
  <c r="AI2895" i="1"/>
  <c r="AF2895" i="1"/>
  <c r="AH2895" i="1"/>
  <c r="AE2895" i="1"/>
  <c r="L2895" i="1"/>
  <c r="AK2894" i="1"/>
  <c r="AI2894" i="1"/>
  <c r="AF2894" i="1"/>
  <c r="AH2894" i="1"/>
  <c r="AE2894" i="1"/>
  <c r="L2894" i="1"/>
  <c r="AK2893" i="1"/>
  <c r="AI2893" i="1"/>
  <c r="AF2893" i="1"/>
  <c r="AH2893" i="1"/>
  <c r="AE2893" i="1"/>
  <c r="L2893" i="1"/>
  <c r="AK2892" i="1"/>
  <c r="AI2892" i="1"/>
  <c r="AF2892" i="1"/>
  <c r="AH2892" i="1"/>
  <c r="AE2892" i="1"/>
  <c r="L2892" i="1"/>
  <c r="AK2891" i="1"/>
  <c r="AI2891" i="1"/>
  <c r="AF2891" i="1"/>
  <c r="AH2891" i="1"/>
  <c r="AE2891" i="1"/>
  <c r="L2891" i="1"/>
  <c r="AK2890" i="1"/>
  <c r="AI2890" i="1"/>
  <c r="AF2890" i="1"/>
  <c r="AH2890" i="1"/>
  <c r="AE2890" i="1"/>
  <c r="L2890" i="1"/>
  <c r="AK2889" i="1"/>
  <c r="AI2889" i="1"/>
  <c r="AF2889" i="1"/>
  <c r="AH2889" i="1"/>
  <c r="AE2889" i="1"/>
  <c r="L2889" i="1"/>
  <c r="AK2888" i="1"/>
  <c r="AI2888" i="1"/>
  <c r="AF2888" i="1"/>
  <c r="AH2888" i="1"/>
  <c r="AE2888" i="1"/>
  <c r="L2888" i="1"/>
  <c r="AK2887" i="1"/>
  <c r="AI2887" i="1"/>
  <c r="AF2887" i="1"/>
  <c r="AH2887" i="1"/>
  <c r="AE2887" i="1"/>
  <c r="L2887" i="1"/>
  <c r="AK2886" i="1"/>
  <c r="AI2886" i="1"/>
  <c r="AF2886" i="1"/>
  <c r="AH2886" i="1"/>
  <c r="AE2886" i="1"/>
  <c r="L2886" i="1"/>
  <c r="AK2885" i="1"/>
  <c r="AI2885" i="1"/>
  <c r="AF2885" i="1"/>
  <c r="AH2885" i="1"/>
  <c r="AE2885" i="1"/>
  <c r="L2885" i="1"/>
  <c r="AK2884" i="1"/>
  <c r="AI2884" i="1"/>
  <c r="AF2884" i="1"/>
  <c r="AH2884" i="1"/>
  <c r="AE2884" i="1"/>
  <c r="L2884" i="1"/>
  <c r="AK2883" i="1"/>
  <c r="AI2883" i="1"/>
  <c r="AF2883" i="1"/>
  <c r="AH2883" i="1"/>
  <c r="AE2883" i="1"/>
  <c r="L2883" i="1"/>
  <c r="AK2882" i="1"/>
  <c r="AI2882" i="1"/>
  <c r="AF2882" i="1"/>
  <c r="AH2882" i="1"/>
  <c r="AE2882" i="1"/>
  <c r="L2882" i="1"/>
  <c r="AK2881" i="1"/>
  <c r="AI2881" i="1"/>
  <c r="AF2881" i="1"/>
  <c r="AH2881" i="1"/>
  <c r="AE2881" i="1"/>
  <c r="L2881" i="1"/>
  <c r="AK2880" i="1"/>
  <c r="AI2880" i="1"/>
  <c r="AF2880" i="1"/>
  <c r="AH2880" i="1"/>
  <c r="AE2880" i="1"/>
  <c r="L2880" i="1"/>
  <c r="AK2879" i="1"/>
  <c r="AI2879" i="1"/>
  <c r="AF2879" i="1"/>
  <c r="AH2879" i="1"/>
  <c r="AE2879" i="1"/>
  <c r="L2879" i="1"/>
  <c r="AK2878" i="1"/>
  <c r="AI2878" i="1"/>
  <c r="AF2878" i="1"/>
  <c r="AH2878" i="1"/>
  <c r="AE2878" i="1"/>
  <c r="L2878" i="1"/>
  <c r="AK2877" i="1"/>
  <c r="AI2877" i="1"/>
  <c r="AF2877" i="1"/>
  <c r="AH2877" i="1"/>
  <c r="AE2877" i="1"/>
  <c r="L2877" i="1"/>
  <c r="AK2876" i="1"/>
  <c r="AI2876" i="1"/>
  <c r="AF2876" i="1"/>
  <c r="AH2876" i="1"/>
  <c r="AE2876" i="1"/>
  <c r="L2876" i="1"/>
  <c r="AK2875" i="1"/>
  <c r="AI2875" i="1"/>
  <c r="AF2875" i="1"/>
  <c r="AH2875" i="1"/>
  <c r="AE2875" i="1"/>
  <c r="L2875" i="1"/>
  <c r="AK2874" i="1"/>
  <c r="AI2874" i="1"/>
  <c r="AF2874" i="1"/>
  <c r="AH2874" i="1"/>
  <c r="AE2874" i="1"/>
  <c r="L2874" i="1"/>
  <c r="AK2873" i="1"/>
  <c r="AI2873" i="1"/>
  <c r="AF2873" i="1"/>
  <c r="AH2873" i="1"/>
  <c r="AE2873" i="1"/>
  <c r="L2873" i="1"/>
  <c r="AK2872" i="1"/>
  <c r="AI2872" i="1"/>
  <c r="AF2872" i="1"/>
  <c r="AH2872" i="1"/>
  <c r="AE2872" i="1"/>
  <c r="L2872" i="1"/>
  <c r="AK2871" i="1"/>
  <c r="AI2871" i="1"/>
  <c r="AF2871" i="1"/>
  <c r="AH2871" i="1"/>
  <c r="AE2871" i="1"/>
  <c r="L2871" i="1"/>
  <c r="AK2870" i="1"/>
  <c r="AI2870" i="1"/>
  <c r="AF2870" i="1"/>
  <c r="AH2870" i="1"/>
  <c r="AE2870" i="1"/>
  <c r="L2870" i="1"/>
  <c r="AK2869" i="1"/>
  <c r="AI2869" i="1"/>
  <c r="AF2869" i="1"/>
  <c r="AH2869" i="1"/>
  <c r="AE2869" i="1"/>
  <c r="L2869" i="1"/>
  <c r="AK2868" i="1"/>
  <c r="AI2868" i="1"/>
  <c r="AF2868" i="1"/>
  <c r="AH2868" i="1"/>
  <c r="AE2868" i="1"/>
  <c r="L2868" i="1"/>
  <c r="AK2867" i="1"/>
  <c r="AI2867" i="1"/>
  <c r="AF2867" i="1"/>
  <c r="AH2867" i="1"/>
  <c r="AE2867" i="1"/>
  <c r="L2867" i="1"/>
  <c r="AK2866" i="1"/>
  <c r="AI2866" i="1"/>
  <c r="AF2866" i="1"/>
  <c r="AH2866" i="1"/>
  <c r="AE2866" i="1"/>
  <c r="L2866" i="1"/>
  <c r="AK2865" i="1"/>
  <c r="AI2865" i="1"/>
  <c r="AF2865" i="1"/>
  <c r="AH2865" i="1"/>
  <c r="AE2865" i="1"/>
  <c r="L2865" i="1"/>
  <c r="AK2864" i="1"/>
  <c r="AI2864" i="1"/>
  <c r="AF2864" i="1"/>
  <c r="AH2864" i="1"/>
  <c r="AE2864" i="1"/>
  <c r="L2864" i="1"/>
  <c r="AK2863" i="1"/>
  <c r="AI2863" i="1"/>
  <c r="AF2863" i="1"/>
  <c r="AH2863" i="1"/>
  <c r="AE2863" i="1"/>
  <c r="L2863" i="1"/>
  <c r="AK2862" i="1"/>
  <c r="AI2862" i="1"/>
  <c r="AF2862" i="1"/>
  <c r="AH2862" i="1"/>
  <c r="AE2862" i="1"/>
  <c r="L2862" i="1"/>
  <c r="AK2861" i="1"/>
  <c r="AI2861" i="1"/>
  <c r="AF2861" i="1"/>
  <c r="AH2861" i="1"/>
  <c r="AE2861" i="1"/>
  <c r="L2861" i="1"/>
  <c r="AK2860" i="1"/>
  <c r="AI2860" i="1"/>
  <c r="AF2860" i="1"/>
  <c r="AH2860" i="1"/>
  <c r="AE2860" i="1"/>
  <c r="L2860" i="1"/>
  <c r="AK2859" i="1"/>
  <c r="AI2859" i="1"/>
  <c r="AF2859" i="1"/>
  <c r="AH2859" i="1"/>
  <c r="AE2859" i="1"/>
  <c r="L2859" i="1"/>
  <c r="AK2858" i="1"/>
  <c r="AI2858" i="1"/>
  <c r="AF2858" i="1"/>
  <c r="AH2858" i="1"/>
  <c r="AE2858" i="1"/>
  <c r="L2858" i="1"/>
  <c r="AK2857" i="1"/>
  <c r="AI2857" i="1"/>
  <c r="AF2857" i="1"/>
  <c r="AH2857" i="1"/>
  <c r="AE2857" i="1"/>
  <c r="L2857" i="1"/>
  <c r="AK2856" i="1"/>
  <c r="AI2856" i="1"/>
  <c r="AF2856" i="1"/>
  <c r="AH2856" i="1"/>
  <c r="AE2856" i="1"/>
  <c r="L2856" i="1"/>
  <c r="AK2855" i="1"/>
  <c r="AI2855" i="1"/>
  <c r="AF2855" i="1"/>
  <c r="AH2855" i="1"/>
  <c r="AE2855" i="1"/>
  <c r="L2855" i="1"/>
  <c r="AK2854" i="1"/>
  <c r="AI2854" i="1"/>
  <c r="AF2854" i="1"/>
  <c r="AH2854" i="1"/>
  <c r="AE2854" i="1"/>
  <c r="L2854" i="1"/>
  <c r="AK2853" i="1"/>
  <c r="AI2853" i="1"/>
  <c r="AF2853" i="1"/>
  <c r="AH2853" i="1"/>
  <c r="AE2853" i="1"/>
  <c r="L2853" i="1"/>
  <c r="AK2852" i="1"/>
  <c r="AI2852" i="1"/>
  <c r="AF2852" i="1"/>
  <c r="AH2852" i="1"/>
  <c r="AE2852" i="1"/>
  <c r="L2852" i="1"/>
  <c r="AK2851" i="1"/>
  <c r="AI2851" i="1"/>
  <c r="AF2851" i="1"/>
  <c r="AH2851" i="1"/>
  <c r="AE2851" i="1"/>
  <c r="L2851" i="1"/>
  <c r="AK2850" i="1"/>
  <c r="AI2850" i="1"/>
  <c r="AF2850" i="1"/>
  <c r="AH2850" i="1"/>
  <c r="AE2850" i="1"/>
  <c r="L2850" i="1"/>
  <c r="AK2849" i="1"/>
  <c r="AI2849" i="1"/>
  <c r="AF2849" i="1"/>
  <c r="AH2849" i="1"/>
  <c r="AE2849" i="1"/>
  <c r="L2849" i="1"/>
  <c r="AK2848" i="1"/>
  <c r="AI2848" i="1"/>
  <c r="AF2848" i="1"/>
  <c r="AH2848" i="1"/>
  <c r="AE2848" i="1"/>
  <c r="L2848" i="1"/>
  <c r="AK2847" i="1"/>
  <c r="AI2847" i="1"/>
  <c r="AF2847" i="1"/>
  <c r="AH2847" i="1"/>
  <c r="AE2847" i="1"/>
  <c r="L2847" i="1"/>
  <c r="AK2846" i="1"/>
  <c r="AI2846" i="1"/>
  <c r="AF2846" i="1"/>
  <c r="AH2846" i="1"/>
  <c r="AE2846" i="1"/>
  <c r="L2846" i="1"/>
  <c r="AK2845" i="1"/>
  <c r="AI2845" i="1"/>
  <c r="AF2845" i="1"/>
  <c r="AH2845" i="1"/>
  <c r="AE2845" i="1"/>
  <c r="L2845" i="1"/>
  <c r="AK2844" i="1"/>
  <c r="AI2844" i="1"/>
  <c r="AF2844" i="1"/>
  <c r="AH2844" i="1"/>
  <c r="AE2844" i="1"/>
  <c r="L2844" i="1"/>
  <c r="AK2843" i="1"/>
  <c r="AI2843" i="1"/>
  <c r="AF2843" i="1"/>
  <c r="AH2843" i="1"/>
  <c r="AE2843" i="1"/>
  <c r="L2843" i="1"/>
  <c r="AK2842" i="1"/>
  <c r="AI2842" i="1"/>
  <c r="AF2842" i="1"/>
  <c r="AH2842" i="1"/>
  <c r="AE2842" i="1"/>
  <c r="L2842" i="1"/>
  <c r="AK2841" i="1"/>
  <c r="AI2841" i="1"/>
  <c r="AF2841" i="1"/>
  <c r="AH2841" i="1"/>
  <c r="AE2841" i="1"/>
  <c r="L2841" i="1"/>
  <c r="AK2840" i="1"/>
  <c r="AI2840" i="1"/>
  <c r="AF2840" i="1"/>
  <c r="AH2840" i="1"/>
  <c r="AE2840" i="1"/>
  <c r="L2840" i="1"/>
  <c r="AK2839" i="1"/>
  <c r="AI2839" i="1"/>
  <c r="AF2839" i="1"/>
  <c r="AH2839" i="1"/>
  <c r="AE2839" i="1"/>
  <c r="L2839" i="1"/>
  <c r="AK2838" i="1"/>
  <c r="AI2838" i="1"/>
  <c r="AF2838" i="1"/>
  <c r="AH2838" i="1"/>
  <c r="AE2838" i="1"/>
  <c r="L2838" i="1"/>
  <c r="AK2837" i="1"/>
  <c r="AI2837" i="1"/>
  <c r="AF2837" i="1"/>
  <c r="AH2837" i="1"/>
  <c r="AE2837" i="1"/>
  <c r="L2837" i="1"/>
  <c r="AK2836" i="1"/>
  <c r="AI2836" i="1"/>
  <c r="AF2836" i="1"/>
  <c r="AH2836" i="1"/>
  <c r="AE2836" i="1"/>
  <c r="L2836" i="1"/>
  <c r="AK2835" i="1"/>
  <c r="AI2835" i="1"/>
  <c r="AF2835" i="1"/>
  <c r="AH2835" i="1"/>
  <c r="AE2835" i="1"/>
  <c r="L2835" i="1"/>
  <c r="AK2834" i="1"/>
  <c r="AI2834" i="1"/>
  <c r="AF2834" i="1"/>
  <c r="AH2834" i="1"/>
  <c r="AE2834" i="1"/>
  <c r="L2834" i="1"/>
  <c r="S2833" i="1"/>
  <c r="AK2833" i="1"/>
  <c r="AI2833" i="1"/>
  <c r="AF2833" i="1"/>
  <c r="AH2833" i="1"/>
  <c r="AE2833" i="1"/>
  <c r="L2833" i="1"/>
  <c r="AK2832" i="1"/>
  <c r="AI2832" i="1"/>
  <c r="AF2832" i="1"/>
  <c r="AH2832" i="1"/>
  <c r="AE2832" i="1"/>
  <c r="L2832" i="1"/>
  <c r="AK2831" i="1"/>
  <c r="AI2831" i="1"/>
  <c r="AF2831" i="1"/>
  <c r="AH2831" i="1"/>
  <c r="AE2831" i="1"/>
  <c r="L2831" i="1"/>
  <c r="AK2830" i="1"/>
  <c r="AI2830" i="1"/>
  <c r="AF2830" i="1"/>
  <c r="AH2830" i="1"/>
  <c r="AE2830" i="1"/>
  <c r="L2830" i="1"/>
  <c r="AK2829" i="1"/>
  <c r="AI2829" i="1"/>
  <c r="AF2829" i="1"/>
  <c r="AH2829" i="1"/>
  <c r="AE2829" i="1"/>
  <c r="L2829" i="1"/>
  <c r="AK2828" i="1"/>
  <c r="AI2828" i="1"/>
  <c r="AF2828" i="1"/>
  <c r="AH2828" i="1"/>
  <c r="AE2828" i="1"/>
  <c r="L2828" i="1"/>
  <c r="AK2827" i="1"/>
  <c r="AI2827" i="1"/>
  <c r="AF2827" i="1"/>
  <c r="AH2827" i="1"/>
  <c r="AE2827" i="1"/>
  <c r="L2827" i="1"/>
  <c r="AK2826" i="1"/>
  <c r="AI2826" i="1"/>
  <c r="AF2826" i="1"/>
  <c r="AH2826" i="1"/>
  <c r="AE2826" i="1"/>
  <c r="L2826" i="1"/>
  <c r="AK2825" i="1"/>
  <c r="AI2825" i="1"/>
  <c r="AF2825" i="1"/>
  <c r="AH2825" i="1"/>
  <c r="AE2825" i="1"/>
  <c r="L2825" i="1"/>
  <c r="AK2824" i="1"/>
  <c r="AI2824" i="1"/>
  <c r="AF2824" i="1"/>
  <c r="AH2824" i="1"/>
  <c r="AE2824" i="1"/>
  <c r="L2824" i="1"/>
  <c r="AK2823" i="1"/>
  <c r="AI2823" i="1"/>
  <c r="AF2823" i="1"/>
  <c r="AH2823" i="1"/>
  <c r="AE2823" i="1"/>
  <c r="L2823" i="1"/>
  <c r="AK2822" i="1"/>
  <c r="AI2822" i="1"/>
  <c r="AF2822" i="1"/>
  <c r="AH2822" i="1"/>
  <c r="AE2822" i="1"/>
  <c r="L2822" i="1"/>
  <c r="AK2821" i="1"/>
  <c r="AI2821" i="1"/>
  <c r="AF2821" i="1"/>
  <c r="AH2821" i="1"/>
  <c r="AE2821" i="1"/>
  <c r="L2821" i="1"/>
  <c r="AK2820" i="1"/>
  <c r="AI2820" i="1"/>
  <c r="AF2820" i="1"/>
  <c r="AH2820" i="1"/>
  <c r="AE2820" i="1"/>
  <c r="L2820" i="1"/>
  <c r="AK2819" i="1"/>
  <c r="AI2819" i="1"/>
  <c r="AF2819" i="1"/>
  <c r="AH2819" i="1"/>
  <c r="AE2819" i="1"/>
  <c r="L2819" i="1"/>
  <c r="AK2818" i="1"/>
  <c r="AI2818" i="1"/>
  <c r="AF2818" i="1"/>
  <c r="AH2818" i="1"/>
  <c r="AE2818" i="1"/>
  <c r="L2818" i="1"/>
  <c r="AK2817" i="1"/>
  <c r="AI2817" i="1"/>
  <c r="AF2817" i="1"/>
  <c r="AH2817" i="1"/>
  <c r="AE2817" i="1"/>
  <c r="L2817" i="1"/>
  <c r="S2816" i="1"/>
  <c r="AK2816" i="1"/>
  <c r="AI2816" i="1"/>
  <c r="AF2816" i="1"/>
  <c r="AH2816" i="1"/>
  <c r="AE2816" i="1"/>
  <c r="L2816" i="1"/>
  <c r="AK2815" i="1"/>
  <c r="AI2815" i="1"/>
  <c r="AF2815" i="1"/>
  <c r="AH2815" i="1"/>
  <c r="AE2815" i="1"/>
  <c r="L2815" i="1"/>
  <c r="AK2814" i="1"/>
  <c r="AI2814" i="1"/>
  <c r="AF2814" i="1"/>
  <c r="AH2814" i="1"/>
  <c r="AE2814" i="1"/>
  <c r="L2814" i="1"/>
  <c r="AK2813" i="1"/>
  <c r="AI2813" i="1"/>
  <c r="AF2813" i="1"/>
  <c r="AH2813" i="1"/>
  <c r="AE2813" i="1"/>
  <c r="L2813" i="1"/>
  <c r="AK2812" i="1"/>
  <c r="AI2812" i="1"/>
  <c r="AF2812" i="1"/>
  <c r="AH2812" i="1"/>
  <c r="AE2812" i="1"/>
  <c r="L2812" i="1"/>
  <c r="AK2811" i="1"/>
  <c r="AI2811" i="1"/>
  <c r="AF2811" i="1"/>
  <c r="AH2811" i="1"/>
  <c r="AE2811" i="1"/>
  <c r="L2811" i="1"/>
  <c r="AK2810" i="1"/>
  <c r="AI2810" i="1"/>
  <c r="AF2810" i="1"/>
  <c r="AH2810" i="1"/>
  <c r="AE2810" i="1"/>
  <c r="L2810" i="1"/>
  <c r="AK2809" i="1"/>
  <c r="AI2809" i="1"/>
  <c r="AF2809" i="1"/>
  <c r="AH2809" i="1"/>
  <c r="AE2809" i="1"/>
  <c r="L2809" i="1"/>
  <c r="AK2808" i="1"/>
  <c r="AI2808" i="1"/>
  <c r="AF2808" i="1"/>
  <c r="AH2808" i="1"/>
  <c r="AE2808" i="1"/>
  <c r="L2808" i="1"/>
  <c r="AK2807" i="1"/>
  <c r="AI2807" i="1"/>
  <c r="AF2807" i="1"/>
  <c r="AH2807" i="1"/>
  <c r="AE2807" i="1"/>
  <c r="L2807" i="1"/>
  <c r="AK2806" i="1"/>
  <c r="AI2806" i="1"/>
  <c r="AF2806" i="1"/>
  <c r="AH2806" i="1"/>
  <c r="AE2806" i="1"/>
  <c r="L2806" i="1"/>
  <c r="AK2805" i="1"/>
  <c r="AI2805" i="1"/>
  <c r="AF2805" i="1"/>
  <c r="AH2805" i="1"/>
  <c r="AE2805" i="1"/>
  <c r="L2805" i="1"/>
  <c r="AK2804" i="1"/>
  <c r="AI2804" i="1"/>
  <c r="AF2804" i="1"/>
  <c r="AH2804" i="1"/>
  <c r="AE2804" i="1"/>
  <c r="L2804" i="1"/>
  <c r="AK2803" i="1"/>
  <c r="AI2803" i="1"/>
  <c r="AF2803" i="1"/>
  <c r="AH2803" i="1"/>
  <c r="AE2803" i="1"/>
  <c r="L2803" i="1"/>
  <c r="AK2802" i="1"/>
  <c r="AI2802" i="1"/>
  <c r="AF2802" i="1"/>
  <c r="AH2802" i="1"/>
  <c r="AE2802" i="1"/>
  <c r="L2802" i="1"/>
  <c r="AK2801" i="1"/>
  <c r="AI2801" i="1"/>
  <c r="AF2801" i="1"/>
  <c r="AH2801" i="1"/>
  <c r="AE2801" i="1"/>
  <c r="L2801" i="1"/>
  <c r="AK2800" i="1"/>
  <c r="AI2800" i="1"/>
  <c r="AF2800" i="1"/>
  <c r="AH2800" i="1"/>
  <c r="AE2800" i="1"/>
  <c r="L2800" i="1"/>
  <c r="AK2799" i="1"/>
  <c r="AI2799" i="1"/>
  <c r="AF2799" i="1"/>
  <c r="AH2799" i="1"/>
  <c r="AE2799" i="1"/>
  <c r="L2799" i="1"/>
  <c r="AK2798" i="1"/>
  <c r="AI2798" i="1"/>
  <c r="AF2798" i="1"/>
  <c r="AH2798" i="1"/>
  <c r="AE2798" i="1"/>
  <c r="L2798" i="1"/>
  <c r="AK2797" i="1"/>
  <c r="AI2797" i="1"/>
  <c r="AF2797" i="1"/>
  <c r="AH2797" i="1"/>
  <c r="AE2797" i="1"/>
  <c r="L2797" i="1"/>
  <c r="AK2796" i="1"/>
  <c r="AI2796" i="1"/>
  <c r="AF2796" i="1"/>
  <c r="AH2796" i="1"/>
  <c r="AE2796" i="1"/>
  <c r="L2796" i="1"/>
  <c r="AK2795" i="1"/>
  <c r="AI2795" i="1"/>
  <c r="AF2795" i="1"/>
  <c r="AH2795" i="1"/>
  <c r="AE2795" i="1"/>
  <c r="L2795" i="1"/>
  <c r="AK2794" i="1"/>
  <c r="AI2794" i="1"/>
  <c r="AF2794" i="1"/>
  <c r="AH2794" i="1"/>
  <c r="AE2794" i="1"/>
  <c r="L2794" i="1"/>
  <c r="AK2793" i="1"/>
  <c r="AI2793" i="1"/>
  <c r="AF2793" i="1"/>
  <c r="AH2793" i="1"/>
  <c r="AE2793" i="1"/>
  <c r="L2793" i="1"/>
  <c r="AK2792" i="1"/>
  <c r="AI2792" i="1"/>
  <c r="AF2792" i="1"/>
  <c r="AH2792" i="1"/>
  <c r="AE2792" i="1"/>
  <c r="L2792" i="1"/>
  <c r="AK2791" i="1"/>
  <c r="AI2791" i="1"/>
  <c r="AF2791" i="1"/>
  <c r="AH2791" i="1"/>
  <c r="AE2791" i="1"/>
  <c r="L2791" i="1"/>
  <c r="AK2790" i="1"/>
  <c r="AI2790" i="1"/>
  <c r="AF2790" i="1"/>
  <c r="AH2790" i="1"/>
  <c r="AE2790" i="1"/>
  <c r="L2790" i="1"/>
  <c r="AK2789" i="1"/>
  <c r="AI2789" i="1"/>
  <c r="AF2789" i="1"/>
  <c r="AH2789" i="1"/>
  <c r="AE2789" i="1"/>
  <c r="L2789" i="1"/>
  <c r="AK2788" i="1"/>
  <c r="AI2788" i="1"/>
  <c r="AF2788" i="1"/>
  <c r="AH2788" i="1"/>
  <c r="AE2788" i="1"/>
  <c r="L2788" i="1"/>
  <c r="AK2787" i="1"/>
  <c r="AI2787" i="1"/>
  <c r="AF2787" i="1"/>
  <c r="AH2787" i="1"/>
  <c r="AE2787" i="1"/>
  <c r="L2787" i="1"/>
  <c r="AK2786" i="1"/>
  <c r="AI2786" i="1"/>
  <c r="AF2786" i="1"/>
  <c r="AH2786" i="1"/>
  <c r="AE2786" i="1"/>
  <c r="L2786" i="1"/>
  <c r="AK2785" i="1"/>
  <c r="AI2785" i="1"/>
  <c r="AF2785" i="1"/>
  <c r="AH2785" i="1"/>
  <c r="AE2785" i="1"/>
  <c r="L2785" i="1"/>
  <c r="AK2784" i="1"/>
  <c r="AI2784" i="1"/>
  <c r="AF2784" i="1"/>
  <c r="AH2784" i="1"/>
  <c r="AE2784" i="1"/>
  <c r="L2784" i="1"/>
  <c r="AK2783" i="1"/>
  <c r="AI2783" i="1"/>
  <c r="AF2783" i="1"/>
  <c r="AH2783" i="1"/>
  <c r="AE2783" i="1"/>
  <c r="L2783" i="1"/>
  <c r="AK2782" i="1"/>
  <c r="AI2782" i="1"/>
  <c r="AF2782" i="1"/>
  <c r="AH2782" i="1"/>
  <c r="AE2782" i="1"/>
  <c r="L2782" i="1"/>
  <c r="AK2781" i="1"/>
  <c r="AI2781" i="1"/>
  <c r="AF2781" i="1"/>
  <c r="AH2781" i="1"/>
  <c r="AE2781" i="1"/>
  <c r="L2781" i="1"/>
  <c r="AK2780" i="1"/>
  <c r="AI2780" i="1"/>
  <c r="AF2780" i="1"/>
  <c r="AH2780" i="1"/>
  <c r="AE2780" i="1"/>
  <c r="L2780" i="1"/>
  <c r="AK2779" i="1"/>
  <c r="AI2779" i="1"/>
  <c r="AF2779" i="1"/>
  <c r="AH2779" i="1"/>
  <c r="AE2779" i="1"/>
  <c r="L2779" i="1"/>
  <c r="AK2778" i="1"/>
  <c r="AI2778" i="1"/>
  <c r="AF2778" i="1"/>
  <c r="AH2778" i="1"/>
  <c r="AE2778" i="1"/>
  <c r="L2778" i="1"/>
  <c r="AK2777" i="1"/>
  <c r="AI2777" i="1"/>
  <c r="AF2777" i="1"/>
  <c r="AH2777" i="1"/>
  <c r="AE2777" i="1"/>
  <c r="L2777" i="1"/>
  <c r="AK2776" i="1"/>
  <c r="AI2776" i="1"/>
  <c r="AF2776" i="1"/>
  <c r="AH2776" i="1"/>
  <c r="AE2776" i="1"/>
  <c r="L2776" i="1"/>
  <c r="AK2775" i="1"/>
  <c r="AI2775" i="1"/>
  <c r="AF2775" i="1"/>
  <c r="AH2775" i="1"/>
  <c r="AE2775" i="1"/>
  <c r="L2775" i="1"/>
  <c r="AK2774" i="1"/>
  <c r="AI2774" i="1"/>
  <c r="AF2774" i="1"/>
  <c r="AH2774" i="1"/>
  <c r="AE2774" i="1"/>
  <c r="L2774" i="1"/>
  <c r="AK2773" i="1"/>
  <c r="AI2773" i="1"/>
  <c r="AF2773" i="1"/>
  <c r="AH2773" i="1"/>
  <c r="AE2773" i="1"/>
  <c r="L2773" i="1"/>
  <c r="AK2772" i="1"/>
  <c r="AI2772" i="1"/>
  <c r="AF2772" i="1"/>
  <c r="AH2772" i="1"/>
  <c r="AE2772" i="1"/>
  <c r="L2772" i="1"/>
  <c r="AK2771" i="1"/>
  <c r="AI2771" i="1"/>
  <c r="AF2771" i="1"/>
  <c r="AH2771" i="1"/>
  <c r="AE2771" i="1"/>
  <c r="L2771" i="1"/>
  <c r="AK2770" i="1"/>
  <c r="AI2770" i="1"/>
  <c r="AF2770" i="1"/>
  <c r="AH2770" i="1"/>
  <c r="AE2770" i="1"/>
  <c r="L2770" i="1"/>
  <c r="AK2769" i="1"/>
  <c r="AI2769" i="1"/>
  <c r="AF2769" i="1"/>
  <c r="AH2769" i="1"/>
  <c r="AE2769" i="1"/>
  <c r="L2769" i="1"/>
  <c r="AK2768" i="1"/>
  <c r="AI2768" i="1"/>
  <c r="AF2768" i="1"/>
  <c r="AH2768" i="1"/>
  <c r="AE2768" i="1"/>
  <c r="L2768" i="1"/>
  <c r="AK2767" i="1"/>
  <c r="AI2767" i="1"/>
  <c r="AF2767" i="1"/>
  <c r="AH2767" i="1"/>
  <c r="AE2767" i="1"/>
  <c r="L2767" i="1"/>
  <c r="AK2766" i="1"/>
  <c r="AI2766" i="1"/>
  <c r="AF2766" i="1"/>
  <c r="AH2766" i="1"/>
  <c r="AE2766" i="1"/>
  <c r="L2766" i="1"/>
  <c r="AK2765" i="1"/>
  <c r="AI2765" i="1"/>
  <c r="AF2765" i="1"/>
  <c r="AH2765" i="1"/>
  <c r="AE2765" i="1"/>
  <c r="L2765" i="1"/>
  <c r="AK2764" i="1"/>
  <c r="AI2764" i="1"/>
  <c r="AF2764" i="1"/>
  <c r="AH2764" i="1"/>
  <c r="AE2764" i="1"/>
  <c r="L2764" i="1"/>
  <c r="AK2763" i="1"/>
  <c r="AI2763" i="1"/>
  <c r="AF2763" i="1"/>
  <c r="AH2763" i="1"/>
  <c r="AE2763" i="1"/>
  <c r="L2763" i="1"/>
  <c r="AK2762" i="1"/>
  <c r="AI2762" i="1"/>
  <c r="AF2762" i="1"/>
  <c r="AH2762" i="1"/>
  <c r="AE2762" i="1"/>
  <c r="L2762" i="1"/>
  <c r="AK2761" i="1"/>
  <c r="AI2761" i="1"/>
  <c r="AF2761" i="1"/>
  <c r="AH2761" i="1"/>
  <c r="AE2761" i="1"/>
  <c r="L2761" i="1"/>
  <c r="AK2760" i="1"/>
  <c r="AI2760" i="1"/>
  <c r="AF2760" i="1"/>
  <c r="AH2760" i="1"/>
  <c r="AE2760" i="1"/>
  <c r="L2760" i="1"/>
  <c r="AK2759" i="1"/>
  <c r="AI2759" i="1"/>
  <c r="AF2759" i="1"/>
  <c r="AH2759" i="1"/>
  <c r="AE2759" i="1"/>
  <c r="L2759" i="1"/>
  <c r="AK2758" i="1"/>
  <c r="AI2758" i="1"/>
  <c r="AF2758" i="1"/>
  <c r="AH2758" i="1"/>
  <c r="AE2758" i="1"/>
  <c r="L2758" i="1"/>
  <c r="AK2757" i="1"/>
  <c r="AI2757" i="1"/>
  <c r="AF2757" i="1"/>
  <c r="AH2757" i="1"/>
  <c r="AE2757" i="1"/>
  <c r="L2757" i="1"/>
  <c r="AK2756" i="1"/>
  <c r="AI2756" i="1"/>
  <c r="AF2756" i="1"/>
  <c r="AH2756" i="1"/>
  <c r="AE2756" i="1"/>
  <c r="L2756" i="1"/>
  <c r="AK2755" i="1"/>
  <c r="AI2755" i="1"/>
  <c r="AF2755" i="1"/>
  <c r="AH2755" i="1"/>
  <c r="AE2755" i="1"/>
  <c r="L2755" i="1"/>
  <c r="AK2754" i="1"/>
  <c r="AI2754" i="1"/>
  <c r="AF2754" i="1"/>
  <c r="AH2754" i="1"/>
  <c r="AE2754" i="1"/>
  <c r="L2754" i="1"/>
  <c r="AK2753" i="1"/>
  <c r="AI2753" i="1"/>
  <c r="AF2753" i="1"/>
  <c r="AH2753" i="1"/>
  <c r="AE2753" i="1"/>
  <c r="L2753" i="1"/>
  <c r="AK2752" i="1"/>
  <c r="AI2752" i="1"/>
  <c r="AF2752" i="1"/>
  <c r="AH2752" i="1"/>
  <c r="AE2752" i="1"/>
  <c r="L2752" i="1"/>
  <c r="AK2751" i="1"/>
  <c r="AI2751" i="1"/>
  <c r="AF2751" i="1"/>
  <c r="AH2751" i="1"/>
  <c r="AE2751" i="1"/>
  <c r="L2751" i="1"/>
  <c r="AK2750" i="1"/>
  <c r="AI2750" i="1"/>
  <c r="AF2750" i="1"/>
  <c r="AH2750" i="1"/>
  <c r="AE2750" i="1"/>
  <c r="L2750" i="1"/>
  <c r="AK2749" i="1"/>
  <c r="AI2749" i="1"/>
  <c r="AF2749" i="1"/>
  <c r="AH2749" i="1"/>
  <c r="AE2749" i="1"/>
  <c r="L2749" i="1"/>
  <c r="AK2748" i="1"/>
  <c r="AI2748" i="1"/>
  <c r="AF2748" i="1"/>
  <c r="AH2748" i="1"/>
  <c r="AE2748" i="1"/>
  <c r="L2748" i="1"/>
  <c r="AK2747" i="1"/>
  <c r="AI2747" i="1"/>
  <c r="AF2747" i="1"/>
  <c r="AH2747" i="1"/>
  <c r="AE2747" i="1"/>
  <c r="L2747" i="1"/>
  <c r="AK2746" i="1"/>
  <c r="AI2746" i="1"/>
  <c r="AF2746" i="1"/>
  <c r="AH2746" i="1"/>
  <c r="AE2746" i="1"/>
  <c r="L2746" i="1"/>
  <c r="AK2745" i="1"/>
  <c r="AI2745" i="1"/>
  <c r="AF2745" i="1"/>
  <c r="AH2745" i="1"/>
  <c r="AE2745" i="1"/>
  <c r="L2745" i="1"/>
  <c r="AK2744" i="1"/>
  <c r="AI2744" i="1"/>
  <c r="AF2744" i="1"/>
  <c r="AH2744" i="1"/>
  <c r="AE2744" i="1"/>
  <c r="L2744" i="1"/>
  <c r="AK2743" i="1"/>
  <c r="AI2743" i="1"/>
  <c r="AF2743" i="1"/>
  <c r="AH2743" i="1"/>
  <c r="AE2743" i="1"/>
  <c r="L2743" i="1"/>
  <c r="AK2742" i="1"/>
  <c r="AI2742" i="1"/>
  <c r="AF2742" i="1"/>
  <c r="AH2742" i="1"/>
  <c r="AE2742" i="1"/>
  <c r="L2742" i="1"/>
  <c r="AK2741" i="1"/>
  <c r="AI2741" i="1"/>
  <c r="AF2741" i="1"/>
  <c r="AH2741" i="1"/>
  <c r="AE2741" i="1"/>
  <c r="L2741" i="1"/>
  <c r="AK2740" i="1"/>
  <c r="AI2740" i="1"/>
  <c r="AF2740" i="1"/>
  <c r="AH2740" i="1"/>
  <c r="AE2740" i="1"/>
  <c r="L2740" i="1"/>
  <c r="AK2739" i="1"/>
  <c r="AI2739" i="1"/>
  <c r="AF2739" i="1"/>
  <c r="AH2739" i="1"/>
  <c r="AE2739" i="1"/>
  <c r="L2739" i="1"/>
  <c r="AK2738" i="1"/>
  <c r="AI2738" i="1"/>
  <c r="AF2738" i="1"/>
  <c r="AH2738" i="1"/>
  <c r="AE2738" i="1"/>
  <c r="L2738" i="1"/>
  <c r="AK2737" i="1"/>
  <c r="AI2737" i="1"/>
  <c r="AF2737" i="1"/>
  <c r="AH2737" i="1"/>
  <c r="AE2737" i="1"/>
  <c r="L2737" i="1"/>
  <c r="AK2736" i="1"/>
  <c r="AI2736" i="1"/>
  <c r="AF2736" i="1"/>
  <c r="AH2736" i="1"/>
  <c r="AE2736" i="1"/>
  <c r="L2736" i="1"/>
  <c r="AK2735" i="1"/>
  <c r="AI2735" i="1"/>
  <c r="AF2735" i="1"/>
  <c r="AH2735" i="1"/>
  <c r="AE2735" i="1"/>
  <c r="L2735" i="1"/>
  <c r="AK2734" i="1"/>
  <c r="AI2734" i="1"/>
  <c r="AF2734" i="1"/>
  <c r="AH2734" i="1"/>
  <c r="AE2734" i="1"/>
  <c r="L2734" i="1"/>
  <c r="AK2733" i="1"/>
  <c r="AI2733" i="1"/>
  <c r="AF2733" i="1"/>
  <c r="AH2733" i="1"/>
  <c r="AE2733" i="1"/>
  <c r="L2733" i="1"/>
  <c r="AK2732" i="1"/>
  <c r="AI2732" i="1"/>
  <c r="AF2732" i="1"/>
  <c r="AH2732" i="1"/>
  <c r="AE2732" i="1"/>
  <c r="L2732" i="1"/>
  <c r="AK2731" i="1"/>
  <c r="AI2731" i="1"/>
  <c r="AF2731" i="1"/>
  <c r="AH2731" i="1"/>
  <c r="AE2731" i="1"/>
  <c r="L2731" i="1"/>
  <c r="AK2730" i="1"/>
  <c r="AI2730" i="1"/>
  <c r="AF2730" i="1"/>
  <c r="AH2730" i="1"/>
  <c r="AE2730" i="1"/>
  <c r="L2730" i="1"/>
  <c r="AK2729" i="1"/>
  <c r="AI2729" i="1"/>
  <c r="AF2729" i="1"/>
  <c r="AH2729" i="1"/>
  <c r="AE2729" i="1"/>
  <c r="L2729" i="1"/>
  <c r="AK2728" i="1"/>
  <c r="AI2728" i="1"/>
  <c r="AF2728" i="1"/>
  <c r="AH2728" i="1"/>
  <c r="AE2728" i="1"/>
  <c r="L2728" i="1"/>
  <c r="AK2727" i="1"/>
  <c r="AI2727" i="1"/>
  <c r="AF2727" i="1"/>
  <c r="AH2727" i="1"/>
  <c r="AE2727" i="1"/>
  <c r="L2727" i="1"/>
  <c r="AK2726" i="1"/>
  <c r="AI2726" i="1"/>
  <c r="AF2726" i="1"/>
  <c r="AH2726" i="1"/>
  <c r="AE2726" i="1"/>
  <c r="L2726" i="1"/>
  <c r="AK2725" i="1"/>
  <c r="AI2725" i="1"/>
  <c r="AF2725" i="1"/>
  <c r="AH2725" i="1"/>
  <c r="AE2725" i="1"/>
  <c r="L2725" i="1"/>
  <c r="AK2724" i="1"/>
  <c r="AI2724" i="1"/>
  <c r="AF2724" i="1"/>
  <c r="AH2724" i="1"/>
  <c r="AE2724" i="1"/>
  <c r="L2724" i="1"/>
  <c r="AK2723" i="1"/>
  <c r="AI2723" i="1"/>
  <c r="AF2723" i="1"/>
  <c r="AH2723" i="1"/>
  <c r="AE2723" i="1"/>
  <c r="L2723" i="1"/>
  <c r="AK2722" i="1"/>
  <c r="AI2722" i="1"/>
  <c r="AF2722" i="1"/>
  <c r="AH2722" i="1"/>
  <c r="AE2722" i="1"/>
  <c r="L2722" i="1"/>
  <c r="AK2721" i="1"/>
  <c r="AI2721" i="1"/>
  <c r="AF2721" i="1"/>
  <c r="AH2721" i="1"/>
  <c r="AE2721" i="1"/>
  <c r="L2721" i="1"/>
  <c r="AK2720" i="1"/>
  <c r="AI2720" i="1"/>
  <c r="AF2720" i="1"/>
  <c r="AH2720" i="1"/>
  <c r="AE2720" i="1"/>
  <c r="L2720" i="1"/>
  <c r="AK2719" i="1"/>
  <c r="AI2719" i="1"/>
  <c r="AF2719" i="1"/>
  <c r="AH2719" i="1"/>
  <c r="AE2719" i="1"/>
  <c r="L2719" i="1"/>
  <c r="AK2718" i="1"/>
  <c r="AI2718" i="1"/>
  <c r="AF2718" i="1"/>
  <c r="AH2718" i="1"/>
  <c r="AE2718" i="1"/>
  <c r="L2718" i="1"/>
  <c r="AK2717" i="1"/>
  <c r="AI2717" i="1"/>
  <c r="AF2717" i="1"/>
  <c r="AH2717" i="1"/>
  <c r="AE2717" i="1"/>
  <c r="L2717" i="1"/>
  <c r="AK2716" i="1"/>
  <c r="AI2716" i="1"/>
  <c r="AF2716" i="1"/>
  <c r="AH2716" i="1"/>
  <c r="AE2716" i="1"/>
  <c r="L2716" i="1"/>
  <c r="AK2715" i="1"/>
  <c r="AI2715" i="1"/>
  <c r="AF2715" i="1"/>
  <c r="AH2715" i="1"/>
  <c r="AE2715" i="1"/>
  <c r="L2715" i="1"/>
  <c r="AK2714" i="1"/>
  <c r="AI2714" i="1"/>
  <c r="AF2714" i="1"/>
  <c r="AH2714" i="1"/>
  <c r="AE2714" i="1"/>
  <c r="L2714" i="1"/>
  <c r="AK2713" i="1"/>
  <c r="AI2713" i="1"/>
  <c r="AF2713" i="1"/>
  <c r="AH2713" i="1"/>
  <c r="AE2713" i="1"/>
  <c r="L2713" i="1"/>
  <c r="AK2712" i="1"/>
  <c r="AI2712" i="1"/>
  <c r="AF2712" i="1"/>
  <c r="AH2712" i="1"/>
  <c r="AE2712" i="1"/>
  <c r="L2712" i="1"/>
  <c r="AK2711" i="1"/>
  <c r="AI2711" i="1"/>
  <c r="AF2711" i="1"/>
  <c r="AH2711" i="1"/>
  <c r="AE2711" i="1"/>
  <c r="L2711" i="1"/>
  <c r="AK2710" i="1"/>
  <c r="AI2710" i="1"/>
  <c r="AF2710" i="1"/>
  <c r="AH2710" i="1"/>
  <c r="AE2710" i="1"/>
  <c r="L2710" i="1"/>
  <c r="AK2709" i="1"/>
  <c r="AI2709" i="1"/>
  <c r="AF2709" i="1"/>
  <c r="AH2709" i="1"/>
  <c r="AE2709" i="1"/>
  <c r="L2709" i="1"/>
  <c r="AK2708" i="1"/>
  <c r="AI2708" i="1"/>
  <c r="AF2708" i="1"/>
  <c r="AH2708" i="1"/>
  <c r="AE2708" i="1"/>
  <c r="L2708" i="1"/>
  <c r="AK2707" i="1"/>
  <c r="AI2707" i="1"/>
  <c r="AF2707" i="1"/>
  <c r="AH2707" i="1"/>
  <c r="AE2707" i="1"/>
  <c r="L2707" i="1"/>
  <c r="AK2706" i="1"/>
  <c r="AI2706" i="1"/>
  <c r="AF2706" i="1"/>
  <c r="AH2706" i="1"/>
  <c r="AE2706" i="1"/>
  <c r="L2706" i="1"/>
  <c r="AK2705" i="1"/>
  <c r="AI2705" i="1"/>
  <c r="AF2705" i="1"/>
  <c r="AH2705" i="1"/>
  <c r="AE2705" i="1"/>
  <c r="L2705" i="1"/>
  <c r="AK2704" i="1"/>
  <c r="AI2704" i="1"/>
  <c r="AF2704" i="1"/>
  <c r="AH2704" i="1"/>
  <c r="AE2704" i="1"/>
  <c r="L2704" i="1"/>
  <c r="AK2703" i="1"/>
  <c r="AI2703" i="1"/>
  <c r="AF2703" i="1"/>
  <c r="AH2703" i="1"/>
  <c r="AE2703" i="1"/>
  <c r="L2703" i="1"/>
  <c r="AK2702" i="1"/>
  <c r="AI2702" i="1"/>
  <c r="AF2702" i="1"/>
  <c r="AH2702" i="1"/>
  <c r="AE2702" i="1"/>
  <c r="L2702" i="1"/>
  <c r="AK2701" i="1"/>
  <c r="AI2701" i="1"/>
  <c r="AF2701" i="1"/>
  <c r="AH2701" i="1"/>
  <c r="AE2701" i="1"/>
  <c r="L2701" i="1"/>
  <c r="AK2700" i="1"/>
  <c r="AI2700" i="1"/>
  <c r="AF2700" i="1"/>
  <c r="AH2700" i="1"/>
  <c r="AE2700" i="1"/>
  <c r="L2700" i="1"/>
  <c r="AK2699" i="1"/>
  <c r="AI2699" i="1"/>
  <c r="AF2699" i="1"/>
  <c r="AH2699" i="1"/>
  <c r="AE2699" i="1"/>
  <c r="L2699" i="1"/>
  <c r="AK2698" i="1"/>
  <c r="AI2698" i="1"/>
  <c r="AF2698" i="1"/>
  <c r="AH2698" i="1"/>
  <c r="AE2698" i="1"/>
  <c r="L2698" i="1"/>
  <c r="AK2697" i="1"/>
  <c r="AI2697" i="1"/>
  <c r="AF2697" i="1"/>
  <c r="AH2697" i="1"/>
  <c r="AE2697" i="1"/>
  <c r="L2697" i="1"/>
  <c r="AK2696" i="1"/>
  <c r="AI2696" i="1"/>
  <c r="AF2696" i="1"/>
  <c r="AH2696" i="1"/>
  <c r="AE2696" i="1"/>
  <c r="L2696" i="1"/>
  <c r="AK2695" i="1"/>
  <c r="AI2695" i="1"/>
  <c r="AF2695" i="1"/>
  <c r="AH2695" i="1"/>
  <c r="AE2695" i="1"/>
  <c r="L2695" i="1"/>
  <c r="AK2694" i="1"/>
  <c r="AI2694" i="1"/>
  <c r="AF2694" i="1"/>
  <c r="AH2694" i="1"/>
  <c r="AE2694" i="1"/>
  <c r="L2694" i="1"/>
  <c r="AK2693" i="1"/>
  <c r="AI2693" i="1"/>
  <c r="AF2693" i="1"/>
  <c r="AH2693" i="1"/>
  <c r="AE2693" i="1"/>
  <c r="L2693" i="1"/>
  <c r="AK2692" i="1"/>
  <c r="AI2692" i="1"/>
  <c r="AF2692" i="1"/>
  <c r="AH2692" i="1"/>
  <c r="AE2692" i="1"/>
  <c r="L2692" i="1"/>
  <c r="AK2691" i="1"/>
  <c r="AI2691" i="1"/>
  <c r="AF2691" i="1"/>
  <c r="AH2691" i="1"/>
  <c r="AE2691" i="1"/>
  <c r="L2691" i="1"/>
  <c r="AK2690" i="1"/>
  <c r="AI2690" i="1"/>
  <c r="AF2690" i="1"/>
  <c r="AH2690" i="1"/>
  <c r="AE2690" i="1"/>
  <c r="L2690" i="1"/>
  <c r="AK2689" i="1"/>
  <c r="AI2689" i="1"/>
  <c r="AF2689" i="1"/>
  <c r="AH2689" i="1"/>
  <c r="AE2689" i="1"/>
  <c r="L2689" i="1"/>
  <c r="AK2688" i="1"/>
  <c r="AI2688" i="1"/>
  <c r="AF2688" i="1"/>
  <c r="AH2688" i="1"/>
  <c r="AE2688" i="1"/>
  <c r="L2688" i="1"/>
  <c r="AK2687" i="1"/>
  <c r="AI2687" i="1"/>
  <c r="AF2687" i="1"/>
  <c r="AH2687" i="1"/>
  <c r="AE2687" i="1"/>
  <c r="L2687" i="1"/>
  <c r="AK2686" i="1"/>
  <c r="AI2686" i="1"/>
  <c r="AF2686" i="1"/>
  <c r="AH2686" i="1"/>
  <c r="AE2686" i="1"/>
  <c r="L2686" i="1"/>
  <c r="AK2685" i="1"/>
  <c r="AI2685" i="1"/>
  <c r="AF2685" i="1"/>
  <c r="AH2685" i="1"/>
  <c r="AE2685" i="1"/>
  <c r="L2685" i="1"/>
  <c r="AK2684" i="1"/>
  <c r="AI2684" i="1"/>
  <c r="AF2684" i="1"/>
  <c r="AH2684" i="1"/>
  <c r="AE2684" i="1"/>
  <c r="L2684" i="1"/>
  <c r="AK2683" i="1"/>
  <c r="AI2683" i="1"/>
  <c r="AF2683" i="1"/>
  <c r="AH2683" i="1"/>
  <c r="AE2683" i="1"/>
  <c r="L2683" i="1"/>
  <c r="AK2682" i="1"/>
  <c r="AI2682" i="1"/>
  <c r="AF2682" i="1"/>
  <c r="AH2682" i="1"/>
  <c r="AE2682" i="1"/>
  <c r="L2682" i="1"/>
  <c r="AK2681" i="1"/>
  <c r="AI2681" i="1"/>
  <c r="AF2681" i="1"/>
  <c r="AH2681" i="1"/>
  <c r="AE2681" i="1"/>
  <c r="L2681" i="1"/>
  <c r="AK2680" i="1"/>
  <c r="AI2680" i="1"/>
  <c r="AF2680" i="1"/>
  <c r="AH2680" i="1"/>
  <c r="AE2680" i="1"/>
  <c r="L2680" i="1"/>
  <c r="AK2679" i="1"/>
  <c r="AI2679" i="1"/>
  <c r="AF2679" i="1"/>
  <c r="AH2679" i="1"/>
  <c r="AE2679" i="1"/>
  <c r="L2679" i="1"/>
  <c r="AK2678" i="1"/>
  <c r="AI2678" i="1"/>
  <c r="AF2678" i="1"/>
  <c r="AH2678" i="1"/>
  <c r="AE2678" i="1"/>
  <c r="L2678" i="1"/>
  <c r="AK2677" i="1"/>
  <c r="AI2677" i="1"/>
  <c r="AF2677" i="1"/>
  <c r="AH2677" i="1"/>
  <c r="AE2677" i="1"/>
  <c r="L2677" i="1"/>
  <c r="AK2676" i="1"/>
  <c r="AI2676" i="1"/>
  <c r="AF2676" i="1"/>
  <c r="AH2676" i="1"/>
  <c r="AE2676" i="1"/>
  <c r="L2676" i="1"/>
  <c r="AK2675" i="1"/>
  <c r="AI2675" i="1"/>
  <c r="AF2675" i="1"/>
  <c r="AH2675" i="1"/>
  <c r="AE2675" i="1"/>
  <c r="L2675" i="1"/>
  <c r="AK2674" i="1"/>
  <c r="AI2674" i="1"/>
  <c r="AF2674" i="1"/>
  <c r="AH2674" i="1"/>
  <c r="AE2674" i="1"/>
  <c r="L2674" i="1"/>
  <c r="AK2673" i="1"/>
  <c r="AI2673" i="1"/>
  <c r="AF2673" i="1"/>
  <c r="AH2673" i="1"/>
  <c r="AE2673" i="1"/>
  <c r="L2673" i="1"/>
  <c r="AK2672" i="1"/>
  <c r="AI2672" i="1"/>
  <c r="AF2672" i="1"/>
  <c r="AH2672" i="1"/>
  <c r="AE2672" i="1"/>
  <c r="L2672" i="1"/>
  <c r="AK2671" i="1"/>
  <c r="AI2671" i="1"/>
  <c r="AF2671" i="1"/>
  <c r="AH2671" i="1"/>
  <c r="AE2671" i="1"/>
  <c r="L2671" i="1"/>
  <c r="AK2670" i="1"/>
  <c r="AI2670" i="1"/>
  <c r="AF2670" i="1"/>
  <c r="AH2670" i="1"/>
  <c r="AE2670" i="1"/>
  <c r="L2670" i="1"/>
  <c r="AK2669" i="1"/>
  <c r="AI2669" i="1"/>
  <c r="AF2669" i="1"/>
  <c r="AH2669" i="1"/>
  <c r="AE2669" i="1"/>
  <c r="L2669" i="1"/>
  <c r="AK2668" i="1"/>
  <c r="AI2668" i="1"/>
  <c r="AF2668" i="1"/>
  <c r="AH2668" i="1"/>
  <c r="AE2668" i="1"/>
  <c r="L2668" i="1"/>
  <c r="AK2667" i="1"/>
  <c r="AI2667" i="1"/>
  <c r="AF2667" i="1"/>
  <c r="AH2667" i="1"/>
  <c r="AE2667" i="1"/>
  <c r="L2667" i="1"/>
  <c r="AK2666" i="1"/>
  <c r="AI2666" i="1"/>
  <c r="AF2666" i="1"/>
  <c r="AH2666" i="1"/>
  <c r="AE2666" i="1"/>
  <c r="L2666" i="1"/>
  <c r="AK2665" i="1"/>
  <c r="AI2665" i="1"/>
  <c r="AF2665" i="1"/>
  <c r="AH2665" i="1"/>
  <c r="AE2665" i="1"/>
  <c r="L2665" i="1"/>
  <c r="AK2664" i="1"/>
  <c r="AI2664" i="1"/>
  <c r="AF2664" i="1"/>
  <c r="AH2664" i="1"/>
  <c r="AE2664" i="1"/>
  <c r="L2664" i="1"/>
  <c r="AK2663" i="1"/>
  <c r="AI2663" i="1"/>
  <c r="AF2663" i="1"/>
  <c r="AH2663" i="1"/>
  <c r="AE2663" i="1"/>
  <c r="L2663" i="1"/>
  <c r="AK2662" i="1"/>
  <c r="AI2662" i="1"/>
  <c r="AF2662" i="1"/>
  <c r="AH2662" i="1"/>
  <c r="AE2662" i="1"/>
  <c r="L2662" i="1"/>
  <c r="AK2661" i="1"/>
  <c r="AI2661" i="1"/>
  <c r="AF2661" i="1"/>
  <c r="AH2661" i="1"/>
  <c r="AE2661" i="1"/>
  <c r="L2661" i="1"/>
  <c r="AK2660" i="1"/>
  <c r="AI2660" i="1"/>
  <c r="AF2660" i="1"/>
  <c r="AH2660" i="1"/>
  <c r="AE2660" i="1"/>
  <c r="L2660" i="1"/>
  <c r="AK2659" i="1"/>
  <c r="AI2659" i="1"/>
  <c r="AF2659" i="1"/>
  <c r="AH2659" i="1"/>
  <c r="AE2659" i="1"/>
  <c r="L2659" i="1"/>
  <c r="AK2658" i="1"/>
  <c r="AI2658" i="1"/>
  <c r="AF2658" i="1"/>
  <c r="AH2658" i="1"/>
  <c r="AE2658" i="1"/>
  <c r="L2658" i="1"/>
  <c r="AK2657" i="1"/>
  <c r="AI2657" i="1"/>
  <c r="AF2657" i="1"/>
  <c r="AH2657" i="1"/>
  <c r="AE2657" i="1"/>
  <c r="L2657" i="1"/>
  <c r="AK2656" i="1"/>
  <c r="AI2656" i="1"/>
  <c r="AF2656" i="1"/>
  <c r="AH2656" i="1"/>
  <c r="AE2656" i="1"/>
  <c r="L2656" i="1"/>
  <c r="AK2655" i="1"/>
  <c r="AI2655" i="1"/>
  <c r="AF2655" i="1"/>
  <c r="AH2655" i="1"/>
  <c r="AE2655" i="1"/>
  <c r="L2655" i="1"/>
  <c r="AK2654" i="1"/>
  <c r="AI2654" i="1"/>
  <c r="AF2654" i="1"/>
  <c r="AH2654" i="1"/>
  <c r="AE2654" i="1"/>
  <c r="L2654" i="1"/>
  <c r="AK2653" i="1"/>
  <c r="AI2653" i="1"/>
  <c r="AF2653" i="1"/>
  <c r="AH2653" i="1"/>
  <c r="AE2653" i="1"/>
  <c r="L2653" i="1"/>
  <c r="AK2652" i="1"/>
  <c r="AI2652" i="1"/>
  <c r="AF2652" i="1"/>
  <c r="AH2652" i="1"/>
  <c r="AE2652" i="1"/>
  <c r="L2652" i="1"/>
  <c r="AK2651" i="1"/>
  <c r="AI2651" i="1"/>
  <c r="AF2651" i="1"/>
  <c r="AH2651" i="1"/>
  <c r="AE2651" i="1"/>
  <c r="L2651" i="1"/>
  <c r="AK2650" i="1"/>
  <c r="AI2650" i="1"/>
  <c r="AF2650" i="1"/>
  <c r="AH2650" i="1"/>
  <c r="AE2650" i="1"/>
  <c r="L2650" i="1"/>
  <c r="AK2649" i="1"/>
  <c r="AI2649" i="1"/>
  <c r="AF2649" i="1"/>
  <c r="AH2649" i="1"/>
  <c r="AE2649" i="1"/>
  <c r="L2649" i="1"/>
  <c r="AK2648" i="1"/>
  <c r="AI2648" i="1"/>
  <c r="AF2648" i="1"/>
  <c r="AH2648" i="1"/>
  <c r="AE2648" i="1"/>
  <c r="L2648" i="1"/>
  <c r="AK2647" i="1"/>
  <c r="AI2647" i="1"/>
  <c r="AF2647" i="1"/>
  <c r="AH2647" i="1"/>
  <c r="AE2647" i="1"/>
  <c r="L2647" i="1"/>
  <c r="AK2646" i="1"/>
  <c r="AI2646" i="1"/>
  <c r="AF2646" i="1"/>
  <c r="AH2646" i="1"/>
  <c r="AE2646" i="1"/>
  <c r="L2646" i="1"/>
  <c r="AK2645" i="1"/>
  <c r="AI2645" i="1"/>
  <c r="AF2645" i="1"/>
  <c r="AH2645" i="1"/>
  <c r="AE2645" i="1"/>
  <c r="L2645" i="1"/>
  <c r="AK2644" i="1"/>
  <c r="AI2644" i="1"/>
  <c r="AF2644" i="1"/>
  <c r="AH2644" i="1"/>
  <c r="AE2644" i="1"/>
  <c r="L2644" i="1"/>
  <c r="AK2643" i="1"/>
  <c r="AI2643" i="1"/>
  <c r="AF2643" i="1"/>
  <c r="AH2643" i="1"/>
  <c r="AE2643" i="1"/>
  <c r="L2643" i="1"/>
  <c r="AK2642" i="1"/>
  <c r="AI2642" i="1"/>
  <c r="AF2642" i="1"/>
  <c r="AH2642" i="1"/>
  <c r="AE2642" i="1"/>
  <c r="L2642" i="1"/>
  <c r="AK2641" i="1"/>
  <c r="AI2641" i="1"/>
  <c r="AF2641" i="1"/>
  <c r="AH2641" i="1"/>
  <c r="AE2641" i="1"/>
  <c r="L2641" i="1"/>
  <c r="AK2640" i="1"/>
  <c r="AI2640" i="1"/>
  <c r="AF2640" i="1"/>
  <c r="AH2640" i="1"/>
  <c r="AE2640" i="1"/>
  <c r="L2640" i="1"/>
  <c r="AK2639" i="1"/>
  <c r="AI2639" i="1"/>
  <c r="AF2639" i="1"/>
  <c r="AH2639" i="1"/>
  <c r="AE2639" i="1"/>
  <c r="L2639" i="1"/>
  <c r="AK2638" i="1"/>
  <c r="AI2638" i="1"/>
  <c r="AF2638" i="1"/>
  <c r="AH2638" i="1"/>
  <c r="AE2638" i="1"/>
  <c r="L2638" i="1"/>
  <c r="AK2637" i="1"/>
  <c r="AI2637" i="1"/>
  <c r="AF2637" i="1"/>
  <c r="AH2637" i="1"/>
  <c r="AE2637" i="1"/>
  <c r="L2637" i="1"/>
  <c r="AK2636" i="1"/>
  <c r="AI2636" i="1"/>
  <c r="AF2636" i="1"/>
  <c r="AH2636" i="1"/>
  <c r="AE2636" i="1"/>
  <c r="L2636" i="1"/>
  <c r="AK2635" i="1"/>
  <c r="AI2635" i="1"/>
  <c r="AF2635" i="1"/>
  <c r="AH2635" i="1"/>
  <c r="AE2635" i="1"/>
  <c r="L2635" i="1"/>
  <c r="AK2634" i="1"/>
  <c r="AI2634" i="1"/>
  <c r="AF2634" i="1"/>
  <c r="AH2634" i="1"/>
  <c r="AE2634" i="1"/>
  <c r="L2634" i="1"/>
  <c r="AK2633" i="1"/>
  <c r="AI2633" i="1"/>
  <c r="AF2633" i="1"/>
  <c r="AH2633" i="1"/>
  <c r="AE2633" i="1"/>
  <c r="L2633" i="1"/>
  <c r="AK2632" i="1"/>
  <c r="AI2632" i="1"/>
  <c r="AF2632" i="1"/>
  <c r="AH2632" i="1"/>
  <c r="AE2632" i="1"/>
  <c r="L2632" i="1"/>
  <c r="AK2631" i="1"/>
  <c r="AI2631" i="1"/>
  <c r="AF2631" i="1"/>
  <c r="AH2631" i="1"/>
  <c r="AE2631" i="1"/>
  <c r="L2631" i="1"/>
  <c r="AK2630" i="1"/>
  <c r="AI2630" i="1"/>
  <c r="AF2630" i="1"/>
  <c r="AH2630" i="1"/>
  <c r="AE2630" i="1"/>
  <c r="L2630" i="1"/>
  <c r="AK2629" i="1"/>
  <c r="AI2629" i="1"/>
  <c r="AF2629" i="1"/>
  <c r="AH2629" i="1"/>
  <c r="AE2629" i="1"/>
  <c r="L2629" i="1"/>
  <c r="AK2628" i="1"/>
  <c r="AI2628" i="1"/>
  <c r="AF2628" i="1"/>
  <c r="AH2628" i="1"/>
  <c r="AE2628" i="1"/>
  <c r="L2628" i="1"/>
  <c r="AK2627" i="1"/>
  <c r="AI2627" i="1"/>
  <c r="AF2627" i="1"/>
  <c r="AH2627" i="1"/>
  <c r="AE2627" i="1"/>
  <c r="L2627" i="1"/>
  <c r="AK2626" i="1"/>
  <c r="AI2626" i="1"/>
  <c r="AF2626" i="1"/>
  <c r="AH2626" i="1"/>
  <c r="AE2626" i="1"/>
  <c r="L2626" i="1"/>
  <c r="AK2625" i="1"/>
  <c r="AI2625" i="1"/>
  <c r="AF2625" i="1"/>
  <c r="AH2625" i="1"/>
  <c r="AE2625" i="1"/>
  <c r="L2625" i="1"/>
  <c r="AK2624" i="1"/>
  <c r="AI2624" i="1"/>
  <c r="AF2624" i="1"/>
  <c r="AH2624" i="1"/>
  <c r="AE2624" i="1"/>
  <c r="L2624" i="1"/>
  <c r="AK2623" i="1"/>
  <c r="AI2623" i="1"/>
  <c r="AF2623" i="1"/>
  <c r="AH2623" i="1"/>
  <c r="AE2623" i="1"/>
  <c r="L2623" i="1"/>
  <c r="AK2622" i="1"/>
  <c r="AI2622" i="1"/>
  <c r="AF2622" i="1"/>
  <c r="AH2622" i="1"/>
  <c r="AE2622" i="1"/>
  <c r="L2622" i="1"/>
  <c r="AK2621" i="1"/>
  <c r="AI2621" i="1"/>
  <c r="AF2621" i="1"/>
  <c r="AH2621" i="1"/>
  <c r="AE2621" i="1"/>
  <c r="L2621" i="1"/>
  <c r="AK2620" i="1"/>
  <c r="AI2620" i="1"/>
  <c r="AF2620" i="1"/>
  <c r="AH2620" i="1"/>
  <c r="AE2620" i="1"/>
  <c r="L2620" i="1"/>
  <c r="AK2619" i="1"/>
  <c r="AI2619" i="1"/>
  <c r="AF2619" i="1"/>
  <c r="AH2619" i="1"/>
  <c r="AE2619" i="1"/>
  <c r="L2619" i="1"/>
  <c r="AK2618" i="1"/>
  <c r="AI2618" i="1"/>
  <c r="AF2618" i="1"/>
  <c r="AH2618" i="1"/>
  <c r="AE2618" i="1"/>
  <c r="L2618" i="1"/>
  <c r="AK2617" i="1"/>
  <c r="AI2617" i="1"/>
  <c r="AF2617" i="1"/>
  <c r="AH2617" i="1"/>
  <c r="AE2617" i="1"/>
  <c r="L2617" i="1"/>
  <c r="AK2616" i="1"/>
  <c r="AI2616" i="1"/>
  <c r="AF2616" i="1"/>
  <c r="AH2616" i="1"/>
  <c r="AE2616" i="1"/>
  <c r="L2616" i="1"/>
  <c r="AK2615" i="1"/>
  <c r="AI2615" i="1"/>
  <c r="AF2615" i="1"/>
  <c r="AH2615" i="1"/>
  <c r="AE2615" i="1"/>
  <c r="L2615" i="1"/>
  <c r="AK2614" i="1"/>
  <c r="AI2614" i="1"/>
  <c r="AF2614" i="1"/>
  <c r="AH2614" i="1"/>
  <c r="AE2614" i="1"/>
  <c r="L2614" i="1"/>
  <c r="AK2613" i="1"/>
  <c r="AI2613" i="1"/>
  <c r="AF2613" i="1"/>
  <c r="AH2613" i="1"/>
  <c r="AE2613" i="1"/>
  <c r="L2613" i="1"/>
  <c r="AK2612" i="1"/>
  <c r="AI2612" i="1"/>
  <c r="AF2612" i="1"/>
  <c r="AH2612" i="1"/>
  <c r="AE2612" i="1"/>
  <c r="L2612" i="1"/>
  <c r="AK2611" i="1"/>
  <c r="AI2611" i="1"/>
  <c r="AF2611" i="1"/>
  <c r="AH2611" i="1"/>
  <c r="AE2611" i="1"/>
  <c r="L2611" i="1"/>
  <c r="AK2610" i="1"/>
  <c r="AI2610" i="1"/>
  <c r="AF2610" i="1"/>
  <c r="AH2610" i="1"/>
  <c r="AE2610" i="1"/>
  <c r="L2610" i="1"/>
  <c r="AK2609" i="1"/>
  <c r="AI2609" i="1"/>
  <c r="AF2609" i="1"/>
  <c r="AH2609" i="1"/>
  <c r="AE2609" i="1"/>
  <c r="L2609" i="1"/>
  <c r="AK2608" i="1"/>
  <c r="AI2608" i="1"/>
  <c r="AF2608" i="1"/>
  <c r="AH2608" i="1"/>
  <c r="AE2608" i="1"/>
  <c r="L2608" i="1"/>
  <c r="AK2607" i="1"/>
  <c r="AI2607" i="1"/>
  <c r="AF2607" i="1"/>
  <c r="AH2607" i="1"/>
  <c r="AE2607" i="1"/>
  <c r="L2607" i="1"/>
  <c r="AK2606" i="1"/>
  <c r="AI2606" i="1"/>
  <c r="AF2606" i="1"/>
  <c r="AH2606" i="1"/>
  <c r="AE2606" i="1"/>
  <c r="L2606" i="1"/>
  <c r="AK2605" i="1"/>
  <c r="AI2605" i="1"/>
  <c r="AF2605" i="1"/>
  <c r="AH2605" i="1"/>
  <c r="AE2605" i="1"/>
  <c r="L2605" i="1"/>
  <c r="AK2604" i="1"/>
  <c r="AI2604" i="1"/>
  <c r="AF2604" i="1"/>
  <c r="AH2604" i="1"/>
  <c r="AE2604" i="1"/>
  <c r="L2604" i="1"/>
  <c r="AK2603" i="1"/>
  <c r="AI2603" i="1"/>
  <c r="AF2603" i="1"/>
  <c r="AH2603" i="1"/>
  <c r="AE2603" i="1"/>
  <c r="L2603" i="1"/>
  <c r="AK2602" i="1"/>
  <c r="AI2602" i="1"/>
  <c r="AF2602" i="1"/>
  <c r="AH2602" i="1"/>
  <c r="AE2602" i="1"/>
  <c r="L2602" i="1"/>
  <c r="AK2601" i="1"/>
  <c r="AI2601" i="1"/>
  <c r="AF2601" i="1"/>
  <c r="AH2601" i="1"/>
  <c r="AE2601" i="1"/>
  <c r="L2601" i="1"/>
  <c r="AK2600" i="1"/>
  <c r="AI2600" i="1"/>
  <c r="AF2600" i="1"/>
  <c r="AH2600" i="1"/>
  <c r="AE2600" i="1"/>
  <c r="L2600" i="1"/>
  <c r="AK2599" i="1"/>
  <c r="AI2599" i="1"/>
  <c r="AF2599" i="1"/>
  <c r="AH2599" i="1"/>
  <c r="AE2599" i="1"/>
  <c r="L2599" i="1"/>
  <c r="AK2598" i="1"/>
  <c r="AI2598" i="1"/>
  <c r="AF2598" i="1"/>
  <c r="AH2598" i="1"/>
  <c r="AE2598" i="1"/>
  <c r="L2598" i="1"/>
  <c r="AK2597" i="1"/>
  <c r="AI2597" i="1"/>
  <c r="AF2597" i="1"/>
  <c r="AH2597" i="1"/>
  <c r="AE2597" i="1"/>
  <c r="L2597" i="1"/>
  <c r="AK2596" i="1"/>
  <c r="AI2596" i="1"/>
  <c r="AF2596" i="1"/>
  <c r="AH2596" i="1"/>
  <c r="AE2596" i="1"/>
  <c r="L2596" i="1"/>
  <c r="AK2595" i="1"/>
  <c r="AI2595" i="1"/>
  <c r="AF2595" i="1"/>
  <c r="AH2595" i="1"/>
  <c r="AE2595" i="1"/>
  <c r="L2595" i="1"/>
  <c r="AK2594" i="1"/>
  <c r="AI2594" i="1"/>
  <c r="AF2594" i="1"/>
  <c r="AH2594" i="1"/>
  <c r="AE2594" i="1"/>
  <c r="L2594" i="1"/>
  <c r="AK2593" i="1"/>
  <c r="AI2593" i="1"/>
  <c r="AF2593" i="1"/>
  <c r="AH2593" i="1"/>
  <c r="AE2593" i="1"/>
  <c r="L2593" i="1"/>
  <c r="AK2592" i="1"/>
  <c r="AI2592" i="1"/>
  <c r="AF2592" i="1"/>
  <c r="AH2592" i="1"/>
  <c r="AE2592" i="1"/>
  <c r="L2592" i="1"/>
  <c r="AK2591" i="1"/>
  <c r="AI2591" i="1"/>
  <c r="AF2591" i="1"/>
  <c r="AH2591" i="1"/>
  <c r="AE2591" i="1"/>
  <c r="L2591" i="1"/>
  <c r="AK2590" i="1"/>
  <c r="AI2590" i="1"/>
  <c r="AF2590" i="1"/>
  <c r="AH2590" i="1"/>
  <c r="AE2590" i="1"/>
  <c r="L2590" i="1"/>
  <c r="AK2589" i="1"/>
  <c r="AI2589" i="1"/>
  <c r="AF2589" i="1"/>
  <c r="AH2589" i="1"/>
  <c r="AE2589" i="1"/>
  <c r="L2589" i="1"/>
  <c r="AK2588" i="1"/>
  <c r="AI2588" i="1"/>
  <c r="AF2588" i="1"/>
  <c r="AH2588" i="1"/>
  <c r="AE2588" i="1"/>
  <c r="L2588" i="1"/>
  <c r="AK2587" i="1"/>
  <c r="AI2587" i="1"/>
  <c r="AF2587" i="1"/>
  <c r="AH2587" i="1"/>
  <c r="AE2587" i="1"/>
  <c r="L2587" i="1"/>
  <c r="AK2586" i="1"/>
  <c r="AI2586" i="1"/>
  <c r="AF2586" i="1"/>
  <c r="AH2586" i="1"/>
  <c r="AE2586" i="1"/>
  <c r="L2586" i="1"/>
  <c r="AK2585" i="1"/>
  <c r="AI2585" i="1"/>
  <c r="AF2585" i="1"/>
  <c r="AH2585" i="1"/>
  <c r="AE2585" i="1"/>
  <c r="L2585" i="1"/>
  <c r="AK2584" i="1"/>
  <c r="AI2584" i="1"/>
  <c r="AF2584" i="1"/>
  <c r="AH2584" i="1"/>
  <c r="AE2584" i="1"/>
  <c r="L2584" i="1"/>
  <c r="AK2583" i="1"/>
  <c r="AI2583" i="1"/>
  <c r="AF2583" i="1"/>
  <c r="AH2583" i="1"/>
  <c r="AE2583" i="1"/>
  <c r="L2583" i="1"/>
  <c r="AK2582" i="1"/>
  <c r="AI2582" i="1"/>
  <c r="AF2582" i="1"/>
  <c r="AH2582" i="1"/>
  <c r="AE2582" i="1"/>
  <c r="L2582" i="1"/>
  <c r="AK2581" i="1"/>
  <c r="AI2581" i="1"/>
  <c r="AF2581" i="1"/>
  <c r="AH2581" i="1"/>
  <c r="AE2581" i="1"/>
  <c r="L2581" i="1"/>
  <c r="AK2580" i="1"/>
  <c r="AI2580" i="1"/>
  <c r="AF2580" i="1"/>
  <c r="AH2580" i="1"/>
  <c r="AE2580" i="1"/>
  <c r="L2580" i="1"/>
  <c r="AK2579" i="1"/>
  <c r="AI2579" i="1"/>
  <c r="AF2579" i="1"/>
  <c r="AH2579" i="1"/>
  <c r="AE2579" i="1"/>
  <c r="L2579" i="1"/>
  <c r="AK2578" i="1"/>
  <c r="AI2578" i="1"/>
  <c r="AF2578" i="1"/>
  <c r="AH2578" i="1"/>
  <c r="AE2578" i="1"/>
  <c r="L2578" i="1"/>
  <c r="AK2577" i="1"/>
  <c r="AI2577" i="1"/>
  <c r="AF2577" i="1"/>
  <c r="AH2577" i="1"/>
  <c r="AE2577" i="1"/>
  <c r="L2577" i="1"/>
  <c r="AK2576" i="1"/>
  <c r="AI2576" i="1"/>
  <c r="AF2576" i="1"/>
  <c r="AH2576" i="1"/>
  <c r="AE2576" i="1"/>
  <c r="L2576" i="1"/>
  <c r="AK2575" i="1"/>
  <c r="AI2575" i="1"/>
  <c r="AF2575" i="1"/>
  <c r="AH2575" i="1"/>
  <c r="AE2575" i="1"/>
  <c r="L2575" i="1"/>
  <c r="AK2574" i="1"/>
  <c r="AI2574" i="1"/>
  <c r="AF2574" i="1"/>
  <c r="AH2574" i="1"/>
  <c r="AE2574" i="1"/>
  <c r="L2574" i="1"/>
  <c r="AK2573" i="1"/>
  <c r="AI2573" i="1"/>
  <c r="AF2573" i="1"/>
  <c r="AH2573" i="1"/>
  <c r="AE2573" i="1"/>
  <c r="L2573" i="1"/>
  <c r="AK2572" i="1"/>
  <c r="AI2572" i="1"/>
  <c r="AF2572" i="1"/>
  <c r="AH2572" i="1"/>
  <c r="AE2572" i="1"/>
  <c r="L2572" i="1"/>
  <c r="AK2571" i="1"/>
  <c r="AI2571" i="1"/>
  <c r="AF2571" i="1"/>
  <c r="AH2571" i="1"/>
  <c r="AE2571" i="1"/>
  <c r="L2571" i="1"/>
  <c r="AK2570" i="1"/>
  <c r="AI2570" i="1"/>
  <c r="AF2570" i="1"/>
  <c r="AH2570" i="1"/>
  <c r="AE2570" i="1"/>
  <c r="L2570" i="1"/>
  <c r="AK2569" i="1"/>
  <c r="AI2569" i="1"/>
  <c r="AF2569" i="1"/>
  <c r="AH2569" i="1"/>
  <c r="AE2569" i="1"/>
  <c r="L2569" i="1"/>
  <c r="AK2568" i="1"/>
  <c r="AI2568" i="1"/>
  <c r="AF2568" i="1"/>
  <c r="AH2568" i="1"/>
  <c r="AE2568" i="1"/>
  <c r="L2568" i="1"/>
  <c r="AK2567" i="1"/>
  <c r="AI2567" i="1"/>
  <c r="AF2567" i="1"/>
  <c r="AH2567" i="1"/>
  <c r="AE2567" i="1"/>
  <c r="L2567" i="1"/>
  <c r="AK2566" i="1"/>
  <c r="AI2566" i="1"/>
  <c r="AF2566" i="1"/>
  <c r="AH2566" i="1"/>
  <c r="AE2566" i="1"/>
  <c r="L2566" i="1"/>
  <c r="AK2565" i="1"/>
  <c r="AI2565" i="1"/>
  <c r="AF2565" i="1"/>
  <c r="AH2565" i="1"/>
  <c r="AE2565" i="1"/>
  <c r="L2565" i="1"/>
  <c r="AK2564" i="1"/>
  <c r="AI2564" i="1"/>
  <c r="AF2564" i="1"/>
  <c r="AH2564" i="1"/>
  <c r="AE2564" i="1"/>
  <c r="L2564" i="1"/>
  <c r="AK2563" i="1"/>
  <c r="AI2563" i="1"/>
  <c r="AF2563" i="1"/>
  <c r="AH2563" i="1"/>
  <c r="AE2563" i="1"/>
  <c r="L2563" i="1"/>
  <c r="S2562" i="1"/>
  <c r="AK2562" i="1"/>
  <c r="AI2562" i="1"/>
  <c r="AF2562" i="1"/>
  <c r="AH2562" i="1"/>
  <c r="AE2562" i="1"/>
  <c r="L2562" i="1"/>
  <c r="AK2561" i="1"/>
  <c r="AI2561" i="1"/>
  <c r="AF2561" i="1"/>
  <c r="AH2561" i="1"/>
  <c r="AE2561" i="1"/>
  <c r="L2561" i="1"/>
  <c r="AK2560" i="1"/>
  <c r="AI2560" i="1"/>
  <c r="AF2560" i="1"/>
  <c r="AH2560" i="1"/>
  <c r="AE2560" i="1"/>
  <c r="L2560" i="1"/>
  <c r="AK2559" i="1"/>
  <c r="AI2559" i="1"/>
  <c r="AF2559" i="1"/>
  <c r="AH2559" i="1"/>
  <c r="AE2559" i="1"/>
  <c r="L2559" i="1"/>
  <c r="AK2558" i="1"/>
  <c r="AI2558" i="1"/>
  <c r="AF2558" i="1"/>
  <c r="AH2558" i="1"/>
  <c r="AE2558" i="1"/>
  <c r="L2558" i="1"/>
  <c r="AK2557" i="1"/>
  <c r="AI2557" i="1"/>
  <c r="AF2557" i="1"/>
  <c r="AH2557" i="1"/>
  <c r="AE2557" i="1"/>
  <c r="L2557" i="1"/>
  <c r="AK2556" i="1"/>
  <c r="AI2556" i="1"/>
  <c r="AF2556" i="1"/>
  <c r="AH2556" i="1"/>
  <c r="AE2556" i="1"/>
  <c r="L2556" i="1"/>
  <c r="AK2555" i="1"/>
  <c r="AI2555" i="1"/>
  <c r="AF2555" i="1"/>
  <c r="AH2555" i="1"/>
  <c r="AE2555" i="1"/>
  <c r="L2555" i="1"/>
  <c r="AK2554" i="1"/>
  <c r="AI2554" i="1"/>
  <c r="AF2554" i="1"/>
  <c r="AH2554" i="1"/>
  <c r="AE2554" i="1"/>
  <c r="L2554" i="1"/>
  <c r="AK2553" i="1"/>
  <c r="AI2553" i="1"/>
  <c r="AF2553" i="1"/>
  <c r="AH2553" i="1"/>
  <c r="AE2553" i="1"/>
  <c r="L2553" i="1"/>
  <c r="AK2552" i="1"/>
  <c r="AI2552" i="1"/>
  <c r="AF2552" i="1"/>
  <c r="AH2552" i="1"/>
  <c r="AE2552" i="1"/>
  <c r="L2552" i="1"/>
  <c r="AK2551" i="1"/>
  <c r="AI2551" i="1"/>
  <c r="AF2551" i="1"/>
  <c r="AH2551" i="1"/>
  <c r="AE2551" i="1"/>
  <c r="L2551" i="1"/>
  <c r="AK2550" i="1"/>
  <c r="AI2550" i="1"/>
  <c r="AF2550" i="1"/>
  <c r="AH2550" i="1"/>
  <c r="AE2550" i="1"/>
  <c r="L2550" i="1"/>
  <c r="AK2549" i="1"/>
  <c r="AI2549" i="1"/>
  <c r="AF2549" i="1"/>
  <c r="AH2549" i="1"/>
  <c r="AE2549" i="1"/>
  <c r="L2549" i="1"/>
  <c r="AK2548" i="1"/>
  <c r="AI2548" i="1"/>
  <c r="AF2548" i="1"/>
  <c r="AH2548" i="1"/>
  <c r="AE2548" i="1"/>
  <c r="L2548" i="1"/>
  <c r="AK2547" i="1"/>
  <c r="AI2547" i="1"/>
  <c r="AF2547" i="1"/>
  <c r="AH2547" i="1"/>
  <c r="AE2547" i="1"/>
  <c r="L2547" i="1"/>
  <c r="AK2546" i="1"/>
  <c r="AI2546" i="1"/>
  <c r="AF2546" i="1"/>
  <c r="AH2546" i="1"/>
  <c r="AE2546" i="1"/>
  <c r="L2546" i="1"/>
  <c r="AK2545" i="1"/>
  <c r="AI2545" i="1"/>
  <c r="AF2545" i="1"/>
  <c r="AH2545" i="1"/>
  <c r="AE2545" i="1"/>
  <c r="L2545" i="1"/>
  <c r="AK2544" i="1"/>
  <c r="AI2544" i="1"/>
  <c r="AF2544" i="1"/>
  <c r="AH2544" i="1"/>
  <c r="AE2544" i="1"/>
  <c r="L2544" i="1"/>
  <c r="AK2543" i="1"/>
  <c r="AI2543" i="1"/>
  <c r="AF2543" i="1"/>
  <c r="AH2543" i="1"/>
  <c r="AE2543" i="1"/>
  <c r="L2543" i="1"/>
  <c r="AK2542" i="1"/>
  <c r="AI2542" i="1"/>
  <c r="AF2542" i="1"/>
  <c r="AH2542" i="1"/>
  <c r="AE2542" i="1"/>
  <c r="L2542" i="1"/>
  <c r="AK2541" i="1"/>
  <c r="AI2541" i="1"/>
  <c r="AF2541" i="1"/>
  <c r="AH2541" i="1"/>
  <c r="AE2541" i="1"/>
  <c r="L2541" i="1"/>
  <c r="AK2540" i="1"/>
  <c r="AI2540" i="1"/>
  <c r="AF2540" i="1"/>
  <c r="AH2540" i="1"/>
  <c r="AE2540" i="1"/>
  <c r="L2540" i="1"/>
  <c r="AK2539" i="1"/>
  <c r="AI2539" i="1"/>
  <c r="AF2539" i="1"/>
  <c r="AH2539" i="1"/>
  <c r="AE2539" i="1"/>
  <c r="L2539" i="1"/>
  <c r="AK2538" i="1"/>
  <c r="AI2538" i="1"/>
  <c r="AF2538" i="1"/>
  <c r="AH2538" i="1"/>
  <c r="AE2538" i="1"/>
  <c r="L2538" i="1"/>
  <c r="AK2537" i="1"/>
  <c r="AI2537" i="1"/>
  <c r="AF2537" i="1"/>
  <c r="AH2537" i="1"/>
  <c r="AE2537" i="1"/>
  <c r="L2537" i="1"/>
  <c r="AK2536" i="1"/>
  <c r="AI2536" i="1"/>
  <c r="AF2536" i="1"/>
  <c r="AH2536" i="1"/>
  <c r="AE2536" i="1"/>
  <c r="L2536" i="1"/>
  <c r="AK2535" i="1"/>
  <c r="AI2535" i="1"/>
  <c r="AF2535" i="1"/>
  <c r="AH2535" i="1"/>
  <c r="AE2535" i="1"/>
  <c r="L2535" i="1"/>
  <c r="AK2534" i="1"/>
  <c r="AI2534" i="1"/>
  <c r="AF2534" i="1"/>
  <c r="AH2534" i="1"/>
  <c r="AE2534" i="1"/>
  <c r="L2534" i="1"/>
  <c r="AK2533" i="1"/>
  <c r="AI2533" i="1"/>
  <c r="AF2533" i="1"/>
  <c r="AH2533" i="1"/>
  <c r="AE2533" i="1"/>
  <c r="L2533" i="1"/>
  <c r="AK2532" i="1"/>
  <c r="AI2532" i="1"/>
  <c r="AF2532" i="1"/>
  <c r="AH2532" i="1"/>
  <c r="AE2532" i="1"/>
  <c r="L2532" i="1"/>
  <c r="AK2531" i="1"/>
  <c r="AI2531" i="1"/>
  <c r="AF2531" i="1"/>
  <c r="AH2531" i="1"/>
  <c r="AE2531" i="1"/>
  <c r="L2531" i="1"/>
  <c r="AK2530" i="1"/>
  <c r="AI2530" i="1"/>
  <c r="AF2530" i="1"/>
  <c r="AH2530" i="1"/>
  <c r="AE2530" i="1"/>
  <c r="L2530" i="1"/>
  <c r="AK2529" i="1"/>
  <c r="AI2529" i="1"/>
  <c r="AF2529" i="1"/>
  <c r="AH2529" i="1"/>
  <c r="AE2529" i="1"/>
  <c r="L2529" i="1"/>
  <c r="AK2528" i="1"/>
  <c r="AI2528" i="1"/>
  <c r="AF2528" i="1"/>
  <c r="AH2528" i="1"/>
  <c r="AE2528" i="1"/>
  <c r="L2528" i="1"/>
  <c r="AK2527" i="1"/>
  <c r="AI2527" i="1"/>
  <c r="AF2527" i="1"/>
  <c r="AH2527" i="1"/>
  <c r="AE2527" i="1"/>
  <c r="L2527" i="1"/>
  <c r="AK2526" i="1"/>
  <c r="AI2526" i="1"/>
  <c r="AF2526" i="1"/>
  <c r="AH2526" i="1"/>
  <c r="AE2526" i="1"/>
  <c r="L2526" i="1"/>
  <c r="AK2525" i="1"/>
  <c r="AI2525" i="1"/>
  <c r="AF2525" i="1"/>
  <c r="AH2525" i="1"/>
  <c r="AE2525" i="1"/>
  <c r="L2525" i="1"/>
  <c r="AK2524" i="1"/>
  <c r="AI2524" i="1"/>
  <c r="AF2524" i="1"/>
  <c r="AH2524" i="1"/>
  <c r="AE2524" i="1"/>
  <c r="L2524" i="1"/>
  <c r="AK2523" i="1"/>
  <c r="AI2523" i="1"/>
  <c r="AF2523" i="1"/>
  <c r="AH2523" i="1"/>
  <c r="AE2523" i="1"/>
  <c r="L2523" i="1"/>
  <c r="AK2522" i="1"/>
  <c r="AI2522" i="1"/>
  <c r="AF2522" i="1"/>
  <c r="AH2522" i="1"/>
  <c r="AE2522" i="1"/>
  <c r="L2522" i="1"/>
  <c r="AK2521" i="1"/>
  <c r="AI2521" i="1"/>
  <c r="AF2521" i="1"/>
  <c r="AH2521" i="1"/>
  <c r="AE2521" i="1"/>
  <c r="L2521" i="1"/>
  <c r="AK2520" i="1"/>
  <c r="AI2520" i="1"/>
  <c r="AF2520" i="1"/>
  <c r="AH2520" i="1"/>
  <c r="AE2520" i="1"/>
  <c r="L2520" i="1"/>
  <c r="AK2519" i="1"/>
  <c r="AI2519" i="1"/>
  <c r="AF2519" i="1"/>
  <c r="AH2519" i="1"/>
  <c r="AE2519" i="1"/>
  <c r="L2519" i="1"/>
  <c r="AK2518" i="1"/>
  <c r="AI2518" i="1"/>
  <c r="AF2518" i="1"/>
  <c r="AH2518" i="1"/>
  <c r="AE2518" i="1"/>
  <c r="L2518" i="1"/>
  <c r="AK2517" i="1"/>
  <c r="AI2517" i="1"/>
  <c r="AF2517" i="1"/>
  <c r="AH2517" i="1"/>
  <c r="AE2517" i="1"/>
  <c r="L2517" i="1"/>
  <c r="AK2516" i="1"/>
  <c r="AI2516" i="1"/>
  <c r="AF2516" i="1"/>
  <c r="AH2516" i="1"/>
  <c r="AE2516" i="1"/>
  <c r="L2516" i="1"/>
  <c r="AK2515" i="1"/>
  <c r="AI2515" i="1"/>
  <c r="AF2515" i="1"/>
  <c r="AH2515" i="1"/>
  <c r="AE2515" i="1"/>
  <c r="L2515" i="1"/>
  <c r="AK2514" i="1"/>
  <c r="AI2514" i="1"/>
  <c r="AF2514" i="1"/>
  <c r="AH2514" i="1"/>
  <c r="AE2514" i="1"/>
  <c r="L2514" i="1"/>
  <c r="AK2513" i="1"/>
  <c r="AI2513" i="1"/>
  <c r="AF2513" i="1"/>
  <c r="AH2513" i="1"/>
  <c r="AE2513" i="1"/>
  <c r="L2513" i="1"/>
  <c r="AK2512" i="1"/>
  <c r="AI2512" i="1"/>
  <c r="AF2512" i="1"/>
  <c r="AH2512" i="1"/>
  <c r="AE2512" i="1"/>
  <c r="L2512" i="1"/>
  <c r="AK2511" i="1"/>
  <c r="AI2511" i="1"/>
  <c r="AF2511" i="1"/>
  <c r="AH2511" i="1"/>
  <c r="AE2511" i="1"/>
  <c r="L2511" i="1"/>
  <c r="AK2510" i="1"/>
  <c r="AI2510" i="1"/>
  <c r="AF2510" i="1"/>
  <c r="AH2510" i="1"/>
  <c r="AE2510" i="1"/>
  <c r="L2510" i="1"/>
  <c r="AK2509" i="1"/>
  <c r="AI2509" i="1"/>
  <c r="AF2509" i="1"/>
  <c r="AH2509" i="1"/>
  <c r="AE2509" i="1"/>
  <c r="L2509" i="1"/>
  <c r="AK2508" i="1"/>
  <c r="AI2508" i="1"/>
  <c r="AF2508" i="1"/>
  <c r="AH2508" i="1"/>
  <c r="AE2508" i="1"/>
  <c r="L2508" i="1"/>
  <c r="AK2507" i="1"/>
  <c r="AI2507" i="1"/>
  <c r="AF2507" i="1"/>
  <c r="AH2507" i="1"/>
  <c r="AE2507" i="1"/>
  <c r="L2507" i="1"/>
  <c r="AK2506" i="1"/>
  <c r="AI2506" i="1"/>
  <c r="AF2506" i="1"/>
  <c r="AH2506" i="1"/>
  <c r="AE2506" i="1"/>
  <c r="L2506" i="1"/>
  <c r="AK2505" i="1"/>
  <c r="AI2505" i="1"/>
  <c r="AF2505" i="1"/>
  <c r="AH2505" i="1"/>
  <c r="AE2505" i="1"/>
  <c r="L2505" i="1"/>
  <c r="AK2504" i="1"/>
  <c r="AI2504" i="1"/>
  <c r="AF2504" i="1"/>
  <c r="AH2504" i="1"/>
  <c r="AE2504" i="1"/>
  <c r="L2504" i="1"/>
  <c r="AK2503" i="1"/>
  <c r="AI2503" i="1"/>
  <c r="AF2503" i="1"/>
  <c r="AH2503" i="1"/>
  <c r="AE2503" i="1"/>
  <c r="L2503" i="1"/>
  <c r="AK2502" i="1"/>
  <c r="AI2502" i="1"/>
  <c r="AF2502" i="1"/>
  <c r="AH2502" i="1"/>
  <c r="AE2502" i="1"/>
  <c r="L2502" i="1"/>
  <c r="AK2501" i="1"/>
  <c r="AI2501" i="1"/>
  <c r="AF2501" i="1"/>
  <c r="AH2501" i="1"/>
  <c r="AE2501" i="1"/>
  <c r="L2501" i="1"/>
  <c r="AK2500" i="1"/>
  <c r="AI2500" i="1"/>
  <c r="AF2500" i="1"/>
  <c r="AH2500" i="1"/>
  <c r="AE2500" i="1"/>
  <c r="L2500" i="1"/>
  <c r="AK2499" i="1"/>
  <c r="AI2499" i="1"/>
  <c r="AF2499" i="1"/>
  <c r="AH2499" i="1"/>
  <c r="AE2499" i="1"/>
  <c r="L2499" i="1"/>
  <c r="AK2498" i="1"/>
  <c r="AI2498" i="1"/>
  <c r="AF2498" i="1"/>
  <c r="AH2498" i="1"/>
  <c r="AE2498" i="1"/>
  <c r="L2498" i="1"/>
  <c r="AK2497" i="1"/>
  <c r="AI2497" i="1"/>
  <c r="AF2497" i="1"/>
  <c r="AH2497" i="1"/>
  <c r="AE2497" i="1"/>
  <c r="L2497" i="1"/>
  <c r="AK2496" i="1"/>
  <c r="AI2496" i="1"/>
  <c r="AF2496" i="1"/>
  <c r="AH2496" i="1"/>
  <c r="AE2496" i="1"/>
  <c r="L2496" i="1"/>
  <c r="AK2495" i="1"/>
  <c r="AI2495" i="1"/>
  <c r="AF2495" i="1"/>
  <c r="AH2495" i="1"/>
  <c r="AE2495" i="1"/>
  <c r="L2495" i="1"/>
  <c r="AK2494" i="1"/>
  <c r="AI2494" i="1"/>
  <c r="AF2494" i="1"/>
  <c r="AH2494" i="1"/>
  <c r="AE2494" i="1"/>
  <c r="L2494" i="1"/>
  <c r="AK2493" i="1"/>
  <c r="AI2493" i="1"/>
  <c r="AF2493" i="1"/>
  <c r="AH2493" i="1"/>
  <c r="AE2493" i="1"/>
  <c r="L2493" i="1"/>
  <c r="AK2492" i="1"/>
  <c r="AI2492" i="1"/>
  <c r="AF2492" i="1"/>
  <c r="AH2492" i="1"/>
  <c r="AE2492" i="1"/>
  <c r="L2492" i="1"/>
  <c r="AK2491" i="1"/>
  <c r="AI2491" i="1"/>
  <c r="AF2491" i="1"/>
  <c r="AH2491" i="1"/>
  <c r="AE2491" i="1"/>
  <c r="L2491" i="1"/>
  <c r="AK2490" i="1"/>
  <c r="AI2490" i="1"/>
  <c r="AF2490" i="1"/>
  <c r="AH2490" i="1"/>
  <c r="AE2490" i="1"/>
  <c r="L2490" i="1"/>
  <c r="AK2489" i="1"/>
  <c r="AI2489" i="1"/>
  <c r="AF2489" i="1"/>
  <c r="AH2489" i="1"/>
  <c r="AE2489" i="1"/>
  <c r="L2489" i="1"/>
  <c r="AK2488" i="1"/>
  <c r="AI2488" i="1"/>
  <c r="AF2488" i="1"/>
  <c r="AH2488" i="1"/>
  <c r="AE2488" i="1"/>
  <c r="L2488" i="1"/>
  <c r="AK2487" i="1"/>
  <c r="AI2487" i="1"/>
  <c r="AF2487" i="1"/>
  <c r="AH2487" i="1"/>
  <c r="AE2487" i="1"/>
  <c r="L2487" i="1"/>
  <c r="AK2486" i="1"/>
  <c r="AI2486" i="1"/>
  <c r="AF2486" i="1"/>
  <c r="AH2486" i="1"/>
  <c r="AE2486" i="1"/>
  <c r="L2486" i="1"/>
  <c r="AK2485" i="1"/>
  <c r="AI2485" i="1"/>
  <c r="AF2485" i="1"/>
  <c r="AH2485" i="1"/>
  <c r="AE2485" i="1"/>
  <c r="L2485" i="1"/>
  <c r="AK2484" i="1"/>
  <c r="AI2484" i="1"/>
  <c r="AF2484" i="1"/>
  <c r="AH2484" i="1"/>
  <c r="AE2484" i="1"/>
  <c r="L2484" i="1"/>
  <c r="AK2483" i="1"/>
  <c r="AI2483" i="1"/>
  <c r="AF2483" i="1"/>
  <c r="AH2483" i="1"/>
  <c r="AE2483" i="1"/>
  <c r="L2483" i="1"/>
  <c r="AK2482" i="1"/>
  <c r="AI2482" i="1"/>
  <c r="AF2482" i="1"/>
  <c r="AH2482" i="1"/>
  <c r="AE2482" i="1"/>
  <c r="L2482" i="1"/>
  <c r="AK2481" i="1"/>
  <c r="AI2481" i="1"/>
  <c r="AF2481" i="1"/>
  <c r="AH2481" i="1"/>
  <c r="AE2481" i="1"/>
  <c r="L2481" i="1"/>
  <c r="AK2480" i="1"/>
  <c r="AI2480" i="1"/>
  <c r="AF2480" i="1"/>
  <c r="AH2480" i="1"/>
  <c r="AE2480" i="1"/>
  <c r="L2480" i="1"/>
  <c r="AK2479" i="1"/>
  <c r="AI2479" i="1"/>
  <c r="AF2479" i="1"/>
  <c r="AH2479" i="1"/>
  <c r="AE2479" i="1"/>
  <c r="L2479" i="1"/>
  <c r="AK2478" i="1"/>
  <c r="AI2478" i="1"/>
  <c r="AF2478" i="1"/>
  <c r="AH2478" i="1"/>
  <c r="AE2478" i="1"/>
  <c r="L2478" i="1"/>
  <c r="AK2477" i="1"/>
  <c r="AI2477" i="1"/>
  <c r="AF2477" i="1"/>
  <c r="AH2477" i="1"/>
  <c r="AE2477" i="1"/>
  <c r="L2477" i="1"/>
  <c r="AK2476" i="1"/>
  <c r="AI2476" i="1"/>
  <c r="AF2476" i="1"/>
  <c r="AH2476" i="1"/>
  <c r="AE2476" i="1"/>
  <c r="L2476" i="1"/>
  <c r="AK2475" i="1"/>
  <c r="AI2475" i="1"/>
  <c r="AF2475" i="1"/>
  <c r="AH2475" i="1"/>
  <c r="AE2475" i="1"/>
  <c r="L2475" i="1"/>
  <c r="AK2474" i="1"/>
  <c r="AI2474" i="1"/>
  <c r="AF2474" i="1"/>
  <c r="AH2474" i="1"/>
  <c r="AE2474" i="1"/>
  <c r="L2474" i="1"/>
  <c r="AK2473" i="1"/>
  <c r="AI2473" i="1"/>
  <c r="AF2473" i="1"/>
  <c r="AH2473" i="1"/>
  <c r="AE2473" i="1"/>
  <c r="L2473" i="1"/>
  <c r="AK2472" i="1"/>
  <c r="AI2472" i="1"/>
  <c r="AF2472" i="1"/>
  <c r="AH2472" i="1"/>
  <c r="AE2472" i="1"/>
  <c r="L2472" i="1"/>
  <c r="AK2471" i="1"/>
  <c r="AI2471" i="1"/>
  <c r="AF2471" i="1"/>
  <c r="AH2471" i="1"/>
  <c r="AE2471" i="1"/>
  <c r="L2471" i="1"/>
  <c r="AK2470" i="1"/>
  <c r="AI2470" i="1"/>
  <c r="AF2470" i="1"/>
  <c r="AH2470" i="1"/>
  <c r="AE2470" i="1"/>
  <c r="L2470" i="1"/>
  <c r="AK2469" i="1"/>
  <c r="AI2469" i="1"/>
  <c r="AF2469" i="1"/>
  <c r="AH2469" i="1"/>
  <c r="AE2469" i="1"/>
  <c r="L2469" i="1"/>
  <c r="AK2468" i="1"/>
  <c r="AI2468" i="1"/>
  <c r="AF2468" i="1"/>
  <c r="AH2468" i="1"/>
  <c r="AE2468" i="1"/>
  <c r="L2468" i="1"/>
  <c r="AK2467" i="1"/>
  <c r="AI2467" i="1"/>
  <c r="AF2467" i="1"/>
  <c r="AH2467" i="1"/>
  <c r="AE2467" i="1"/>
  <c r="L2467" i="1"/>
  <c r="AK2466" i="1"/>
  <c r="AI2466" i="1"/>
  <c r="AF2466" i="1"/>
  <c r="AH2466" i="1"/>
  <c r="AE2466" i="1"/>
  <c r="L2466" i="1"/>
  <c r="AK2465" i="1"/>
  <c r="AI2465" i="1"/>
  <c r="AF2465" i="1"/>
  <c r="AH2465" i="1"/>
  <c r="AE2465" i="1"/>
  <c r="L2465" i="1"/>
  <c r="AK2464" i="1"/>
  <c r="AI2464" i="1"/>
  <c r="AF2464" i="1"/>
  <c r="AH2464" i="1"/>
  <c r="AE2464" i="1"/>
  <c r="L2464" i="1"/>
  <c r="AK2463" i="1"/>
  <c r="AI2463" i="1"/>
  <c r="AF2463" i="1"/>
  <c r="AH2463" i="1"/>
  <c r="AE2463" i="1"/>
  <c r="L2463" i="1"/>
  <c r="AK2462" i="1"/>
  <c r="AI2462" i="1"/>
  <c r="AF2462" i="1"/>
  <c r="AH2462" i="1"/>
  <c r="AE2462" i="1"/>
  <c r="L2462" i="1"/>
  <c r="AK2461" i="1"/>
  <c r="AI2461" i="1"/>
  <c r="AF2461" i="1"/>
  <c r="AH2461" i="1"/>
  <c r="AE2461" i="1"/>
  <c r="L2461" i="1"/>
  <c r="AK2460" i="1"/>
  <c r="AI2460" i="1"/>
  <c r="AF2460" i="1"/>
  <c r="AH2460" i="1"/>
  <c r="AE2460" i="1"/>
  <c r="L2460" i="1"/>
  <c r="AK2459" i="1"/>
  <c r="AI2459" i="1"/>
  <c r="AF2459" i="1"/>
  <c r="AH2459" i="1"/>
  <c r="AE2459" i="1"/>
  <c r="L2459" i="1"/>
  <c r="AK2458" i="1"/>
  <c r="AI2458" i="1"/>
  <c r="AF2458" i="1"/>
  <c r="AH2458" i="1"/>
  <c r="AE2458" i="1"/>
  <c r="L2458" i="1"/>
  <c r="AK2457" i="1"/>
  <c r="AI2457" i="1"/>
  <c r="AF2457" i="1"/>
  <c r="AH2457" i="1"/>
  <c r="AE2457" i="1"/>
  <c r="L2457" i="1"/>
  <c r="AK2456" i="1"/>
  <c r="AI2456" i="1"/>
  <c r="AF2456" i="1"/>
  <c r="AH2456" i="1"/>
  <c r="AE2456" i="1"/>
  <c r="L2456" i="1"/>
  <c r="AK2455" i="1"/>
  <c r="AI2455" i="1"/>
  <c r="AF2455" i="1"/>
  <c r="AH2455" i="1"/>
  <c r="AE2455" i="1"/>
  <c r="L2455" i="1"/>
  <c r="AK2454" i="1"/>
  <c r="AI2454" i="1"/>
  <c r="AF2454" i="1"/>
  <c r="AH2454" i="1"/>
  <c r="AE2454" i="1"/>
  <c r="L2454" i="1"/>
  <c r="AK2453" i="1"/>
  <c r="AI2453" i="1"/>
  <c r="AF2453" i="1"/>
  <c r="AH2453" i="1"/>
  <c r="AE2453" i="1"/>
  <c r="L2453" i="1"/>
  <c r="AK2452" i="1"/>
  <c r="AI2452" i="1"/>
  <c r="AF2452" i="1"/>
  <c r="AH2452" i="1"/>
  <c r="AE2452" i="1"/>
  <c r="L2452" i="1"/>
  <c r="AK2451" i="1"/>
  <c r="AI2451" i="1"/>
  <c r="AF2451" i="1"/>
  <c r="AH2451" i="1"/>
  <c r="AE2451" i="1"/>
  <c r="L2451" i="1"/>
  <c r="AK2450" i="1"/>
  <c r="AI2450" i="1"/>
  <c r="AF2450" i="1"/>
  <c r="AH2450" i="1"/>
  <c r="AE2450" i="1"/>
  <c r="L2450" i="1"/>
  <c r="AK2449" i="1"/>
  <c r="AI2449" i="1"/>
  <c r="AF2449" i="1"/>
  <c r="AH2449" i="1"/>
  <c r="AE2449" i="1"/>
  <c r="L2449" i="1"/>
  <c r="AK2448" i="1"/>
  <c r="AI2448" i="1"/>
  <c r="AF2448" i="1"/>
  <c r="AH2448" i="1"/>
  <c r="AE2448" i="1"/>
  <c r="L2448" i="1"/>
  <c r="AK2447" i="1"/>
  <c r="AI2447" i="1"/>
  <c r="AF2447" i="1"/>
  <c r="AH2447" i="1"/>
  <c r="AE2447" i="1"/>
  <c r="L2447" i="1"/>
  <c r="AK2446" i="1"/>
  <c r="AI2446" i="1"/>
  <c r="AF2446" i="1"/>
  <c r="AH2446" i="1"/>
  <c r="AE2446" i="1"/>
  <c r="L2446" i="1"/>
  <c r="AK2445" i="1"/>
  <c r="AI2445" i="1"/>
  <c r="AF2445" i="1"/>
  <c r="AH2445" i="1"/>
  <c r="AE2445" i="1"/>
  <c r="L2445" i="1"/>
  <c r="AK2444" i="1"/>
  <c r="AI2444" i="1"/>
  <c r="AF2444" i="1"/>
  <c r="AH2444" i="1"/>
  <c r="AE2444" i="1"/>
  <c r="L2444" i="1"/>
  <c r="AK2443" i="1"/>
  <c r="AI2443" i="1"/>
  <c r="AF2443" i="1"/>
  <c r="AH2443" i="1"/>
  <c r="AE2443" i="1"/>
  <c r="L2443" i="1"/>
  <c r="AK2442" i="1"/>
  <c r="AI2442" i="1"/>
  <c r="AF2442" i="1"/>
  <c r="AH2442" i="1"/>
  <c r="AE2442" i="1"/>
  <c r="L2442" i="1"/>
  <c r="AK2441" i="1"/>
  <c r="AI2441" i="1"/>
  <c r="AF2441" i="1"/>
  <c r="AH2441" i="1"/>
  <c r="AE2441" i="1"/>
  <c r="L2441" i="1"/>
  <c r="AK2440" i="1"/>
  <c r="AI2440" i="1"/>
  <c r="AF2440" i="1"/>
  <c r="AH2440" i="1"/>
  <c r="AE2440" i="1"/>
  <c r="L2440" i="1"/>
  <c r="AK2439" i="1"/>
  <c r="AI2439" i="1"/>
  <c r="AF2439" i="1"/>
  <c r="AH2439" i="1"/>
  <c r="AE2439" i="1"/>
  <c r="L2439" i="1"/>
  <c r="AK2438" i="1"/>
  <c r="AI2438" i="1"/>
  <c r="AF2438" i="1"/>
  <c r="AH2438" i="1"/>
  <c r="AE2438" i="1"/>
  <c r="L2438" i="1"/>
  <c r="AK2437" i="1"/>
  <c r="AI2437" i="1"/>
  <c r="AF2437" i="1"/>
  <c r="AH2437" i="1"/>
  <c r="AE2437" i="1"/>
  <c r="L2437" i="1"/>
  <c r="AK2436" i="1"/>
  <c r="AI2436" i="1"/>
  <c r="AF2436" i="1"/>
  <c r="AH2436" i="1"/>
  <c r="AE2436" i="1"/>
  <c r="L2436" i="1"/>
  <c r="AK2435" i="1"/>
  <c r="AI2435" i="1"/>
  <c r="AF2435" i="1"/>
  <c r="AH2435" i="1"/>
  <c r="AE2435" i="1"/>
  <c r="L2435" i="1"/>
  <c r="AK2434" i="1"/>
  <c r="AI2434" i="1"/>
  <c r="AF2434" i="1"/>
  <c r="AH2434" i="1"/>
  <c r="AE2434" i="1"/>
  <c r="L2434" i="1"/>
  <c r="AK2433" i="1"/>
  <c r="AI2433" i="1"/>
  <c r="AF2433" i="1"/>
  <c r="AH2433" i="1"/>
  <c r="AE2433" i="1"/>
  <c r="L2433" i="1"/>
  <c r="AK2432" i="1"/>
  <c r="AI2432" i="1"/>
  <c r="AF2432" i="1"/>
  <c r="AH2432" i="1"/>
  <c r="AE2432" i="1"/>
  <c r="L2432" i="1"/>
  <c r="AK2431" i="1"/>
  <c r="AI2431" i="1"/>
  <c r="AF2431" i="1"/>
  <c r="AH2431" i="1"/>
  <c r="AE2431" i="1"/>
  <c r="L2431" i="1"/>
  <c r="AK2430" i="1"/>
  <c r="AI2430" i="1"/>
  <c r="AF2430" i="1"/>
  <c r="AH2430" i="1"/>
  <c r="AE2430" i="1"/>
  <c r="L2430" i="1"/>
  <c r="AK2429" i="1"/>
  <c r="AI2429" i="1"/>
  <c r="AF2429" i="1"/>
  <c r="AH2429" i="1"/>
  <c r="AE2429" i="1"/>
  <c r="L2429" i="1"/>
  <c r="AK2428" i="1"/>
  <c r="AI2428" i="1"/>
  <c r="AF2428" i="1"/>
  <c r="AH2428" i="1"/>
  <c r="AE2428" i="1"/>
  <c r="L2428" i="1"/>
  <c r="AK2427" i="1"/>
  <c r="AI2427" i="1"/>
  <c r="AF2427" i="1"/>
  <c r="AH2427" i="1"/>
  <c r="AE2427" i="1"/>
  <c r="L2427" i="1"/>
  <c r="AK2426" i="1"/>
  <c r="AI2426" i="1"/>
  <c r="AF2426" i="1"/>
  <c r="AH2426" i="1"/>
  <c r="AE2426" i="1"/>
  <c r="L2426" i="1"/>
  <c r="AK2425" i="1"/>
  <c r="AI2425" i="1"/>
  <c r="AF2425" i="1"/>
  <c r="AH2425" i="1"/>
  <c r="AE2425" i="1"/>
  <c r="L2425" i="1"/>
  <c r="AK2424" i="1"/>
  <c r="AI2424" i="1"/>
  <c r="AF2424" i="1"/>
  <c r="AH2424" i="1"/>
  <c r="AE2424" i="1"/>
  <c r="L2424" i="1"/>
  <c r="AK2423" i="1"/>
  <c r="AI2423" i="1"/>
  <c r="AF2423" i="1"/>
  <c r="AH2423" i="1"/>
  <c r="AE2423" i="1"/>
  <c r="L2423" i="1"/>
  <c r="AK2422" i="1"/>
  <c r="AI2422" i="1"/>
  <c r="AF2422" i="1"/>
  <c r="AH2422" i="1"/>
  <c r="AE2422" i="1"/>
  <c r="L2422" i="1"/>
  <c r="AK2421" i="1"/>
  <c r="AI2421" i="1"/>
  <c r="AF2421" i="1"/>
  <c r="AH2421" i="1"/>
  <c r="AE2421" i="1"/>
  <c r="L2421" i="1"/>
  <c r="AK2420" i="1"/>
  <c r="AI2420" i="1"/>
  <c r="AF2420" i="1"/>
  <c r="AH2420" i="1"/>
  <c r="AE2420" i="1"/>
  <c r="L2420" i="1"/>
  <c r="AK2419" i="1"/>
  <c r="AI2419" i="1"/>
  <c r="AF2419" i="1"/>
  <c r="AH2419" i="1"/>
  <c r="AE2419" i="1"/>
  <c r="L2419" i="1"/>
  <c r="AK2418" i="1"/>
  <c r="AI2418" i="1"/>
  <c r="AF2418" i="1"/>
  <c r="AH2418" i="1"/>
  <c r="AE2418" i="1"/>
  <c r="L2418" i="1"/>
  <c r="AK2417" i="1"/>
  <c r="AI2417" i="1"/>
  <c r="AF2417" i="1"/>
  <c r="AH2417" i="1"/>
  <c r="AE2417" i="1"/>
  <c r="L2417" i="1"/>
  <c r="AK2416" i="1"/>
  <c r="AI2416" i="1"/>
  <c r="AF2416" i="1"/>
  <c r="AH2416" i="1"/>
  <c r="AE2416" i="1"/>
  <c r="L2416" i="1"/>
  <c r="AK2415" i="1"/>
  <c r="AI2415" i="1"/>
  <c r="AF2415" i="1"/>
  <c r="AH2415" i="1"/>
  <c r="AE2415" i="1"/>
  <c r="L2415" i="1"/>
  <c r="AK2414" i="1"/>
  <c r="AI2414" i="1"/>
  <c r="AF2414" i="1"/>
  <c r="AH2414" i="1"/>
  <c r="AE2414" i="1"/>
  <c r="L2414" i="1"/>
  <c r="AK2413" i="1"/>
  <c r="AI2413" i="1"/>
  <c r="AF2413" i="1"/>
  <c r="AH2413" i="1"/>
  <c r="AE2413" i="1"/>
  <c r="L2413" i="1"/>
  <c r="AK2412" i="1"/>
  <c r="AI2412" i="1"/>
  <c r="AF2412" i="1"/>
  <c r="AH2412" i="1"/>
  <c r="AE2412" i="1"/>
  <c r="L2412" i="1"/>
  <c r="AK2411" i="1"/>
  <c r="AI2411" i="1"/>
  <c r="AF2411" i="1"/>
  <c r="AH2411" i="1"/>
  <c r="AE2411" i="1"/>
  <c r="L2411" i="1"/>
  <c r="AK2410" i="1"/>
  <c r="AI2410" i="1"/>
  <c r="AF2410" i="1"/>
  <c r="AH2410" i="1"/>
  <c r="AE2410" i="1"/>
  <c r="L2410" i="1"/>
  <c r="AK2409" i="1"/>
  <c r="AI2409" i="1"/>
  <c r="AF2409" i="1"/>
  <c r="AH2409" i="1"/>
  <c r="AE2409" i="1"/>
  <c r="L2409" i="1"/>
  <c r="AK2408" i="1"/>
  <c r="AI2408" i="1"/>
  <c r="AF2408" i="1"/>
  <c r="AH2408" i="1"/>
  <c r="AE2408" i="1"/>
  <c r="L2408" i="1"/>
  <c r="AK2407" i="1"/>
  <c r="AI2407" i="1"/>
  <c r="AF2407" i="1"/>
  <c r="AH2407" i="1"/>
  <c r="AE2407" i="1"/>
  <c r="L2407" i="1"/>
  <c r="AK2406" i="1"/>
  <c r="AI2406" i="1"/>
  <c r="AF2406" i="1"/>
  <c r="AH2406" i="1"/>
  <c r="AE2406" i="1"/>
  <c r="L2406" i="1"/>
  <c r="AK2405" i="1"/>
  <c r="AI2405" i="1"/>
  <c r="AF2405" i="1"/>
  <c r="AH2405" i="1"/>
  <c r="AE2405" i="1"/>
  <c r="L2405" i="1"/>
  <c r="AK2404" i="1"/>
  <c r="AI2404" i="1"/>
  <c r="AF2404" i="1"/>
  <c r="AH2404" i="1"/>
  <c r="AE2404" i="1"/>
  <c r="L2404" i="1"/>
  <c r="AK2403" i="1"/>
  <c r="AI2403" i="1"/>
  <c r="AF2403" i="1"/>
  <c r="AH2403" i="1"/>
  <c r="AE2403" i="1"/>
  <c r="L2403" i="1"/>
  <c r="AK2402" i="1"/>
  <c r="AI2402" i="1"/>
  <c r="AF2402" i="1"/>
  <c r="AH2402" i="1"/>
  <c r="AE2402" i="1"/>
  <c r="L2402" i="1"/>
  <c r="AK2401" i="1"/>
  <c r="AI2401" i="1"/>
  <c r="AF2401" i="1"/>
  <c r="AH2401" i="1"/>
  <c r="AE2401" i="1"/>
  <c r="L2401" i="1"/>
  <c r="AK2400" i="1"/>
  <c r="AI2400" i="1"/>
  <c r="AF2400" i="1"/>
  <c r="AH2400" i="1"/>
  <c r="AE2400" i="1"/>
  <c r="L2400" i="1"/>
  <c r="AK2399" i="1"/>
  <c r="AI2399" i="1"/>
  <c r="AF2399" i="1"/>
  <c r="AH2399" i="1"/>
  <c r="AE2399" i="1"/>
  <c r="L2399" i="1"/>
  <c r="AK2398" i="1"/>
  <c r="AI2398" i="1"/>
  <c r="AF2398" i="1"/>
  <c r="AH2398" i="1"/>
  <c r="AE2398" i="1"/>
  <c r="L2398" i="1"/>
  <c r="AK2397" i="1"/>
  <c r="AI2397" i="1"/>
  <c r="AF2397" i="1"/>
  <c r="AH2397" i="1"/>
  <c r="AE2397" i="1"/>
  <c r="L2397" i="1"/>
  <c r="AK2396" i="1"/>
  <c r="AI2396" i="1"/>
  <c r="AF2396" i="1"/>
  <c r="AH2396" i="1"/>
  <c r="AE2396" i="1"/>
  <c r="L2396" i="1"/>
  <c r="AK2395" i="1"/>
  <c r="AI2395" i="1"/>
  <c r="AF2395" i="1"/>
  <c r="AH2395" i="1"/>
  <c r="AE2395" i="1"/>
  <c r="L2395" i="1"/>
  <c r="AK2394" i="1"/>
  <c r="AI2394" i="1"/>
  <c r="AF2394" i="1"/>
  <c r="AH2394" i="1"/>
  <c r="AE2394" i="1"/>
  <c r="L2394" i="1"/>
  <c r="AK2393" i="1"/>
  <c r="AI2393" i="1"/>
  <c r="AF2393" i="1"/>
  <c r="AH2393" i="1"/>
  <c r="AE2393" i="1"/>
  <c r="L2393" i="1"/>
  <c r="AK2392" i="1"/>
  <c r="AI2392" i="1"/>
  <c r="AF2392" i="1"/>
  <c r="AH2392" i="1"/>
  <c r="AE2392" i="1"/>
  <c r="L2392" i="1"/>
  <c r="AK2391" i="1"/>
  <c r="AI2391" i="1"/>
  <c r="AF2391" i="1"/>
  <c r="AH2391" i="1"/>
  <c r="AE2391" i="1"/>
  <c r="L2391" i="1"/>
  <c r="AK2390" i="1"/>
  <c r="AI2390" i="1"/>
  <c r="AF2390" i="1"/>
  <c r="AH2390" i="1"/>
  <c r="AE2390" i="1"/>
  <c r="L2390" i="1"/>
  <c r="AK2389" i="1"/>
  <c r="AI2389" i="1"/>
  <c r="AF2389" i="1"/>
  <c r="AH2389" i="1"/>
  <c r="AE2389" i="1"/>
  <c r="L2389" i="1"/>
  <c r="AK2388" i="1"/>
  <c r="AI2388" i="1"/>
  <c r="AF2388" i="1"/>
  <c r="AH2388" i="1"/>
  <c r="AE2388" i="1"/>
  <c r="L2388" i="1"/>
  <c r="AK2387" i="1"/>
  <c r="AI2387" i="1"/>
  <c r="AF2387" i="1"/>
  <c r="AH2387" i="1"/>
  <c r="AE2387" i="1"/>
  <c r="L2387" i="1"/>
  <c r="AK2386" i="1"/>
  <c r="AI2386" i="1"/>
  <c r="AF2386" i="1"/>
  <c r="AH2386" i="1"/>
  <c r="AE2386" i="1"/>
  <c r="L2386" i="1"/>
  <c r="AK2385" i="1"/>
  <c r="AI2385" i="1"/>
  <c r="AF2385" i="1"/>
  <c r="AH2385" i="1"/>
  <c r="AE2385" i="1"/>
  <c r="L2385" i="1"/>
  <c r="AK2384" i="1"/>
  <c r="AI2384" i="1"/>
  <c r="AF2384" i="1"/>
  <c r="AH2384" i="1"/>
  <c r="AE2384" i="1"/>
  <c r="L2384" i="1"/>
  <c r="AK2383" i="1"/>
  <c r="AI2383" i="1"/>
  <c r="AF2383" i="1"/>
  <c r="AH2383" i="1"/>
  <c r="AE2383" i="1"/>
  <c r="L2383" i="1"/>
  <c r="AK2382" i="1"/>
  <c r="AI2382" i="1"/>
  <c r="AF2382" i="1"/>
  <c r="AH2382" i="1"/>
  <c r="AE2382" i="1"/>
  <c r="L2382" i="1"/>
  <c r="AK2381" i="1"/>
  <c r="AI2381" i="1"/>
  <c r="AF2381" i="1"/>
  <c r="AH2381" i="1"/>
  <c r="AE2381" i="1"/>
  <c r="L2381" i="1"/>
  <c r="AK2380" i="1"/>
  <c r="AI2380" i="1"/>
  <c r="AF2380" i="1"/>
  <c r="AH2380" i="1"/>
  <c r="AE2380" i="1"/>
  <c r="L2380" i="1"/>
  <c r="AK2379" i="1"/>
  <c r="AI2379" i="1"/>
  <c r="AF2379" i="1"/>
  <c r="AH2379" i="1"/>
  <c r="AE2379" i="1"/>
  <c r="L2379" i="1"/>
  <c r="AK2378" i="1"/>
  <c r="AI2378" i="1"/>
  <c r="AF2378" i="1"/>
  <c r="AH2378" i="1"/>
  <c r="AE2378" i="1"/>
  <c r="L2378" i="1"/>
  <c r="AK2377" i="1"/>
  <c r="AI2377" i="1"/>
  <c r="AF2377" i="1"/>
  <c r="AH2377" i="1"/>
  <c r="AE2377" i="1"/>
  <c r="L2377" i="1"/>
  <c r="AK2376" i="1"/>
  <c r="AI2376" i="1"/>
  <c r="AF2376" i="1"/>
  <c r="AH2376" i="1"/>
  <c r="AE2376" i="1"/>
  <c r="L2376" i="1"/>
  <c r="AK2375" i="1"/>
  <c r="AI2375" i="1"/>
  <c r="AF2375" i="1"/>
  <c r="AH2375" i="1"/>
  <c r="AE2375" i="1"/>
  <c r="L2375" i="1"/>
  <c r="AK2374" i="1"/>
  <c r="AI2374" i="1"/>
  <c r="AF2374" i="1"/>
  <c r="AH2374" i="1"/>
  <c r="AE2374" i="1"/>
  <c r="L2374" i="1"/>
  <c r="AK2373" i="1"/>
  <c r="AI2373" i="1"/>
  <c r="AF2373" i="1"/>
  <c r="AH2373" i="1"/>
  <c r="AE2373" i="1"/>
  <c r="L2373" i="1"/>
  <c r="AK2372" i="1"/>
  <c r="AI2372" i="1"/>
  <c r="AF2372" i="1"/>
  <c r="AH2372" i="1"/>
  <c r="AE2372" i="1"/>
  <c r="L2372" i="1"/>
  <c r="AK2371" i="1"/>
  <c r="AI2371" i="1"/>
  <c r="AF2371" i="1"/>
  <c r="AH2371" i="1"/>
  <c r="AE2371" i="1"/>
  <c r="L2371" i="1"/>
  <c r="AK2370" i="1"/>
  <c r="AI2370" i="1"/>
  <c r="AF2370" i="1"/>
  <c r="AH2370" i="1"/>
  <c r="AE2370" i="1"/>
  <c r="L2370" i="1"/>
  <c r="AK2369" i="1"/>
  <c r="AI2369" i="1"/>
  <c r="AF2369" i="1"/>
  <c r="AH2369" i="1"/>
  <c r="AE2369" i="1"/>
  <c r="L2369" i="1"/>
  <c r="AK2368" i="1"/>
  <c r="AI2368" i="1"/>
  <c r="AF2368" i="1"/>
  <c r="AH2368" i="1"/>
  <c r="AE2368" i="1"/>
  <c r="L2368" i="1"/>
  <c r="AK2367" i="1"/>
  <c r="AI2367" i="1"/>
  <c r="AF2367" i="1"/>
  <c r="AH2367" i="1"/>
  <c r="AE2367" i="1"/>
  <c r="L2367" i="1"/>
  <c r="AK2366" i="1"/>
  <c r="AI2366" i="1"/>
  <c r="AF2366" i="1"/>
  <c r="AH2366" i="1"/>
  <c r="AE2366" i="1"/>
  <c r="L2366" i="1"/>
  <c r="AK2365" i="1"/>
  <c r="AI2365" i="1"/>
  <c r="AF2365" i="1"/>
  <c r="AH2365" i="1"/>
  <c r="AE2365" i="1"/>
  <c r="L2365" i="1"/>
  <c r="AK2364" i="1"/>
  <c r="AI2364" i="1"/>
  <c r="AF2364" i="1"/>
  <c r="AH2364" i="1"/>
  <c r="AE2364" i="1"/>
  <c r="L2364" i="1"/>
  <c r="AK2363" i="1"/>
  <c r="AI2363" i="1"/>
  <c r="AF2363" i="1"/>
  <c r="AH2363" i="1"/>
  <c r="AE2363" i="1"/>
  <c r="L2363" i="1"/>
  <c r="AK2362" i="1"/>
  <c r="AI2362" i="1"/>
  <c r="AF2362" i="1"/>
  <c r="AH2362" i="1"/>
  <c r="AE2362" i="1"/>
  <c r="L2362" i="1"/>
  <c r="AK2361" i="1"/>
  <c r="AI2361" i="1"/>
  <c r="AF2361" i="1"/>
  <c r="AH2361" i="1"/>
  <c r="AE2361" i="1"/>
  <c r="L2361" i="1"/>
  <c r="AK2360" i="1"/>
  <c r="AI2360" i="1"/>
  <c r="AF2360" i="1"/>
  <c r="AH2360" i="1"/>
  <c r="AE2360" i="1"/>
  <c r="L2360" i="1"/>
  <c r="AK2359" i="1"/>
  <c r="AI2359" i="1"/>
  <c r="AF2359" i="1"/>
  <c r="AH2359" i="1"/>
  <c r="AE2359" i="1"/>
  <c r="L2359" i="1"/>
  <c r="AK2358" i="1"/>
  <c r="AI2358" i="1"/>
  <c r="AF2358" i="1"/>
  <c r="AH2358" i="1"/>
  <c r="AE2358" i="1"/>
  <c r="L2358" i="1"/>
  <c r="AK2357" i="1"/>
  <c r="AI2357" i="1"/>
  <c r="AF2357" i="1"/>
  <c r="AH2357" i="1"/>
  <c r="AE2357" i="1"/>
  <c r="L2357" i="1"/>
  <c r="AK2356" i="1"/>
  <c r="AI2356" i="1"/>
  <c r="AF2356" i="1"/>
  <c r="AH2356" i="1"/>
  <c r="AE2356" i="1"/>
  <c r="L2356" i="1"/>
  <c r="AK2355" i="1"/>
  <c r="AI2355" i="1"/>
  <c r="AF2355" i="1"/>
  <c r="AH2355" i="1"/>
  <c r="AE2355" i="1"/>
  <c r="L2355" i="1"/>
  <c r="AK2354" i="1"/>
  <c r="AI2354" i="1"/>
  <c r="AF2354" i="1"/>
  <c r="AH2354" i="1"/>
  <c r="AE2354" i="1"/>
  <c r="L2354" i="1"/>
  <c r="AK2353" i="1"/>
  <c r="AI2353" i="1"/>
  <c r="AF2353" i="1"/>
  <c r="AH2353" i="1"/>
  <c r="AE2353" i="1"/>
  <c r="L2353" i="1"/>
  <c r="AK2352" i="1"/>
  <c r="AI2352" i="1"/>
  <c r="AF2352" i="1"/>
  <c r="AH2352" i="1"/>
  <c r="AE2352" i="1"/>
  <c r="L2352" i="1"/>
  <c r="AK2351" i="1"/>
  <c r="AI2351" i="1"/>
  <c r="AF2351" i="1"/>
  <c r="AH2351" i="1"/>
  <c r="AE2351" i="1"/>
  <c r="L2351" i="1"/>
  <c r="AK2350" i="1"/>
  <c r="AI2350" i="1"/>
  <c r="AF2350" i="1"/>
  <c r="AH2350" i="1"/>
  <c r="AE2350" i="1"/>
  <c r="L2350" i="1"/>
  <c r="AK2349" i="1"/>
  <c r="AI2349" i="1"/>
  <c r="AF2349" i="1"/>
  <c r="AH2349" i="1"/>
  <c r="AE2349" i="1"/>
  <c r="L2349" i="1"/>
  <c r="AK2348" i="1"/>
  <c r="AI2348" i="1"/>
  <c r="AF2348" i="1"/>
  <c r="AH2348" i="1"/>
  <c r="AE2348" i="1"/>
  <c r="L2348" i="1"/>
  <c r="AK2347" i="1"/>
  <c r="AI2347" i="1"/>
  <c r="AF2347" i="1"/>
  <c r="AH2347" i="1"/>
  <c r="AE2347" i="1"/>
  <c r="L2347" i="1"/>
  <c r="AK2346" i="1"/>
  <c r="AI2346" i="1"/>
  <c r="AF2346" i="1"/>
  <c r="AH2346" i="1"/>
  <c r="AE2346" i="1"/>
  <c r="L2346" i="1"/>
  <c r="AK2345" i="1"/>
  <c r="AI2345" i="1"/>
  <c r="AF2345" i="1"/>
  <c r="AH2345" i="1"/>
  <c r="AE2345" i="1"/>
  <c r="L2345" i="1"/>
  <c r="AK2344" i="1"/>
  <c r="AI2344" i="1"/>
  <c r="AF2344" i="1"/>
  <c r="AH2344" i="1"/>
  <c r="AE2344" i="1"/>
  <c r="L2344" i="1"/>
  <c r="AK2343" i="1"/>
  <c r="AI2343" i="1"/>
  <c r="AF2343" i="1"/>
  <c r="AH2343" i="1"/>
  <c r="AE2343" i="1"/>
  <c r="L2343" i="1"/>
  <c r="AK2342" i="1"/>
  <c r="AI2342" i="1"/>
  <c r="AF2342" i="1"/>
  <c r="AH2342" i="1"/>
  <c r="AE2342" i="1"/>
  <c r="L2342" i="1"/>
  <c r="AK2341" i="1"/>
  <c r="AI2341" i="1"/>
  <c r="AF2341" i="1"/>
  <c r="AH2341" i="1"/>
  <c r="AE2341" i="1"/>
  <c r="L2341" i="1"/>
  <c r="AK2340" i="1"/>
  <c r="AI2340" i="1"/>
  <c r="AF2340" i="1"/>
  <c r="AH2340" i="1"/>
  <c r="AE2340" i="1"/>
  <c r="L2340" i="1"/>
  <c r="AK2339" i="1"/>
  <c r="AI2339" i="1"/>
  <c r="AF2339" i="1"/>
  <c r="AH2339" i="1"/>
  <c r="AE2339" i="1"/>
  <c r="L2339" i="1"/>
  <c r="AK2338" i="1"/>
  <c r="AI2338" i="1"/>
  <c r="AF2338" i="1"/>
  <c r="AH2338" i="1"/>
  <c r="AE2338" i="1"/>
  <c r="L2338" i="1"/>
  <c r="AK2337" i="1"/>
  <c r="AI2337" i="1"/>
  <c r="AF2337" i="1"/>
  <c r="AH2337" i="1"/>
  <c r="AE2337" i="1"/>
  <c r="L2337" i="1"/>
  <c r="AK2336" i="1"/>
  <c r="AI2336" i="1"/>
  <c r="AF2336" i="1"/>
  <c r="AH2336" i="1"/>
  <c r="AE2336" i="1"/>
  <c r="L2336" i="1"/>
  <c r="AK2335" i="1"/>
  <c r="AI2335" i="1"/>
  <c r="AF2335" i="1"/>
  <c r="AH2335" i="1"/>
  <c r="AE2335" i="1"/>
  <c r="L2335" i="1"/>
  <c r="AK2334" i="1"/>
  <c r="AI2334" i="1"/>
  <c r="AF2334" i="1"/>
  <c r="AH2334" i="1"/>
  <c r="AE2334" i="1"/>
  <c r="L2334" i="1"/>
  <c r="AK2333" i="1"/>
  <c r="AI2333" i="1"/>
  <c r="AF2333" i="1"/>
  <c r="AH2333" i="1"/>
  <c r="AE2333" i="1"/>
  <c r="L2333" i="1"/>
  <c r="AK2332" i="1"/>
  <c r="AI2332" i="1"/>
  <c r="AF2332" i="1"/>
  <c r="AH2332" i="1"/>
  <c r="AE2332" i="1"/>
  <c r="L2332" i="1"/>
  <c r="AK2331" i="1"/>
  <c r="AI2331" i="1"/>
  <c r="AF2331" i="1"/>
  <c r="AH2331" i="1"/>
  <c r="AE2331" i="1"/>
  <c r="L2331" i="1"/>
  <c r="AK2330" i="1"/>
  <c r="AI2330" i="1"/>
  <c r="AF2330" i="1"/>
  <c r="AH2330" i="1"/>
  <c r="AE2330" i="1"/>
  <c r="L2330" i="1"/>
  <c r="AK2329" i="1"/>
  <c r="AI2329" i="1"/>
  <c r="AF2329" i="1"/>
  <c r="AH2329" i="1"/>
  <c r="AE2329" i="1"/>
  <c r="L2329" i="1"/>
  <c r="AK2328" i="1"/>
  <c r="AI2328" i="1"/>
  <c r="AF2328" i="1"/>
  <c r="AH2328" i="1"/>
  <c r="AE2328" i="1"/>
  <c r="L2328" i="1"/>
  <c r="AK2327" i="1"/>
  <c r="AI2327" i="1"/>
  <c r="AF2327" i="1"/>
  <c r="AH2327" i="1"/>
  <c r="AE2327" i="1"/>
  <c r="L2327" i="1"/>
  <c r="AK2326" i="1"/>
  <c r="AI2326" i="1"/>
  <c r="AF2326" i="1"/>
  <c r="AH2326" i="1"/>
  <c r="AE2326" i="1"/>
  <c r="L2326" i="1"/>
  <c r="AK2325" i="1"/>
  <c r="AI2325" i="1"/>
  <c r="AF2325" i="1"/>
  <c r="AH2325" i="1"/>
  <c r="AE2325" i="1"/>
  <c r="L2325" i="1"/>
  <c r="AK2324" i="1"/>
  <c r="AI2324" i="1"/>
  <c r="AF2324" i="1"/>
  <c r="AH2324" i="1"/>
  <c r="AE2324" i="1"/>
  <c r="L2324" i="1"/>
  <c r="AK2323" i="1"/>
  <c r="AI2323" i="1"/>
  <c r="AF2323" i="1"/>
  <c r="AH2323" i="1"/>
  <c r="AE2323" i="1"/>
  <c r="L2323" i="1"/>
  <c r="AK2322" i="1"/>
  <c r="AI2322" i="1"/>
  <c r="AF2322" i="1"/>
  <c r="AH2322" i="1"/>
  <c r="AE2322" i="1"/>
  <c r="L2322" i="1"/>
  <c r="AK2321" i="1"/>
  <c r="AI2321" i="1"/>
  <c r="AF2321" i="1"/>
  <c r="AH2321" i="1"/>
  <c r="AE2321" i="1"/>
  <c r="L2321" i="1"/>
  <c r="AK2320" i="1"/>
  <c r="AI2320" i="1"/>
  <c r="AF2320" i="1"/>
  <c r="AH2320" i="1"/>
  <c r="AE2320" i="1"/>
  <c r="L2320" i="1"/>
  <c r="AK2319" i="1"/>
  <c r="AI2319" i="1"/>
  <c r="AF2319" i="1"/>
  <c r="AH2319" i="1"/>
  <c r="AE2319" i="1"/>
  <c r="L2319" i="1"/>
  <c r="AK2318" i="1"/>
  <c r="AI2318" i="1"/>
  <c r="AF2318" i="1"/>
  <c r="AH2318" i="1"/>
  <c r="AE2318" i="1"/>
  <c r="L2318" i="1"/>
  <c r="AK2317" i="1"/>
  <c r="AI2317" i="1"/>
  <c r="AF2317" i="1"/>
  <c r="AH2317" i="1"/>
  <c r="AE2317" i="1"/>
  <c r="L2317" i="1"/>
  <c r="AK2316" i="1"/>
  <c r="AI2316" i="1"/>
  <c r="AF2316" i="1"/>
  <c r="AH2316" i="1"/>
  <c r="AE2316" i="1"/>
  <c r="L2316" i="1"/>
  <c r="AK2315" i="1"/>
  <c r="AI2315" i="1"/>
  <c r="AF2315" i="1"/>
  <c r="AH2315" i="1"/>
  <c r="AE2315" i="1"/>
  <c r="L2315" i="1"/>
  <c r="AK2314" i="1"/>
  <c r="AI2314" i="1"/>
  <c r="AF2314" i="1"/>
  <c r="AH2314" i="1"/>
  <c r="AE2314" i="1"/>
  <c r="L2314" i="1"/>
  <c r="AK2313" i="1"/>
  <c r="AI2313" i="1"/>
  <c r="AF2313" i="1"/>
  <c r="AH2313" i="1"/>
  <c r="AE2313" i="1"/>
  <c r="L2313" i="1"/>
  <c r="AK2312" i="1"/>
  <c r="AI2312" i="1"/>
  <c r="AF2312" i="1"/>
  <c r="AH2312" i="1"/>
  <c r="AE2312" i="1"/>
  <c r="L2312" i="1"/>
  <c r="AK2311" i="1"/>
  <c r="AI2311" i="1"/>
  <c r="AF2311" i="1"/>
  <c r="AH2311" i="1"/>
  <c r="AE2311" i="1"/>
  <c r="L2311" i="1"/>
  <c r="AK2310" i="1"/>
  <c r="AI2310" i="1"/>
  <c r="AF2310" i="1"/>
  <c r="AH2310" i="1"/>
  <c r="AE2310" i="1"/>
  <c r="L2310" i="1"/>
  <c r="AK2309" i="1"/>
  <c r="AI2309" i="1"/>
  <c r="AF2309" i="1"/>
  <c r="AH2309" i="1"/>
  <c r="AE2309" i="1"/>
  <c r="L2309" i="1"/>
  <c r="AK2308" i="1"/>
  <c r="AI2308" i="1"/>
  <c r="AF2308" i="1"/>
  <c r="AH2308" i="1"/>
  <c r="AE2308" i="1"/>
  <c r="L2308" i="1"/>
  <c r="AK2307" i="1"/>
  <c r="AI2307" i="1"/>
  <c r="AF2307" i="1"/>
  <c r="AH2307" i="1"/>
  <c r="AE2307" i="1"/>
  <c r="L2307" i="1"/>
  <c r="AK2306" i="1"/>
  <c r="AI2306" i="1"/>
  <c r="AF2306" i="1"/>
  <c r="AH2306" i="1"/>
  <c r="AE2306" i="1"/>
  <c r="L2306" i="1"/>
  <c r="AK2305" i="1"/>
  <c r="AI2305" i="1"/>
  <c r="AF2305" i="1"/>
  <c r="AH2305" i="1"/>
  <c r="AE2305" i="1"/>
  <c r="L2305" i="1"/>
  <c r="AK2304" i="1"/>
  <c r="AI2304" i="1"/>
  <c r="AF2304" i="1"/>
  <c r="AH2304" i="1"/>
  <c r="AE2304" i="1"/>
  <c r="L2304" i="1"/>
  <c r="AK2303" i="1"/>
  <c r="AI2303" i="1"/>
  <c r="AF2303" i="1"/>
  <c r="AH2303" i="1"/>
  <c r="AE2303" i="1"/>
  <c r="L2303" i="1"/>
  <c r="AK2302" i="1"/>
  <c r="AI2302" i="1"/>
  <c r="AF2302" i="1"/>
  <c r="AH2302" i="1"/>
  <c r="AE2302" i="1"/>
  <c r="L2302" i="1"/>
  <c r="AK2301" i="1"/>
  <c r="AI2301" i="1"/>
  <c r="AF2301" i="1"/>
  <c r="AH2301" i="1"/>
  <c r="AE2301" i="1"/>
  <c r="L2301" i="1"/>
  <c r="AK2300" i="1"/>
  <c r="AI2300" i="1"/>
  <c r="AF2300" i="1"/>
  <c r="AH2300" i="1"/>
  <c r="AE2300" i="1"/>
  <c r="L2300" i="1"/>
  <c r="AK2299" i="1"/>
  <c r="AI2299" i="1"/>
  <c r="AF2299" i="1"/>
  <c r="AH2299" i="1"/>
  <c r="AE2299" i="1"/>
  <c r="L2299" i="1"/>
  <c r="AK2298" i="1"/>
  <c r="AI2298" i="1"/>
  <c r="AF2298" i="1"/>
  <c r="AH2298" i="1"/>
  <c r="AE2298" i="1"/>
  <c r="L2298" i="1"/>
  <c r="AK2297" i="1"/>
  <c r="AI2297" i="1"/>
  <c r="AF2297" i="1"/>
  <c r="AH2297" i="1"/>
  <c r="AE2297" i="1"/>
  <c r="L2297" i="1"/>
  <c r="AK2296" i="1"/>
  <c r="AI2296" i="1"/>
  <c r="AF2296" i="1"/>
  <c r="AH2296" i="1"/>
  <c r="AE2296" i="1"/>
  <c r="L2296" i="1"/>
  <c r="AK2295" i="1"/>
  <c r="AI2295" i="1"/>
  <c r="AF2295" i="1"/>
  <c r="AH2295" i="1"/>
  <c r="AE2295" i="1"/>
  <c r="L2295" i="1"/>
  <c r="AK2294" i="1"/>
  <c r="AI2294" i="1"/>
  <c r="AF2294" i="1"/>
  <c r="AH2294" i="1"/>
  <c r="AE2294" i="1"/>
  <c r="L2294" i="1"/>
  <c r="AK2293" i="1"/>
  <c r="AI2293" i="1"/>
  <c r="AF2293" i="1"/>
  <c r="AH2293" i="1"/>
  <c r="AE2293" i="1"/>
  <c r="L2293" i="1"/>
  <c r="AK2292" i="1"/>
  <c r="AI2292" i="1"/>
  <c r="AF2292" i="1"/>
  <c r="AH2292" i="1"/>
  <c r="AE2292" i="1"/>
  <c r="L2292" i="1"/>
  <c r="AK2291" i="1"/>
  <c r="AI2291" i="1"/>
  <c r="AF2291" i="1"/>
  <c r="AH2291" i="1"/>
  <c r="AE2291" i="1"/>
  <c r="L2291" i="1"/>
  <c r="AK2290" i="1"/>
  <c r="AI2290" i="1"/>
  <c r="AF2290" i="1"/>
  <c r="AH2290" i="1"/>
  <c r="AE2290" i="1"/>
  <c r="L2290" i="1"/>
  <c r="AK2289" i="1"/>
  <c r="AI2289" i="1"/>
  <c r="AF2289" i="1"/>
  <c r="AH2289" i="1"/>
  <c r="AE2289" i="1"/>
  <c r="L2289" i="1"/>
  <c r="AK2288" i="1"/>
  <c r="AI2288" i="1"/>
  <c r="AF2288" i="1"/>
  <c r="AH2288" i="1"/>
  <c r="AE2288" i="1"/>
  <c r="L2288" i="1"/>
  <c r="AK2287" i="1"/>
  <c r="AI2287" i="1"/>
  <c r="AF2287" i="1"/>
  <c r="AH2287" i="1"/>
  <c r="AE2287" i="1"/>
  <c r="L2287" i="1"/>
  <c r="AK2286" i="1"/>
  <c r="AI2286" i="1"/>
  <c r="AF2286" i="1"/>
  <c r="AH2286" i="1"/>
  <c r="AE2286" i="1"/>
  <c r="L2286" i="1"/>
  <c r="AK2285" i="1"/>
  <c r="AI2285" i="1"/>
  <c r="AF2285" i="1"/>
  <c r="AH2285" i="1"/>
  <c r="AE2285" i="1"/>
  <c r="L2285" i="1"/>
  <c r="AK2284" i="1"/>
  <c r="AI2284" i="1"/>
  <c r="AF2284" i="1"/>
  <c r="AH2284" i="1"/>
  <c r="AE2284" i="1"/>
  <c r="L2284" i="1"/>
  <c r="AK2283" i="1"/>
  <c r="AI2283" i="1"/>
  <c r="AF2283" i="1"/>
  <c r="AH2283" i="1"/>
  <c r="AE2283" i="1"/>
  <c r="L2283" i="1"/>
  <c r="AK2282" i="1"/>
  <c r="AI2282" i="1"/>
  <c r="AF2282" i="1"/>
  <c r="AH2282" i="1"/>
  <c r="AE2282" i="1"/>
  <c r="L2282" i="1"/>
  <c r="AK2281" i="1"/>
  <c r="AI2281" i="1"/>
  <c r="AF2281" i="1"/>
  <c r="AH2281" i="1"/>
  <c r="AE2281" i="1"/>
  <c r="L2281" i="1"/>
  <c r="AK2280" i="1"/>
  <c r="AI2280" i="1"/>
  <c r="AF2280" i="1"/>
  <c r="AH2280" i="1"/>
  <c r="AE2280" i="1"/>
  <c r="L2280" i="1"/>
  <c r="AK2279" i="1"/>
  <c r="AI2279" i="1"/>
  <c r="AF2279" i="1"/>
  <c r="AH2279" i="1"/>
  <c r="AE2279" i="1"/>
  <c r="L2279" i="1"/>
  <c r="AK2278" i="1"/>
  <c r="AI2278" i="1"/>
  <c r="AF2278" i="1"/>
  <c r="AH2278" i="1"/>
  <c r="AE2278" i="1"/>
  <c r="L2278" i="1"/>
  <c r="AK2277" i="1"/>
  <c r="AI2277" i="1"/>
  <c r="AF2277" i="1"/>
  <c r="AH2277" i="1"/>
  <c r="AE2277" i="1"/>
  <c r="L2277" i="1"/>
  <c r="AK2276" i="1"/>
  <c r="AI2276" i="1"/>
  <c r="AF2276" i="1"/>
  <c r="AH2276" i="1"/>
  <c r="AE2276" i="1"/>
  <c r="L2276" i="1"/>
  <c r="AK2275" i="1"/>
  <c r="AI2275" i="1"/>
  <c r="AF2275" i="1"/>
  <c r="AH2275" i="1"/>
  <c r="AE2275" i="1"/>
  <c r="L2275" i="1"/>
  <c r="AK2274" i="1"/>
  <c r="AI2274" i="1"/>
  <c r="AF2274" i="1"/>
  <c r="AH2274" i="1"/>
  <c r="AE2274" i="1"/>
  <c r="L2274" i="1"/>
  <c r="AK2273" i="1"/>
  <c r="AI2273" i="1"/>
  <c r="AF2273" i="1"/>
  <c r="AH2273" i="1"/>
  <c r="AE2273" i="1"/>
  <c r="L2273" i="1"/>
  <c r="AK2272" i="1"/>
  <c r="AI2272" i="1"/>
  <c r="AF2272" i="1"/>
  <c r="AH2272" i="1"/>
  <c r="AE2272" i="1"/>
  <c r="L2272" i="1"/>
  <c r="AK2271" i="1"/>
  <c r="AI2271" i="1"/>
  <c r="AF2271" i="1"/>
  <c r="AH2271" i="1"/>
  <c r="AE2271" i="1"/>
  <c r="L2271" i="1"/>
  <c r="AK2270" i="1"/>
  <c r="AI2270" i="1"/>
  <c r="AF2270" i="1"/>
  <c r="AH2270" i="1"/>
  <c r="AE2270" i="1"/>
  <c r="L2270" i="1"/>
  <c r="AK2269" i="1"/>
  <c r="AI2269" i="1"/>
  <c r="AF2269" i="1"/>
  <c r="AH2269" i="1"/>
  <c r="AE2269" i="1"/>
  <c r="L2269" i="1"/>
  <c r="AK2268" i="1"/>
  <c r="AI2268" i="1"/>
  <c r="AF2268" i="1"/>
  <c r="AH2268" i="1"/>
  <c r="AE2268" i="1"/>
  <c r="L2268" i="1"/>
  <c r="AK2267" i="1"/>
  <c r="AI2267" i="1"/>
  <c r="AF2267" i="1"/>
  <c r="AH2267" i="1"/>
  <c r="AE2267" i="1"/>
  <c r="L2267" i="1"/>
  <c r="AK2266" i="1"/>
  <c r="AI2266" i="1"/>
  <c r="AF2266" i="1"/>
  <c r="AH2266" i="1"/>
  <c r="AE2266" i="1"/>
  <c r="L2266" i="1"/>
  <c r="AK2265" i="1"/>
  <c r="AI2265" i="1"/>
  <c r="AF2265" i="1"/>
  <c r="AH2265" i="1"/>
  <c r="AE2265" i="1"/>
  <c r="L2265" i="1"/>
  <c r="AK2264" i="1"/>
  <c r="AI2264" i="1"/>
  <c r="AF2264" i="1"/>
  <c r="AH2264" i="1"/>
  <c r="AE2264" i="1"/>
  <c r="L2264" i="1"/>
  <c r="AK2263" i="1"/>
  <c r="AI2263" i="1"/>
  <c r="AF2263" i="1"/>
  <c r="AH2263" i="1"/>
  <c r="AE2263" i="1"/>
  <c r="L2263" i="1"/>
  <c r="AK2262" i="1"/>
  <c r="AI2262" i="1"/>
  <c r="AF2262" i="1"/>
  <c r="AH2262" i="1"/>
  <c r="AE2262" i="1"/>
  <c r="L2262" i="1"/>
  <c r="AK2261" i="1"/>
  <c r="AI2261" i="1"/>
  <c r="AF2261" i="1"/>
  <c r="AH2261" i="1"/>
  <c r="AE2261" i="1"/>
  <c r="L2261" i="1"/>
  <c r="AK2260" i="1"/>
  <c r="AI2260" i="1"/>
  <c r="AF2260" i="1"/>
  <c r="AH2260" i="1"/>
  <c r="AE2260" i="1"/>
  <c r="L2260" i="1"/>
  <c r="AK2259" i="1"/>
  <c r="AI2259" i="1"/>
  <c r="AF2259" i="1"/>
  <c r="AH2259" i="1"/>
  <c r="AE2259" i="1"/>
  <c r="L2259" i="1"/>
  <c r="AK2258" i="1"/>
  <c r="AI2258" i="1"/>
  <c r="AF2258" i="1"/>
  <c r="AH2258" i="1"/>
  <c r="AE2258" i="1"/>
  <c r="L2258" i="1"/>
  <c r="AK2257" i="1"/>
  <c r="AI2257" i="1"/>
  <c r="AF2257" i="1"/>
  <c r="AH2257" i="1"/>
  <c r="AE2257" i="1"/>
  <c r="L2257" i="1"/>
  <c r="AK2256" i="1"/>
  <c r="AI2256" i="1"/>
  <c r="AF2256" i="1"/>
  <c r="AH2256" i="1"/>
  <c r="AE2256" i="1"/>
  <c r="L2256" i="1"/>
  <c r="AK2255" i="1"/>
  <c r="AI2255" i="1"/>
  <c r="AF2255" i="1"/>
  <c r="AH2255" i="1"/>
  <c r="AE2255" i="1"/>
  <c r="L2255" i="1"/>
  <c r="AK2254" i="1"/>
  <c r="AI2254" i="1"/>
  <c r="AF2254" i="1"/>
  <c r="AH2254" i="1"/>
  <c r="AE2254" i="1"/>
  <c r="L2254" i="1"/>
  <c r="AK2253" i="1"/>
  <c r="AI2253" i="1"/>
  <c r="AF2253" i="1"/>
  <c r="AH2253" i="1"/>
  <c r="AE2253" i="1"/>
  <c r="L2253" i="1"/>
  <c r="AK2252" i="1"/>
  <c r="AI2252" i="1"/>
  <c r="AF2252" i="1"/>
  <c r="AH2252" i="1"/>
  <c r="AE2252" i="1"/>
  <c r="L2252" i="1"/>
  <c r="AK2251" i="1"/>
  <c r="AI2251" i="1"/>
  <c r="AF2251" i="1"/>
  <c r="AH2251" i="1"/>
  <c r="AE2251" i="1"/>
  <c r="L2251" i="1"/>
  <c r="AK2250" i="1"/>
  <c r="AI2250" i="1"/>
  <c r="AF2250" i="1"/>
  <c r="AH2250" i="1"/>
  <c r="AE2250" i="1"/>
  <c r="L2250" i="1"/>
  <c r="AK2249" i="1"/>
  <c r="AI2249" i="1"/>
  <c r="AF2249" i="1"/>
  <c r="AH2249" i="1"/>
  <c r="AE2249" i="1"/>
  <c r="L2249" i="1"/>
  <c r="AK2248" i="1"/>
  <c r="AI2248" i="1"/>
  <c r="AF2248" i="1"/>
  <c r="AH2248" i="1"/>
  <c r="AE2248" i="1"/>
  <c r="L2248" i="1"/>
  <c r="AK2247" i="1"/>
  <c r="AI2247" i="1"/>
  <c r="AF2247" i="1"/>
  <c r="AH2247" i="1"/>
  <c r="AE2247" i="1"/>
  <c r="L2247" i="1"/>
  <c r="AK2246" i="1"/>
  <c r="AI2246" i="1"/>
  <c r="AF2246" i="1"/>
  <c r="AH2246" i="1"/>
  <c r="AE2246" i="1"/>
  <c r="L2246" i="1"/>
  <c r="AK2245" i="1"/>
  <c r="AI2245" i="1"/>
  <c r="AF2245" i="1"/>
  <c r="AH2245" i="1"/>
  <c r="AE2245" i="1"/>
  <c r="L2245" i="1"/>
  <c r="AK2244" i="1"/>
  <c r="AI2244" i="1"/>
  <c r="AF2244" i="1"/>
  <c r="AH2244" i="1"/>
  <c r="AE2244" i="1"/>
  <c r="L2244" i="1"/>
  <c r="AK2243" i="1"/>
  <c r="AI2243" i="1"/>
  <c r="AF2243" i="1"/>
  <c r="AH2243" i="1"/>
  <c r="AE2243" i="1"/>
  <c r="L2243" i="1"/>
  <c r="AK2242" i="1"/>
  <c r="AI2242" i="1"/>
  <c r="AF2242" i="1"/>
  <c r="AH2242" i="1"/>
  <c r="AE2242" i="1"/>
  <c r="L2242" i="1"/>
  <c r="AK2241" i="1"/>
  <c r="AI2241" i="1"/>
  <c r="AF2241" i="1"/>
  <c r="AH2241" i="1"/>
  <c r="AE2241" i="1"/>
  <c r="L2241" i="1"/>
  <c r="AK2240" i="1"/>
  <c r="AI2240" i="1"/>
  <c r="AF2240" i="1"/>
  <c r="AH2240" i="1"/>
  <c r="AE2240" i="1"/>
  <c r="L2240" i="1"/>
  <c r="AK2239" i="1"/>
  <c r="AI2239" i="1"/>
  <c r="AF2239" i="1"/>
  <c r="AH2239" i="1"/>
  <c r="AE2239" i="1"/>
  <c r="L2239" i="1"/>
  <c r="AK2238" i="1"/>
  <c r="AI2238" i="1"/>
  <c r="AF2238" i="1"/>
  <c r="AH2238" i="1"/>
  <c r="AE2238" i="1"/>
  <c r="L2238" i="1"/>
  <c r="AK2237" i="1"/>
  <c r="AI2237" i="1"/>
  <c r="AF2237" i="1"/>
  <c r="AH2237" i="1"/>
  <c r="AE2237" i="1"/>
  <c r="L2237" i="1"/>
  <c r="AK2236" i="1"/>
  <c r="AI2236" i="1"/>
  <c r="AF2236" i="1"/>
  <c r="AH2236" i="1"/>
  <c r="AE2236" i="1"/>
  <c r="L2236" i="1"/>
  <c r="AK2235" i="1"/>
  <c r="AI2235" i="1"/>
  <c r="AF2235" i="1"/>
  <c r="AH2235" i="1"/>
  <c r="AE2235" i="1"/>
  <c r="L2235" i="1"/>
  <c r="AK2234" i="1"/>
  <c r="AI2234" i="1"/>
  <c r="AF2234" i="1"/>
  <c r="AH2234" i="1"/>
  <c r="AE2234" i="1"/>
  <c r="L2234" i="1"/>
  <c r="AK2233" i="1"/>
  <c r="AI2233" i="1"/>
  <c r="AF2233" i="1"/>
  <c r="AH2233" i="1"/>
  <c r="AE2233" i="1"/>
  <c r="L2233" i="1"/>
  <c r="AK2232" i="1"/>
  <c r="AI2232" i="1"/>
  <c r="AF2232" i="1"/>
  <c r="AH2232" i="1"/>
  <c r="AE2232" i="1"/>
  <c r="L2232" i="1"/>
  <c r="AK2231" i="1"/>
  <c r="AI2231" i="1"/>
  <c r="AF2231" i="1"/>
  <c r="AH2231" i="1"/>
  <c r="AE2231" i="1"/>
  <c r="L2231" i="1"/>
  <c r="AK2230" i="1"/>
  <c r="AI2230" i="1"/>
  <c r="AF2230" i="1"/>
  <c r="AH2230" i="1"/>
  <c r="AE2230" i="1"/>
  <c r="L2230" i="1"/>
  <c r="AK2229" i="1"/>
  <c r="AI2229" i="1"/>
  <c r="AF2229" i="1"/>
  <c r="AH2229" i="1"/>
  <c r="AE2229" i="1"/>
  <c r="L2229" i="1"/>
  <c r="AK2228" i="1"/>
  <c r="AI2228" i="1"/>
  <c r="AF2228" i="1"/>
  <c r="AH2228" i="1"/>
  <c r="AE2228" i="1"/>
  <c r="L2228" i="1"/>
  <c r="AK2227" i="1"/>
  <c r="AI2227" i="1"/>
  <c r="AF2227" i="1"/>
  <c r="AH2227" i="1"/>
  <c r="AE2227" i="1"/>
  <c r="L2227" i="1"/>
  <c r="AK2226" i="1"/>
  <c r="AI2226" i="1"/>
  <c r="AF2226" i="1"/>
  <c r="AH2226" i="1"/>
  <c r="AE2226" i="1"/>
  <c r="L2226" i="1"/>
  <c r="AK2225" i="1"/>
  <c r="AI2225" i="1"/>
  <c r="AF2225" i="1"/>
  <c r="AH2225" i="1"/>
  <c r="AE2225" i="1"/>
  <c r="L2225" i="1"/>
  <c r="AK2224" i="1"/>
  <c r="AI2224" i="1"/>
  <c r="AF2224" i="1"/>
  <c r="AH2224" i="1"/>
  <c r="AE2224" i="1"/>
  <c r="L2224" i="1"/>
  <c r="AK2223" i="1"/>
  <c r="AI2223" i="1"/>
  <c r="AF2223" i="1"/>
  <c r="AH2223" i="1"/>
  <c r="AE2223" i="1"/>
  <c r="L2223" i="1"/>
  <c r="AK2222" i="1"/>
  <c r="AI2222" i="1"/>
  <c r="AF2222" i="1"/>
  <c r="AH2222" i="1"/>
  <c r="AE2222" i="1"/>
  <c r="L2222" i="1"/>
  <c r="AK2221" i="1"/>
  <c r="AI2221" i="1"/>
  <c r="AF2221" i="1"/>
  <c r="AH2221" i="1"/>
  <c r="AE2221" i="1"/>
  <c r="L2221" i="1"/>
  <c r="AK2220" i="1"/>
  <c r="AI2220" i="1"/>
  <c r="AF2220" i="1"/>
  <c r="AH2220" i="1"/>
  <c r="AE2220" i="1"/>
  <c r="L2220" i="1"/>
  <c r="AK2219" i="1"/>
  <c r="AI2219" i="1"/>
  <c r="AF2219" i="1"/>
  <c r="AH2219" i="1"/>
  <c r="AE2219" i="1"/>
  <c r="L2219" i="1"/>
  <c r="AK2218" i="1"/>
  <c r="AI2218" i="1"/>
  <c r="AF2218" i="1"/>
  <c r="AH2218" i="1"/>
  <c r="AE2218" i="1"/>
  <c r="L2218" i="1"/>
  <c r="AK2217" i="1"/>
  <c r="AI2217" i="1"/>
  <c r="AF2217" i="1"/>
  <c r="AH2217" i="1"/>
  <c r="AE2217" i="1"/>
  <c r="L2217" i="1"/>
  <c r="AK2216" i="1"/>
  <c r="AI2216" i="1"/>
  <c r="AF2216" i="1"/>
  <c r="AH2216" i="1"/>
  <c r="AE2216" i="1"/>
  <c r="L2216" i="1"/>
  <c r="AK2215" i="1"/>
  <c r="AI2215" i="1"/>
  <c r="AF2215" i="1"/>
  <c r="AH2215" i="1"/>
  <c r="AE2215" i="1"/>
  <c r="L2215" i="1"/>
  <c r="AK2214" i="1"/>
  <c r="AI2214" i="1"/>
  <c r="AF2214" i="1"/>
  <c r="AH2214" i="1"/>
  <c r="AE2214" i="1"/>
  <c r="L2214" i="1"/>
  <c r="AK2213" i="1"/>
  <c r="AI2213" i="1"/>
  <c r="AF2213" i="1"/>
  <c r="AH2213" i="1"/>
  <c r="AE2213" i="1"/>
  <c r="L2213" i="1"/>
  <c r="AK2212" i="1"/>
  <c r="AI2212" i="1"/>
  <c r="AF2212" i="1"/>
  <c r="AH2212" i="1"/>
  <c r="AE2212" i="1"/>
  <c r="L2212" i="1"/>
  <c r="AK2211" i="1"/>
  <c r="AI2211" i="1"/>
  <c r="AF2211" i="1"/>
  <c r="AH2211" i="1"/>
  <c r="AE2211" i="1"/>
  <c r="L2211" i="1"/>
  <c r="AK2210" i="1"/>
  <c r="AI2210" i="1"/>
  <c r="AF2210" i="1"/>
  <c r="AH2210" i="1"/>
  <c r="AE2210" i="1"/>
  <c r="L2210" i="1"/>
  <c r="AK2209" i="1"/>
  <c r="AI2209" i="1"/>
  <c r="AF2209" i="1"/>
  <c r="AH2209" i="1"/>
  <c r="AE2209" i="1"/>
  <c r="L2209" i="1"/>
  <c r="AK2208" i="1"/>
  <c r="AI2208" i="1"/>
  <c r="AF2208" i="1"/>
  <c r="AH2208" i="1"/>
  <c r="AE2208" i="1"/>
  <c r="L2208" i="1"/>
  <c r="AK2207" i="1"/>
  <c r="AI2207" i="1"/>
  <c r="AF2207" i="1"/>
  <c r="AH2207" i="1"/>
  <c r="AE2207" i="1"/>
  <c r="L2207" i="1"/>
  <c r="AK2206" i="1"/>
  <c r="AI2206" i="1"/>
  <c r="AF2206" i="1"/>
  <c r="AH2206" i="1"/>
  <c r="AE2206" i="1"/>
  <c r="L2206" i="1"/>
  <c r="AK2205" i="1"/>
  <c r="AI2205" i="1"/>
  <c r="AF2205" i="1"/>
  <c r="AH2205" i="1"/>
  <c r="AE2205" i="1"/>
  <c r="L2205" i="1"/>
  <c r="AK2204" i="1"/>
  <c r="AI2204" i="1"/>
  <c r="AF2204" i="1"/>
  <c r="AH2204" i="1"/>
  <c r="AE2204" i="1"/>
  <c r="L2204" i="1"/>
  <c r="AK2203" i="1"/>
  <c r="AI2203" i="1"/>
  <c r="AF2203" i="1"/>
  <c r="AH2203" i="1"/>
  <c r="AE2203" i="1"/>
  <c r="L2203" i="1"/>
  <c r="AK2202" i="1"/>
  <c r="AI2202" i="1"/>
  <c r="AF2202" i="1"/>
  <c r="AH2202" i="1"/>
  <c r="AE2202" i="1"/>
  <c r="L2202" i="1"/>
  <c r="AK2201" i="1"/>
  <c r="AI2201" i="1"/>
  <c r="AF2201" i="1"/>
  <c r="AH2201" i="1"/>
  <c r="AE2201" i="1"/>
  <c r="L2201" i="1"/>
  <c r="AK2200" i="1"/>
  <c r="AI2200" i="1"/>
  <c r="AF2200" i="1"/>
  <c r="AH2200" i="1"/>
  <c r="AE2200" i="1"/>
  <c r="L2200" i="1"/>
  <c r="AK2199" i="1"/>
  <c r="AI2199" i="1"/>
  <c r="AF2199" i="1"/>
  <c r="AH2199" i="1"/>
  <c r="AE2199" i="1"/>
  <c r="L2199" i="1"/>
  <c r="AK2198" i="1"/>
  <c r="AI2198" i="1"/>
  <c r="AF2198" i="1"/>
  <c r="AH2198" i="1"/>
  <c r="AE2198" i="1"/>
  <c r="L2198" i="1"/>
  <c r="AK2197" i="1"/>
  <c r="AI2197" i="1"/>
  <c r="AF2197" i="1"/>
  <c r="AH2197" i="1"/>
  <c r="AE2197" i="1"/>
  <c r="L2197" i="1"/>
  <c r="AK2196" i="1"/>
  <c r="AI2196" i="1"/>
  <c r="AF2196" i="1"/>
  <c r="AH2196" i="1"/>
  <c r="AE2196" i="1"/>
  <c r="L2196" i="1"/>
  <c r="AK2195" i="1"/>
  <c r="AI2195" i="1"/>
  <c r="AF2195" i="1"/>
  <c r="AH2195" i="1"/>
  <c r="AE2195" i="1"/>
  <c r="L2195" i="1"/>
  <c r="AK2194" i="1"/>
  <c r="AI2194" i="1"/>
  <c r="AF2194" i="1"/>
  <c r="AH2194" i="1"/>
  <c r="AE2194" i="1"/>
  <c r="L2194" i="1"/>
  <c r="AK2193" i="1"/>
  <c r="AI2193" i="1"/>
  <c r="AF2193" i="1"/>
  <c r="AH2193" i="1"/>
  <c r="AE2193" i="1"/>
  <c r="L2193" i="1"/>
  <c r="AK2192" i="1"/>
  <c r="AI2192" i="1"/>
  <c r="AF2192" i="1"/>
  <c r="AH2192" i="1"/>
  <c r="AE2192" i="1"/>
  <c r="L2192" i="1"/>
  <c r="AK2191" i="1"/>
  <c r="AI2191" i="1"/>
  <c r="AF2191" i="1"/>
  <c r="AH2191" i="1"/>
  <c r="AE2191" i="1"/>
  <c r="L2191" i="1"/>
  <c r="AK2190" i="1"/>
  <c r="AI2190" i="1"/>
  <c r="AF2190" i="1"/>
  <c r="AH2190" i="1"/>
  <c r="AE2190" i="1"/>
  <c r="L2190" i="1"/>
  <c r="AK2189" i="1"/>
  <c r="AI2189" i="1"/>
  <c r="AF2189" i="1"/>
  <c r="AH2189" i="1"/>
  <c r="AE2189" i="1"/>
  <c r="L2189" i="1"/>
  <c r="AK2188" i="1"/>
  <c r="AI2188" i="1"/>
  <c r="AF2188" i="1"/>
  <c r="AH2188" i="1"/>
  <c r="AE2188" i="1"/>
  <c r="L2188" i="1"/>
  <c r="AK2187" i="1"/>
  <c r="AI2187" i="1"/>
  <c r="AF2187" i="1"/>
  <c r="AH2187" i="1"/>
  <c r="AE2187" i="1"/>
  <c r="L2187" i="1"/>
  <c r="AK2186" i="1"/>
  <c r="AI2186" i="1"/>
  <c r="AF2186" i="1"/>
  <c r="AH2186" i="1"/>
  <c r="AE2186" i="1"/>
  <c r="L2186" i="1"/>
  <c r="AK2185" i="1"/>
  <c r="AI2185" i="1"/>
  <c r="AF2185" i="1"/>
  <c r="AH2185" i="1"/>
  <c r="AE2185" i="1"/>
  <c r="L2185" i="1"/>
  <c r="AK2184" i="1"/>
  <c r="AI2184" i="1"/>
  <c r="AF2184" i="1"/>
  <c r="AH2184" i="1"/>
  <c r="AE2184" i="1"/>
  <c r="L2184" i="1"/>
  <c r="AK2183" i="1"/>
  <c r="AI2183" i="1"/>
  <c r="AF2183" i="1"/>
  <c r="AH2183" i="1"/>
  <c r="AE2183" i="1"/>
  <c r="L2183" i="1"/>
  <c r="AK2182" i="1"/>
  <c r="AI2182" i="1"/>
  <c r="AF2182" i="1"/>
  <c r="AH2182" i="1"/>
  <c r="AE2182" i="1"/>
  <c r="L2182" i="1"/>
  <c r="AK2181" i="1"/>
  <c r="AI2181" i="1"/>
  <c r="AF2181" i="1"/>
  <c r="AH2181" i="1"/>
  <c r="AE2181" i="1"/>
  <c r="L2181" i="1"/>
  <c r="AK2180" i="1"/>
  <c r="AI2180" i="1"/>
  <c r="AF2180" i="1"/>
  <c r="AH2180" i="1"/>
  <c r="AE2180" i="1"/>
  <c r="L2180" i="1"/>
  <c r="AK2179" i="1"/>
  <c r="AI2179" i="1"/>
  <c r="AF2179" i="1"/>
  <c r="AH2179" i="1"/>
  <c r="AE2179" i="1"/>
  <c r="L2179" i="1"/>
  <c r="AK2178" i="1"/>
  <c r="AI2178" i="1"/>
  <c r="AF2178" i="1"/>
  <c r="AH2178" i="1"/>
  <c r="AE2178" i="1"/>
  <c r="L2178" i="1"/>
  <c r="AK2177" i="1"/>
  <c r="AI2177" i="1"/>
  <c r="AF2177" i="1"/>
  <c r="AH2177" i="1"/>
  <c r="AE2177" i="1"/>
  <c r="L2177" i="1"/>
  <c r="AK2176" i="1"/>
  <c r="AI2176" i="1"/>
  <c r="AF2176" i="1"/>
  <c r="AH2176" i="1"/>
  <c r="AE2176" i="1"/>
  <c r="L2176" i="1"/>
  <c r="AK2175" i="1"/>
  <c r="AI2175" i="1"/>
  <c r="AF2175" i="1"/>
  <c r="AH2175" i="1"/>
  <c r="AE2175" i="1"/>
  <c r="L2175" i="1"/>
  <c r="AK2174" i="1"/>
  <c r="AI2174" i="1"/>
  <c r="AF2174" i="1"/>
  <c r="AH2174" i="1"/>
  <c r="AE2174" i="1"/>
  <c r="L2174" i="1"/>
  <c r="AK2173" i="1"/>
  <c r="AI2173" i="1"/>
  <c r="AF2173" i="1"/>
  <c r="AH2173" i="1"/>
  <c r="AE2173" i="1"/>
  <c r="L2173" i="1"/>
  <c r="AK2172" i="1"/>
  <c r="AI2172" i="1"/>
  <c r="AF2172" i="1"/>
  <c r="AH2172" i="1"/>
  <c r="AE2172" i="1"/>
  <c r="L2172" i="1"/>
  <c r="AK2171" i="1"/>
  <c r="AI2171" i="1"/>
  <c r="AF2171" i="1"/>
  <c r="AH2171" i="1"/>
  <c r="AE2171" i="1"/>
  <c r="L2171" i="1"/>
  <c r="AK2170" i="1"/>
  <c r="AI2170" i="1"/>
  <c r="AF2170" i="1"/>
  <c r="AH2170" i="1"/>
  <c r="AE2170" i="1"/>
  <c r="L2170" i="1"/>
  <c r="AK2169" i="1"/>
  <c r="AI2169" i="1"/>
  <c r="AF2169" i="1"/>
  <c r="AH2169" i="1"/>
  <c r="AE2169" i="1"/>
  <c r="L2169" i="1"/>
  <c r="AK2168" i="1"/>
  <c r="AI2168" i="1"/>
  <c r="AF2168" i="1"/>
  <c r="AH2168" i="1"/>
  <c r="AE2168" i="1"/>
  <c r="L2168" i="1"/>
  <c r="AK2167" i="1"/>
  <c r="AI2167" i="1"/>
  <c r="AF2167" i="1"/>
  <c r="AH2167" i="1"/>
  <c r="AE2167" i="1"/>
  <c r="L2167" i="1"/>
  <c r="AK2166" i="1"/>
  <c r="AI2166" i="1"/>
  <c r="AF2166" i="1"/>
  <c r="AH2166" i="1"/>
  <c r="AE2166" i="1"/>
  <c r="L2166" i="1"/>
  <c r="AK2165" i="1"/>
  <c r="AI2165" i="1"/>
  <c r="AF2165" i="1"/>
  <c r="AH2165" i="1"/>
  <c r="AE2165" i="1"/>
  <c r="L2165" i="1"/>
  <c r="AK2164" i="1"/>
  <c r="AI2164" i="1"/>
  <c r="AF2164" i="1"/>
  <c r="AH2164" i="1"/>
  <c r="AE2164" i="1"/>
  <c r="L2164" i="1"/>
  <c r="AK2163" i="1"/>
  <c r="AI2163" i="1"/>
  <c r="AF2163" i="1"/>
  <c r="AH2163" i="1"/>
  <c r="AE2163" i="1"/>
  <c r="L2163" i="1"/>
  <c r="AK2162" i="1"/>
  <c r="AI2162" i="1"/>
  <c r="AF2162" i="1"/>
  <c r="AH2162" i="1"/>
  <c r="AE2162" i="1"/>
  <c r="L2162" i="1"/>
  <c r="AK2161" i="1"/>
  <c r="AI2161" i="1"/>
  <c r="AF2161" i="1"/>
  <c r="AH2161" i="1"/>
  <c r="AE2161" i="1"/>
  <c r="L2161" i="1"/>
  <c r="AK2160" i="1"/>
  <c r="AI2160" i="1"/>
  <c r="AF2160" i="1"/>
  <c r="AH2160" i="1"/>
  <c r="AE2160" i="1"/>
  <c r="L2160" i="1"/>
  <c r="AK2159" i="1"/>
  <c r="AI2159" i="1"/>
  <c r="AF2159" i="1"/>
  <c r="AH2159" i="1"/>
  <c r="AE2159" i="1"/>
  <c r="L2159" i="1"/>
  <c r="AK2158" i="1"/>
  <c r="AI2158" i="1"/>
  <c r="AF2158" i="1"/>
  <c r="AH2158" i="1"/>
  <c r="AE2158" i="1"/>
  <c r="L2158" i="1"/>
  <c r="AK2157" i="1"/>
  <c r="AI2157" i="1"/>
  <c r="AF2157" i="1"/>
  <c r="AH2157" i="1"/>
  <c r="AE2157" i="1"/>
  <c r="L2157" i="1"/>
  <c r="AK2156" i="1"/>
  <c r="AI2156" i="1"/>
  <c r="AF2156" i="1"/>
  <c r="AH2156" i="1"/>
  <c r="AE2156" i="1"/>
  <c r="L2156" i="1"/>
  <c r="AK2155" i="1"/>
  <c r="AI2155" i="1"/>
  <c r="AF2155" i="1"/>
  <c r="AH2155" i="1"/>
  <c r="AE2155" i="1"/>
  <c r="L2155" i="1"/>
  <c r="AK2154" i="1"/>
  <c r="AI2154" i="1"/>
  <c r="AF2154" i="1"/>
  <c r="AH2154" i="1"/>
  <c r="AE2154" i="1"/>
  <c r="L2154" i="1"/>
  <c r="AK2153" i="1"/>
  <c r="AI2153" i="1"/>
  <c r="AF2153" i="1"/>
  <c r="AH2153" i="1"/>
  <c r="AE2153" i="1"/>
  <c r="L2153" i="1"/>
  <c r="AK2152" i="1"/>
  <c r="AI2152" i="1"/>
  <c r="AF2152" i="1"/>
  <c r="AH2152" i="1"/>
  <c r="AE2152" i="1"/>
  <c r="L2152" i="1"/>
  <c r="AK2151" i="1"/>
  <c r="AI2151" i="1"/>
  <c r="AF2151" i="1"/>
  <c r="AH2151" i="1"/>
  <c r="AE2151" i="1"/>
  <c r="L2151" i="1"/>
  <c r="AK2150" i="1"/>
  <c r="AI2150" i="1"/>
  <c r="AF2150" i="1"/>
  <c r="AH2150" i="1"/>
  <c r="AE2150" i="1"/>
  <c r="L2150" i="1"/>
  <c r="AK2149" i="1"/>
  <c r="AI2149" i="1"/>
  <c r="AF2149" i="1"/>
  <c r="AH2149" i="1"/>
  <c r="AE2149" i="1"/>
  <c r="L2149" i="1"/>
  <c r="AK2148" i="1"/>
  <c r="AI2148" i="1"/>
  <c r="AF2148" i="1"/>
  <c r="AH2148" i="1"/>
  <c r="AE2148" i="1"/>
  <c r="L2148" i="1"/>
  <c r="AK2147" i="1"/>
  <c r="AI2147" i="1"/>
  <c r="AF2147" i="1"/>
  <c r="AH2147" i="1"/>
  <c r="AE2147" i="1"/>
  <c r="L2147" i="1"/>
  <c r="AK2146" i="1"/>
  <c r="AI2146" i="1"/>
  <c r="AF2146" i="1"/>
  <c r="AH2146" i="1"/>
  <c r="AE2146" i="1"/>
  <c r="L2146" i="1"/>
  <c r="AK2145" i="1"/>
  <c r="AI2145" i="1"/>
  <c r="AF2145" i="1"/>
  <c r="AH2145" i="1"/>
  <c r="AE2145" i="1"/>
  <c r="L2145" i="1"/>
  <c r="AK2144" i="1"/>
  <c r="AI2144" i="1"/>
  <c r="AF2144" i="1"/>
  <c r="AH2144" i="1"/>
  <c r="AE2144" i="1"/>
  <c r="L2144" i="1"/>
  <c r="AK2143" i="1"/>
  <c r="AI2143" i="1"/>
  <c r="AF2143" i="1"/>
  <c r="AH2143" i="1"/>
  <c r="AE2143" i="1"/>
  <c r="L2143" i="1"/>
  <c r="AK2142" i="1"/>
  <c r="AI2142" i="1"/>
  <c r="AF2142" i="1"/>
  <c r="AH2142" i="1"/>
  <c r="AE2142" i="1"/>
  <c r="L2142" i="1"/>
  <c r="AK2141" i="1"/>
  <c r="AI2141" i="1"/>
  <c r="AF2141" i="1"/>
  <c r="AH2141" i="1"/>
  <c r="AE2141" i="1"/>
  <c r="L2141" i="1"/>
  <c r="AK2140" i="1"/>
  <c r="AI2140" i="1"/>
  <c r="AF2140" i="1"/>
  <c r="AH2140" i="1"/>
  <c r="AE2140" i="1"/>
  <c r="L2140" i="1"/>
  <c r="AK2139" i="1"/>
  <c r="AI2139" i="1"/>
  <c r="AF2139" i="1"/>
  <c r="AH2139" i="1"/>
  <c r="AE2139" i="1"/>
  <c r="L2139" i="1"/>
  <c r="AK2138" i="1"/>
  <c r="AI2138" i="1"/>
  <c r="AF2138" i="1"/>
  <c r="AH2138" i="1"/>
  <c r="AE2138" i="1"/>
  <c r="L2138" i="1"/>
  <c r="AK2137" i="1"/>
  <c r="AI2137" i="1"/>
  <c r="AF2137" i="1"/>
  <c r="AH2137" i="1"/>
  <c r="AE2137" i="1"/>
  <c r="L2137" i="1"/>
  <c r="AK2136" i="1"/>
  <c r="AI2136" i="1"/>
  <c r="AF2136" i="1"/>
  <c r="AH2136" i="1"/>
  <c r="AE2136" i="1"/>
  <c r="L2136" i="1"/>
  <c r="AK2135" i="1"/>
  <c r="AI2135" i="1"/>
  <c r="AF2135" i="1"/>
  <c r="AH2135" i="1"/>
  <c r="AE2135" i="1"/>
  <c r="L2135" i="1"/>
  <c r="AK2134" i="1"/>
  <c r="AI2134" i="1"/>
  <c r="AF2134" i="1"/>
  <c r="AH2134" i="1"/>
  <c r="AE2134" i="1"/>
  <c r="L2134" i="1"/>
  <c r="AK2133" i="1"/>
  <c r="AI2133" i="1"/>
  <c r="AF2133" i="1"/>
  <c r="AH2133" i="1"/>
  <c r="AE2133" i="1"/>
  <c r="L2133" i="1"/>
  <c r="AK2132" i="1"/>
  <c r="AI2132" i="1"/>
  <c r="AF2132" i="1"/>
  <c r="AH2132" i="1"/>
  <c r="AE2132" i="1"/>
  <c r="L2132" i="1"/>
  <c r="AK2131" i="1"/>
  <c r="AI2131" i="1"/>
  <c r="AF2131" i="1"/>
  <c r="AH2131" i="1"/>
  <c r="AE2131" i="1"/>
  <c r="L2131" i="1"/>
  <c r="AK2130" i="1"/>
  <c r="AI2130" i="1"/>
  <c r="AF2130" i="1"/>
  <c r="AH2130" i="1"/>
  <c r="AE2130" i="1"/>
  <c r="L2130" i="1"/>
  <c r="AK2129" i="1"/>
  <c r="AI2129" i="1"/>
  <c r="AF2129" i="1"/>
  <c r="AH2129" i="1"/>
  <c r="AE2129" i="1"/>
  <c r="L2129" i="1"/>
  <c r="AK2128" i="1"/>
  <c r="AI2128" i="1"/>
  <c r="AF2128" i="1"/>
  <c r="AH2128" i="1"/>
  <c r="AE2128" i="1"/>
  <c r="L2128" i="1"/>
  <c r="AK2127" i="1"/>
  <c r="AI2127" i="1"/>
  <c r="AF2127" i="1"/>
  <c r="AH2127" i="1"/>
  <c r="AE2127" i="1"/>
  <c r="L2127" i="1"/>
  <c r="AK2126" i="1"/>
  <c r="AI2126" i="1"/>
  <c r="AF2126" i="1"/>
  <c r="AH2126" i="1"/>
  <c r="AE2126" i="1"/>
  <c r="L2126" i="1"/>
  <c r="AK2125" i="1"/>
  <c r="AI2125" i="1"/>
  <c r="AF2125" i="1"/>
  <c r="AH2125" i="1"/>
  <c r="AE2125" i="1"/>
  <c r="L2125" i="1"/>
  <c r="AK2124" i="1"/>
  <c r="AI2124" i="1"/>
  <c r="AF2124" i="1"/>
  <c r="AH2124" i="1"/>
  <c r="AE2124" i="1"/>
  <c r="L2124" i="1"/>
  <c r="S2123" i="1"/>
  <c r="AK2123" i="1"/>
  <c r="AI2123" i="1"/>
  <c r="AF2123" i="1"/>
  <c r="AH2123" i="1"/>
  <c r="AE2123" i="1"/>
  <c r="L2123" i="1"/>
  <c r="AK2122" i="1"/>
  <c r="AI2122" i="1"/>
  <c r="AF2122" i="1"/>
  <c r="AH2122" i="1"/>
  <c r="AE2122" i="1"/>
  <c r="L2122" i="1"/>
  <c r="AK2121" i="1"/>
  <c r="AI2121" i="1"/>
  <c r="AF2121" i="1"/>
  <c r="AH2121" i="1"/>
  <c r="AE2121" i="1"/>
  <c r="L2121" i="1"/>
  <c r="AK2120" i="1"/>
  <c r="AI2120" i="1"/>
  <c r="AF2120" i="1"/>
  <c r="AH2120" i="1"/>
  <c r="AE2120" i="1"/>
  <c r="L2120" i="1"/>
  <c r="AK2119" i="1"/>
  <c r="AI2119" i="1"/>
  <c r="AF2119" i="1"/>
  <c r="AH2119" i="1"/>
  <c r="AE2119" i="1"/>
  <c r="L2119" i="1"/>
  <c r="AK2118" i="1"/>
  <c r="AI2118" i="1"/>
  <c r="AF2118" i="1"/>
  <c r="AH2118" i="1"/>
  <c r="AE2118" i="1"/>
  <c r="L2118" i="1"/>
  <c r="AK2117" i="1"/>
  <c r="AI2117" i="1"/>
  <c r="AF2117" i="1"/>
  <c r="AH2117" i="1"/>
  <c r="AE2117" i="1"/>
  <c r="L2117" i="1"/>
  <c r="AK2116" i="1"/>
  <c r="AI2116" i="1"/>
  <c r="AF2116" i="1"/>
  <c r="AH2116" i="1"/>
  <c r="AE2116" i="1"/>
  <c r="L2116" i="1"/>
  <c r="AK2115" i="1"/>
  <c r="AI2115" i="1"/>
  <c r="AF2115" i="1"/>
  <c r="AH2115" i="1"/>
  <c r="AE2115" i="1"/>
  <c r="L2115" i="1"/>
  <c r="AK2114" i="1"/>
  <c r="AI2114" i="1"/>
  <c r="AF2114" i="1"/>
  <c r="AH2114" i="1"/>
  <c r="AE2114" i="1"/>
  <c r="L2114" i="1"/>
  <c r="AK2113" i="1"/>
  <c r="AI2113" i="1"/>
  <c r="AF2113" i="1"/>
  <c r="AH2113" i="1"/>
  <c r="AE2113" i="1"/>
  <c r="L2113" i="1"/>
  <c r="AK2112" i="1"/>
  <c r="AI2112" i="1"/>
  <c r="AF2112" i="1"/>
  <c r="AH2112" i="1"/>
  <c r="AE2112" i="1"/>
  <c r="L2112" i="1"/>
  <c r="AK2111" i="1"/>
  <c r="AI2111" i="1"/>
  <c r="AF2111" i="1"/>
  <c r="AH2111" i="1"/>
  <c r="AE2111" i="1"/>
  <c r="L2111" i="1"/>
  <c r="AK2110" i="1"/>
  <c r="AI2110" i="1"/>
  <c r="AF2110" i="1"/>
  <c r="AH2110" i="1"/>
  <c r="AE2110" i="1"/>
  <c r="L2110" i="1"/>
  <c r="AK2109" i="1"/>
  <c r="AI2109" i="1"/>
  <c r="AF2109" i="1"/>
  <c r="AH2109" i="1"/>
  <c r="AE2109" i="1"/>
  <c r="L2109" i="1"/>
  <c r="AK2108" i="1"/>
  <c r="AI2108" i="1"/>
  <c r="AF2108" i="1"/>
  <c r="AH2108" i="1"/>
  <c r="AE2108" i="1"/>
  <c r="L2108" i="1"/>
  <c r="AK2107" i="1"/>
  <c r="AI2107" i="1"/>
  <c r="AF2107" i="1"/>
  <c r="AH2107" i="1"/>
  <c r="AE2107" i="1"/>
  <c r="L2107" i="1"/>
  <c r="AK2106" i="1"/>
  <c r="AI2106" i="1"/>
  <c r="AF2106" i="1"/>
  <c r="AH2106" i="1"/>
  <c r="AE2106" i="1"/>
  <c r="L2106" i="1"/>
  <c r="AK2105" i="1"/>
  <c r="AI2105" i="1"/>
  <c r="AF2105" i="1"/>
  <c r="AH2105" i="1"/>
  <c r="AE2105" i="1"/>
  <c r="L2105" i="1"/>
  <c r="AK2104" i="1"/>
  <c r="AI2104" i="1"/>
  <c r="AF2104" i="1"/>
  <c r="AH2104" i="1"/>
  <c r="AE2104" i="1"/>
  <c r="L2104" i="1"/>
  <c r="U2103" i="1"/>
  <c r="AK2103" i="1"/>
  <c r="AI2103" i="1"/>
  <c r="AF2103" i="1"/>
  <c r="AH2103" i="1"/>
  <c r="AE2103" i="1"/>
  <c r="L2103" i="1"/>
  <c r="AK2102" i="1"/>
  <c r="AI2102" i="1"/>
  <c r="AF2102" i="1"/>
  <c r="AH2102" i="1"/>
  <c r="AE2102" i="1"/>
  <c r="L2102" i="1"/>
  <c r="AK2101" i="1"/>
  <c r="AI2101" i="1"/>
  <c r="AF2101" i="1"/>
  <c r="AH2101" i="1"/>
  <c r="AE2101" i="1"/>
  <c r="L2101" i="1"/>
  <c r="AK2100" i="1"/>
  <c r="AI2100" i="1"/>
  <c r="AF2100" i="1"/>
  <c r="AH2100" i="1"/>
  <c r="AE2100" i="1"/>
  <c r="L2100" i="1"/>
  <c r="AK2099" i="1"/>
  <c r="AI2099" i="1"/>
  <c r="AF2099" i="1"/>
  <c r="AH2099" i="1"/>
  <c r="AE2099" i="1"/>
  <c r="L2099" i="1"/>
  <c r="AK2098" i="1"/>
  <c r="AI2098" i="1"/>
  <c r="AF2098" i="1"/>
  <c r="AH2098" i="1"/>
  <c r="AE2098" i="1"/>
  <c r="L2098" i="1"/>
  <c r="AK2097" i="1"/>
  <c r="AI2097" i="1"/>
  <c r="AF2097" i="1"/>
  <c r="AH2097" i="1"/>
  <c r="AE2097" i="1"/>
  <c r="L2097" i="1"/>
  <c r="AK2096" i="1"/>
  <c r="AI2096" i="1"/>
  <c r="AF2096" i="1"/>
  <c r="AH2096" i="1"/>
  <c r="AE2096" i="1"/>
  <c r="L2096" i="1"/>
  <c r="AK2095" i="1"/>
  <c r="AI2095" i="1"/>
  <c r="AF2095" i="1"/>
  <c r="AH2095" i="1"/>
  <c r="AE2095" i="1"/>
  <c r="L2095" i="1"/>
  <c r="AK2094" i="1"/>
  <c r="AI2094" i="1"/>
  <c r="AF2094" i="1"/>
  <c r="AH2094" i="1"/>
  <c r="AE2094" i="1"/>
  <c r="L2094" i="1"/>
  <c r="AK2093" i="1"/>
  <c r="AI2093" i="1"/>
  <c r="AF2093" i="1"/>
  <c r="AH2093" i="1"/>
  <c r="AE2093" i="1"/>
  <c r="L2093" i="1"/>
  <c r="S2092" i="1"/>
  <c r="AK2092" i="1"/>
  <c r="AI2092" i="1"/>
  <c r="AF2092" i="1"/>
  <c r="AH2092" i="1"/>
  <c r="AE2092" i="1"/>
  <c r="L2092" i="1"/>
  <c r="AK2091" i="1"/>
  <c r="AI2091" i="1"/>
  <c r="AF2091" i="1"/>
  <c r="AH2091" i="1"/>
  <c r="AE2091" i="1"/>
  <c r="L2091" i="1"/>
  <c r="AK2090" i="1"/>
  <c r="AI2090" i="1"/>
  <c r="AF2090" i="1"/>
  <c r="AH2090" i="1"/>
  <c r="AE2090" i="1"/>
  <c r="L2090" i="1"/>
  <c r="AK2089" i="1"/>
  <c r="AI2089" i="1"/>
  <c r="AF2089" i="1"/>
  <c r="AH2089" i="1"/>
  <c r="AE2089" i="1"/>
  <c r="L2089" i="1"/>
  <c r="AK2088" i="1"/>
  <c r="AI2088" i="1"/>
  <c r="AF2088" i="1"/>
  <c r="AH2088" i="1"/>
  <c r="AE2088" i="1"/>
  <c r="L2088" i="1"/>
  <c r="AK2087" i="1"/>
  <c r="AI2087" i="1"/>
  <c r="AF2087" i="1"/>
  <c r="AH2087" i="1"/>
  <c r="AE2087" i="1"/>
  <c r="L2087" i="1"/>
  <c r="AK2086" i="1"/>
  <c r="AI2086" i="1"/>
  <c r="AF2086" i="1"/>
  <c r="AH2086" i="1"/>
  <c r="AE2086" i="1"/>
  <c r="L2086" i="1"/>
  <c r="AK2085" i="1"/>
  <c r="AI2085" i="1"/>
  <c r="AF2085" i="1"/>
  <c r="AH2085" i="1"/>
  <c r="AE2085" i="1"/>
  <c r="L2085" i="1"/>
  <c r="AK2084" i="1"/>
  <c r="AI2084" i="1"/>
  <c r="AF2084" i="1"/>
  <c r="AH2084" i="1"/>
  <c r="AE2084" i="1"/>
  <c r="L2084" i="1"/>
  <c r="AK2083" i="1"/>
  <c r="AI2083" i="1"/>
  <c r="AF2083" i="1"/>
  <c r="AH2083" i="1"/>
  <c r="AE2083" i="1"/>
  <c r="L2083" i="1"/>
  <c r="AK2082" i="1"/>
  <c r="AI2082" i="1"/>
  <c r="AF2082" i="1"/>
  <c r="AH2082" i="1"/>
  <c r="AE2082" i="1"/>
  <c r="L2082" i="1"/>
  <c r="AK2081" i="1"/>
  <c r="AI2081" i="1"/>
  <c r="AF2081" i="1"/>
  <c r="AH2081" i="1"/>
  <c r="AE2081" i="1"/>
  <c r="L2081" i="1"/>
  <c r="AK2080" i="1"/>
  <c r="AI2080" i="1"/>
  <c r="AF2080" i="1"/>
  <c r="AH2080" i="1"/>
  <c r="AE2080" i="1"/>
  <c r="L2080" i="1"/>
  <c r="AK2079" i="1"/>
  <c r="AI2079" i="1"/>
  <c r="AF2079" i="1"/>
  <c r="AH2079" i="1"/>
  <c r="AE2079" i="1"/>
  <c r="L2079" i="1"/>
  <c r="AK2078" i="1"/>
  <c r="AI2078" i="1"/>
  <c r="AF2078" i="1"/>
  <c r="AH2078" i="1"/>
  <c r="AE2078" i="1"/>
  <c r="L2078" i="1"/>
  <c r="AK2077" i="1"/>
  <c r="AI2077" i="1"/>
  <c r="AF2077" i="1"/>
  <c r="AH2077" i="1"/>
  <c r="AE2077" i="1"/>
  <c r="L2077" i="1"/>
  <c r="AK2076" i="1"/>
  <c r="AI2076" i="1"/>
  <c r="AF2076" i="1"/>
  <c r="AH2076" i="1"/>
  <c r="AE2076" i="1"/>
  <c r="L2076" i="1"/>
  <c r="AK2075" i="1"/>
  <c r="AI2075" i="1"/>
  <c r="AF2075" i="1"/>
  <c r="AH2075" i="1"/>
  <c r="AE2075" i="1"/>
  <c r="L2075" i="1"/>
  <c r="AK2074" i="1"/>
  <c r="AI2074" i="1"/>
  <c r="AF2074" i="1"/>
  <c r="AH2074" i="1"/>
  <c r="AE2074" i="1"/>
  <c r="L2074" i="1"/>
  <c r="AK2073" i="1"/>
  <c r="AI2073" i="1"/>
  <c r="AF2073" i="1"/>
  <c r="AH2073" i="1"/>
  <c r="AE2073" i="1"/>
  <c r="L2073" i="1"/>
  <c r="AK2072" i="1"/>
  <c r="AI2072" i="1"/>
  <c r="AF2072" i="1"/>
  <c r="AH2072" i="1"/>
  <c r="AE2072" i="1"/>
  <c r="L2072" i="1"/>
  <c r="AK2071" i="1"/>
  <c r="AI2071" i="1"/>
  <c r="AF2071" i="1"/>
  <c r="AH2071" i="1"/>
  <c r="AE2071" i="1"/>
  <c r="L2071" i="1"/>
  <c r="AK2070" i="1"/>
  <c r="AI2070" i="1"/>
  <c r="AF2070" i="1"/>
  <c r="AH2070" i="1"/>
  <c r="AE2070" i="1"/>
  <c r="L2070" i="1"/>
  <c r="AK2069" i="1"/>
  <c r="AI2069" i="1"/>
  <c r="AF2069" i="1"/>
  <c r="AH2069" i="1"/>
  <c r="AE2069" i="1"/>
  <c r="L2069" i="1"/>
  <c r="AK2068" i="1"/>
  <c r="AI2068" i="1"/>
  <c r="AF2068" i="1"/>
  <c r="AH2068" i="1"/>
  <c r="AE2068" i="1"/>
  <c r="L2068" i="1"/>
  <c r="AK2067" i="1"/>
  <c r="AI2067" i="1"/>
  <c r="AF2067" i="1"/>
  <c r="AH2067" i="1"/>
  <c r="AE2067" i="1"/>
  <c r="L2067" i="1"/>
  <c r="AK2066" i="1"/>
  <c r="AI2066" i="1"/>
  <c r="AF2066" i="1"/>
  <c r="AH2066" i="1"/>
  <c r="AE2066" i="1"/>
  <c r="L2066" i="1"/>
  <c r="AK2065" i="1"/>
  <c r="AI2065" i="1"/>
  <c r="AF2065" i="1"/>
  <c r="AH2065" i="1"/>
  <c r="AE2065" i="1"/>
  <c r="L2065" i="1"/>
  <c r="AK2064" i="1"/>
  <c r="AI2064" i="1"/>
  <c r="AF2064" i="1"/>
  <c r="AH2064" i="1"/>
  <c r="AE2064" i="1"/>
  <c r="L2064" i="1"/>
  <c r="AK2063" i="1"/>
  <c r="AI2063" i="1"/>
  <c r="AF2063" i="1"/>
  <c r="AH2063" i="1"/>
  <c r="AE2063" i="1"/>
  <c r="L2063" i="1"/>
  <c r="AK2062" i="1"/>
  <c r="AI2062" i="1"/>
  <c r="AF2062" i="1"/>
  <c r="AH2062" i="1"/>
  <c r="AE2062" i="1"/>
  <c r="L2062" i="1"/>
  <c r="AK2061" i="1"/>
  <c r="AI2061" i="1"/>
  <c r="AF2061" i="1"/>
  <c r="AH2061" i="1"/>
  <c r="AE2061" i="1"/>
  <c r="L2061" i="1"/>
  <c r="AK2060" i="1"/>
  <c r="AI2060" i="1"/>
  <c r="AF2060" i="1"/>
  <c r="AH2060" i="1"/>
  <c r="AE2060" i="1"/>
  <c r="L2060" i="1"/>
  <c r="AK2059" i="1"/>
  <c r="AI2059" i="1"/>
  <c r="AF2059" i="1"/>
  <c r="AH2059" i="1"/>
  <c r="AE2059" i="1"/>
  <c r="L2059" i="1"/>
  <c r="AK2058" i="1"/>
  <c r="AI2058" i="1"/>
  <c r="AF2058" i="1"/>
  <c r="AH2058" i="1"/>
  <c r="AE2058" i="1"/>
  <c r="L2058" i="1"/>
  <c r="AK2057" i="1"/>
  <c r="AI2057" i="1"/>
  <c r="AF2057" i="1"/>
  <c r="AH2057" i="1"/>
  <c r="AE2057" i="1"/>
  <c r="L2057" i="1"/>
  <c r="AK2056" i="1"/>
  <c r="AI2056" i="1"/>
  <c r="AF2056" i="1"/>
  <c r="AH2056" i="1"/>
  <c r="AE2056" i="1"/>
  <c r="L2056" i="1"/>
  <c r="AK2055" i="1"/>
  <c r="AI2055" i="1"/>
  <c r="AF2055" i="1"/>
  <c r="AH2055" i="1"/>
  <c r="AE2055" i="1"/>
  <c r="L2055" i="1"/>
  <c r="AK2054" i="1"/>
  <c r="AI2054" i="1"/>
  <c r="AF2054" i="1"/>
  <c r="AH2054" i="1"/>
  <c r="AE2054" i="1"/>
  <c r="L2054" i="1"/>
  <c r="AK2053" i="1"/>
  <c r="AI2053" i="1"/>
  <c r="AF2053" i="1"/>
  <c r="AH2053" i="1"/>
  <c r="AE2053" i="1"/>
  <c r="L2053" i="1"/>
  <c r="AK2052" i="1"/>
  <c r="AI2052" i="1"/>
  <c r="AF2052" i="1"/>
  <c r="AH2052" i="1"/>
  <c r="AE2052" i="1"/>
  <c r="L2052" i="1"/>
  <c r="AK2051" i="1"/>
  <c r="AI2051" i="1"/>
  <c r="AF2051" i="1"/>
  <c r="AH2051" i="1"/>
  <c r="AE2051" i="1"/>
  <c r="L2051" i="1"/>
  <c r="AK2050" i="1"/>
  <c r="AI2050" i="1"/>
  <c r="AF2050" i="1"/>
  <c r="AH2050" i="1"/>
  <c r="AE2050" i="1"/>
  <c r="L2050" i="1"/>
  <c r="AK2049" i="1"/>
  <c r="AI2049" i="1"/>
  <c r="AF2049" i="1"/>
  <c r="AH2049" i="1"/>
  <c r="AE2049" i="1"/>
  <c r="L2049" i="1"/>
  <c r="AK2048" i="1"/>
  <c r="AI2048" i="1"/>
  <c r="AF2048" i="1"/>
  <c r="AH2048" i="1"/>
  <c r="AE2048" i="1"/>
  <c r="L2048" i="1"/>
  <c r="AK2047" i="1"/>
  <c r="AI2047" i="1"/>
  <c r="AF2047" i="1"/>
  <c r="AH2047" i="1"/>
  <c r="AE2047" i="1"/>
  <c r="L2047" i="1"/>
  <c r="AK2046" i="1"/>
  <c r="AI2046" i="1"/>
  <c r="AF2046" i="1"/>
  <c r="AH2046" i="1"/>
  <c r="AE2046" i="1"/>
  <c r="L2046" i="1"/>
  <c r="AK2045" i="1"/>
  <c r="AI2045" i="1"/>
  <c r="AF2045" i="1"/>
  <c r="AH2045" i="1"/>
  <c r="AE2045" i="1"/>
  <c r="L2045" i="1"/>
  <c r="AK2044" i="1"/>
  <c r="AI2044" i="1"/>
  <c r="AF2044" i="1"/>
  <c r="AH2044" i="1"/>
  <c r="AE2044" i="1"/>
  <c r="L2044" i="1"/>
  <c r="AK2043" i="1"/>
  <c r="AI2043" i="1"/>
  <c r="AF2043" i="1"/>
  <c r="AH2043" i="1"/>
  <c r="AE2043" i="1"/>
  <c r="L2043" i="1"/>
  <c r="AK2042" i="1"/>
  <c r="AI2042" i="1"/>
  <c r="AF2042" i="1"/>
  <c r="AH2042" i="1"/>
  <c r="AE2042" i="1"/>
  <c r="L2042" i="1"/>
  <c r="AK2041" i="1"/>
  <c r="AI2041" i="1"/>
  <c r="AF2041" i="1"/>
  <c r="AH2041" i="1"/>
  <c r="AE2041" i="1"/>
  <c r="L2041" i="1"/>
  <c r="AK2040" i="1"/>
  <c r="AI2040" i="1"/>
  <c r="AF2040" i="1"/>
  <c r="AH2040" i="1"/>
  <c r="AE2040" i="1"/>
  <c r="L2040" i="1"/>
  <c r="AK2039" i="1"/>
  <c r="AI2039" i="1"/>
  <c r="AF2039" i="1"/>
  <c r="AH2039" i="1"/>
  <c r="AE2039" i="1"/>
  <c r="L2039" i="1"/>
  <c r="AK2038" i="1"/>
  <c r="AI2038" i="1"/>
  <c r="AF2038" i="1"/>
  <c r="AH2038" i="1"/>
  <c r="AE2038" i="1"/>
  <c r="L2038" i="1"/>
  <c r="AK2037" i="1"/>
  <c r="AI2037" i="1"/>
  <c r="AF2037" i="1"/>
  <c r="AH2037" i="1"/>
  <c r="AE2037" i="1"/>
  <c r="L2037" i="1"/>
  <c r="AK2036" i="1"/>
  <c r="AI2036" i="1"/>
  <c r="AF2036" i="1"/>
  <c r="AH2036" i="1"/>
  <c r="AE2036" i="1"/>
  <c r="L2036" i="1"/>
  <c r="AK2035" i="1"/>
  <c r="AI2035" i="1"/>
  <c r="AF2035" i="1"/>
  <c r="AH2035" i="1"/>
  <c r="AE2035" i="1"/>
  <c r="L2035" i="1"/>
  <c r="AK2034" i="1"/>
  <c r="AI2034" i="1"/>
  <c r="AF2034" i="1"/>
  <c r="AH2034" i="1"/>
  <c r="AE2034" i="1"/>
  <c r="L2034" i="1"/>
  <c r="AK2033" i="1"/>
  <c r="AI2033" i="1"/>
  <c r="AF2033" i="1"/>
  <c r="AH2033" i="1"/>
  <c r="AE2033" i="1"/>
  <c r="L2033" i="1"/>
  <c r="AK2032" i="1"/>
  <c r="AI2032" i="1"/>
  <c r="AF2032" i="1"/>
  <c r="AH2032" i="1"/>
  <c r="AE2032" i="1"/>
  <c r="L2032" i="1"/>
  <c r="AK2031" i="1"/>
  <c r="AI2031" i="1"/>
  <c r="AF2031" i="1"/>
  <c r="AH2031" i="1"/>
  <c r="AE2031" i="1"/>
  <c r="L2031" i="1"/>
  <c r="AK2030" i="1"/>
  <c r="AI2030" i="1"/>
  <c r="AF2030" i="1"/>
  <c r="AH2030" i="1"/>
  <c r="AE2030" i="1"/>
  <c r="L2030" i="1"/>
  <c r="AK2029" i="1"/>
  <c r="AI2029" i="1"/>
  <c r="AF2029" i="1"/>
  <c r="AH2029" i="1"/>
  <c r="AE2029" i="1"/>
  <c r="L2029" i="1"/>
  <c r="AK2028" i="1"/>
  <c r="AI2028" i="1"/>
  <c r="AF2028" i="1"/>
  <c r="AH2028" i="1"/>
  <c r="AE2028" i="1"/>
  <c r="L2028" i="1"/>
  <c r="AK2027" i="1"/>
  <c r="AI2027" i="1"/>
  <c r="AF2027" i="1"/>
  <c r="AH2027" i="1"/>
  <c r="AE2027" i="1"/>
  <c r="L2027" i="1"/>
  <c r="AK2026" i="1"/>
  <c r="AI2026" i="1"/>
  <c r="AF2026" i="1"/>
  <c r="AH2026" i="1"/>
  <c r="AE2026" i="1"/>
  <c r="L2026" i="1"/>
  <c r="AK2025" i="1"/>
  <c r="AI2025" i="1"/>
  <c r="AF2025" i="1"/>
  <c r="AH2025" i="1"/>
  <c r="AE2025" i="1"/>
  <c r="L2025" i="1"/>
  <c r="AK2024" i="1"/>
  <c r="AI2024" i="1"/>
  <c r="AF2024" i="1"/>
  <c r="AH2024" i="1"/>
  <c r="AE2024" i="1"/>
  <c r="L2024" i="1"/>
  <c r="AK2023" i="1"/>
  <c r="AI2023" i="1"/>
  <c r="AF2023" i="1"/>
  <c r="AH2023" i="1"/>
  <c r="AE2023" i="1"/>
  <c r="L2023" i="1"/>
  <c r="AK2022" i="1"/>
  <c r="AI2022" i="1"/>
  <c r="AF2022" i="1"/>
  <c r="AH2022" i="1"/>
  <c r="AE2022" i="1"/>
  <c r="L2022" i="1"/>
  <c r="AK2021" i="1"/>
  <c r="AI2021" i="1"/>
  <c r="AF2021" i="1"/>
  <c r="AH2021" i="1"/>
  <c r="AE2021" i="1"/>
  <c r="L2021" i="1"/>
  <c r="AK2020" i="1"/>
  <c r="AI2020" i="1"/>
  <c r="AF2020" i="1"/>
  <c r="AH2020" i="1"/>
  <c r="AE2020" i="1"/>
  <c r="L2020" i="1"/>
  <c r="AK2019" i="1"/>
  <c r="AI2019" i="1"/>
  <c r="AF2019" i="1"/>
  <c r="AH2019" i="1"/>
  <c r="AE2019" i="1"/>
  <c r="L2019" i="1"/>
  <c r="AK2018" i="1"/>
  <c r="AI2018" i="1"/>
  <c r="AF2018" i="1"/>
  <c r="AH2018" i="1"/>
  <c r="AE2018" i="1"/>
  <c r="L2018" i="1"/>
  <c r="AK2017" i="1"/>
  <c r="AI2017" i="1"/>
  <c r="AF2017" i="1"/>
  <c r="AH2017" i="1"/>
  <c r="AE2017" i="1"/>
  <c r="L2017" i="1"/>
  <c r="AK2016" i="1"/>
  <c r="AI2016" i="1"/>
  <c r="AF2016" i="1"/>
  <c r="AH2016" i="1"/>
  <c r="AE2016" i="1"/>
  <c r="L2016" i="1"/>
  <c r="AK2015" i="1"/>
  <c r="AI2015" i="1"/>
  <c r="AF2015" i="1"/>
  <c r="AH2015" i="1"/>
  <c r="AE2015" i="1"/>
  <c r="L2015" i="1"/>
  <c r="AK2014" i="1"/>
  <c r="AI2014" i="1"/>
  <c r="AF2014" i="1"/>
  <c r="AH2014" i="1"/>
  <c r="AE2014" i="1"/>
  <c r="L2014" i="1"/>
  <c r="AK2013" i="1"/>
  <c r="AI2013" i="1"/>
  <c r="AF2013" i="1"/>
  <c r="AH2013" i="1"/>
  <c r="AE2013" i="1"/>
  <c r="L2013" i="1"/>
  <c r="AK2012" i="1"/>
  <c r="AI2012" i="1"/>
  <c r="AF2012" i="1"/>
  <c r="AH2012" i="1"/>
  <c r="AE2012" i="1"/>
  <c r="L2012" i="1"/>
  <c r="AK2011" i="1"/>
  <c r="AI2011" i="1"/>
  <c r="AF2011" i="1"/>
  <c r="AH2011" i="1"/>
  <c r="AE2011" i="1"/>
  <c r="L2011" i="1"/>
  <c r="AK2010" i="1"/>
  <c r="AI2010" i="1"/>
  <c r="AF2010" i="1"/>
  <c r="AH2010" i="1"/>
  <c r="AE2010" i="1"/>
  <c r="L2010" i="1"/>
  <c r="AK2009" i="1"/>
  <c r="AI2009" i="1"/>
  <c r="AF2009" i="1"/>
  <c r="AH2009" i="1"/>
  <c r="AE2009" i="1"/>
  <c r="L2009" i="1"/>
  <c r="AK2008" i="1"/>
  <c r="AI2008" i="1"/>
  <c r="AF2008" i="1"/>
  <c r="AH2008" i="1"/>
  <c r="AE2008" i="1"/>
  <c r="L2008" i="1"/>
  <c r="AK2007" i="1"/>
  <c r="AI2007" i="1"/>
  <c r="AF2007" i="1"/>
  <c r="AH2007" i="1"/>
  <c r="AE2007" i="1"/>
  <c r="L2007" i="1"/>
  <c r="AK2006" i="1"/>
  <c r="AI2006" i="1"/>
  <c r="AF2006" i="1"/>
  <c r="AH2006" i="1"/>
  <c r="AE2006" i="1"/>
  <c r="L2006" i="1"/>
  <c r="AK2005" i="1"/>
  <c r="AI2005" i="1"/>
  <c r="AF2005" i="1"/>
  <c r="AH2005" i="1"/>
  <c r="AE2005" i="1"/>
  <c r="L2005" i="1"/>
  <c r="AK2004" i="1"/>
  <c r="AI2004" i="1"/>
  <c r="AF2004" i="1"/>
  <c r="AH2004" i="1"/>
  <c r="AE2004" i="1"/>
  <c r="L2004" i="1"/>
  <c r="AK2003" i="1"/>
  <c r="AI2003" i="1"/>
  <c r="AF2003" i="1"/>
  <c r="AH2003" i="1"/>
  <c r="AE2003" i="1"/>
  <c r="L2003" i="1"/>
  <c r="AK2002" i="1"/>
  <c r="AI2002" i="1"/>
  <c r="AF2002" i="1"/>
  <c r="AH2002" i="1"/>
  <c r="AE2002" i="1"/>
  <c r="L2002" i="1"/>
  <c r="AK2001" i="1"/>
  <c r="AI2001" i="1"/>
  <c r="AF2001" i="1"/>
  <c r="AH2001" i="1"/>
  <c r="AE2001" i="1"/>
  <c r="L2001" i="1"/>
  <c r="AK2000" i="1"/>
  <c r="AI2000" i="1"/>
  <c r="AF2000" i="1"/>
  <c r="AH2000" i="1"/>
  <c r="AE2000" i="1"/>
  <c r="L2000" i="1"/>
  <c r="AK1999" i="1"/>
  <c r="AI1999" i="1"/>
  <c r="AF1999" i="1"/>
  <c r="AH1999" i="1"/>
  <c r="AE1999" i="1"/>
  <c r="L1999" i="1"/>
  <c r="AK1998" i="1"/>
  <c r="AI1998" i="1"/>
  <c r="AF1998" i="1"/>
  <c r="AH1998" i="1"/>
  <c r="AE1998" i="1"/>
  <c r="L1998" i="1"/>
  <c r="AK1997" i="1"/>
  <c r="AI1997" i="1"/>
  <c r="AF1997" i="1"/>
  <c r="AH1997" i="1"/>
  <c r="AE1997" i="1"/>
  <c r="L1997" i="1"/>
  <c r="AK1996" i="1"/>
  <c r="AI1996" i="1"/>
  <c r="AF1996" i="1"/>
  <c r="AH1996" i="1"/>
  <c r="AE1996" i="1"/>
  <c r="L1996" i="1"/>
  <c r="AK1995" i="1"/>
  <c r="AI1995" i="1"/>
  <c r="AF1995" i="1"/>
  <c r="AH1995" i="1"/>
  <c r="AE1995" i="1"/>
  <c r="L1995" i="1"/>
  <c r="AK1994" i="1"/>
  <c r="AI1994" i="1"/>
  <c r="AF1994" i="1"/>
  <c r="AH1994" i="1"/>
  <c r="AE1994" i="1"/>
  <c r="L1994" i="1"/>
  <c r="AK1993" i="1"/>
  <c r="AI1993" i="1"/>
  <c r="AF1993" i="1"/>
  <c r="AH1993" i="1"/>
  <c r="AE1993" i="1"/>
  <c r="L1993" i="1"/>
  <c r="AK1992" i="1"/>
  <c r="AI1992" i="1"/>
  <c r="AF1992" i="1"/>
  <c r="AH1992" i="1"/>
  <c r="AE1992" i="1"/>
  <c r="L1992" i="1"/>
  <c r="AK1991" i="1"/>
  <c r="AI1991" i="1"/>
  <c r="AF1991" i="1"/>
  <c r="AH1991" i="1"/>
  <c r="AE1991" i="1"/>
  <c r="L1991" i="1"/>
  <c r="AK1990" i="1"/>
  <c r="AI1990" i="1"/>
  <c r="AF1990" i="1"/>
  <c r="AH1990" i="1"/>
  <c r="AE1990" i="1"/>
  <c r="L1990" i="1"/>
  <c r="AK1989" i="1"/>
  <c r="AI1989" i="1"/>
  <c r="AF1989" i="1"/>
  <c r="AH1989" i="1"/>
  <c r="AE1989" i="1"/>
  <c r="L1989" i="1"/>
  <c r="AK1988" i="1"/>
  <c r="AI1988" i="1"/>
  <c r="AF1988" i="1"/>
  <c r="AH1988" i="1"/>
  <c r="AE1988" i="1"/>
  <c r="L1988" i="1"/>
  <c r="AK1987" i="1"/>
  <c r="AI1987" i="1"/>
  <c r="AF1987" i="1"/>
  <c r="AH1987" i="1"/>
  <c r="AE1987" i="1"/>
  <c r="L1987" i="1"/>
  <c r="AK1986" i="1"/>
  <c r="AI1986" i="1"/>
  <c r="AF1986" i="1"/>
  <c r="AH1986" i="1"/>
  <c r="AE1986" i="1"/>
  <c r="L1986" i="1"/>
  <c r="AK1985" i="1"/>
  <c r="AI1985" i="1"/>
  <c r="AF1985" i="1"/>
  <c r="AH1985" i="1"/>
  <c r="AE1985" i="1"/>
  <c r="L1985" i="1"/>
  <c r="AK1984" i="1"/>
  <c r="AI1984" i="1"/>
  <c r="AF1984" i="1"/>
  <c r="AH1984" i="1"/>
  <c r="AE1984" i="1"/>
  <c r="L1984" i="1"/>
  <c r="AK1983" i="1"/>
  <c r="AI1983" i="1"/>
  <c r="AF1983" i="1"/>
  <c r="AH1983" i="1"/>
  <c r="AE1983" i="1"/>
  <c r="L1983" i="1"/>
  <c r="AK1982" i="1"/>
  <c r="AI1982" i="1"/>
  <c r="AF1982" i="1"/>
  <c r="AH1982" i="1"/>
  <c r="AE1982" i="1"/>
  <c r="L1982" i="1"/>
  <c r="AK1981" i="1"/>
  <c r="AI1981" i="1"/>
  <c r="AF1981" i="1"/>
  <c r="AH1981" i="1"/>
  <c r="AE1981" i="1"/>
  <c r="L1981" i="1"/>
  <c r="AK1980" i="1"/>
  <c r="AI1980" i="1"/>
  <c r="AF1980" i="1"/>
  <c r="AH1980" i="1"/>
  <c r="AE1980" i="1"/>
  <c r="L1980" i="1"/>
  <c r="AK1979" i="1"/>
  <c r="AI1979" i="1"/>
  <c r="AF1979" i="1"/>
  <c r="AH1979" i="1"/>
  <c r="AE1979" i="1"/>
  <c r="L1979" i="1"/>
  <c r="AK1978" i="1"/>
  <c r="AI1978" i="1"/>
  <c r="AF1978" i="1"/>
  <c r="AH1978" i="1"/>
  <c r="AE1978" i="1"/>
  <c r="L1978" i="1"/>
  <c r="AK1977" i="1"/>
  <c r="AI1977" i="1"/>
  <c r="AF1977" i="1"/>
  <c r="AH1977" i="1"/>
  <c r="AE1977" i="1"/>
  <c r="L1977" i="1"/>
  <c r="AK1976" i="1"/>
  <c r="AI1976" i="1"/>
  <c r="AF1976" i="1"/>
  <c r="AH1976" i="1"/>
  <c r="AE1976" i="1"/>
  <c r="L1976" i="1"/>
  <c r="AK1975" i="1"/>
  <c r="AI1975" i="1"/>
  <c r="AF1975" i="1"/>
  <c r="AH1975" i="1"/>
  <c r="AE1975" i="1"/>
  <c r="L1975" i="1"/>
  <c r="AK1974" i="1"/>
  <c r="AI1974" i="1"/>
  <c r="AF1974" i="1"/>
  <c r="AH1974" i="1"/>
  <c r="AE1974" i="1"/>
  <c r="L1974" i="1"/>
  <c r="AK1973" i="1"/>
  <c r="AI1973" i="1"/>
  <c r="AF1973" i="1"/>
  <c r="AH1973" i="1"/>
  <c r="AE1973" i="1"/>
  <c r="L1973" i="1"/>
  <c r="AK1972" i="1"/>
  <c r="AI1972" i="1"/>
  <c r="AF1972" i="1"/>
  <c r="AH1972" i="1"/>
  <c r="AE1972" i="1"/>
  <c r="L1972" i="1"/>
  <c r="AK1971" i="1"/>
  <c r="AI1971" i="1"/>
  <c r="AF1971" i="1"/>
  <c r="AH1971" i="1"/>
  <c r="AE1971" i="1"/>
  <c r="L1971" i="1"/>
  <c r="AK1970" i="1"/>
  <c r="AI1970" i="1"/>
  <c r="AF1970" i="1"/>
  <c r="AH1970" i="1"/>
  <c r="AE1970" i="1"/>
  <c r="L1970" i="1"/>
  <c r="AK1969" i="1"/>
  <c r="AI1969" i="1"/>
  <c r="AF1969" i="1"/>
  <c r="AH1969" i="1"/>
  <c r="AE1969" i="1"/>
  <c r="L1969" i="1"/>
  <c r="AK1968" i="1"/>
  <c r="AI1968" i="1"/>
  <c r="AF1968" i="1"/>
  <c r="AH1968" i="1"/>
  <c r="AE1968" i="1"/>
  <c r="L1968" i="1"/>
  <c r="AK1967" i="1"/>
  <c r="AI1967" i="1"/>
  <c r="AF1967" i="1"/>
  <c r="AH1967" i="1"/>
  <c r="AE1967" i="1"/>
  <c r="L1967" i="1"/>
  <c r="AK1966" i="1"/>
  <c r="AI1966" i="1"/>
  <c r="AF1966" i="1"/>
  <c r="AH1966" i="1"/>
  <c r="AE1966" i="1"/>
  <c r="L1966" i="1"/>
  <c r="AK1965" i="1"/>
  <c r="AI1965" i="1"/>
  <c r="AF1965" i="1"/>
  <c r="AH1965" i="1"/>
  <c r="AE1965" i="1"/>
  <c r="L1965" i="1"/>
  <c r="AK1964" i="1"/>
  <c r="AI1964" i="1"/>
  <c r="AF1964" i="1"/>
  <c r="AH1964" i="1"/>
  <c r="AE1964" i="1"/>
  <c r="L1964" i="1"/>
  <c r="AK1963" i="1"/>
  <c r="AI1963" i="1"/>
  <c r="AF1963" i="1"/>
  <c r="AH1963" i="1"/>
  <c r="AE1963" i="1"/>
  <c r="L1963" i="1"/>
  <c r="AK1962" i="1"/>
  <c r="AI1962" i="1"/>
  <c r="AF1962" i="1"/>
  <c r="AH1962" i="1"/>
  <c r="AE1962" i="1"/>
  <c r="L1962" i="1"/>
  <c r="AK1961" i="1"/>
  <c r="AI1961" i="1"/>
  <c r="AF1961" i="1"/>
  <c r="AH1961" i="1"/>
  <c r="AE1961" i="1"/>
  <c r="L1961" i="1"/>
  <c r="AK1960" i="1"/>
  <c r="AI1960" i="1"/>
  <c r="AF1960" i="1"/>
  <c r="AH1960" i="1"/>
  <c r="AE1960" i="1"/>
  <c r="L1960" i="1"/>
  <c r="AK1959" i="1"/>
  <c r="AI1959" i="1"/>
  <c r="AF1959" i="1"/>
  <c r="AH1959" i="1"/>
  <c r="AE1959" i="1"/>
  <c r="L1959" i="1"/>
  <c r="AK1958" i="1"/>
  <c r="AI1958" i="1"/>
  <c r="AF1958" i="1"/>
  <c r="AH1958" i="1"/>
  <c r="AE1958" i="1"/>
  <c r="L1958" i="1"/>
  <c r="AK1957" i="1"/>
  <c r="AI1957" i="1"/>
  <c r="AF1957" i="1"/>
  <c r="AH1957" i="1"/>
  <c r="AE1957" i="1"/>
  <c r="L1957" i="1"/>
  <c r="AK1956" i="1"/>
  <c r="AI1956" i="1"/>
  <c r="AF1956" i="1"/>
  <c r="AH1956" i="1"/>
  <c r="AE1956" i="1"/>
  <c r="L1956" i="1"/>
  <c r="AK1955" i="1"/>
  <c r="AI1955" i="1"/>
  <c r="AF1955" i="1"/>
  <c r="AH1955" i="1"/>
  <c r="AE1955" i="1"/>
  <c r="L1955" i="1"/>
  <c r="AK1954" i="1"/>
  <c r="AI1954" i="1"/>
  <c r="AF1954" i="1"/>
  <c r="AH1954" i="1"/>
  <c r="AE1954" i="1"/>
  <c r="L1954" i="1"/>
  <c r="AK1953" i="1"/>
  <c r="AI1953" i="1"/>
  <c r="AF1953" i="1"/>
  <c r="AH1953" i="1"/>
  <c r="AE1953" i="1"/>
  <c r="L1953" i="1"/>
  <c r="AK1952" i="1"/>
  <c r="AI1952" i="1"/>
  <c r="AF1952" i="1"/>
  <c r="AH1952" i="1"/>
  <c r="AE1952" i="1"/>
  <c r="L1952" i="1"/>
  <c r="AK1951" i="1"/>
  <c r="AI1951" i="1"/>
  <c r="AF1951" i="1"/>
  <c r="AH1951" i="1"/>
  <c r="AE1951" i="1"/>
  <c r="L1951" i="1"/>
  <c r="AK1950" i="1"/>
  <c r="AI1950" i="1"/>
  <c r="AF1950" i="1"/>
  <c r="AH1950" i="1"/>
  <c r="AE1950" i="1"/>
  <c r="L1950" i="1"/>
  <c r="AK1949" i="1"/>
  <c r="AI1949" i="1"/>
  <c r="AF1949" i="1"/>
  <c r="AH1949" i="1"/>
  <c r="AE1949" i="1"/>
  <c r="L1949" i="1"/>
  <c r="AK1948" i="1"/>
  <c r="AI1948" i="1"/>
  <c r="AF1948" i="1"/>
  <c r="AH1948" i="1"/>
  <c r="AE1948" i="1"/>
  <c r="L1948" i="1"/>
  <c r="AK1947" i="1"/>
  <c r="AI1947" i="1"/>
  <c r="AF1947" i="1"/>
  <c r="AH1947" i="1"/>
  <c r="AE1947" i="1"/>
  <c r="L1947" i="1"/>
  <c r="AK1946" i="1"/>
  <c r="AI1946" i="1"/>
  <c r="AF1946" i="1"/>
  <c r="AH1946" i="1"/>
  <c r="AE1946" i="1"/>
  <c r="L1946" i="1"/>
  <c r="AK1945" i="1"/>
  <c r="AI1945" i="1"/>
  <c r="AF1945" i="1"/>
  <c r="AH1945" i="1"/>
  <c r="AE1945" i="1"/>
  <c r="L1945" i="1"/>
  <c r="AK1944" i="1"/>
  <c r="AI1944" i="1"/>
  <c r="AF1944" i="1"/>
  <c r="AH1944" i="1"/>
  <c r="AE1944" i="1"/>
  <c r="L1944" i="1"/>
  <c r="AK1943" i="1"/>
  <c r="AI1943" i="1"/>
  <c r="AF1943" i="1"/>
  <c r="AH1943" i="1"/>
  <c r="AE1943" i="1"/>
  <c r="L1943" i="1"/>
  <c r="AK1942" i="1"/>
  <c r="AI1942" i="1"/>
  <c r="AF1942" i="1"/>
  <c r="AH1942" i="1"/>
  <c r="AE1942" i="1"/>
  <c r="L1942" i="1"/>
  <c r="AK1941" i="1"/>
  <c r="AI1941" i="1"/>
  <c r="AF1941" i="1"/>
  <c r="AH1941" i="1"/>
  <c r="AE1941" i="1"/>
  <c r="L1941" i="1"/>
  <c r="AK1940" i="1"/>
  <c r="AI1940" i="1"/>
  <c r="AF1940" i="1"/>
  <c r="AH1940" i="1"/>
  <c r="AE1940" i="1"/>
  <c r="L1940" i="1"/>
  <c r="AK1939" i="1"/>
  <c r="AI1939" i="1"/>
  <c r="AF1939" i="1"/>
  <c r="AH1939" i="1"/>
  <c r="AE1939" i="1"/>
  <c r="L1939" i="1"/>
  <c r="AK1938" i="1"/>
  <c r="AI1938" i="1"/>
  <c r="AF1938" i="1"/>
  <c r="AH1938" i="1"/>
  <c r="AE1938" i="1"/>
  <c r="L1938" i="1"/>
  <c r="AK1937" i="1"/>
  <c r="AI1937" i="1"/>
  <c r="AF1937" i="1"/>
  <c r="AH1937" i="1"/>
  <c r="AE1937" i="1"/>
  <c r="L1937" i="1"/>
  <c r="AK1936" i="1"/>
  <c r="AI1936" i="1"/>
  <c r="AF1936" i="1"/>
  <c r="AH1936" i="1"/>
  <c r="AE1936" i="1"/>
  <c r="L1936" i="1"/>
  <c r="AK1935" i="1"/>
  <c r="AI1935" i="1"/>
  <c r="AF1935" i="1"/>
  <c r="AH1935" i="1"/>
  <c r="AE1935" i="1"/>
  <c r="L1935" i="1"/>
  <c r="AK1934" i="1"/>
  <c r="AI1934" i="1"/>
  <c r="AF1934" i="1"/>
  <c r="AH1934" i="1"/>
  <c r="AE1934" i="1"/>
  <c r="L1934" i="1"/>
  <c r="S1933" i="1"/>
  <c r="AK1933" i="1"/>
  <c r="AI1933" i="1"/>
  <c r="AF1933" i="1"/>
  <c r="AH1933" i="1"/>
  <c r="AE1933" i="1"/>
  <c r="L1933" i="1"/>
  <c r="AK1932" i="1"/>
  <c r="AI1932" i="1"/>
  <c r="AF1932" i="1"/>
  <c r="AH1932" i="1"/>
  <c r="AE1932" i="1"/>
  <c r="L1932" i="1"/>
  <c r="AK1931" i="1"/>
  <c r="AI1931" i="1"/>
  <c r="AF1931" i="1"/>
  <c r="AH1931" i="1"/>
  <c r="AE1931" i="1"/>
  <c r="L1931" i="1"/>
  <c r="AK1930" i="1"/>
  <c r="AI1930" i="1"/>
  <c r="AF1930" i="1"/>
  <c r="AH1930" i="1"/>
  <c r="AE1930" i="1"/>
  <c r="L1930" i="1"/>
  <c r="AK1929" i="1"/>
  <c r="AI1929" i="1"/>
  <c r="AF1929" i="1"/>
  <c r="AH1929" i="1"/>
  <c r="AE1929" i="1"/>
  <c r="L1929" i="1"/>
  <c r="AK1928" i="1"/>
  <c r="AI1928" i="1"/>
  <c r="AF1928" i="1"/>
  <c r="AH1928" i="1"/>
  <c r="AE1928" i="1"/>
  <c r="L1928" i="1"/>
  <c r="AK1927" i="1"/>
  <c r="AI1927" i="1"/>
  <c r="AF1927" i="1"/>
  <c r="AH1927" i="1"/>
  <c r="AE1927" i="1"/>
  <c r="L1927" i="1"/>
  <c r="AK1926" i="1"/>
  <c r="AI1926" i="1"/>
  <c r="AF1926" i="1"/>
  <c r="AH1926" i="1"/>
  <c r="AE1926" i="1"/>
  <c r="L1926" i="1"/>
  <c r="AK1925" i="1"/>
  <c r="AI1925" i="1"/>
  <c r="AF1925" i="1"/>
  <c r="AH1925" i="1"/>
  <c r="AE1925" i="1"/>
  <c r="L1925" i="1"/>
  <c r="AK1924" i="1"/>
  <c r="AI1924" i="1"/>
  <c r="AF1924" i="1"/>
  <c r="AH1924" i="1"/>
  <c r="AE1924" i="1"/>
  <c r="L1924" i="1"/>
  <c r="AK1923" i="1"/>
  <c r="AI1923" i="1"/>
  <c r="AF1923" i="1"/>
  <c r="AH1923" i="1"/>
  <c r="AE1923" i="1"/>
  <c r="L1923" i="1"/>
  <c r="AK1922" i="1"/>
  <c r="AI1922" i="1"/>
  <c r="AF1922" i="1"/>
  <c r="AH1922" i="1"/>
  <c r="AE1922" i="1"/>
  <c r="L1922" i="1"/>
  <c r="AK1921" i="1"/>
  <c r="AI1921" i="1"/>
  <c r="AF1921" i="1"/>
  <c r="AH1921" i="1"/>
  <c r="AE1921" i="1"/>
  <c r="L1921" i="1"/>
  <c r="AK1920" i="1"/>
  <c r="AI1920" i="1"/>
  <c r="AF1920" i="1"/>
  <c r="AH1920" i="1"/>
  <c r="AE1920" i="1"/>
  <c r="L1920" i="1"/>
  <c r="AK1919" i="1"/>
  <c r="AI1919" i="1"/>
  <c r="AF1919" i="1"/>
  <c r="AH1919" i="1"/>
  <c r="AE1919" i="1"/>
  <c r="L1919" i="1"/>
  <c r="AK1918" i="1"/>
  <c r="AI1918" i="1"/>
  <c r="AF1918" i="1"/>
  <c r="AH1918" i="1"/>
  <c r="AE1918" i="1"/>
  <c r="L1918" i="1"/>
  <c r="AK1917" i="1"/>
  <c r="AI1917" i="1"/>
  <c r="AF1917" i="1"/>
  <c r="AH1917" i="1"/>
  <c r="AE1917" i="1"/>
  <c r="L1917" i="1"/>
  <c r="AK1916" i="1"/>
  <c r="AI1916" i="1"/>
  <c r="AF1916" i="1"/>
  <c r="AH1916" i="1"/>
  <c r="AE1916" i="1"/>
  <c r="L1916" i="1"/>
  <c r="AK1915" i="1"/>
  <c r="AI1915" i="1"/>
  <c r="AF1915" i="1"/>
  <c r="AH1915" i="1"/>
  <c r="AE1915" i="1"/>
  <c r="L1915" i="1"/>
  <c r="AK1914" i="1"/>
  <c r="AI1914" i="1"/>
  <c r="AF1914" i="1"/>
  <c r="AH1914" i="1"/>
  <c r="AE1914" i="1"/>
  <c r="L1914" i="1"/>
  <c r="AK1913" i="1"/>
  <c r="AI1913" i="1"/>
  <c r="AF1913" i="1"/>
  <c r="AH1913" i="1"/>
  <c r="AE1913" i="1"/>
  <c r="L1913" i="1"/>
  <c r="AK1912" i="1"/>
  <c r="AI1912" i="1"/>
  <c r="AF1912" i="1"/>
  <c r="AH1912" i="1"/>
  <c r="AE1912" i="1"/>
  <c r="L1912" i="1"/>
  <c r="AK1911" i="1"/>
  <c r="AI1911" i="1"/>
  <c r="AF1911" i="1"/>
  <c r="AH1911" i="1"/>
  <c r="AE1911" i="1"/>
  <c r="L1911" i="1"/>
  <c r="AK1910" i="1"/>
  <c r="AI1910" i="1"/>
  <c r="AF1910" i="1"/>
  <c r="AH1910" i="1"/>
  <c r="AE1910" i="1"/>
  <c r="L1910" i="1"/>
  <c r="AK1909" i="1"/>
  <c r="AI1909" i="1"/>
  <c r="AF1909" i="1"/>
  <c r="AH1909" i="1"/>
  <c r="AE1909" i="1"/>
  <c r="L1909" i="1"/>
  <c r="AK1908" i="1"/>
  <c r="AI1908" i="1"/>
  <c r="AF1908" i="1"/>
  <c r="AH1908" i="1"/>
  <c r="AE1908" i="1"/>
  <c r="L1908" i="1"/>
  <c r="AK1907" i="1"/>
  <c r="AI1907" i="1"/>
  <c r="AF1907" i="1"/>
  <c r="AH1907" i="1"/>
  <c r="AE1907" i="1"/>
  <c r="L1907" i="1"/>
  <c r="AK1906" i="1"/>
  <c r="AI1906" i="1"/>
  <c r="AF1906" i="1"/>
  <c r="AH1906" i="1"/>
  <c r="AE1906" i="1"/>
  <c r="L1906" i="1"/>
  <c r="AK1905" i="1"/>
  <c r="AI1905" i="1"/>
  <c r="AF1905" i="1"/>
  <c r="AH1905" i="1"/>
  <c r="AE1905" i="1"/>
  <c r="L1905" i="1"/>
  <c r="AK1904" i="1"/>
  <c r="AI1904" i="1"/>
  <c r="AF1904" i="1"/>
  <c r="AH1904" i="1"/>
  <c r="AE1904" i="1"/>
  <c r="L1904" i="1"/>
  <c r="AK1903" i="1"/>
  <c r="AI1903" i="1"/>
  <c r="AF1903" i="1"/>
  <c r="AH1903" i="1"/>
  <c r="AE1903" i="1"/>
  <c r="L1903" i="1"/>
  <c r="AK1902" i="1"/>
  <c r="AI1902" i="1"/>
  <c r="AF1902" i="1"/>
  <c r="AH1902" i="1"/>
  <c r="AE1902" i="1"/>
  <c r="L1902" i="1"/>
  <c r="AK1901" i="1"/>
  <c r="AI1901" i="1"/>
  <c r="AF1901" i="1"/>
  <c r="AH1901" i="1"/>
  <c r="AE1901" i="1"/>
  <c r="L1901" i="1"/>
  <c r="AK1900" i="1"/>
  <c r="AI1900" i="1"/>
  <c r="AF1900" i="1"/>
  <c r="AH1900" i="1"/>
  <c r="AE1900" i="1"/>
  <c r="L1900" i="1"/>
  <c r="AK1899" i="1"/>
  <c r="AI1899" i="1"/>
  <c r="AF1899" i="1"/>
  <c r="AH1899" i="1"/>
  <c r="AE1899" i="1"/>
  <c r="L1899" i="1"/>
  <c r="AK1898" i="1"/>
  <c r="AI1898" i="1"/>
  <c r="AF1898" i="1"/>
  <c r="AH1898" i="1"/>
  <c r="AE1898" i="1"/>
  <c r="L1898" i="1"/>
  <c r="AK1897" i="1"/>
  <c r="AI1897" i="1"/>
  <c r="AF1897" i="1"/>
  <c r="AH1897" i="1"/>
  <c r="AE1897" i="1"/>
  <c r="L1897" i="1"/>
  <c r="AK1896" i="1"/>
  <c r="AI1896" i="1"/>
  <c r="AF1896" i="1"/>
  <c r="AH1896" i="1"/>
  <c r="AE1896" i="1"/>
  <c r="L1896" i="1"/>
  <c r="AK1895" i="1"/>
  <c r="AI1895" i="1"/>
  <c r="AF1895" i="1"/>
  <c r="AH1895" i="1"/>
  <c r="AE1895" i="1"/>
  <c r="L1895" i="1"/>
  <c r="AK1894" i="1"/>
  <c r="AI1894" i="1"/>
  <c r="AF1894" i="1"/>
  <c r="AH1894" i="1"/>
  <c r="AE1894" i="1"/>
  <c r="L1894" i="1"/>
  <c r="AK1893" i="1"/>
  <c r="AI1893" i="1"/>
  <c r="AF1893" i="1"/>
  <c r="AH1893" i="1"/>
  <c r="AE1893" i="1"/>
  <c r="L1893" i="1"/>
  <c r="AK1892" i="1"/>
  <c r="AI1892" i="1"/>
  <c r="AF1892" i="1"/>
  <c r="AH1892" i="1"/>
  <c r="AE1892" i="1"/>
  <c r="L1892" i="1"/>
  <c r="AK1891" i="1"/>
  <c r="AI1891" i="1"/>
  <c r="AF1891" i="1"/>
  <c r="AH1891" i="1"/>
  <c r="AE1891" i="1"/>
  <c r="L1891" i="1"/>
  <c r="AK1890" i="1"/>
  <c r="AI1890" i="1"/>
  <c r="AF1890" i="1"/>
  <c r="AH1890" i="1"/>
  <c r="AE1890" i="1"/>
  <c r="L1890" i="1"/>
  <c r="AK1889" i="1"/>
  <c r="AI1889" i="1"/>
  <c r="AF1889" i="1"/>
  <c r="AH1889" i="1"/>
  <c r="AE1889" i="1"/>
  <c r="L1889" i="1"/>
  <c r="AK1888" i="1"/>
  <c r="AI1888" i="1"/>
  <c r="AF1888" i="1"/>
  <c r="AH1888" i="1"/>
  <c r="AE1888" i="1"/>
  <c r="L1888" i="1"/>
  <c r="AK1887" i="1"/>
  <c r="AI1887" i="1"/>
  <c r="AF1887" i="1"/>
  <c r="AH1887" i="1"/>
  <c r="AE1887" i="1"/>
  <c r="L1887" i="1"/>
  <c r="AK1886" i="1"/>
  <c r="AI1886" i="1"/>
  <c r="AF1886" i="1"/>
  <c r="AH1886" i="1"/>
  <c r="AE1886" i="1"/>
  <c r="L1886" i="1"/>
  <c r="AK1885" i="1"/>
  <c r="AI1885" i="1"/>
  <c r="AF1885" i="1"/>
  <c r="AH1885" i="1"/>
  <c r="AE1885" i="1"/>
  <c r="L1885" i="1"/>
  <c r="AK1884" i="1"/>
  <c r="AI1884" i="1"/>
  <c r="AF1884" i="1"/>
  <c r="AH1884" i="1"/>
  <c r="AE1884" i="1"/>
  <c r="L1884" i="1"/>
  <c r="AK1883" i="1"/>
  <c r="AI1883" i="1"/>
  <c r="AF1883" i="1"/>
  <c r="AH1883" i="1"/>
  <c r="AE1883" i="1"/>
  <c r="L1883" i="1"/>
  <c r="AK1882" i="1"/>
  <c r="AI1882" i="1"/>
  <c r="AF1882" i="1"/>
  <c r="AH1882" i="1"/>
  <c r="AE1882" i="1"/>
  <c r="L1882" i="1"/>
  <c r="AK1881" i="1"/>
  <c r="AI1881" i="1"/>
  <c r="AF1881" i="1"/>
  <c r="AH1881" i="1"/>
  <c r="AE1881" i="1"/>
  <c r="L1881" i="1"/>
  <c r="AK1880" i="1"/>
  <c r="AI1880" i="1"/>
  <c r="AF1880" i="1"/>
  <c r="AH1880" i="1"/>
  <c r="AE1880" i="1"/>
  <c r="L1880" i="1"/>
  <c r="AK1879" i="1"/>
  <c r="AI1879" i="1"/>
  <c r="AF1879" i="1"/>
  <c r="AH1879" i="1"/>
  <c r="AE1879" i="1"/>
  <c r="L1879" i="1"/>
  <c r="AK1878" i="1"/>
  <c r="AI1878" i="1"/>
  <c r="AF1878" i="1"/>
  <c r="AH1878" i="1"/>
  <c r="AE1878" i="1"/>
  <c r="L1878" i="1"/>
  <c r="AK1877" i="1"/>
  <c r="AI1877" i="1"/>
  <c r="AF1877" i="1"/>
  <c r="AH1877" i="1"/>
  <c r="AE1877" i="1"/>
  <c r="L1877" i="1"/>
  <c r="AK1876" i="1"/>
  <c r="AI1876" i="1"/>
  <c r="AF1876" i="1"/>
  <c r="AH1876" i="1"/>
  <c r="AE1876" i="1"/>
  <c r="L1876" i="1"/>
  <c r="AK1875" i="1"/>
  <c r="AI1875" i="1"/>
  <c r="AF1875" i="1"/>
  <c r="AH1875" i="1"/>
  <c r="AE1875" i="1"/>
  <c r="L1875" i="1"/>
  <c r="AK1874" i="1"/>
  <c r="AI1874" i="1"/>
  <c r="AF1874" i="1"/>
  <c r="AH1874" i="1"/>
  <c r="AE1874" i="1"/>
  <c r="L1874" i="1"/>
  <c r="AK1873" i="1"/>
  <c r="AI1873" i="1"/>
  <c r="AF1873" i="1"/>
  <c r="AH1873" i="1"/>
  <c r="AE1873" i="1"/>
  <c r="L1873" i="1"/>
  <c r="AK1872" i="1"/>
  <c r="AI1872" i="1"/>
  <c r="AF1872" i="1"/>
  <c r="AH1872" i="1"/>
  <c r="AE1872" i="1"/>
  <c r="L1872" i="1"/>
  <c r="AK1871" i="1"/>
  <c r="AI1871" i="1"/>
  <c r="AF1871" i="1"/>
  <c r="AH1871" i="1"/>
  <c r="AE1871" i="1"/>
  <c r="L1871" i="1"/>
  <c r="AK1870" i="1"/>
  <c r="AI1870" i="1"/>
  <c r="AF1870" i="1"/>
  <c r="AH1870" i="1"/>
  <c r="AE1870" i="1"/>
  <c r="L1870" i="1"/>
  <c r="AK1869" i="1"/>
  <c r="AI1869" i="1"/>
  <c r="AF1869" i="1"/>
  <c r="AH1869" i="1"/>
  <c r="AE1869" i="1"/>
  <c r="L1869" i="1"/>
  <c r="AK1868" i="1"/>
  <c r="AI1868" i="1"/>
  <c r="AF1868" i="1"/>
  <c r="AH1868" i="1"/>
  <c r="AE1868" i="1"/>
  <c r="L1868" i="1"/>
  <c r="AK1867" i="1"/>
  <c r="AI1867" i="1"/>
  <c r="AF1867" i="1"/>
  <c r="AH1867" i="1"/>
  <c r="AE1867" i="1"/>
  <c r="L1867" i="1"/>
  <c r="AK1866" i="1"/>
  <c r="AI1866" i="1"/>
  <c r="AF1866" i="1"/>
  <c r="AH1866" i="1"/>
  <c r="AE1866" i="1"/>
  <c r="L1866" i="1"/>
  <c r="AK1865" i="1"/>
  <c r="AI1865" i="1"/>
  <c r="AF1865" i="1"/>
  <c r="AH1865" i="1"/>
  <c r="AE1865" i="1"/>
  <c r="L1865" i="1"/>
  <c r="AK1864" i="1"/>
  <c r="AI1864" i="1"/>
  <c r="AF1864" i="1"/>
  <c r="AH1864" i="1"/>
  <c r="AE1864" i="1"/>
  <c r="L1864" i="1"/>
  <c r="AK1863" i="1"/>
  <c r="AI1863" i="1"/>
  <c r="AF1863" i="1"/>
  <c r="AH1863" i="1"/>
  <c r="AE1863" i="1"/>
  <c r="L1863" i="1"/>
  <c r="AK1862" i="1"/>
  <c r="AI1862" i="1"/>
  <c r="AF1862" i="1"/>
  <c r="AH1862" i="1"/>
  <c r="AE1862" i="1"/>
  <c r="L1862" i="1"/>
  <c r="AK1861" i="1"/>
  <c r="AI1861" i="1"/>
  <c r="AF1861" i="1"/>
  <c r="AH1861" i="1"/>
  <c r="AE1861" i="1"/>
  <c r="L1861" i="1"/>
  <c r="AK1860" i="1"/>
  <c r="AI1860" i="1"/>
  <c r="AF1860" i="1"/>
  <c r="AH1860" i="1"/>
  <c r="AE1860" i="1"/>
  <c r="L1860" i="1"/>
  <c r="AK1859" i="1"/>
  <c r="AI1859" i="1"/>
  <c r="AF1859" i="1"/>
  <c r="AH1859" i="1"/>
  <c r="AE1859" i="1"/>
  <c r="L1859" i="1"/>
  <c r="AK1858" i="1"/>
  <c r="AI1858" i="1"/>
  <c r="AF1858" i="1"/>
  <c r="AH1858" i="1"/>
  <c r="AE1858" i="1"/>
  <c r="L1858" i="1"/>
  <c r="AK1857" i="1"/>
  <c r="AI1857" i="1"/>
  <c r="AF1857" i="1"/>
  <c r="AH1857" i="1"/>
  <c r="AE1857" i="1"/>
  <c r="L1857" i="1"/>
  <c r="AK1856" i="1"/>
  <c r="AI1856" i="1"/>
  <c r="AF1856" i="1"/>
  <c r="AH1856" i="1"/>
  <c r="AE1856" i="1"/>
  <c r="L1856" i="1"/>
  <c r="AK1855" i="1"/>
  <c r="AI1855" i="1"/>
  <c r="AF1855" i="1"/>
  <c r="AH1855" i="1"/>
  <c r="AE1855" i="1"/>
  <c r="L1855" i="1"/>
  <c r="AK1854" i="1"/>
  <c r="AI1854" i="1"/>
  <c r="AF1854" i="1"/>
  <c r="AH1854" i="1"/>
  <c r="AE1854" i="1"/>
  <c r="L1854" i="1"/>
  <c r="AK1853" i="1"/>
  <c r="AI1853" i="1"/>
  <c r="AF1853" i="1"/>
  <c r="AH1853" i="1"/>
  <c r="AE1853" i="1"/>
  <c r="L1853" i="1"/>
  <c r="AK1852" i="1"/>
  <c r="AI1852" i="1"/>
  <c r="AF1852" i="1"/>
  <c r="AH1852" i="1"/>
  <c r="AE1852" i="1"/>
  <c r="L1852" i="1"/>
  <c r="AK1851" i="1"/>
  <c r="AI1851" i="1"/>
  <c r="AF1851" i="1"/>
  <c r="AH1851" i="1"/>
  <c r="AE1851" i="1"/>
  <c r="L1851" i="1"/>
  <c r="AK1850" i="1"/>
  <c r="AI1850" i="1"/>
  <c r="AF1850" i="1"/>
  <c r="AH1850" i="1"/>
  <c r="AE1850" i="1"/>
  <c r="L1850" i="1"/>
  <c r="AK1849" i="1"/>
  <c r="AI1849" i="1"/>
  <c r="AF1849" i="1"/>
  <c r="AH1849" i="1"/>
  <c r="AE1849" i="1"/>
  <c r="L1849" i="1"/>
  <c r="AK1848" i="1"/>
  <c r="AI1848" i="1"/>
  <c r="AF1848" i="1"/>
  <c r="AH1848" i="1"/>
  <c r="AE1848" i="1"/>
  <c r="L1848" i="1"/>
  <c r="AK1847" i="1"/>
  <c r="AI1847" i="1"/>
  <c r="AF1847" i="1"/>
  <c r="AH1847" i="1"/>
  <c r="AE1847" i="1"/>
  <c r="L1847" i="1"/>
  <c r="AK1846" i="1"/>
  <c r="AI1846" i="1"/>
  <c r="AF1846" i="1"/>
  <c r="AH1846" i="1"/>
  <c r="AE1846" i="1"/>
  <c r="L1846" i="1"/>
  <c r="AK1845" i="1"/>
  <c r="AI1845" i="1"/>
  <c r="AF1845" i="1"/>
  <c r="AH1845" i="1"/>
  <c r="AE1845" i="1"/>
  <c r="L1845" i="1"/>
  <c r="AK1844" i="1"/>
  <c r="AI1844" i="1"/>
  <c r="AF1844" i="1"/>
  <c r="AH1844" i="1"/>
  <c r="AE1844" i="1"/>
  <c r="L1844" i="1"/>
  <c r="AK1843" i="1"/>
  <c r="AI1843" i="1"/>
  <c r="AF1843" i="1"/>
  <c r="AH1843" i="1"/>
  <c r="AE1843" i="1"/>
  <c r="L1843" i="1"/>
  <c r="AK1842" i="1"/>
  <c r="AI1842" i="1"/>
  <c r="AF1842" i="1"/>
  <c r="AH1842" i="1"/>
  <c r="AE1842" i="1"/>
  <c r="L1842" i="1"/>
  <c r="AK1841" i="1"/>
  <c r="AI1841" i="1"/>
  <c r="AF1841" i="1"/>
  <c r="AH1841" i="1"/>
  <c r="AE1841" i="1"/>
  <c r="L1841" i="1"/>
  <c r="AK1840" i="1"/>
  <c r="AI1840" i="1"/>
  <c r="AF1840" i="1"/>
  <c r="AH1840" i="1"/>
  <c r="AE1840" i="1"/>
  <c r="L1840" i="1"/>
  <c r="AK1839" i="1"/>
  <c r="AI1839" i="1"/>
  <c r="AF1839" i="1"/>
  <c r="AH1839" i="1"/>
  <c r="AE1839" i="1"/>
  <c r="L1839" i="1"/>
  <c r="AK1838" i="1"/>
  <c r="AI1838" i="1"/>
  <c r="AF1838" i="1"/>
  <c r="AH1838" i="1"/>
  <c r="AE1838" i="1"/>
  <c r="L1838" i="1"/>
  <c r="AK1837" i="1"/>
  <c r="AI1837" i="1"/>
  <c r="AF1837" i="1"/>
  <c r="AH1837" i="1"/>
  <c r="AE1837" i="1"/>
  <c r="L1837" i="1"/>
  <c r="AK1836" i="1"/>
  <c r="AI1836" i="1"/>
  <c r="AF1836" i="1"/>
  <c r="AH1836" i="1"/>
  <c r="AE1836" i="1"/>
  <c r="L1836" i="1"/>
  <c r="AK1835" i="1"/>
  <c r="AI1835" i="1"/>
  <c r="AF1835" i="1"/>
  <c r="AH1835" i="1"/>
  <c r="AE1835" i="1"/>
  <c r="L1835" i="1"/>
  <c r="AK1834" i="1"/>
  <c r="AI1834" i="1"/>
  <c r="AF1834" i="1"/>
  <c r="AH1834" i="1"/>
  <c r="AE1834" i="1"/>
  <c r="L1834" i="1"/>
  <c r="AK1833" i="1"/>
  <c r="AI1833" i="1"/>
  <c r="AF1833" i="1"/>
  <c r="AH1833" i="1"/>
  <c r="AE1833" i="1"/>
  <c r="L1833" i="1"/>
  <c r="AK1832" i="1"/>
  <c r="AI1832" i="1"/>
  <c r="AF1832" i="1"/>
  <c r="AH1832" i="1"/>
  <c r="AE1832" i="1"/>
  <c r="L1832" i="1"/>
  <c r="AK1831" i="1"/>
  <c r="AI1831" i="1"/>
  <c r="AF1831" i="1"/>
  <c r="AH1831" i="1"/>
  <c r="AE1831" i="1"/>
  <c r="L1831" i="1"/>
  <c r="AK1830" i="1"/>
  <c r="AI1830" i="1"/>
  <c r="AF1830" i="1"/>
  <c r="AH1830" i="1"/>
  <c r="AE1830" i="1"/>
  <c r="L1830" i="1"/>
  <c r="AK1829" i="1"/>
  <c r="AI1829" i="1"/>
  <c r="AF1829" i="1"/>
  <c r="AH1829" i="1"/>
  <c r="AE1829" i="1"/>
  <c r="L1829" i="1"/>
  <c r="AK1828" i="1"/>
  <c r="AI1828" i="1"/>
  <c r="AF1828" i="1"/>
  <c r="AH1828" i="1"/>
  <c r="AE1828" i="1"/>
  <c r="L1828" i="1"/>
  <c r="AK1827" i="1"/>
  <c r="AI1827" i="1"/>
  <c r="AF1827" i="1"/>
  <c r="AH1827" i="1"/>
  <c r="AE1827" i="1"/>
  <c r="L1827" i="1"/>
  <c r="AK1826" i="1"/>
  <c r="AI1826" i="1"/>
  <c r="AF1826" i="1"/>
  <c r="AH1826" i="1"/>
  <c r="AE1826" i="1"/>
  <c r="L1826" i="1"/>
  <c r="AK1825" i="1"/>
  <c r="AI1825" i="1"/>
  <c r="AF1825" i="1"/>
  <c r="AH1825" i="1"/>
  <c r="AE1825" i="1"/>
  <c r="L1825" i="1"/>
  <c r="AK1824" i="1"/>
  <c r="AI1824" i="1"/>
  <c r="AF1824" i="1"/>
  <c r="AH1824" i="1"/>
  <c r="AE1824" i="1"/>
  <c r="L1824" i="1"/>
  <c r="AK1823" i="1"/>
  <c r="AI1823" i="1"/>
  <c r="AF1823" i="1"/>
  <c r="AH1823" i="1"/>
  <c r="AE1823" i="1"/>
  <c r="L1823" i="1"/>
  <c r="AK1822" i="1"/>
  <c r="AI1822" i="1"/>
  <c r="AF1822" i="1"/>
  <c r="AH1822" i="1"/>
  <c r="AE1822" i="1"/>
  <c r="L1822" i="1"/>
  <c r="AK1821" i="1"/>
  <c r="AI1821" i="1"/>
  <c r="AF1821" i="1"/>
  <c r="AH1821" i="1"/>
  <c r="AE1821" i="1"/>
  <c r="L1821" i="1"/>
  <c r="AK1820" i="1"/>
  <c r="AI1820" i="1"/>
  <c r="AF1820" i="1"/>
  <c r="AH1820" i="1"/>
  <c r="AE1820" i="1"/>
  <c r="L1820" i="1"/>
  <c r="AK1819" i="1"/>
  <c r="AI1819" i="1"/>
  <c r="AF1819" i="1"/>
  <c r="AH1819" i="1"/>
  <c r="AE1819" i="1"/>
  <c r="L1819" i="1"/>
  <c r="AK1818" i="1"/>
  <c r="AI1818" i="1"/>
  <c r="AF1818" i="1"/>
  <c r="AH1818" i="1"/>
  <c r="AE1818" i="1"/>
  <c r="L1818" i="1"/>
  <c r="AK1817" i="1"/>
  <c r="AI1817" i="1"/>
  <c r="AF1817" i="1"/>
  <c r="AH1817" i="1"/>
  <c r="AE1817" i="1"/>
  <c r="L1817" i="1"/>
  <c r="AK1816" i="1"/>
  <c r="AI1816" i="1"/>
  <c r="AF1816" i="1"/>
  <c r="AH1816" i="1"/>
  <c r="AE1816" i="1"/>
  <c r="L1816" i="1"/>
  <c r="AK1815" i="1"/>
  <c r="AI1815" i="1"/>
  <c r="AF1815" i="1"/>
  <c r="AH1815" i="1"/>
  <c r="AE1815" i="1"/>
  <c r="L1815" i="1"/>
  <c r="AK1814" i="1"/>
  <c r="AI1814" i="1"/>
  <c r="AF1814" i="1"/>
  <c r="AH1814" i="1"/>
  <c r="AE1814" i="1"/>
  <c r="L1814" i="1"/>
  <c r="AK1813" i="1"/>
  <c r="AI1813" i="1"/>
  <c r="AF1813" i="1"/>
  <c r="AH1813" i="1"/>
  <c r="AE1813" i="1"/>
  <c r="L1813" i="1"/>
  <c r="AK1812" i="1"/>
  <c r="AI1812" i="1"/>
  <c r="AF1812" i="1"/>
  <c r="AH1812" i="1"/>
  <c r="AE1812" i="1"/>
  <c r="L1812" i="1"/>
  <c r="AK1811" i="1"/>
  <c r="AI1811" i="1"/>
  <c r="AF1811" i="1"/>
  <c r="AH1811" i="1"/>
  <c r="AE1811" i="1"/>
  <c r="L1811" i="1"/>
  <c r="AK1810" i="1"/>
  <c r="AI1810" i="1"/>
  <c r="AF1810" i="1"/>
  <c r="AH1810" i="1"/>
  <c r="AE1810" i="1"/>
  <c r="L1810" i="1"/>
  <c r="AK1809" i="1"/>
  <c r="AI1809" i="1"/>
  <c r="AF1809" i="1"/>
  <c r="AH1809" i="1"/>
  <c r="AE1809" i="1"/>
  <c r="L1809" i="1"/>
  <c r="AK1808" i="1"/>
  <c r="AI1808" i="1"/>
  <c r="AF1808" i="1"/>
  <c r="AH1808" i="1"/>
  <c r="AE1808" i="1"/>
  <c r="L1808" i="1"/>
  <c r="AK1807" i="1"/>
  <c r="AI1807" i="1"/>
  <c r="AF1807" i="1"/>
  <c r="AH1807" i="1"/>
  <c r="AE1807" i="1"/>
  <c r="L1807" i="1"/>
  <c r="AK1806" i="1"/>
  <c r="AI1806" i="1"/>
  <c r="AF1806" i="1"/>
  <c r="AH1806" i="1"/>
  <c r="AE1806" i="1"/>
  <c r="L1806" i="1"/>
  <c r="AK1805" i="1"/>
  <c r="AI1805" i="1"/>
  <c r="AF1805" i="1"/>
  <c r="AH1805" i="1"/>
  <c r="AE1805" i="1"/>
  <c r="L1805" i="1"/>
  <c r="AK1804" i="1"/>
  <c r="AI1804" i="1"/>
  <c r="AF1804" i="1"/>
  <c r="AH1804" i="1"/>
  <c r="AE1804" i="1"/>
  <c r="L1804" i="1"/>
  <c r="AK1803" i="1"/>
  <c r="AI1803" i="1"/>
  <c r="AF1803" i="1"/>
  <c r="AH1803" i="1"/>
  <c r="AE1803" i="1"/>
  <c r="L1803" i="1"/>
  <c r="AK1802" i="1"/>
  <c r="AI1802" i="1"/>
  <c r="AF1802" i="1"/>
  <c r="AH1802" i="1"/>
  <c r="AE1802" i="1"/>
  <c r="L1802" i="1"/>
  <c r="AK1801" i="1"/>
  <c r="AI1801" i="1"/>
  <c r="AF1801" i="1"/>
  <c r="AH1801" i="1"/>
  <c r="AE1801" i="1"/>
  <c r="L1801" i="1"/>
  <c r="AK1800" i="1"/>
  <c r="AI1800" i="1"/>
  <c r="AF1800" i="1"/>
  <c r="AH1800" i="1"/>
  <c r="AE1800" i="1"/>
  <c r="L1800" i="1"/>
  <c r="AK1799" i="1"/>
  <c r="AI1799" i="1"/>
  <c r="AF1799" i="1"/>
  <c r="AH1799" i="1"/>
  <c r="AE1799" i="1"/>
  <c r="L1799" i="1"/>
  <c r="AK1798" i="1"/>
  <c r="AI1798" i="1"/>
  <c r="AF1798" i="1"/>
  <c r="AH1798" i="1"/>
  <c r="AE1798" i="1"/>
  <c r="L1798" i="1"/>
  <c r="AK1797" i="1"/>
  <c r="AI1797" i="1"/>
  <c r="AF1797" i="1"/>
  <c r="AH1797" i="1"/>
  <c r="AE1797" i="1"/>
  <c r="L1797" i="1"/>
  <c r="AK1796" i="1"/>
  <c r="AI1796" i="1"/>
  <c r="AF1796" i="1"/>
  <c r="AH1796" i="1"/>
  <c r="AE1796" i="1"/>
  <c r="L1796" i="1"/>
  <c r="AK1795" i="1"/>
  <c r="AI1795" i="1"/>
  <c r="AF1795" i="1"/>
  <c r="AH1795" i="1"/>
  <c r="AE1795" i="1"/>
  <c r="L1795" i="1"/>
  <c r="AK1794" i="1"/>
  <c r="AI1794" i="1"/>
  <c r="AF1794" i="1"/>
  <c r="AH1794" i="1"/>
  <c r="AE1794" i="1"/>
  <c r="L1794" i="1"/>
  <c r="AK1793" i="1"/>
  <c r="AI1793" i="1"/>
  <c r="AF1793" i="1"/>
  <c r="AH1793" i="1"/>
  <c r="AE1793" i="1"/>
  <c r="L1793" i="1"/>
  <c r="AK1792" i="1"/>
  <c r="AI1792" i="1"/>
  <c r="AF1792" i="1"/>
  <c r="AH1792" i="1"/>
  <c r="AE1792" i="1"/>
  <c r="L1792" i="1"/>
  <c r="AK1791" i="1"/>
  <c r="AI1791" i="1"/>
  <c r="AF1791" i="1"/>
  <c r="AH1791" i="1"/>
  <c r="AE1791" i="1"/>
  <c r="L1791" i="1"/>
  <c r="AK1790" i="1"/>
  <c r="AI1790" i="1"/>
  <c r="AF1790" i="1"/>
  <c r="AH1790" i="1"/>
  <c r="AE1790" i="1"/>
  <c r="L1790" i="1"/>
  <c r="AK1789" i="1"/>
  <c r="AI1789" i="1"/>
  <c r="AF1789" i="1"/>
  <c r="AH1789" i="1"/>
  <c r="AE1789" i="1"/>
  <c r="L1789" i="1"/>
  <c r="AK1788" i="1"/>
  <c r="AI1788" i="1"/>
  <c r="AF1788" i="1"/>
  <c r="AH1788" i="1"/>
  <c r="AE1788" i="1"/>
  <c r="L1788" i="1"/>
  <c r="AK1787" i="1"/>
  <c r="AI1787" i="1"/>
  <c r="AF1787" i="1"/>
  <c r="AH1787" i="1"/>
  <c r="AE1787" i="1"/>
  <c r="L1787" i="1"/>
  <c r="AK1786" i="1"/>
  <c r="AI1786" i="1"/>
  <c r="AF1786" i="1"/>
  <c r="AH1786" i="1"/>
  <c r="AE1786" i="1"/>
  <c r="L1786" i="1"/>
  <c r="AK1785" i="1"/>
  <c r="AI1785" i="1"/>
  <c r="AF1785" i="1"/>
  <c r="AH1785" i="1"/>
  <c r="AE1785" i="1"/>
  <c r="L1785" i="1"/>
  <c r="AK1784" i="1"/>
  <c r="AI1784" i="1"/>
  <c r="AF1784" i="1"/>
  <c r="AH1784" i="1"/>
  <c r="AE1784" i="1"/>
  <c r="L1784" i="1"/>
  <c r="AK1783" i="1"/>
  <c r="AI1783" i="1"/>
  <c r="AF1783" i="1"/>
  <c r="AH1783" i="1"/>
  <c r="AE1783" i="1"/>
  <c r="L1783" i="1"/>
  <c r="AK1782" i="1"/>
  <c r="AI1782" i="1"/>
  <c r="AF1782" i="1"/>
  <c r="AH1782" i="1"/>
  <c r="AE1782" i="1"/>
  <c r="L1782" i="1"/>
  <c r="AK1781" i="1"/>
  <c r="AI1781" i="1"/>
  <c r="AF1781" i="1"/>
  <c r="AH1781" i="1"/>
  <c r="AE1781" i="1"/>
  <c r="L1781" i="1"/>
  <c r="AK1780" i="1"/>
  <c r="AI1780" i="1"/>
  <c r="AF1780" i="1"/>
  <c r="AH1780" i="1"/>
  <c r="AE1780" i="1"/>
  <c r="L1780" i="1"/>
  <c r="AK1779" i="1"/>
  <c r="AI1779" i="1"/>
  <c r="AF1779" i="1"/>
  <c r="AH1779" i="1"/>
  <c r="AE1779" i="1"/>
  <c r="L1779" i="1"/>
  <c r="AK1778" i="1"/>
  <c r="AI1778" i="1"/>
  <c r="AF1778" i="1"/>
  <c r="AH1778" i="1"/>
  <c r="AE1778" i="1"/>
  <c r="L1778" i="1"/>
  <c r="AK1777" i="1"/>
  <c r="AI1777" i="1"/>
  <c r="AF1777" i="1"/>
  <c r="AH1777" i="1"/>
  <c r="AE1777" i="1"/>
  <c r="L1777" i="1"/>
  <c r="AK1776" i="1"/>
  <c r="AI1776" i="1"/>
  <c r="AF1776" i="1"/>
  <c r="AH1776" i="1"/>
  <c r="AE1776" i="1"/>
  <c r="L1776" i="1"/>
  <c r="AK1775" i="1"/>
  <c r="AI1775" i="1"/>
  <c r="AF1775" i="1"/>
  <c r="AH1775" i="1"/>
  <c r="AE1775" i="1"/>
  <c r="L1775" i="1"/>
  <c r="AK1774" i="1"/>
  <c r="AI1774" i="1"/>
  <c r="AF1774" i="1"/>
  <c r="AH1774" i="1"/>
  <c r="AE1774" i="1"/>
  <c r="L1774" i="1"/>
  <c r="AK1773" i="1"/>
  <c r="AI1773" i="1"/>
  <c r="AF1773" i="1"/>
  <c r="AH1773" i="1"/>
  <c r="AE1773" i="1"/>
  <c r="L1773" i="1"/>
  <c r="AK1772" i="1"/>
  <c r="AI1772" i="1"/>
  <c r="AF1772" i="1"/>
  <c r="AH1772" i="1"/>
  <c r="AE1772" i="1"/>
  <c r="L1772" i="1"/>
  <c r="AK1771" i="1"/>
  <c r="AI1771" i="1"/>
  <c r="AF1771" i="1"/>
  <c r="AH1771" i="1"/>
  <c r="AE1771" i="1"/>
  <c r="L1771" i="1"/>
  <c r="AK1770" i="1"/>
  <c r="AI1770" i="1"/>
  <c r="AF1770" i="1"/>
  <c r="AH1770" i="1"/>
  <c r="AE1770" i="1"/>
  <c r="L1770" i="1"/>
  <c r="AK1769" i="1"/>
  <c r="AI1769" i="1"/>
  <c r="AF1769" i="1"/>
  <c r="AH1769" i="1"/>
  <c r="AE1769" i="1"/>
  <c r="L1769" i="1"/>
  <c r="AK1768" i="1"/>
  <c r="AI1768" i="1"/>
  <c r="AF1768" i="1"/>
  <c r="AH1768" i="1"/>
  <c r="AE1768" i="1"/>
  <c r="L1768" i="1"/>
  <c r="AK1767" i="1"/>
  <c r="AI1767" i="1"/>
  <c r="AF1767" i="1"/>
  <c r="AH1767" i="1"/>
  <c r="AE1767" i="1"/>
  <c r="L1767" i="1"/>
  <c r="AK1766" i="1"/>
  <c r="AI1766" i="1"/>
  <c r="AF1766" i="1"/>
  <c r="AH1766" i="1"/>
  <c r="AE1766" i="1"/>
  <c r="L1766" i="1"/>
  <c r="AK1765" i="1"/>
  <c r="AI1765" i="1"/>
  <c r="AF1765" i="1"/>
  <c r="AH1765" i="1"/>
  <c r="AE1765" i="1"/>
  <c r="L1765" i="1"/>
  <c r="AK1764" i="1"/>
  <c r="AI1764" i="1"/>
  <c r="AF1764" i="1"/>
  <c r="AH1764" i="1"/>
  <c r="AE1764" i="1"/>
  <c r="L1764" i="1"/>
  <c r="AK1763" i="1"/>
  <c r="AI1763" i="1"/>
  <c r="AF1763" i="1"/>
  <c r="AH1763" i="1"/>
  <c r="AE1763" i="1"/>
  <c r="L1763" i="1"/>
  <c r="AK1762" i="1"/>
  <c r="AI1762" i="1"/>
  <c r="AF1762" i="1"/>
  <c r="AH1762" i="1"/>
  <c r="AE1762" i="1"/>
  <c r="L1762" i="1"/>
  <c r="AK1761" i="1"/>
  <c r="AI1761" i="1"/>
  <c r="AF1761" i="1"/>
  <c r="AH1761" i="1"/>
  <c r="AE1761" i="1"/>
  <c r="L1761" i="1"/>
  <c r="AK1760" i="1"/>
  <c r="AI1760" i="1"/>
  <c r="AF1760" i="1"/>
  <c r="AH1760" i="1"/>
  <c r="AE1760" i="1"/>
  <c r="L1760" i="1"/>
  <c r="AK1759" i="1"/>
  <c r="AI1759" i="1"/>
  <c r="AF1759" i="1"/>
  <c r="AH1759" i="1"/>
  <c r="AE1759" i="1"/>
  <c r="L1759" i="1"/>
  <c r="AK1758" i="1"/>
  <c r="AI1758" i="1"/>
  <c r="AF1758" i="1"/>
  <c r="AH1758" i="1"/>
  <c r="AE1758" i="1"/>
  <c r="L1758" i="1"/>
  <c r="AK1757" i="1"/>
  <c r="AI1757" i="1"/>
  <c r="AF1757" i="1"/>
  <c r="AH1757" i="1"/>
  <c r="AE1757" i="1"/>
  <c r="L1757" i="1"/>
  <c r="AK1756" i="1"/>
  <c r="AI1756" i="1"/>
  <c r="AF1756" i="1"/>
  <c r="AH1756" i="1"/>
  <c r="AE1756" i="1"/>
  <c r="L1756" i="1"/>
  <c r="AK1755" i="1"/>
  <c r="AI1755" i="1"/>
  <c r="AF1755" i="1"/>
  <c r="AH1755" i="1"/>
  <c r="AE1755" i="1"/>
  <c r="L1755" i="1"/>
  <c r="AK1754" i="1"/>
  <c r="AI1754" i="1"/>
  <c r="AF1754" i="1"/>
  <c r="AH1754" i="1"/>
  <c r="AE1754" i="1"/>
  <c r="L1754" i="1"/>
  <c r="AK1753" i="1"/>
  <c r="AI1753" i="1"/>
  <c r="AF1753" i="1"/>
  <c r="AH1753" i="1"/>
  <c r="AE1753" i="1"/>
  <c r="L1753" i="1"/>
  <c r="AK1752" i="1"/>
  <c r="AI1752" i="1"/>
  <c r="AF1752" i="1"/>
  <c r="AH1752" i="1"/>
  <c r="AE1752" i="1"/>
  <c r="L1752" i="1"/>
  <c r="AK1751" i="1"/>
  <c r="AI1751" i="1"/>
  <c r="AF1751" i="1"/>
  <c r="AH1751" i="1"/>
  <c r="AE1751" i="1"/>
  <c r="L1751" i="1"/>
  <c r="AK1750" i="1"/>
  <c r="AI1750" i="1"/>
  <c r="AF1750" i="1"/>
  <c r="AH1750" i="1"/>
  <c r="AE1750" i="1"/>
  <c r="L1750" i="1"/>
  <c r="AK1749" i="1"/>
  <c r="AI1749" i="1"/>
  <c r="AF1749" i="1"/>
  <c r="AH1749" i="1"/>
  <c r="AE1749" i="1"/>
  <c r="L1749" i="1"/>
  <c r="AK1748" i="1"/>
  <c r="AI1748" i="1"/>
  <c r="AF1748" i="1"/>
  <c r="AH1748" i="1"/>
  <c r="AE1748" i="1"/>
  <c r="L1748" i="1"/>
  <c r="AK1747" i="1"/>
  <c r="AI1747" i="1"/>
  <c r="AF1747" i="1"/>
  <c r="AH1747" i="1"/>
  <c r="AE1747" i="1"/>
  <c r="L1747" i="1"/>
  <c r="AK1746" i="1"/>
  <c r="AI1746" i="1"/>
  <c r="AF1746" i="1"/>
  <c r="AH1746" i="1"/>
  <c r="AE1746" i="1"/>
  <c r="L1746" i="1"/>
  <c r="AK1745" i="1"/>
  <c r="AI1745" i="1"/>
  <c r="AF1745" i="1"/>
  <c r="AH1745" i="1"/>
  <c r="AE1745" i="1"/>
  <c r="L1745" i="1"/>
  <c r="AK1744" i="1"/>
  <c r="AI1744" i="1"/>
  <c r="AF1744" i="1"/>
  <c r="AH1744" i="1"/>
  <c r="AE1744" i="1"/>
  <c r="L1744" i="1"/>
  <c r="AK1743" i="1"/>
  <c r="AI1743" i="1"/>
  <c r="AF1743" i="1"/>
  <c r="AH1743" i="1"/>
  <c r="AE1743" i="1"/>
  <c r="L1743" i="1"/>
  <c r="AK1742" i="1"/>
  <c r="AI1742" i="1"/>
  <c r="AF1742" i="1"/>
  <c r="AH1742" i="1"/>
  <c r="AE1742" i="1"/>
  <c r="L1742" i="1"/>
  <c r="AK1741" i="1"/>
  <c r="AI1741" i="1"/>
  <c r="AF1741" i="1"/>
  <c r="AH1741" i="1"/>
  <c r="AE1741" i="1"/>
  <c r="L1741" i="1"/>
  <c r="AK1740" i="1"/>
  <c r="AI1740" i="1"/>
  <c r="AF1740" i="1"/>
  <c r="AH1740" i="1"/>
  <c r="AE1740" i="1"/>
  <c r="L1740" i="1"/>
  <c r="AK1739" i="1"/>
  <c r="AI1739" i="1"/>
  <c r="AF1739" i="1"/>
  <c r="AH1739" i="1"/>
  <c r="AE1739" i="1"/>
  <c r="L1739" i="1"/>
  <c r="AK1738" i="1"/>
  <c r="AI1738" i="1"/>
  <c r="AF1738" i="1"/>
  <c r="AH1738" i="1"/>
  <c r="AE1738" i="1"/>
  <c r="L1738" i="1"/>
  <c r="AK1737" i="1"/>
  <c r="AI1737" i="1"/>
  <c r="AF1737" i="1"/>
  <c r="AH1737" i="1"/>
  <c r="AE1737" i="1"/>
  <c r="L1737" i="1"/>
  <c r="AK1736" i="1"/>
  <c r="AI1736" i="1"/>
  <c r="AF1736" i="1"/>
  <c r="AH1736" i="1"/>
  <c r="AE1736" i="1"/>
  <c r="L1736" i="1"/>
  <c r="AK1735" i="1"/>
  <c r="AI1735" i="1"/>
  <c r="AF1735" i="1"/>
  <c r="AH1735" i="1"/>
  <c r="AE1735" i="1"/>
  <c r="L1735" i="1"/>
  <c r="AK1734" i="1"/>
  <c r="AI1734" i="1"/>
  <c r="AF1734" i="1"/>
  <c r="AH1734" i="1"/>
  <c r="AE1734" i="1"/>
  <c r="L1734" i="1"/>
  <c r="AK1733" i="1"/>
  <c r="AI1733" i="1"/>
  <c r="AF1733" i="1"/>
  <c r="AH1733" i="1"/>
  <c r="AE1733" i="1"/>
  <c r="L1733" i="1"/>
  <c r="AK1732" i="1"/>
  <c r="AI1732" i="1"/>
  <c r="AF1732" i="1"/>
  <c r="AH1732" i="1"/>
  <c r="AE1732" i="1"/>
  <c r="L1732" i="1"/>
  <c r="AK1731" i="1"/>
  <c r="AI1731" i="1"/>
  <c r="AF1731" i="1"/>
  <c r="AH1731" i="1"/>
  <c r="AE1731" i="1"/>
  <c r="L1731" i="1"/>
  <c r="AK1730" i="1"/>
  <c r="AI1730" i="1"/>
  <c r="AF1730" i="1"/>
  <c r="AH1730" i="1"/>
  <c r="AE1730" i="1"/>
  <c r="L1730" i="1"/>
  <c r="AK1729" i="1"/>
  <c r="AI1729" i="1"/>
  <c r="AF1729" i="1"/>
  <c r="AH1729" i="1"/>
  <c r="AE1729" i="1"/>
  <c r="L1729" i="1"/>
  <c r="AK1728" i="1"/>
  <c r="AI1728" i="1"/>
  <c r="AF1728" i="1"/>
  <c r="AH1728" i="1"/>
  <c r="AE1728" i="1"/>
  <c r="L1728" i="1"/>
  <c r="AK1727" i="1"/>
  <c r="AI1727" i="1"/>
  <c r="AF1727" i="1"/>
  <c r="AH1727" i="1"/>
  <c r="AE1727" i="1"/>
  <c r="L1727" i="1"/>
  <c r="AK1726" i="1"/>
  <c r="AI1726" i="1"/>
  <c r="AF1726" i="1"/>
  <c r="AH1726" i="1"/>
  <c r="AE1726" i="1"/>
  <c r="L1726" i="1"/>
  <c r="AK1725" i="1"/>
  <c r="AI1725" i="1"/>
  <c r="AF1725" i="1"/>
  <c r="AH1725" i="1"/>
  <c r="AE1725" i="1"/>
  <c r="L1725" i="1"/>
  <c r="AK1724" i="1"/>
  <c r="AI1724" i="1"/>
  <c r="AF1724" i="1"/>
  <c r="AH1724" i="1"/>
  <c r="AE1724" i="1"/>
  <c r="L1724" i="1"/>
  <c r="AK1723" i="1"/>
  <c r="AI1723" i="1"/>
  <c r="AF1723" i="1"/>
  <c r="AH1723" i="1"/>
  <c r="AE1723" i="1"/>
  <c r="L1723" i="1"/>
  <c r="AK1722" i="1"/>
  <c r="AI1722" i="1"/>
  <c r="AF1722" i="1"/>
  <c r="AH1722" i="1"/>
  <c r="AE1722" i="1"/>
  <c r="L1722" i="1"/>
  <c r="AK1721" i="1"/>
  <c r="AI1721" i="1"/>
  <c r="AF1721" i="1"/>
  <c r="AH1721" i="1"/>
  <c r="AE1721" i="1"/>
  <c r="L1721" i="1"/>
  <c r="AK1720" i="1"/>
  <c r="AI1720" i="1"/>
  <c r="AF1720" i="1"/>
  <c r="AH1720" i="1"/>
  <c r="AE1720" i="1"/>
  <c r="L1720" i="1"/>
  <c r="AK1719" i="1"/>
  <c r="AI1719" i="1"/>
  <c r="AF1719" i="1"/>
  <c r="AH1719" i="1"/>
  <c r="AE1719" i="1"/>
  <c r="L1719" i="1"/>
  <c r="AK1718" i="1"/>
  <c r="AI1718" i="1"/>
  <c r="AF1718" i="1"/>
  <c r="AH1718" i="1"/>
  <c r="AE1718" i="1"/>
  <c r="L1718" i="1"/>
  <c r="AK1717" i="1"/>
  <c r="AI1717" i="1"/>
  <c r="AF1717" i="1"/>
  <c r="AH1717" i="1"/>
  <c r="AE1717" i="1"/>
  <c r="L1717" i="1"/>
  <c r="AK1716" i="1"/>
  <c r="AI1716" i="1"/>
  <c r="AF1716" i="1"/>
  <c r="AH1716" i="1"/>
  <c r="AE1716" i="1"/>
  <c r="L1716" i="1"/>
  <c r="AK1715" i="1"/>
  <c r="AI1715" i="1"/>
  <c r="AF1715" i="1"/>
  <c r="AH1715" i="1"/>
  <c r="AE1715" i="1"/>
  <c r="L1715" i="1"/>
  <c r="AK1714" i="1"/>
  <c r="AI1714" i="1"/>
  <c r="AF1714" i="1"/>
  <c r="AH1714" i="1"/>
  <c r="AE1714" i="1"/>
  <c r="L1714" i="1"/>
  <c r="AK1713" i="1"/>
  <c r="AI1713" i="1"/>
  <c r="AF1713" i="1"/>
  <c r="AH1713" i="1"/>
  <c r="AE1713" i="1"/>
  <c r="L1713" i="1"/>
  <c r="AK1712" i="1"/>
  <c r="AI1712" i="1"/>
  <c r="AF1712" i="1"/>
  <c r="AH1712" i="1"/>
  <c r="AE1712" i="1"/>
  <c r="L1712" i="1"/>
  <c r="AK1711" i="1"/>
  <c r="AI1711" i="1"/>
  <c r="AF1711" i="1"/>
  <c r="AH1711" i="1"/>
  <c r="AE1711" i="1"/>
  <c r="L1711" i="1"/>
  <c r="AK1710" i="1"/>
  <c r="AI1710" i="1"/>
  <c r="AF1710" i="1"/>
  <c r="AH1710" i="1"/>
  <c r="AE1710" i="1"/>
  <c r="L1710" i="1"/>
  <c r="AK1709" i="1"/>
  <c r="AI1709" i="1"/>
  <c r="AF1709" i="1"/>
  <c r="AH1709" i="1"/>
  <c r="AE1709" i="1"/>
  <c r="L1709" i="1"/>
  <c r="AK1708" i="1"/>
  <c r="AI1708" i="1"/>
  <c r="AF1708" i="1"/>
  <c r="AH1708" i="1"/>
  <c r="AE1708" i="1"/>
  <c r="L1708" i="1"/>
  <c r="AK1707" i="1"/>
  <c r="AI1707" i="1"/>
  <c r="AF1707" i="1"/>
  <c r="AH1707" i="1"/>
  <c r="AE1707" i="1"/>
  <c r="L1707" i="1"/>
  <c r="AK1706" i="1"/>
  <c r="AI1706" i="1"/>
  <c r="AF1706" i="1"/>
  <c r="AH1706" i="1"/>
  <c r="AE1706" i="1"/>
  <c r="L1706" i="1"/>
  <c r="AK1705" i="1"/>
  <c r="AI1705" i="1"/>
  <c r="AF1705" i="1"/>
  <c r="AH1705" i="1"/>
  <c r="AE1705" i="1"/>
  <c r="L1705" i="1"/>
  <c r="AK1704" i="1"/>
  <c r="AI1704" i="1"/>
  <c r="AF1704" i="1"/>
  <c r="AH1704" i="1"/>
  <c r="AE1704" i="1"/>
  <c r="L1704" i="1"/>
  <c r="AK1703" i="1"/>
  <c r="AI1703" i="1"/>
  <c r="AF1703" i="1"/>
  <c r="AH1703" i="1"/>
  <c r="AE1703" i="1"/>
  <c r="L1703" i="1"/>
  <c r="AK1702" i="1"/>
  <c r="AI1702" i="1"/>
  <c r="AF1702" i="1"/>
  <c r="AH1702" i="1"/>
  <c r="AE1702" i="1"/>
  <c r="L1702" i="1"/>
  <c r="AK1701" i="1"/>
  <c r="AI1701" i="1"/>
  <c r="AF1701" i="1"/>
  <c r="AH1701" i="1"/>
  <c r="AE1701" i="1"/>
  <c r="L1701" i="1"/>
  <c r="AK1700" i="1"/>
  <c r="AI1700" i="1"/>
  <c r="AF1700" i="1"/>
  <c r="AH1700" i="1"/>
  <c r="AE1700" i="1"/>
  <c r="L1700" i="1"/>
  <c r="AK1699" i="1"/>
  <c r="AI1699" i="1"/>
  <c r="AF1699" i="1"/>
  <c r="AH1699" i="1"/>
  <c r="AE1699" i="1"/>
  <c r="L1699" i="1"/>
  <c r="AK1698" i="1"/>
  <c r="AI1698" i="1"/>
  <c r="AF1698" i="1"/>
  <c r="AH1698" i="1"/>
  <c r="AE1698" i="1"/>
  <c r="L1698" i="1"/>
  <c r="AK1697" i="1"/>
  <c r="AI1697" i="1"/>
  <c r="AF1697" i="1"/>
  <c r="AH1697" i="1"/>
  <c r="AE1697" i="1"/>
  <c r="L1697" i="1"/>
  <c r="AK1696" i="1"/>
  <c r="AI1696" i="1"/>
  <c r="AF1696" i="1"/>
  <c r="AH1696" i="1"/>
  <c r="AE1696" i="1"/>
  <c r="L1696" i="1"/>
  <c r="AK1695" i="1"/>
  <c r="AI1695" i="1"/>
  <c r="AF1695" i="1"/>
  <c r="AH1695" i="1"/>
  <c r="AE1695" i="1"/>
  <c r="L1695" i="1"/>
  <c r="AK1694" i="1"/>
  <c r="AI1694" i="1"/>
  <c r="AF1694" i="1"/>
  <c r="AH1694" i="1"/>
  <c r="AE1694" i="1"/>
  <c r="L1694" i="1"/>
  <c r="AK1693" i="1"/>
  <c r="AI1693" i="1"/>
  <c r="AF1693" i="1"/>
  <c r="AH1693" i="1"/>
  <c r="AE1693" i="1"/>
  <c r="L1693" i="1"/>
  <c r="AK1692" i="1"/>
  <c r="AI1692" i="1"/>
  <c r="AF1692" i="1"/>
  <c r="AH1692" i="1"/>
  <c r="AE1692" i="1"/>
  <c r="L1692" i="1"/>
  <c r="AK1691" i="1"/>
  <c r="AI1691" i="1"/>
  <c r="AF1691" i="1"/>
  <c r="AH1691" i="1"/>
  <c r="AE1691" i="1"/>
  <c r="L1691" i="1"/>
  <c r="AK1690" i="1"/>
  <c r="AI1690" i="1"/>
  <c r="AF1690" i="1"/>
  <c r="AH1690" i="1"/>
  <c r="AE1690" i="1"/>
  <c r="L1690" i="1"/>
  <c r="AK1689" i="1"/>
  <c r="AI1689" i="1"/>
  <c r="AF1689" i="1"/>
  <c r="AH1689" i="1"/>
  <c r="AE1689" i="1"/>
  <c r="L1689" i="1"/>
  <c r="AK1688" i="1"/>
  <c r="AI1688" i="1"/>
  <c r="AF1688" i="1"/>
  <c r="AH1688" i="1"/>
  <c r="AE1688" i="1"/>
  <c r="L1688" i="1"/>
  <c r="S1687" i="1"/>
  <c r="AK1687" i="1"/>
  <c r="AI1687" i="1"/>
  <c r="AF1687" i="1"/>
  <c r="AH1687" i="1"/>
  <c r="AE1687" i="1"/>
  <c r="L1687" i="1"/>
  <c r="AK1686" i="1"/>
  <c r="AI1686" i="1"/>
  <c r="AF1686" i="1"/>
  <c r="AH1686" i="1"/>
  <c r="AE1686" i="1"/>
  <c r="L1686" i="1"/>
  <c r="AK1685" i="1"/>
  <c r="AI1685" i="1"/>
  <c r="AF1685" i="1"/>
  <c r="AH1685" i="1"/>
  <c r="AE1685" i="1"/>
  <c r="L1685" i="1"/>
  <c r="AK1684" i="1"/>
  <c r="AI1684" i="1"/>
  <c r="AF1684" i="1"/>
  <c r="AH1684" i="1"/>
  <c r="AE1684" i="1"/>
  <c r="L1684" i="1"/>
  <c r="AK1683" i="1"/>
  <c r="AI1683" i="1"/>
  <c r="AF1683" i="1"/>
  <c r="AH1683" i="1"/>
  <c r="AE1683" i="1"/>
  <c r="L1683" i="1"/>
  <c r="AK1682" i="1"/>
  <c r="AI1682" i="1"/>
  <c r="AF1682" i="1"/>
  <c r="AH1682" i="1"/>
  <c r="AE1682" i="1"/>
  <c r="L1682" i="1"/>
  <c r="AK1681" i="1"/>
  <c r="AI1681" i="1"/>
  <c r="AF1681" i="1"/>
  <c r="AH1681" i="1"/>
  <c r="AE1681" i="1"/>
  <c r="L1681" i="1"/>
  <c r="AK1680" i="1"/>
  <c r="AI1680" i="1"/>
  <c r="AF1680" i="1"/>
  <c r="AH1680" i="1"/>
  <c r="AE1680" i="1"/>
  <c r="L1680" i="1"/>
  <c r="AK1679" i="1"/>
  <c r="AI1679" i="1"/>
  <c r="AF1679" i="1"/>
  <c r="AH1679" i="1"/>
  <c r="AE1679" i="1"/>
  <c r="L1679" i="1"/>
  <c r="AK1678" i="1"/>
  <c r="AI1678" i="1"/>
  <c r="AF1678" i="1"/>
  <c r="AH1678" i="1"/>
  <c r="AE1678" i="1"/>
  <c r="L1678" i="1"/>
  <c r="AK1677" i="1"/>
  <c r="AI1677" i="1"/>
  <c r="AF1677" i="1"/>
  <c r="AH1677" i="1"/>
  <c r="AE1677" i="1"/>
  <c r="L1677" i="1"/>
  <c r="AK1676" i="1"/>
  <c r="AI1676" i="1"/>
  <c r="AF1676" i="1"/>
  <c r="AH1676" i="1"/>
  <c r="AE1676" i="1"/>
  <c r="L1676" i="1"/>
  <c r="S1675" i="1"/>
  <c r="AK1675" i="1"/>
  <c r="AI1675" i="1"/>
  <c r="AF1675" i="1"/>
  <c r="AH1675" i="1"/>
  <c r="AE1675" i="1"/>
  <c r="L1675" i="1"/>
  <c r="AK1674" i="1"/>
  <c r="AI1674" i="1"/>
  <c r="AF1674" i="1"/>
  <c r="AH1674" i="1"/>
  <c r="AE1674" i="1"/>
  <c r="L1674" i="1"/>
  <c r="AK1673" i="1"/>
  <c r="AI1673" i="1"/>
  <c r="AF1673" i="1"/>
  <c r="AH1673" i="1"/>
  <c r="AE1673" i="1"/>
  <c r="L1673" i="1"/>
  <c r="AK1672" i="1"/>
  <c r="AI1672" i="1"/>
  <c r="AF1672" i="1"/>
  <c r="AH1672" i="1"/>
  <c r="AE1672" i="1"/>
  <c r="L1672" i="1"/>
  <c r="AK1671" i="1"/>
  <c r="AI1671" i="1"/>
  <c r="AF1671" i="1"/>
  <c r="AH1671" i="1"/>
  <c r="AE1671" i="1"/>
  <c r="L1671" i="1"/>
  <c r="AK1670" i="1"/>
  <c r="AI1670" i="1"/>
  <c r="AF1670" i="1"/>
  <c r="AH1670" i="1"/>
  <c r="AE1670" i="1"/>
  <c r="L1670" i="1"/>
  <c r="AK1669" i="1"/>
  <c r="AI1669" i="1"/>
  <c r="AF1669" i="1"/>
  <c r="AH1669" i="1"/>
  <c r="AE1669" i="1"/>
  <c r="L1669" i="1"/>
  <c r="AK1668" i="1"/>
  <c r="AI1668" i="1"/>
  <c r="AF1668" i="1"/>
  <c r="AH1668" i="1"/>
  <c r="AE1668" i="1"/>
  <c r="L1668" i="1"/>
  <c r="AK1667" i="1"/>
  <c r="AI1667" i="1"/>
  <c r="AF1667" i="1"/>
  <c r="AH1667" i="1"/>
  <c r="AE1667" i="1"/>
  <c r="L1667" i="1"/>
  <c r="AK1666" i="1"/>
  <c r="AI1666" i="1"/>
  <c r="AF1666" i="1"/>
  <c r="AH1666" i="1"/>
  <c r="AE1666" i="1"/>
  <c r="L1666" i="1"/>
  <c r="AK1665" i="1"/>
  <c r="AI1665" i="1"/>
  <c r="AF1665" i="1"/>
  <c r="AH1665" i="1"/>
  <c r="AE1665" i="1"/>
  <c r="L1665" i="1"/>
  <c r="AK1664" i="1"/>
  <c r="AI1664" i="1"/>
  <c r="AF1664" i="1"/>
  <c r="AH1664" i="1"/>
  <c r="AE1664" i="1"/>
  <c r="L1664" i="1"/>
  <c r="AK1663" i="1"/>
  <c r="AI1663" i="1"/>
  <c r="AF1663" i="1"/>
  <c r="AH1663" i="1"/>
  <c r="AE1663" i="1"/>
  <c r="L1663" i="1"/>
  <c r="AK1662" i="1"/>
  <c r="AI1662" i="1"/>
  <c r="AF1662" i="1"/>
  <c r="AH1662" i="1"/>
  <c r="AE1662" i="1"/>
  <c r="L1662" i="1"/>
  <c r="AK1661" i="1"/>
  <c r="AI1661" i="1"/>
  <c r="AF1661" i="1"/>
  <c r="AH1661" i="1"/>
  <c r="AE1661" i="1"/>
  <c r="L1661" i="1"/>
  <c r="AK1660" i="1"/>
  <c r="AI1660" i="1"/>
  <c r="AF1660" i="1"/>
  <c r="AH1660" i="1"/>
  <c r="AE1660" i="1"/>
  <c r="L1660" i="1"/>
  <c r="AK1659" i="1"/>
  <c r="AI1659" i="1"/>
  <c r="AF1659" i="1"/>
  <c r="AH1659" i="1"/>
  <c r="AE1659" i="1"/>
  <c r="L1659" i="1"/>
  <c r="AK1658" i="1"/>
  <c r="AI1658" i="1"/>
  <c r="AF1658" i="1"/>
  <c r="AH1658" i="1"/>
  <c r="AE1658" i="1"/>
  <c r="L1658" i="1"/>
  <c r="AK1657" i="1"/>
  <c r="AI1657" i="1"/>
  <c r="AF1657" i="1"/>
  <c r="AH1657" i="1"/>
  <c r="AE1657" i="1"/>
  <c r="L1657" i="1"/>
  <c r="AK1656" i="1"/>
  <c r="AI1656" i="1"/>
  <c r="AF1656" i="1"/>
  <c r="AH1656" i="1"/>
  <c r="AE1656" i="1"/>
  <c r="L1656" i="1"/>
  <c r="AK1655" i="1"/>
  <c r="AI1655" i="1"/>
  <c r="AF1655" i="1"/>
  <c r="AH1655" i="1"/>
  <c r="AE1655" i="1"/>
  <c r="L1655" i="1"/>
  <c r="AK1654" i="1"/>
  <c r="AI1654" i="1"/>
  <c r="AF1654" i="1"/>
  <c r="AH1654" i="1"/>
  <c r="AE1654" i="1"/>
  <c r="L1654" i="1"/>
  <c r="AK1653" i="1"/>
  <c r="AI1653" i="1"/>
  <c r="AF1653" i="1"/>
  <c r="AH1653" i="1"/>
  <c r="AE1653" i="1"/>
  <c r="L1653" i="1"/>
  <c r="AK1652" i="1"/>
  <c r="AI1652" i="1"/>
  <c r="AF1652" i="1"/>
  <c r="AH1652" i="1"/>
  <c r="AE1652" i="1"/>
  <c r="L1652" i="1"/>
  <c r="AK1651" i="1"/>
  <c r="AI1651" i="1"/>
  <c r="AF1651" i="1"/>
  <c r="AH1651" i="1"/>
  <c r="AE1651" i="1"/>
  <c r="L1651" i="1"/>
  <c r="AK1650" i="1"/>
  <c r="AI1650" i="1"/>
  <c r="AF1650" i="1"/>
  <c r="AH1650" i="1"/>
  <c r="AE1650" i="1"/>
  <c r="L1650" i="1"/>
  <c r="AK1649" i="1"/>
  <c r="AI1649" i="1"/>
  <c r="AF1649" i="1"/>
  <c r="AH1649" i="1"/>
  <c r="AE1649" i="1"/>
  <c r="L1649" i="1"/>
  <c r="AK1648" i="1"/>
  <c r="AI1648" i="1"/>
  <c r="AF1648" i="1"/>
  <c r="AH1648" i="1"/>
  <c r="AE1648" i="1"/>
  <c r="L1648" i="1"/>
  <c r="AK1647" i="1"/>
  <c r="AI1647" i="1"/>
  <c r="AF1647" i="1"/>
  <c r="AH1647" i="1"/>
  <c r="AE1647" i="1"/>
  <c r="L1647" i="1"/>
  <c r="AK1646" i="1"/>
  <c r="AI1646" i="1"/>
  <c r="AF1646" i="1"/>
  <c r="AH1646" i="1"/>
  <c r="AE1646" i="1"/>
  <c r="L1646" i="1"/>
  <c r="AK1645" i="1"/>
  <c r="AI1645" i="1"/>
  <c r="AF1645" i="1"/>
  <c r="AH1645" i="1"/>
  <c r="AE1645" i="1"/>
  <c r="L1645" i="1"/>
  <c r="AK1644" i="1"/>
  <c r="AI1644" i="1"/>
  <c r="AF1644" i="1"/>
  <c r="AH1644" i="1"/>
  <c r="AE1644" i="1"/>
  <c r="L1644" i="1"/>
  <c r="AK1643" i="1"/>
  <c r="AI1643" i="1"/>
  <c r="AF1643" i="1"/>
  <c r="AH1643" i="1"/>
  <c r="AE1643" i="1"/>
  <c r="L1643" i="1"/>
  <c r="AK1642" i="1"/>
  <c r="AI1642" i="1"/>
  <c r="AF1642" i="1"/>
  <c r="AH1642" i="1"/>
  <c r="AE1642" i="1"/>
  <c r="L1642" i="1"/>
  <c r="AK1641" i="1"/>
  <c r="AI1641" i="1"/>
  <c r="AF1641" i="1"/>
  <c r="AH1641" i="1"/>
  <c r="AE1641" i="1"/>
  <c r="L1641" i="1"/>
  <c r="AK1640" i="1"/>
  <c r="AI1640" i="1"/>
  <c r="AF1640" i="1"/>
  <c r="AH1640" i="1"/>
  <c r="AE1640" i="1"/>
  <c r="L1640" i="1"/>
  <c r="AK1639" i="1"/>
  <c r="AI1639" i="1"/>
  <c r="AF1639" i="1"/>
  <c r="AH1639" i="1"/>
  <c r="AE1639" i="1"/>
  <c r="L1639" i="1"/>
  <c r="AK1638" i="1"/>
  <c r="AI1638" i="1"/>
  <c r="AF1638" i="1"/>
  <c r="AH1638" i="1"/>
  <c r="AE1638" i="1"/>
  <c r="L1638" i="1"/>
  <c r="AK1637" i="1"/>
  <c r="AI1637" i="1"/>
  <c r="AF1637" i="1"/>
  <c r="AH1637" i="1"/>
  <c r="AE1637" i="1"/>
  <c r="L1637" i="1"/>
  <c r="AK1636" i="1"/>
  <c r="AI1636" i="1"/>
  <c r="AF1636" i="1"/>
  <c r="AH1636" i="1"/>
  <c r="AE1636" i="1"/>
  <c r="L1636" i="1"/>
  <c r="AK1635" i="1"/>
  <c r="AI1635" i="1"/>
  <c r="AF1635" i="1"/>
  <c r="AH1635" i="1"/>
  <c r="AE1635" i="1"/>
  <c r="L1635" i="1"/>
  <c r="AK1634" i="1"/>
  <c r="AI1634" i="1"/>
  <c r="AF1634" i="1"/>
  <c r="AH1634" i="1"/>
  <c r="AE1634" i="1"/>
  <c r="L1634" i="1"/>
  <c r="AK1633" i="1"/>
  <c r="AI1633" i="1"/>
  <c r="AF1633" i="1"/>
  <c r="AH1633" i="1"/>
  <c r="AE1633" i="1"/>
  <c r="L1633" i="1"/>
  <c r="AK1632" i="1"/>
  <c r="AI1632" i="1"/>
  <c r="AF1632" i="1"/>
  <c r="AH1632" i="1"/>
  <c r="AE1632" i="1"/>
  <c r="L1632" i="1"/>
  <c r="AK1631" i="1"/>
  <c r="AI1631" i="1"/>
  <c r="AF1631" i="1"/>
  <c r="AH1631" i="1"/>
  <c r="AE1631" i="1"/>
  <c r="L1631" i="1"/>
  <c r="AK1630" i="1"/>
  <c r="AI1630" i="1"/>
  <c r="AF1630" i="1"/>
  <c r="AH1630" i="1"/>
  <c r="AE1630" i="1"/>
  <c r="L1630" i="1"/>
  <c r="AK1629" i="1"/>
  <c r="AI1629" i="1"/>
  <c r="AF1629" i="1"/>
  <c r="AH1629" i="1"/>
  <c r="AE1629" i="1"/>
  <c r="L1629" i="1"/>
  <c r="AK1628" i="1"/>
  <c r="AI1628" i="1"/>
  <c r="AF1628" i="1"/>
  <c r="AH1628" i="1"/>
  <c r="AE1628" i="1"/>
  <c r="L1628" i="1"/>
  <c r="AK1627" i="1"/>
  <c r="AI1627" i="1"/>
  <c r="AF1627" i="1"/>
  <c r="AH1627" i="1"/>
  <c r="AE1627" i="1"/>
  <c r="L1627" i="1"/>
  <c r="AK1626" i="1"/>
  <c r="AI1626" i="1"/>
  <c r="AF1626" i="1"/>
  <c r="AH1626" i="1"/>
  <c r="AE1626" i="1"/>
  <c r="L1626" i="1"/>
  <c r="AK1625" i="1"/>
  <c r="AI1625" i="1"/>
  <c r="AF1625" i="1"/>
  <c r="AH1625" i="1"/>
  <c r="AE1625" i="1"/>
  <c r="L1625" i="1"/>
  <c r="AK1624" i="1"/>
  <c r="AI1624" i="1"/>
  <c r="AF1624" i="1"/>
  <c r="AH1624" i="1"/>
  <c r="AE1624" i="1"/>
  <c r="L1624" i="1"/>
  <c r="AK1623" i="1"/>
  <c r="AI1623" i="1"/>
  <c r="AF1623" i="1"/>
  <c r="AH1623" i="1"/>
  <c r="AE1623" i="1"/>
  <c r="L1623" i="1"/>
  <c r="AK1622" i="1"/>
  <c r="AI1622" i="1"/>
  <c r="AF1622" i="1"/>
  <c r="AH1622" i="1"/>
  <c r="AE1622" i="1"/>
  <c r="L1622" i="1"/>
  <c r="AK1621" i="1"/>
  <c r="AI1621" i="1"/>
  <c r="AF1621" i="1"/>
  <c r="AH1621" i="1"/>
  <c r="AE1621" i="1"/>
  <c r="L1621" i="1"/>
  <c r="AK1620" i="1"/>
  <c r="AI1620" i="1"/>
  <c r="AF1620" i="1"/>
  <c r="AH1620" i="1"/>
  <c r="AE1620" i="1"/>
  <c r="L1620" i="1"/>
  <c r="AK1619" i="1"/>
  <c r="AI1619" i="1"/>
  <c r="AF1619" i="1"/>
  <c r="AH1619" i="1"/>
  <c r="AE1619" i="1"/>
  <c r="L1619" i="1"/>
  <c r="AK1618" i="1"/>
  <c r="AI1618" i="1"/>
  <c r="AF1618" i="1"/>
  <c r="AH1618" i="1"/>
  <c r="AE1618" i="1"/>
  <c r="L1618" i="1"/>
  <c r="AK1617" i="1"/>
  <c r="AI1617" i="1"/>
  <c r="AF1617" i="1"/>
  <c r="AH1617" i="1"/>
  <c r="AE1617" i="1"/>
  <c r="L1617" i="1"/>
  <c r="AK1616" i="1"/>
  <c r="AI1616" i="1"/>
  <c r="AF1616" i="1"/>
  <c r="AH1616" i="1"/>
  <c r="AE1616" i="1"/>
  <c r="L1616" i="1"/>
  <c r="AK1615" i="1"/>
  <c r="AI1615" i="1"/>
  <c r="AF1615" i="1"/>
  <c r="AH1615" i="1"/>
  <c r="AE1615" i="1"/>
  <c r="L1615" i="1"/>
  <c r="AK1614" i="1"/>
  <c r="AI1614" i="1"/>
  <c r="AF1614" i="1"/>
  <c r="AH1614" i="1"/>
  <c r="AE1614" i="1"/>
  <c r="L1614" i="1"/>
  <c r="AK1613" i="1"/>
  <c r="AI1613" i="1"/>
  <c r="AF1613" i="1"/>
  <c r="AH1613" i="1"/>
  <c r="AE1613" i="1"/>
  <c r="L1613" i="1"/>
  <c r="AK1612" i="1"/>
  <c r="AI1612" i="1"/>
  <c r="AF1612" i="1"/>
  <c r="AH1612" i="1"/>
  <c r="AE1612" i="1"/>
  <c r="L1612" i="1"/>
  <c r="AK1611" i="1"/>
  <c r="AI1611" i="1"/>
  <c r="AF1611" i="1"/>
  <c r="AH1611" i="1"/>
  <c r="AE1611" i="1"/>
  <c r="L1611" i="1"/>
  <c r="AK1610" i="1"/>
  <c r="AI1610" i="1"/>
  <c r="AF1610" i="1"/>
  <c r="AH1610" i="1"/>
  <c r="AE1610" i="1"/>
  <c r="L1610" i="1"/>
  <c r="AK1609" i="1"/>
  <c r="AI1609" i="1"/>
  <c r="AF1609" i="1"/>
  <c r="AH1609" i="1"/>
  <c r="AE1609" i="1"/>
  <c r="L1609" i="1"/>
  <c r="AK1608" i="1"/>
  <c r="AI1608" i="1"/>
  <c r="AF1608" i="1"/>
  <c r="AH1608" i="1"/>
  <c r="AE1608" i="1"/>
  <c r="L1608" i="1"/>
  <c r="AK1607" i="1"/>
  <c r="AI1607" i="1"/>
  <c r="AF1607" i="1"/>
  <c r="AH1607" i="1"/>
  <c r="AE1607" i="1"/>
  <c r="L1607" i="1"/>
  <c r="AK1606" i="1"/>
  <c r="AI1606" i="1"/>
  <c r="AF1606" i="1"/>
  <c r="AH1606" i="1"/>
  <c r="AE1606" i="1"/>
  <c r="L1606" i="1"/>
  <c r="AK1605" i="1"/>
  <c r="AI1605" i="1"/>
  <c r="AF1605" i="1"/>
  <c r="AH1605" i="1"/>
  <c r="AE1605" i="1"/>
  <c r="L1605" i="1"/>
  <c r="AK1604" i="1"/>
  <c r="AI1604" i="1"/>
  <c r="AF1604" i="1"/>
  <c r="AH1604" i="1"/>
  <c r="AE1604" i="1"/>
  <c r="L1604" i="1"/>
  <c r="AK1603" i="1"/>
  <c r="AI1603" i="1"/>
  <c r="AF1603" i="1"/>
  <c r="AH1603" i="1"/>
  <c r="AE1603" i="1"/>
  <c r="L1603" i="1"/>
  <c r="AK1602" i="1"/>
  <c r="AI1602" i="1"/>
  <c r="AF1602" i="1"/>
  <c r="AH1602" i="1"/>
  <c r="AE1602" i="1"/>
  <c r="L1602" i="1"/>
  <c r="AK1601" i="1"/>
  <c r="AI1601" i="1"/>
  <c r="AF1601" i="1"/>
  <c r="AH1601" i="1"/>
  <c r="AE1601" i="1"/>
  <c r="L1601" i="1"/>
  <c r="AK1600" i="1"/>
  <c r="AI1600" i="1"/>
  <c r="AF1600" i="1"/>
  <c r="AH1600" i="1"/>
  <c r="AE1600" i="1"/>
  <c r="L1600" i="1"/>
  <c r="AK1599" i="1"/>
  <c r="AI1599" i="1"/>
  <c r="AF1599" i="1"/>
  <c r="AH1599" i="1"/>
  <c r="AE1599" i="1"/>
  <c r="L1599" i="1"/>
  <c r="AK1598" i="1"/>
  <c r="AI1598" i="1"/>
  <c r="AF1598" i="1"/>
  <c r="AH1598" i="1"/>
  <c r="AE1598" i="1"/>
  <c r="L1598" i="1"/>
  <c r="AK1597" i="1"/>
  <c r="AI1597" i="1"/>
  <c r="AF1597" i="1"/>
  <c r="AH1597" i="1"/>
  <c r="AE1597" i="1"/>
  <c r="L1597" i="1"/>
  <c r="AK1596" i="1"/>
  <c r="AI1596" i="1"/>
  <c r="AF1596" i="1"/>
  <c r="AH1596" i="1"/>
  <c r="AE1596" i="1"/>
  <c r="L1596" i="1"/>
  <c r="AK1595" i="1"/>
  <c r="AI1595" i="1"/>
  <c r="AF1595" i="1"/>
  <c r="AH1595" i="1"/>
  <c r="AE1595" i="1"/>
  <c r="L1595" i="1"/>
  <c r="AK1594" i="1"/>
  <c r="AI1594" i="1"/>
  <c r="AF1594" i="1"/>
  <c r="AH1594" i="1"/>
  <c r="AE1594" i="1"/>
  <c r="L1594" i="1"/>
  <c r="AK1593" i="1"/>
  <c r="AI1593" i="1"/>
  <c r="AF1593" i="1"/>
  <c r="AH1593" i="1"/>
  <c r="AE1593" i="1"/>
  <c r="L1593" i="1"/>
  <c r="AK1592" i="1"/>
  <c r="AI1592" i="1"/>
  <c r="AF1592" i="1"/>
  <c r="AH1592" i="1"/>
  <c r="AE1592" i="1"/>
  <c r="L1592" i="1"/>
  <c r="AK1591" i="1"/>
  <c r="AI1591" i="1"/>
  <c r="AF1591" i="1"/>
  <c r="AH1591" i="1"/>
  <c r="AE1591" i="1"/>
  <c r="L1591" i="1"/>
  <c r="AK1590" i="1"/>
  <c r="AI1590" i="1"/>
  <c r="AF1590" i="1"/>
  <c r="AH1590" i="1"/>
  <c r="AE1590" i="1"/>
  <c r="L1590" i="1"/>
  <c r="AK1589" i="1"/>
  <c r="AI1589" i="1"/>
  <c r="AF1589" i="1"/>
  <c r="AH1589" i="1"/>
  <c r="AE1589" i="1"/>
  <c r="L1589" i="1"/>
  <c r="AK1588" i="1"/>
  <c r="AI1588" i="1"/>
  <c r="AF1588" i="1"/>
  <c r="AH1588" i="1"/>
  <c r="AE1588" i="1"/>
  <c r="L1588" i="1"/>
  <c r="AK1587" i="1"/>
  <c r="AI1587" i="1"/>
  <c r="AF1587" i="1"/>
  <c r="AH1587" i="1"/>
  <c r="AE1587" i="1"/>
  <c r="L1587" i="1"/>
  <c r="AK1586" i="1"/>
  <c r="AI1586" i="1"/>
  <c r="AF1586" i="1"/>
  <c r="AH1586" i="1"/>
  <c r="AE1586" i="1"/>
  <c r="L1586" i="1"/>
  <c r="AK1585" i="1"/>
  <c r="AI1585" i="1"/>
  <c r="AF1585" i="1"/>
  <c r="AH1585" i="1"/>
  <c r="AE1585" i="1"/>
  <c r="L1585" i="1"/>
  <c r="AK1584" i="1"/>
  <c r="AI1584" i="1"/>
  <c r="AF1584" i="1"/>
  <c r="AH1584" i="1"/>
  <c r="AE1584" i="1"/>
  <c r="L1584" i="1"/>
  <c r="AK1583" i="1"/>
  <c r="AI1583" i="1"/>
  <c r="AF1583" i="1"/>
  <c r="AH1583" i="1"/>
  <c r="AE1583" i="1"/>
  <c r="L1583" i="1"/>
  <c r="AK1582" i="1"/>
  <c r="AI1582" i="1"/>
  <c r="AF1582" i="1"/>
  <c r="AH1582" i="1"/>
  <c r="AE1582" i="1"/>
  <c r="L1582" i="1"/>
  <c r="AK1581" i="1"/>
  <c r="AI1581" i="1"/>
  <c r="AF1581" i="1"/>
  <c r="AH1581" i="1"/>
  <c r="AE1581" i="1"/>
  <c r="L1581" i="1"/>
  <c r="AK1580" i="1"/>
  <c r="AI1580" i="1"/>
  <c r="AF1580" i="1"/>
  <c r="AH1580" i="1"/>
  <c r="AE1580" i="1"/>
  <c r="L1580" i="1"/>
  <c r="AK1579" i="1"/>
  <c r="AI1579" i="1"/>
  <c r="AF1579" i="1"/>
  <c r="AH1579" i="1"/>
  <c r="AE1579" i="1"/>
  <c r="L1579" i="1"/>
  <c r="AK1578" i="1"/>
  <c r="AI1578" i="1"/>
  <c r="AF1578" i="1"/>
  <c r="AH1578" i="1"/>
  <c r="AE1578" i="1"/>
  <c r="L1578" i="1"/>
  <c r="AK1577" i="1"/>
  <c r="AI1577" i="1"/>
  <c r="AF1577" i="1"/>
  <c r="AH1577" i="1"/>
  <c r="AE1577" i="1"/>
  <c r="L1577" i="1"/>
  <c r="AK1576" i="1"/>
  <c r="AI1576" i="1"/>
  <c r="AF1576" i="1"/>
  <c r="AH1576" i="1"/>
  <c r="AE1576" i="1"/>
  <c r="L1576" i="1"/>
  <c r="AK1575" i="1"/>
  <c r="AI1575" i="1"/>
  <c r="AF1575" i="1"/>
  <c r="AH1575" i="1"/>
  <c r="AE1575" i="1"/>
  <c r="L1575" i="1"/>
  <c r="AK1574" i="1"/>
  <c r="AI1574" i="1"/>
  <c r="AF1574" i="1"/>
  <c r="AH1574" i="1"/>
  <c r="AE1574" i="1"/>
  <c r="L1574" i="1"/>
  <c r="AK1573" i="1"/>
  <c r="AI1573" i="1"/>
  <c r="AF1573" i="1"/>
  <c r="AH1573" i="1"/>
  <c r="AE1573" i="1"/>
  <c r="L1573" i="1"/>
  <c r="AK1572" i="1"/>
  <c r="AI1572" i="1"/>
  <c r="AF1572" i="1"/>
  <c r="AH1572" i="1"/>
  <c r="AE1572" i="1"/>
  <c r="L1572" i="1"/>
  <c r="AK1571" i="1"/>
  <c r="AI1571" i="1"/>
  <c r="AF1571" i="1"/>
  <c r="AH1571" i="1"/>
  <c r="AE1571" i="1"/>
  <c r="L1571" i="1"/>
  <c r="AK1570" i="1"/>
  <c r="AI1570" i="1"/>
  <c r="AF1570" i="1"/>
  <c r="AH1570" i="1"/>
  <c r="AE1570" i="1"/>
  <c r="L1570" i="1"/>
  <c r="AK1569" i="1"/>
  <c r="AI1569" i="1"/>
  <c r="AF1569" i="1"/>
  <c r="AH1569" i="1"/>
  <c r="AE1569" i="1"/>
  <c r="L1569" i="1"/>
  <c r="AK1568" i="1"/>
  <c r="AI1568" i="1"/>
  <c r="AF1568" i="1"/>
  <c r="AH1568" i="1"/>
  <c r="AE1568" i="1"/>
  <c r="L1568" i="1"/>
  <c r="AK1567" i="1"/>
  <c r="AI1567" i="1"/>
  <c r="AF1567" i="1"/>
  <c r="AH1567" i="1"/>
  <c r="AE1567" i="1"/>
  <c r="L1567" i="1"/>
  <c r="AK1566" i="1"/>
  <c r="AI1566" i="1"/>
  <c r="AF1566" i="1"/>
  <c r="AH1566" i="1"/>
  <c r="AE1566" i="1"/>
  <c r="L1566" i="1"/>
  <c r="AK1565" i="1"/>
  <c r="AI1565" i="1"/>
  <c r="AF1565" i="1"/>
  <c r="AH1565" i="1"/>
  <c r="AE1565" i="1"/>
  <c r="L1565" i="1"/>
  <c r="AK1564" i="1"/>
  <c r="AI1564" i="1"/>
  <c r="AF1564" i="1"/>
  <c r="AH1564" i="1"/>
  <c r="AE1564" i="1"/>
  <c r="L1564" i="1"/>
  <c r="AK1563" i="1"/>
  <c r="AI1563" i="1"/>
  <c r="AF1563" i="1"/>
  <c r="AH1563" i="1"/>
  <c r="AE1563" i="1"/>
  <c r="L1563" i="1"/>
  <c r="AK1562" i="1"/>
  <c r="AI1562" i="1"/>
  <c r="AF1562" i="1"/>
  <c r="AH1562" i="1"/>
  <c r="AE1562" i="1"/>
  <c r="L1562" i="1"/>
  <c r="AK1561" i="1"/>
  <c r="AI1561" i="1"/>
  <c r="AF1561" i="1"/>
  <c r="AH1561" i="1"/>
  <c r="AE1561" i="1"/>
  <c r="L1561" i="1"/>
  <c r="AK1560" i="1"/>
  <c r="AI1560" i="1"/>
  <c r="AF1560" i="1"/>
  <c r="AH1560" i="1"/>
  <c r="AE1560" i="1"/>
  <c r="L1560" i="1"/>
  <c r="AK1559" i="1"/>
  <c r="AI1559" i="1"/>
  <c r="AF1559" i="1"/>
  <c r="AH1559" i="1"/>
  <c r="AE1559" i="1"/>
  <c r="L1559" i="1"/>
  <c r="AK1558" i="1"/>
  <c r="AI1558" i="1"/>
  <c r="AF1558" i="1"/>
  <c r="AH1558" i="1"/>
  <c r="AE1558" i="1"/>
  <c r="L1558" i="1"/>
  <c r="AK1557" i="1"/>
  <c r="AI1557" i="1"/>
  <c r="AF1557" i="1"/>
  <c r="AH1557" i="1"/>
  <c r="AE1557" i="1"/>
  <c r="L1557" i="1"/>
  <c r="AK1556" i="1"/>
  <c r="AI1556" i="1"/>
  <c r="AF1556" i="1"/>
  <c r="AH1556" i="1"/>
  <c r="AE1556" i="1"/>
  <c r="L1556" i="1"/>
  <c r="AK1555" i="1"/>
  <c r="AI1555" i="1"/>
  <c r="AF1555" i="1"/>
  <c r="AH1555" i="1"/>
  <c r="AE1555" i="1"/>
  <c r="L1555" i="1"/>
  <c r="AK1554" i="1"/>
  <c r="AI1554" i="1"/>
  <c r="AF1554" i="1"/>
  <c r="AH1554" i="1"/>
  <c r="AE1554" i="1"/>
  <c r="L1554" i="1"/>
  <c r="AK1553" i="1"/>
  <c r="AI1553" i="1"/>
  <c r="AF1553" i="1"/>
  <c r="AH1553" i="1"/>
  <c r="AE1553" i="1"/>
  <c r="L1553" i="1"/>
  <c r="AK1552" i="1"/>
  <c r="AI1552" i="1"/>
  <c r="AF1552" i="1"/>
  <c r="AH1552" i="1"/>
  <c r="AE1552" i="1"/>
  <c r="L1552" i="1"/>
  <c r="AK1551" i="1"/>
  <c r="AI1551" i="1"/>
  <c r="AF1551" i="1"/>
  <c r="AH1551" i="1"/>
  <c r="AE1551" i="1"/>
  <c r="L1551" i="1"/>
  <c r="AK1550" i="1"/>
  <c r="AI1550" i="1"/>
  <c r="AF1550" i="1"/>
  <c r="AH1550" i="1"/>
  <c r="AE1550" i="1"/>
  <c r="L1550" i="1"/>
  <c r="S1549" i="1"/>
  <c r="AK1549" i="1"/>
  <c r="AI1549" i="1"/>
  <c r="AF1549" i="1"/>
  <c r="AH1549" i="1"/>
  <c r="AE1549" i="1"/>
  <c r="L1549" i="1"/>
  <c r="AK1548" i="1"/>
  <c r="AI1548" i="1"/>
  <c r="AF1548" i="1"/>
  <c r="AH1548" i="1"/>
  <c r="AE1548" i="1"/>
  <c r="L1548" i="1"/>
  <c r="AK1547" i="1"/>
  <c r="AI1547" i="1"/>
  <c r="AF1547" i="1"/>
  <c r="AH1547" i="1"/>
  <c r="AE1547" i="1"/>
  <c r="L1547" i="1"/>
  <c r="AK1546" i="1"/>
  <c r="AI1546" i="1"/>
  <c r="AF1546" i="1"/>
  <c r="AH1546" i="1"/>
  <c r="AE1546" i="1"/>
  <c r="L1546" i="1"/>
  <c r="AK1545" i="1"/>
  <c r="AI1545" i="1"/>
  <c r="AF1545" i="1"/>
  <c r="AH1545" i="1"/>
  <c r="AE1545" i="1"/>
  <c r="L1545" i="1"/>
  <c r="AK1544" i="1"/>
  <c r="AI1544" i="1"/>
  <c r="AF1544" i="1"/>
  <c r="AH1544" i="1"/>
  <c r="AE1544" i="1"/>
  <c r="L1544" i="1"/>
  <c r="AK1543" i="1"/>
  <c r="AI1543" i="1"/>
  <c r="AF1543" i="1"/>
  <c r="AH1543" i="1"/>
  <c r="AE1543" i="1"/>
  <c r="L1543" i="1"/>
  <c r="AK1542" i="1"/>
  <c r="AI1542" i="1"/>
  <c r="AF1542" i="1"/>
  <c r="AH1542" i="1"/>
  <c r="AE1542" i="1"/>
  <c r="L1542" i="1"/>
  <c r="AK1541" i="1"/>
  <c r="AI1541" i="1"/>
  <c r="AF1541" i="1"/>
  <c r="AH1541" i="1"/>
  <c r="AE1541" i="1"/>
  <c r="L1541" i="1"/>
  <c r="AK1540" i="1"/>
  <c r="AI1540" i="1"/>
  <c r="AF1540" i="1"/>
  <c r="AH1540" i="1"/>
  <c r="AE1540" i="1"/>
  <c r="L1540" i="1"/>
  <c r="AK1539" i="1"/>
  <c r="AI1539" i="1"/>
  <c r="AF1539" i="1"/>
  <c r="AH1539" i="1"/>
  <c r="AE1539" i="1"/>
  <c r="L1539" i="1"/>
  <c r="AK1538" i="1"/>
  <c r="AI1538" i="1"/>
  <c r="AF1538" i="1"/>
  <c r="AH1538" i="1"/>
  <c r="AE1538" i="1"/>
  <c r="L1538" i="1"/>
  <c r="AK1537" i="1"/>
  <c r="AI1537" i="1"/>
  <c r="AF1537" i="1"/>
  <c r="AH1537" i="1"/>
  <c r="AE1537" i="1"/>
  <c r="L1537" i="1"/>
  <c r="AK1536" i="1"/>
  <c r="AI1536" i="1"/>
  <c r="AF1536" i="1"/>
  <c r="AH1536" i="1"/>
  <c r="AE1536" i="1"/>
  <c r="L1536" i="1"/>
  <c r="AK1535" i="1"/>
  <c r="AI1535" i="1"/>
  <c r="AF1535" i="1"/>
  <c r="AH1535" i="1"/>
  <c r="AE1535" i="1"/>
  <c r="L1535" i="1"/>
  <c r="AK1534" i="1"/>
  <c r="AI1534" i="1"/>
  <c r="AF1534" i="1"/>
  <c r="AH1534" i="1"/>
  <c r="AE1534" i="1"/>
  <c r="L1534" i="1"/>
  <c r="AK1533" i="1"/>
  <c r="AI1533" i="1"/>
  <c r="AF1533" i="1"/>
  <c r="AH1533" i="1"/>
  <c r="AE1533" i="1"/>
  <c r="L1533" i="1"/>
  <c r="AK1532" i="1"/>
  <c r="AI1532" i="1"/>
  <c r="AF1532" i="1"/>
  <c r="AH1532" i="1"/>
  <c r="AE1532" i="1"/>
  <c r="L1532" i="1"/>
  <c r="AK1531" i="1"/>
  <c r="AI1531" i="1"/>
  <c r="AF1531" i="1"/>
  <c r="AH1531" i="1"/>
  <c r="AE1531" i="1"/>
  <c r="L1531" i="1"/>
  <c r="AK1530" i="1"/>
  <c r="AI1530" i="1"/>
  <c r="AF1530" i="1"/>
  <c r="AH1530" i="1"/>
  <c r="AE1530" i="1"/>
  <c r="L1530" i="1"/>
  <c r="AK1529" i="1"/>
  <c r="AI1529" i="1"/>
  <c r="AF1529" i="1"/>
  <c r="AH1529" i="1"/>
  <c r="AE1529" i="1"/>
  <c r="L1529" i="1"/>
  <c r="AK1528" i="1"/>
  <c r="AI1528" i="1"/>
  <c r="AF1528" i="1"/>
  <c r="AH1528" i="1"/>
  <c r="AE1528" i="1"/>
  <c r="L1528" i="1"/>
  <c r="AK1527" i="1"/>
  <c r="AI1527" i="1"/>
  <c r="AF1527" i="1"/>
  <c r="AH1527" i="1"/>
  <c r="AE1527" i="1"/>
  <c r="L1527" i="1"/>
  <c r="AK1526" i="1"/>
  <c r="AI1526" i="1"/>
  <c r="AF1526" i="1"/>
  <c r="AH1526" i="1"/>
  <c r="AE1526" i="1"/>
  <c r="L1526" i="1"/>
  <c r="AK1525" i="1"/>
  <c r="AI1525" i="1"/>
  <c r="AF1525" i="1"/>
  <c r="AH1525" i="1"/>
  <c r="AE1525" i="1"/>
  <c r="L1525" i="1"/>
  <c r="AK1524" i="1"/>
  <c r="AI1524" i="1"/>
  <c r="AF1524" i="1"/>
  <c r="AH1524" i="1"/>
  <c r="AE1524" i="1"/>
  <c r="L1524" i="1"/>
  <c r="AK1523" i="1"/>
  <c r="AI1523" i="1"/>
  <c r="AF1523" i="1"/>
  <c r="AH1523" i="1"/>
  <c r="AE1523" i="1"/>
  <c r="L1523" i="1"/>
  <c r="AK1522" i="1"/>
  <c r="AI1522" i="1"/>
  <c r="AF1522" i="1"/>
  <c r="AH1522" i="1"/>
  <c r="AE1522" i="1"/>
  <c r="L1522" i="1"/>
  <c r="AK1521" i="1"/>
  <c r="AI1521" i="1"/>
  <c r="AF1521" i="1"/>
  <c r="AH1521" i="1"/>
  <c r="AE1521" i="1"/>
  <c r="L1521" i="1"/>
  <c r="AK1520" i="1"/>
  <c r="AI1520" i="1"/>
  <c r="AF1520" i="1"/>
  <c r="AH1520" i="1"/>
  <c r="AE1520" i="1"/>
  <c r="L1520" i="1"/>
  <c r="AK1519" i="1"/>
  <c r="AI1519" i="1"/>
  <c r="AF1519" i="1"/>
  <c r="AH1519" i="1"/>
  <c r="AE1519" i="1"/>
  <c r="L1519" i="1"/>
  <c r="AK1518" i="1"/>
  <c r="AI1518" i="1"/>
  <c r="AF1518" i="1"/>
  <c r="AH1518" i="1"/>
  <c r="AE1518" i="1"/>
  <c r="L1518" i="1"/>
  <c r="AK1517" i="1"/>
  <c r="AI1517" i="1"/>
  <c r="AF1517" i="1"/>
  <c r="AH1517" i="1"/>
  <c r="AE1517" i="1"/>
  <c r="L1517" i="1"/>
  <c r="AK1516" i="1"/>
  <c r="AI1516" i="1"/>
  <c r="AF1516" i="1"/>
  <c r="AH1516" i="1"/>
  <c r="AE1516" i="1"/>
  <c r="L1516" i="1"/>
  <c r="AK1515" i="1"/>
  <c r="AI1515" i="1"/>
  <c r="AF1515" i="1"/>
  <c r="AH1515" i="1"/>
  <c r="AE1515" i="1"/>
  <c r="L1515" i="1"/>
  <c r="AK1514" i="1"/>
  <c r="AI1514" i="1"/>
  <c r="AF1514" i="1"/>
  <c r="AH1514" i="1"/>
  <c r="AE1514" i="1"/>
  <c r="L1514" i="1"/>
  <c r="AK1513" i="1"/>
  <c r="AI1513" i="1"/>
  <c r="AF1513" i="1"/>
  <c r="AH1513" i="1"/>
  <c r="AE1513" i="1"/>
  <c r="L1513" i="1"/>
  <c r="AK1512" i="1"/>
  <c r="AI1512" i="1"/>
  <c r="AF1512" i="1"/>
  <c r="AH1512" i="1"/>
  <c r="AE1512" i="1"/>
  <c r="L1512" i="1"/>
  <c r="AK1511" i="1"/>
  <c r="AI1511" i="1"/>
  <c r="AF1511" i="1"/>
  <c r="AH1511" i="1"/>
  <c r="AE1511" i="1"/>
  <c r="L1511" i="1"/>
  <c r="AK1510" i="1"/>
  <c r="AI1510" i="1"/>
  <c r="AF1510" i="1"/>
  <c r="AH1510" i="1"/>
  <c r="AE1510" i="1"/>
  <c r="L1510" i="1"/>
  <c r="AK1509" i="1"/>
  <c r="AI1509" i="1"/>
  <c r="AF1509" i="1"/>
  <c r="AH1509" i="1"/>
  <c r="AE1509" i="1"/>
  <c r="L1509" i="1"/>
  <c r="AK1508" i="1"/>
  <c r="AI1508" i="1"/>
  <c r="AF1508" i="1"/>
  <c r="AH1508" i="1"/>
  <c r="AE1508" i="1"/>
  <c r="L1508" i="1"/>
  <c r="AK1507" i="1"/>
  <c r="AI1507" i="1"/>
  <c r="AF1507" i="1"/>
  <c r="AH1507" i="1"/>
  <c r="AE1507" i="1"/>
  <c r="L1507" i="1"/>
  <c r="AK1506" i="1"/>
  <c r="AI1506" i="1"/>
  <c r="AF1506" i="1"/>
  <c r="AH1506" i="1"/>
  <c r="AE1506" i="1"/>
  <c r="L1506" i="1"/>
  <c r="AK1505" i="1"/>
  <c r="AI1505" i="1"/>
  <c r="AF1505" i="1"/>
  <c r="AH1505" i="1"/>
  <c r="AE1505" i="1"/>
  <c r="L1505" i="1"/>
  <c r="AK1504" i="1"/>
  <c r="AI1504" i="1"/>
  <c r="AF1504" i="1"/>
  <c r="AH1504" i="1"/>
  <c r="AE1504" i="1"/>
  <c r="L1504" i="1"/>
  <c r="AK1503" i="1"/>
  <c r="AI1503" i="1"/>
  <c r="AF1503" i="1"/>
  <c r="AH1503" i="1"/>
  <c r="AE1503" i="1"/>
  <c r="L1503" i="1"/>
  <c r="AK1502" i="1"/>
  <c r="AI1502" i="1"/>
  <c r="AF1502" i="1"/>
  <c r="AH1502" i="1"/>
  <c r="AE1502" i="1"/>
  <c r="L1502" i="1"/>
  <c r="AK1501" i="1"/>
  <c r="AI1501" i="1"/>
  <c r="AF1501" i="1"/>
  <c r="AH1501" i="1"/>
  <c r="AE1501" i="1"/>
  <c r="L1501" i="1"/>
  <c r="AK1500" i="1"/>
  <c r="AI1500" i="1"/>
  <c r="AF1500" i="1"/>
  <c r="AH1500" i="1"/>
  <c r="AE1500" i="1"/>
  <c r="L1500" i="1"/>
  <c r="AK1499" i="1"/>
  <c r="AI1499" i="1"/>
  <c r="AF1499" i="1"/>
  <c r="AH1499" i="1"/>
  <c r="AE1499" i="1"/>
  <c r="L1499" i="1"/>
  <c r="AK1498" i="1"/>
  <c r="AI1498" i="1"/>
  <c r="AF1498" i="1"/>
  <c r="AH1498" i="1"/>
  <c r="AE1498" i="1"/>
  <c r="L1498" i="1"/>
  <c r="AK1497" i="1"/>
  <c r="AI1497" i="1"/>
  <c r="AF1497" i="1"/>
  <c r="AH1497" i="1"/>
  <c r="AE1497" i="1"/>
  <c r="L1497" i="1"/>
  <c r="AK1496" i="1"/>
  <c r="AI1496" i="1"/>
  <c r="AF1496" i="1"/>
  <c r="AH1496" i="1"/>
  <c r="AE1496" i="1"/>
  <c r="L1496" i="1"/>
  <c r="AK1495" i="1"/>
  <c r="AI1495" i="1"/>
  <c r="AF1495" i="1"/>
  <c r="AH1495" i="1"/>
  <c r="AE1495" i="1"/>
  <c r="L1495" i="1"/>
  <c r="AK1494" i="1"/>
  <c r="AI1494" i="1"/>
  <c r="AF1494" i="1"/>
  <c r="AH1494" i="1"/>
  <c r="AE1494" i="1"/>
  <c r="L1494" i="1"/>
  <c r="AK1493" i="1"/>
  <c r="AI1493" i="1"/>
  <c r="AF1493" i="1"/>
  <c r="AH1493" i="1"/>
  <c r="AE1493" i="1"/>
  <c r="L1493" i="1"/>
  <c r="AK1492" i="1"/>
  <c r="AI1492" i="1"/>
  <c r="AF1492" i="1"/>
  <c r="AH1492" i="1"/>
  <c r="AE1492" i="1"/>
  <c r="L1492" i="1"/>
  <c r="AK1491" i="1"/>
  <c r="AI1491" i="1"/>
  <c r="AF1491" i="1"/>
  <c r="AH1491" i="1"/>
  <c r="AE1491" i="1"/>
  <c r="L1491" i="1"/>
  <c r="AK1490" i="1"/>
  <c r="AI1490" i="1"/>
  <c r="AF1490" i="1"/>
  <c r="AH1490" i="1"/>
  <c r="AE1490" i="1"/>
  <c r="L1490" i="1"/>
  <c r="AK1489" i="1"/>
  <c r="AI1489" i="1"/>
  <c r="AF1489" i="1"/>
  <c r="AH1489" i="1"/>
  <c r="AE1489" i="1"/>
  <c r="L1489" i="1"/>
  <c r="AK1488" i="1"/>
  <c r="AI1488" i="1"/>
  <c r="AF1488" i="1"/>
  <c r="AH1488" i="1"/>
  <c r="AE1488" i="1"/>
  <c r="L1488" i="1"/>
  <c r="AK1487" i="1"/>
  <c r="AI1487" i="1"/>
  <c r="AF1487" i="1"/>
  <c r="AH1487" i="1"/>
  <c r="AE1487" i="1"/>
  <c r="L1487" i="1"/>
  <c r="AK1486" i="1"/>
  <c r="AI1486" i="1"/>
  <c r="AF1486" i="1"/>
  <c r="AH1486" i="1"/>
  <c r="AE1486" i="1"/>
  <c r="L1486" i="1"/>
  <c r="AK1485" i="1"/>
  <c r="AI1485" i="1"/>
  <c r="AF1485" i="1"/>
  <c r="AH1485" i="1"/>
  <c r="AE1485" i="1"/>
  <c r="L1485" i="1"/>
  <c r="AK1484" i="1"/>
  <c r="AI1484" i="1"/>
  <c r="AF1484" i="1"/>
  <c r="AH1484" i="1"/>
  <c r="AE1484" i="1"/>
  <c r="L1484" i="1"/>
  <c r="AK1483" i="1"/>
  <c r="AI1483" i="1"/>
  <c r="AF1483" i="1"/>
  <c r="AH1483" i="1"/>
  <c r="AE1483" i="1"/>
  <c r="L1483" i="1"/>
  <c r="AK1482" i="1"/>
  <c r="AI1482" i="1"/>
  <c r="AF1482" i="1"/>
  <c r="AH1482" i="1"/>
  <c r="AE1482" i="1"/>
  <c r="L1482" i="1"/>
  <c r="AK1481" i="1"/>
  <c r="AI1481" i="1"/>
  <c r="AF1481" i="1"/>
  <c r="AH1481" i="1"/>
  <c r="AE1481" i="1"/>
  <c r="L1481" i="1"/>
  <c r="AK1480" i="1"/>
  <c r="AI1480" i="1"/>
  <c r="AF1480" i="1"/>
  <c r="AH1480" i="1"/>
  <c r="AE1480" i="1"/>
  <c r="L1480" i="1"/>
  <c r="AK1479" i="1"/>
  <c r="AI1479" i="1"/>
  <c r="AF1479" i="1"/>
  <c r="AH1479" i="1"/>
  <c r="AE1479" i="1"/>
  <c r="L1479" i="1"/>
  <c r="AK1478" i="1"/>
  <c r="AI1478" i="1"/>
  <c r="AF1478" i="1"/>
  <c r="AH1478" i="1"/>
  <c r="AE1478" i="1"/>
  <c r="L1478" i="1"/>
  <c r="AK1477" i="1"/>
  <c r="AI1477" i="1"/>
  <c r="AF1477" i="1"/>
  <c r="AH1477" i="1"/>
  <c r="AE1477" i="1"/>
  <c r="L1477" i="1"/>
  <c r="AK1476" i="1"/>
  <c r="AI1476" i="1"/>
  <c r="AF1476" i="1"/>
  <c r="AH1476" i="1"/>
  <c r="AE1476" i="1"/>
  <c r="L1476" i="1"/>
  <c r="AK1475" i="1"/>
  <c r="AI1475" i="1"/>
  <c r="AF1475" i="1"/>
  <c r="AH1475" i="1"/>
  <c r="AE1475" i="1"/>
  <c r="L1475" i="1"/>
  <c r="AK1474" i="1"/>
  <c r="AI1474" i="1"/>
  <c r="AF1474" i="1"/>
  <c r="AH1474" i="1"/>
  <c r="AE1474" i="1"/>
  <c r="L1474" i="1"/>
  <c r="AK1473" i="1"/>
  <c r="AI1473" i="1"/>
  <c r="AF1473" i="1"/>
  <c r="AH1473" i="1"/>
  <c r="AE1473" i="1"/>
  <c r="L1473" i="1"/>
  <c r="AK1472" i="1"/>
  <c r="AI1472" i="1"/>
  <c r="AF1472" i="1"/>
  <c r="AH1472" i="1"/>
  <c r="AE1472" i="1"/>
  <c r="L1472" i="1"/>
  <c r="AK1471" i="1"/>
  <c r="AI1471" i="1"/>
  <c r="AF1471" i="1"/>
  <c r="AH1471" i="1"/>
  <c r="AE1471" i="1"/>
  <c r="L1471" i="1"/>
  <c r="AK1470" i="1"/>
  <c r="AI1470" i="1"/>
  <c r="AF1470" i="1"/>
  <c r="AH1470" i="1"/>
  <c r="AE1470" i="1"/>
  <c r="L1470" i="1"/>
  <c r="AK1469" i="1"/>
  <c r="AI1469" i="1"/>
  <c r="AF1469" i="1"/>
  <c r="AH1469" i="1"/>
  <c r="AE1469" i="1"/>
  <c r="L1469" i="1"/>
  <c r="AK1468" i="1"/>
  <c r="AI1468" i="1"/>
  <c r="AF1468" i="1"/>
  <c r="AH1468" i="1"/>
  <c r="AE1468" i="1"/>
  <c r="L1468" i="1"/>
  <c r="AK1467" i="1"/>
  <c r="AI1467" i="1"/>
  <c r="AF1467" i="1"/>
  <c r="AH1467" i="1"/>
  <c r="AE1467" i="1"/>
  <c r="L1467" i="1"/>
  <c r="AK1466" i="1"/>
  <c r="AI1466" i="1"/>
  <c r="AF1466" i="1"/>
  <c r="AH1466" i="1"/>
  <c r="AE1466" i="1"/>
  <c r="L1466" i="1"/>
  <c r="AK1465" i="1"/>
  <c r="AI1465" i="1"/>
  <c r="AF1465" i="1"/>
  <c r="AH1465" i="1"/>
  <c r="AE1465" i="1"/>
  <c r="L1465" i="1"/>
  <c r="AK1464" i="1"/>
  <c r="AI1464" i="1"/>
  <c r="AF1464" i="1"/>
  <c r="AH1464" i="1"/>
  <c r="AE1464" i="1"/>
  <c r="L1464" i="1"/>
  <c r="AK1463" i="1"/>
  <c r="AI1463" i="1"/>
  <c r="AF1463" i="1"/>
  <c r="AH1463" i="1"/>
  <c r="AE1463" i="1"/>
  <c r="L1463" i="1"/>
  <c r="AK1462" i="1"/>
  <c r="AI1462" i="1"/>
  <c r="AF1462" i="1"/>
  <c r="AH1462" i="1"/>
  <c r="AE1462" i="1"/>
  <c r="L1462" i="1"/>
  <c r="AK1461" i="1"/>
  <c r="AI1461" i="1"/>
  <c r="AF1461" i="1"/>
  <c r="AH1461" i="1"/>
  <c r="AE1461" i="1"/>
  <c r="L1461" i="1"/>
  <c r="AK1460" i="1"/>
  <c r="AI1460" i="1"/>
  <c r="AF1460" i="1"/>
  <c r="AH1460" i="1"/>
  <c r="AE1460" i="1"/>
  <c r="L1460" i="1"/>
  <c r="AK1459" i="1"/>
  <c r="AI1459" i="1"/>
  <c r="AF1459" i="1"/>
  <c r="AH1459" i="1"/>
  <c r="AE1459" i="1"/>
  <c r="L1459" i="1"/>
  <c r="AK1458" i="1"/>
  <c r="AI1458" i="1"/>
  <c r="AF1458" i="1"/>
  <c r="AH1458" i="1"/>
  <c r="AE1458" i="1"/>
  <c r="L1458" i="1"/>
  <c r="AK1457" i="1"/>
  <c r="AI1457" i="1"/>
  <c r="AF1457" i="1"/>
  <c r="AH1457" i="1"/>
  <c r="AE1457" i="1"/>
  <c r="L1457" i="1"/>
  <c r="AK1456" i="1"/>
  <c r="AI1456" i="1"/>
  <c r="AF1456" i="1"/>
  <c r="AH1456" i="1"/>
  <c r="AE1456" i="1"/>
  <c r="L1456" i="1"/>
  <c r="AK1455" i="1"/>
  <c r="AI1455" i="1"/>
  <c r="AF1455" i="1"/>
  <c r="AH1455" i="1"/>
  <c r="AE1455" i="1"/>
  <c r="L1455" i="1"/>
  <c r="AK1454" i="1"/>
  <c r="AI1454" i="1"/>
  <c r="AF1454" i="1"/>
  <c r="AH1454" i="1"/>
  <c r="AE1454" i="1"/>
  <c r="L1454" i="1"/>
  <c r="AK1453" i="1"/>
  <c r="AI1453" i="1"/>
  <c r="AF1453" i="1"/>
  <c r="AH1453" i="1"/>
  <c r="AE1453" i="1"/>
  <c r="L1453" i="1"/>
  <c r="AK1452" i="1"/>
  <c r="AI1452" i="1"/>
  <c r="AF1452" i="1"/>
  <c r="AH1452" i="1"/>
  <c r="AE1452" i="1"/>
  <c r="L1452" i="1"/>
  <c r="AK1451" i="1"/>
  <c r="AI1451" i="1"/>
  <c r="AF1451" i="1"/>
  <c r="AH1451" i="1"/>
  <c r="AE1451" i="1"/>
  <c r="L1451" i="1"/>
  <c r="AK1450" i="1"/>
  <c r="AI1450" i="1"/>
  <c r="AF1450" i="1"/>
  <c r="AH1450" i="1"/>
  <c r="AE1450" i="1"/>
  <c r="L1450" i="1"/>
  <c r="AK1449" i="1"/>
  <c r="AI1449" i="1"/>
  <c r="AF1449" i="1"/>
  <c r="AH1449" i="1"/>
  <c r="AE1449" i="1"/>
  <c r="L1449" i="1"/>
  <c r="AK1448" i="1"/>
  <c r="AI1448" i="1"/>
  <c r="AF1448" i="1"/>
  <c r="AH1448" i="1"/>
  <c r="AE1448" i="1"/>
  <c r="L1448" i="1"/>
  <c r="AK1447" i="1"/>
  <c r="AI1447" i="1"/>
  <c r="AF1447" i="1"/>
  <c r="AH1447" i="1"/>
  <c r="AE1447" i="1"/>
  <c r="L1447" i="1"/>
  <c r="AK1446" i="1"/>
  <c r="AI1446" i="1"/>
  <c r="AF1446" i="1"/>
  <c r="AH1446" i="1"/>
  <c r="AE1446" i="1"/>
  <c r="L1446" i="1"/>
  <c r="AK1445" i="1"/>
  <c r="AI1445" i="1"/>
  <c r="AF1445" i="1"/>
  <c r="AH1445" i="1"/>
  <c r="AE1445" i="1"/>
  <c r="L1445" i="1"/>
  <c r="AK1444" i="1"/>
  <c r="AI1444" i="1"/>
  <c r="AF1444" i="1"/>
  <c r="AH1444" i="1"/>
  <c r="AE1444" i="1"/>
  <c r="L1444" i="1"/>
  <c r="AK1443" i="1"/>
  <c r="AI1443" i="1"/>
  <c r="AF1443" i="1"/>
  <c r="AH1443" i="1"/>
  <c r="AE1443" i="1"/>
  <c r="L1443" i="1"/>
  <c r="AK1442" i="1"/>
  <c r="AI1442" i="1"/>
  <c r="AF1442" i="1"/>
  <c r="AH1442" i="1"/>
  <c r="AE1442" i="1"/>
  <c r="L1442" i="1"/>
  <c r="AK1441" i="1"/>
  <c r="AI1441" i="1"/>
  <c r="AF1441" i="1"/>
  <c r="AH1441" i="1"/>
  <c r="AE1441" i="1"/>
  <c r="L1441" i="1"/>
  <c r="AK1440" i="1"/>
  <c r="AI1440" i="1"/>
  <c r="AF1440" i="1"/>
  <c r="AH1440" i="1"/>
  <c r="AE1440" i="1"/>
  <c r="L1440" i="1"/>
  <c r="AK1439" i="1"/>
  <c r="AI1439" i="1"/>
  <c r="AF1439" i="1"/>
  <c r="AH1439" i="1"/>
  <c r="AE1439" i="1"/>
  <c r="L1439" i="1"/>
  <c r="AK1438" i="1"/>
  <c r="AI1438" i="1"/>
  <c r="AF1438" i="1"/>
  <c r="AH1438" i="1"/>
  <c r="AE1438" i="1"/>
  <c r="L1438" i="1"/>
  <c r="AK1437" i="1"/>
  <c r="AI1437" i="1"/>
  <c r="AF1437" i="1"/>
  <c r="AH1437" i="1"/>
  <c r="AE1437" i="1"/>
  <c r="L1437" i="1"/>
  <c r="AK1436" i="1"/>
  <c r="AI1436" i="1"/>
  <c r="AF1436" i="1"/>
  <c r="AH1436" i="1"/>
  <c r="AE1436" i="1"/>
  <c r="L1436" i="1"/>
  <c r="AK1435" i="1"/>
  <c r="AI1435" i="1"/>
  <c r="AF1435" i="1"/>
  <c r="AH1435" i="1"/>
  <c r="AE1435" i="1"/>
  <c r="L1435" i="1"/>
  <c r="AK1434" i="1"/>
  <c r="AI1434" i="1"/>
  <c r="AF1434" i="1"/>
  <c r="AH1434" i="1"/>
  <c r="AE1434" i="1"/>
  <c r="L1434" i="1"/>
  <c r="AK1433" i="1"/>
  <c r="AI1433" i="1"/>
  <c r="AF1433" i="1"/>
  <c r="AH1433" i="1"/>
  <c r="AE1433" i="1"/>
  <c r="L1433" i="1"/>
  <c r="AK1432" i="1"/>
  <c r="AI1432" i="1"/>
  <c r="AF1432" i="1"/>
  <c r="AH1432" i="1"/>
  <c r="AE1432" i="1"/>
  <c r="L1432" i="1"/>
  <c r="AK1431" i="1"/>
  <c r="AI1431" i="1"/>
  <c r="AF1431" i="1"/>
  <c r="AH1431" i="1"/>
  <c r="AE1431" i="1"/>
  <c r="L1431" i="1"/>
  <c r="AK1430" i="1"/>
  <c r="AI1430" i="1"/>
  <c r="AF1430" i="1"/>
  <c r="AH1430" i="1"/>
  <c r="AE1430" i="1"/>
  <c r="L1430" i="1"/>
  <c r="AK1429" i="1"/>
  <c r="AI1429" i="1"/>
  <c r="AF1429" i="1"/>
  <c r="AH1429" i="1"/>
  <c r="AE1429" i="1"/>
  <c r="L1429" i="1"/>
  <c r="AK1428" i="1"/>
  <c r="AI1428" i="1"/>
  <c r="AF1428" i="1"/>
  <c r="AH1428" i="1"/>
  <c r="AE1428" i="1"/>
  <c r="L1428" i="1"/>
  <c r="AK1427" i="1"/>
  <c r="AI1427" i="1"/>
  <c r="AF1427" i="1"/>
  <c r="AH1427" i="1"/>
  <c r="AE1427" i="1"/>
  <c r="L1427" i="1"/>
  <c r="AK1426" i="1"/>
  <c r="AI1426" i="1"/>
  <c r="AF1426" i="1"/>
  <c r="AH1426" i="1"/>
  <c r="AE1426" i="1"/>
  <c r="L1426" i="1"/>
  <c r="AK1425" i="1"/>
  <c r="AI1425" i="1"/>
  <c r="AF1425" i="1"/>
  <c r="AH1425" i="1"/>
  <c r="AE1425" i="1"/>
  <c r="L1425" i="1"/>
  <c r="AK1424" i="1"/>
  <c r="AI1424" i="1"/>
  <c r="AF1424" i="1"/>
  <c r="AH1424" i="1"/>
  <c r="AE1424" i="1"/>
  <c r="L1424" i="1"/>
  <c r="AK1423" i="1"/>
  <c r="AI1423" i="1"/>
  <c r="AF1423" i="1"/>
  <c r="AH1423" i="1"/>
  <c r="AE1423" i="1"/>
  <c r="L1423" i="1"/>
  <c r="AK1422" i="1"/>
  <c r="AI1422" i="1"/>
  <c r="AF1422" i="1"/>
  <c r="AH1422" i="1"/>
  <c r="AE1422" i="1"/>
  <c r="L1422" i="1"/>
  <c r="AK1421" i="1"/>
  <c r="AI1421" i="1"/>
  <c r="AF1421" i="1"/>
  <c r="AH1421" i="1"/>
  <c r="AE1421" i="1"/>
  <c r="L1421" i="1"/>
  <c r="AK1420" i="1"/>
  <c r="AI1420" i="1"/>
  <c r="AF1420" i="1"/>
  <c r="AH1420" i="1"/>
  <c r="AE1420" i="1"/>
  <c r="L1420" i="1"/>
  <c r="AK1419" i="1"/>
  <c r="AI1419" i="1"/>
  <c r="AF1419" i="1"/>
  <c r="AH1419" i="1"/>
  <c r="AE1419" i="1"/>
  <c r="L1419" i="1"/>
  <c r="AK1418" i="1"/>
  <c r="AI1418" i="1"/>
  <c r="AF1418" i="1"/>
  <c r="AH1418" i="1"/>
  <c r="AE1418" i="1"/>
  <c r="L1418" i="1"/>
  <c r="AK1417" i="1"/>
  <c r="AI1417" i="1"/>
  <c r="AF1417" i="1"/>
  <c r="AH1417" i="1"/>
  <c r="AE1417" i="1"/>
  <c r="L1417" i="1"/>
  <c r="AK1416" i="1"/>
  <c r="AI1416" i="1"/>
  <c r="AF1416" i="1"/>
  <c r="AH1416" i="1"/>
  <c r="AE1416" i="1"/>
  <c r="L1416" i="1"/>
  <c r="AK1415" i="1"/>
  <c r="AI1415" i="1"/>
  <c r="AF1415" i="1"/>
  <c r="AH1415" i="1"/>
  <c r="AE1415" i="1"/>
  <c r="L1415" i="1"/>
  <c r="AK1414" i="1"/>
  <c r="AI1414" i="1"/>
  <c r="AF1414" i="1"/>
  <c r="AH1414" i="1"/>
  <c r="AE1414" i="1"/>
  <c r="L1414" i="1"/>
  <c r="AK1413" i="1"/>
  <c r="AI1413" i="1"/>
  <c r="AF1413" i="1"/>
  <c r="AH1413" i="1"/>
  <c r="AE1413" i="1"/>
  <c r="L1413" i="1"/>
  <c r="AK1412" i="1"/>
  <c r="AI1412" i="1"/>
  <c r="AF1412" i="1"/>
  <c r="AH1412" i="1"/>
  <c r="AE1412" i="1"/>
  <c r="L1412" i="1"/>
  <c r="AK1411" i="1"/>
  <c r="AI1411" i="1"/>
  <c r="AF1411" i="1"/>
  <c r="AH1411" i="1"/>
  <c r="AE1411" i="1"/>
  <c r="L1411" i="1"/>
  <c r="AK1410" i="1"/>
  <c r="AI1410" i="1"/>
  <c r="AF1410" i="1"/>
  <c r="AH1410" i="1"/>
  <c r="AE1410" i="1"/>
  <c r="L1410" i="1"/>
  <c r="AK1409" i="1"/>
  <c r="AI1409" i="1"/>
  <c r="AF1409" i="1"/>
  <c r="AH1409" i="1"/>
  <c r="AE1409" i="1"/>
  <c r="L1409" i="1"/>
  <c r="AK1408" i="1"/>
  <c r="AI1408" i="1"/>
  <c r="AF1408" i="1"/>
  <c r="AH1408" i="1"/>
  <c r="AE1408" i="1"/>
  <c r="L1408" i="1"/>
  <c r="AK1407" i="1"/>
  <c r="AI1407" i="1"/>
  <c r="AF1407" i="1"/>
  <c r="AH1407" i="1"/>
  <c r="AE1407" i="1"/>
  <c r="L1407" i="1"/>
  <c r="AK1406" i="1"/>
  <c r="AI1406" i="1"/>
  <c r="AF1406" i="1"/>
  <c r="AH1406" i="1"/>
  <c r="AE1406" i="1"/>
  <c r="L1406" i="1"/>
  <c r="AK1405" i="1"/>
  <c r="AI1405" i="1"/>
  <c r="AF1405" i="1"/>
  <c r="AH1405" i="1"/>
  <c r="AE1405" i="1"/>
  <c r="L1405" i="1"/>
  <c r="AK1404" i="1"/>
  <c r="AI1404" i="1"/>
  <c r="AF1404" i="1"/>
  <c r="AH1404" i="1"/>
  <c r="AE1404" i="1"/>
  <c r="L1404" i="1"/>
  <c r="AK1403" i="1"/>
  <c r="AI1403" i="1"/>
  <c r="AF1403" i="1"/>
  <c r="AH1403" i="1"/>
  <c r="AE1403" i="1"/>
  <c r="L1403" i="1"/>
  <c r="AK1402" i="1"/>
  <c r="AI1402" i="1"/>
  <c r="AF1402" i="1"/>
  <c r="AH1402" i="1"/>
  <c r="AE1402" i="1"/>
  <c r="L1402" i="1"/>
  <c r="AK1401" i="1"/>
  <c r="AI1401" i="1"/>
  <c r="AF1401" i="1"/>
  <c r="AH1401" i="1"/>
  <c r="AE1401" i="1"/>
  <c r="L1401" i="1"/>
  <c r="AK1400" i="1"/>
  <c r="AI1400" i="1"/>
  <c r="AF1400" i="1"/>
  <c r="AH1400" i="1"/>
  <c r="AE1400" i="1"/>
  <c r="L1400" i="1"/>
  <c r="AK1399" i="1"/>
  <c r="AI1399" i="1"/>
  <c r="AF1399" i="1"/>
  <c r="AH1399" i="1"/>
  <c r="AE1399" i="1"/>
  <c r="L1399" i="1"/>
  <c r="AK1398" i="1"/>
  <c r="AI1398" i="1"/>
  <c r="AF1398" i="1"/>
  <c r="AH1398" i="1"/>
  <c r="AE1398" i="1"/>
  <c r="L1398" i="1"/>
  <c r="AK1397" i="1"/>
  <c r="AI1397" i="1"/>
  <c r="AF1397" i="1"/>
  <c r="AH1397" i="1"/>
  <c r="AE1397" i="1"/>
  <c r="L1397" i="1"/>
  <c r="AK1396" i="1"/>
  <c r="AI1396" i="1"/>
  <c r="AF1396" i="1"/>
  <c r="AH1396" i="1"/>
  <c r="AE1396" i="1"/>
  <c r="L1396" i="1"/>
  <c r="AK1395" i="1"/>
  <c r="AI1395" i="1"/>
  <c r="AF1395" i="1"/>
  <c r="AH1395" i="1"/>
  <c r="AE1395" i="1"/>
  <c r="L1395" i="1"/>
  <c r="AK1394" i="1"/>
  <c r="AI1394" i="1"/>
  <c r="AF1394" i="1"/>
  <c r="AH1394" i="1"/>
  <c r="AE1394" i="1"/>
  <c r="L1394" i="1"/>
  <c r="AK1393" i="1"/>
  <c r="AI1393" i="1"/>
  <c r="AF1393" i="1"/>
  <c r="AH1393" i="1"/>
  <c r="AE1393" i="1"/>
  <c r="L1393" i="1"/>
  <c r="AK1392" i="1"/>
  <c r="AI1392" i="1"/>
  <c r="AF1392" i="1"/>
  <c r="AH1392" i="1"/>
  <c r="AE1392" i="1"/>
  <c r="L1392" i="1"/>
  <c r="AK1391" i="1"/>
  <c r="AI1391" i="1"/>
  <c r="AF1391" i="1"/>
  <c r="AH1391" i="1"/>
  <c r="AE1391" i="1"/>
  <c r="L1391" i="1"/>
  <c r="AK1390" i="1"/>
  <c r="AI1390" i="1"/>
  <c r="AF1390" i="1"/>
  <c r="AH1390" i="1"/>
  <c r="AE1390" i="1"/>
  <c r="L1390" i="1"/>
  <c r="AK1389" i="1"/>
  <c r="AI1389" i="1"/>
  <c r="AF1389" i="1"/>
  <c r="AH1389" i="1"/>
  <c r="AE1389" i="1"/>
  <c r="L1389" i="1"/>
  <c r="AK1388" i="1"/>
  <c r="AI1388" i="1"/>
  <c r="AF1388" i="1"/>
  <c r="AH1388" i="1"/>
  <c r="AE1388" i="1"/>
  <c r="L1388" i="1"/>
  <c r="AK1387" i="1"/>
  <c r="AI1387" i="1"/>
  <c r="AF1387" i="1"/>
  <c r="AH1387" i="1"/>
  <c r="AE1387" i="1"/>
  <c r="L1387" i="1"/>
  <c r="AK1386" i="1"/>
  <c r="AI1386" i="1"/>
  <c r="AF1386" i="1"/>
  <c r="AH1386" i="1"/>
  <c r="AE1386" i="1"/>
  <c r="L1386" i="1"/>
  <c r="AK1385" i="1"/>
  <c r="AI1385" i="1"/>
  <c r="AF1385" i="1"/>
  <c r="AH1385" i="1"/>
  <c r="AE1385" i="1"/>
  <c r="L1385" i="1"/>
  <c r="AK1384" i="1"/>
  <c r="AI1384" i="1"/>
  <c r="AF1384" i="1"/>
  <c r="AH1384" i="1"/>
  <c r="AE1384" i="1"/>
  <c r="L1384" i="1"/>
  <c r="AK1383" i="1"/>
  <c r="AI1383" i="1"/>
  <c r="AF1383" i="1"/>
  <c r="AH1383" i="1"/>
  <c r="AE1383" i="1"/>
  <c r="L1383" i="1"/>
  <c r="AK1382" i="1"/>
  <c r="AI1382" i="1"/>
  <c r="AF1382" i="1"/>
  <c r="AH1382" i="1"/>
  <c r="AE1382" i="1"/>
  <c r="L1382" i="1"/>
  <c r="AK1381" i="1"/>
  <c r="AI1381" i="1"/>
  <c r="AF1381" i="1"/>
  <c r="AH1381" i="1"/>
  <c r="AE1381" i="1"/>
  <c r="L1381" i="1"/>
  <c r="AK1380" i="1"/>
  <c r="AI1380" i="1"/>
  <c r="AF1380" i="1"/>
  <c r="AH1380" i="1"/>
  <c r="AE1380" i="1"/>
  <c r="L1380" i="1"/>
  <c r="AK1379" i="1"/>
  <c r="AI1379" i="1"/>
  <c r="AF1379" i="1"/>
  <c r="AH1379" i="1"/>
  <c r="AE1379" i="1"/>
  <c r="L1379" i="1"/>
  <c r="AK1378" i="1"/>
  <c r="AI1378" i="1"/>
  <c r="AF1378" i="1"/>
  <c r="AH1378" i="1"/>
  <c r="AE1378" i="1"/>
  <c r="L1378" i="1"/>
  <c r="AK1377" i="1"/>
  <c r="AI1377" i="1"/>
  <c r="AF1377" i="1"/>
  <c r="AH1377" i="1"/>
  <c r="AE1377" i="1"/>
  <c r="L1377" i="1"/>
  <c r="AK1376" i="1"/>
  <c r="AI1376" i="1"/>
  <c r="AF1376" i="1"/>
  <c r="AH1376" i="1"/>
  <c r="AE1376" i="1"/>
  <c r="L1376" i="1"/>
  <c r="AK1375" i="1"/>
  <c r="AI1375" i="1"/>
  <c r="AF1375" i="1"/>
  <c r="AH1375" i="1"/>
  <c r="AE1375" i="1"/>
  <c r="L1375" i="1"/>
  <c r="AK1374" i="1"/>
  <c r="AI1374" i="1"/>
  <c r="AF1374" i="1"/>
  <c r="AH1374" i="1"/>
  <c r="AE1374" i="1"/>
  <c r="L1374" i="1"/>
  <c r="AK1373" i="1"/>
  <c r="AI1373" i="1"/>
  <c r="AF1373" i="1"/>
  <c r="AH1373" i="1"/>
  <c r="AE1373" i="1"/>
  <c r="L1373" i="1"/>
  <c r="AK1372" i="1"/>
  <c r="AI1372" i="1"/>
  <c r="AF1372" i="1"/>
  <c r="AH1372" i="1"/>
  <c r="AE1372" i="1"/>
  <c r="L1372" i="1"/>
  <c r="AK1371" i="1"/>
  <c r="AI1371" i="1"/>
  <c r="AF1371" i="1"/>
  <c r="AH1371" i="1"/>
  <c r="AE1371" i="1"/>
  <c r="L1371" i="1"/>
  <c r="AK1370" i="1"/>
  <c r="AI1370" i="1"/>
  <c r="AF1370" i="1"/>
  <c r="AH1370" i="1"/>
  <c r="AE1370" i="1"/>
  <c r="L1370" i="1"/>
  <c r="AK1369" i="1"/>
  <c r="AI1369" i="1"/>
  <c r="AF1369" i="1"/>
  <c r="AH1369" i="1"/>
  <c r="AE1369" i="1"/>
  <c r="L1369" i="1"/>
  <c r="AK1368" i="1"/>
  <c r="AI1368" i="1"/>
  <c r="AF1368" i="1"/>
  <c r="AH1368" i="1"/>
  <c r="AE1368" i="1"/>
  <c r="L1368" i="1"/>
  <c r="AK1367" i="1"/>
  <c r="AI1367" i="1"/>
  <c r="AF1367" i="1"/>
  <c r="AH1367" i="1"/>
  <c r="AE1367" i="1"/>
  <c r="L1367" i="1"/>
  <c r="AK1366" i="1"/>
  <c r="AI1366" i="1"/>
  <c r="AF1366" i="1"/>
  <c r="AH1366" i="1"/>
  <c r="AE1366" i="1"/>
  <c r="L1366" i="1"/>
  <c r="AK1365" i="1"/>
  <c r="AI1365" i="1"/>
  <c r="AF1365" i="1"/>
  <c r="AH1365" i="1"/>
  <c r="AE1365" i="1"/>
  <c r="L1365" i="1"/>
  <c r="AK1364" i="1"/>
  <c r="AI1364" i="1"/>
  <c r="AF1364" i="1"/>
  <c r="AH1364" i="1"/>
  <c r="AE1364" i="1"/>
  <c r="L1364" i="1"/>
  <c r="AK1363" i="1"/>
  <c r="AI1363" i="1"/>
  <c r="AF1363" i="1"/>
  <c r="AH1363" i="1"/>
  <c r="AE1363" i="1"/>
  <c r="L1363" i="1"/>
  <c r="AK1362" i="1"/>
  <c r="AI1362" i="1"/>
  <c r="AF1362" i="1"/>
  <c r="AH1362" i="1"/>
  <c r="AE1362" i="1"/>
  <c r="L1362" i="1"/>
  <c r="AK1361" i="1"/>
  <c r="AI1361" i="1"/>
  <c r="AF1361" i="1"/>
  <c r="AH1361" i="1"/>
  <c r="AE1361" i="1"/>
  <c r="L1361" i="1"/>
  <c r="AK1360" i="1"/>
  <c r="AI1360" i="1"/>
  <c r="AF1360" i="1"/>
  <c r="AH1360" i="1"/>
  <c r="AE1360" i="1"/>
  <c r="L1360" i="1"/>
  <c r="AK1359" i="1"/>
  <c r="AI1359" i="1"/>
  <c r="AF1359" i="1"/>
  <c r="AH1359" i="1"/>
  <c r="AE1359" i="1"/>
  <c r="L1359" i="1"/>
  <c r="AK1358" i="1"/>
  <c r="AI1358" i="1"/>
  <c r="AF1358" i="1"/>
  <c r="AH1358" i="1"/>
  <c r="AE1358" i="1"/>
  <c r="L1358" i="1"/>
  <c r="AK1357" i="1"/>
  <c r="AI1357" i="1"/>
  <c r="AF1357" i="1"/>
  <c r="AH1357" i="1"/>
  <c r="AE1357" i="1"/>
  <c r="L1357" i="1"/>
  <c r="AK1356" i="1"/>
  <c r="AI1356" i="1"/>
  <c r="AF1356" i="1"/>
  <c r="AH1356" i="1"/>
  <c r="AE1356" i="1"/>
  <c r="L1356" i="1"/>
  <c r="AK1355" i="1"/>
  <c r="AI1355" i="1"/>
  <c r="AF1355" i="1"/>
  <c r="AH1355" i="1"/>
  <c r="AE1355" i="1"/>
  <c r="L1355" i="1"/>
  <c r="AK1354" i="1"/>
  <c r="AI1354" i="1"/>
  <c r="AF1354" i="1"/>
  <c r="AH1354" i="1"/>
  <c r="AE1354" i="1"/>
  <c r="L1354" i="1"/>
  <c r="AK1353" i="1"/>
  <c r="AI1353" i="1"/>
  <c r="AF1353" i="1"/>
  <c r="AH1353" i="1"/>
  <c r="AE1353" i="1"/>
  <c r="L1353" i="1"/>
  <c r="AK1352" i="1"/>
  <c r="AI1352" i="1"/>
  <c r="AF1352" i="1"/>
  <c r="AH1352" i="1"/>
  <c r="AE1352" i="1"/>
  <c r="L1352" i="1"/>
  <c r="AK1351" i="1"/>
  <c r="AI1351" i="1"/>
  <c r="AF1351" i="1"/>
  <c r="AH1351" i="1"/>
  <c r="AE1351" i="1"/>
  <c r="L1351" i="1"/>
  <c r="AK1350" i="1"/>
  <c r="AI1350" i="1"/>
  <c r="AF1350" i="1"/>
  <c r="AH1350" i="1"/>
  <c r="AE1350" i="1"/>
  <c r="L1350" i="1"/>
  <c r="AK1349" i="1"/>
  <c r="AI1349" i="1"/>
  <c r="AF1349" i="1"/>
  <c r="AH1349" i="1"/>
  <c r="AE1349" i="1"/>
  <c r="L1349" i="1"/>
  <c r="AK1348" i="1"/>
  <c r="AI1348" i="1"/>
  <c r="AF1348" i="1"/>
  <c r="AH1348" i="1"/>
  <c r="AE1348" i="1"/>
  <c r="L1348" i="1"/>
  <c r="AK1347" i="1"/>
  <c r="AI1347" i="1"/>
  <c r="AF1347" i="1"/>
  <c r="AH1347" i="1"/>
  <c r="AE1347" i="1"/>
  <c r="L1347" i="1"/>
  <c r="AK1346" i="1"/>
  <c r="AI1346" i="1"/>
  <c r="AF1346" i="1"/>
  <c r="AH1346" i="1"/>
  <c r="AE1346" i="1"/>
  <c r="L1346" i="1"/>
  <c r="AK1345" i="1"/>
  <c r="AI1345" i="1"/>
  <c r="AF1345" i="1"/>
  <c r="AH1345" i="1"/>
  <c r="AE1345" i="1"/>
  <c r="L1345" i="1"/>
  <c r="AK1344" i="1"/>
  <c r="AI1344" i="1"/>
  <c r="AF1344" i="1"/>
  <c r="AH1344" i="1"/>
  <c r="AE1344" i="1"/>
  <c r="L1344" i="1"/>
  <c r="AK1343" i="1"/>
  <c r="AI1343" i="1"/>
  <c r="AF1343" i="1"/>
  <c r="AH1343" i="1"/>
  <c r="AE1343" i="1"/>
  <c r="L1343" i="1"/>
  <c r="AK1342" i="1"/>
  <c r="AI1342" i="1"/>
  <c r="AF1342" i="1"/>
  <c r="AH1342" i="1"/>
  <c r="AE1342" i="1"/>
  <c r="L1342" i="1"/>
  <c r="AK1341" i="1"/>
  <c r="AI1341" i="1"/>
  <c r="AF1341" i="1"/>
  <c r="AH1341" i="1"/>
  <c r="AE1341" i="1"/>
  <c r="L1341" i="1"/>
  <c r="AK1340" i="1"/>
  <c r="AI1340" i="1"/>
  <c r="AF1340" i="1"/>
  <c r="AH1340" i="1"/>
  <c r="AE1340" i="1"/>
  <c r="L1340" i="1"/>
  <c r="AK1339" i="1"/>
  <c r="AI1339" i="1"/>
  <c r="AF1339" i="1"/>
  <c r="AH1339" i="1"/>
  <c r="AE1339" i="1"/>
  <c r="L1339" i="1"/>
  <c r="AK1338" i="1"/>
  <c r="AI1338" i="1"/>
  <c r="AF1338" i="1"/>
  <c r="AH1338" i="1"/>
  <c r="AE1338" i="1"/>
  <c r="L1338" i="1"/>
  <c r="AK1337" i="1"/>
  <c r="AI1337" i="1"/>
  <c r="AF1337" i="1"/>
  <c r="AH1337" i="1"/>
  <c r="AE1337" i="1"/>
  <c r="L1337" i="1"/>
  <c r="AK1336" i="1"/>
  <c r="AI1336" i="1"/>
  <c r="AF1336" i="1"/>
  <c r="AH1336" i="1"/>
  <c r="AE1336" i="1"/>
  <c r="L1336" i="1"/>
  <c r="AK1335" i="1"/>
  <c r="AI1335" i="1"/>
  <c r="AF1335" i="1"/>
  <c r="AH1335" i="1"/>
  <c r="AE1335" i="1"/>
  <c r="L1335" i="1"/>
  <c r="AK1334" i="1"/>
  <c r="AI1334" i="1"/>
  <c r="AF1334" i="1"/>
  <c r="AH1334" i="1"/>
  <c r="AE1334" i="1"/>
  <c r="L1334" i="1"/>
  <c r="AK1333" i="1"/>
  <c r="AI1333" i="1"/>
  <c r="AF1333" i="1"/>
  <c r="AH1333" i="1"/>
  <c r="AE1333" i="1"/>
  <c r="L1333" i="1"/>
  <c r="AK1332" i="1"/>
  <c r="AI1332" i="1"/>
  <c r="AF1332" i="1"/>
  <c r="AH1332" i="1"/>
  <c r="AE1332" i="1"/>
  <c r="L1332" i="1"/>
  <c r="AK1331" i="1"/>
  <c r="AI1331" i="1"/>
  <c r="AF1331" i="1"/>
  <c r="AH1331" i="1"/>
  <c r="AE1331" i="1"/>
  <c r="L1331" i="1"/>
  <c r="AK1330" i="1"/>
  <c r="AI1330" i="1"/>
  <c r="AF1330" i="1"/>
  <c r="AH1330" i="1"/>
  <c r="AE1330" i="1"/>
  <c r="L1330" i="1"/>
  <c r="AK1329" i="1"/>
  <c r="AI1329" i="1"/>
  <c r="AF1329" i="1"/>
  <c r="AH1329" i="1"/>
  <c r="AE1329" i="1"/>
  <c r="L1329" i="1"/>
  <c r="AK1328" i="1"/>
  <c r="AI1328" i="1"/>
  <c r="AF1328" i="1"/>
  <c r="AH1328" i="1"/>
  <c r="AE1328" i="1"/>
  <c r="L1328" i="1"/>
  <c r="AK1327" i="1"/>
  <c r="AI1327" i="1"/>
  <c r="AF1327" i="1"/>
  <c r="AH1327" i="1"/>
  <c r="AE1327" i="1"/>
  <c r="L1327" i="1"/>
  <c r="AK1326" i="1"/>
  <c r="AI1326" i="1"/>
  <c r="AF1326" i="1"/>
  <c r="AH1326" i="1"/>
  <c r="AE1326" i="1"/>
  <c r="L1326" i="1"/>
  <c r="AK1325" i="1"/>
  <c r="AI1325" i="1"/>
  <c r="AF1325" i="1"/>
  <c r="AH1325" i="1"/>
  <c r="AE1325" i="1"/>
  <c r="L1325" i="1"/>
  <c r="AK1324" i="1"/>
  <c r="AI1324" i="1"/>
  <c r="AF1324" i="1"/>
  <c r="AH1324" i="1"/>
  <c r="AE1324" i="1"/>
  <c r="L1324" i="1"/>
  <c r="AK1323" i="1"/>
  <c r="AI1323" i="1"/>
  <c r="AF1323" i="1"/>
  <c r="AH1323" i="1"/>
  <c r="AE1323" i="1"/>
  <c r="L1323" i="1"/>
  <c r="AK1322" i="1"/>
  <c r="AI1322" i="1"/>
  <c r="AF1322" i="1"/>
  <c r="AH1322" i="1"/>
  <c r="AE1322" i="1"/>
  <c r="L1322" i="1"/>
  <c r="AK1321" i="1"/>
  <c r="AI1321" i="1"/>
  <c r="AF1321" i="1"/>
  <c r="AH1321" i="1"/>
  <c r="AE1321" i="1"/>
  <c r="L1321" i="1"/>
  <c r="AK1320" i="1"/>
  <c r="AI1320" i="1"/>
  <c r="AF1320" i="1"/>
  <c r="AH1320" i="1"/>
  <c r="AE1320" i="1"/>
  <c r="L1320" i="1"/>
  <c r="AK1319" i="1"/>
  <c r="AI1319" i="1"/>
  <c r="AF1319" i="1"/>
  <c r="AH1319" i="1"/>
  <c r="AE1319" i="1"/>
  <c r="L1319" i="1"/>
  <c r="AK1318" i="1"/>
  <c r="AI1318" i="1"/>
  <c r="AF1318" i="1"/>
  <c r="AH1318" i="1"/>
  <c r="AE1318" i="1"/>
  <c r="L1318" i="1"/>
  <c r="AK1317" i="1"/>
  <c r="AI1317" i="1"/>
  <c r="AF1317" i="1"/>
  <c r="AH1317" i="1"/>
  <c r="AE1317" i="1"/>
  <c r="L1317" i="1"/>
  <c r="AK1316" i="1"/>
  <c r="AI1316" i="1"/>
  <c r="AF1316" i="1"/>
  <c r="AH1316" i="1"/>
  <c r="AE1316" i="1"/>
  <c r="L1316" i="1"/>
  <c r="AK1315" i="1"/>
  <c r="AI1315" i="1"/>
  <c r="AF1315" i="1"/>
  <c r="AH1315" i="1"/>
  <c r="AE1315" i="1"/>
  <c r="L1315" i="1"/>
  <c r="AK1314" i="1"/>
  <c r="AI1314" i="1"/>
  <c r="AF1314" i="1"/>
  <c r="AH1314" i="1"/>
  <c r="AE1314" i="1"/>
  <c r="L1314" i="1"/>
  <c r="AK1313" i="1"/>
  <c r="AI1313" i="1"/>
  <c r="AF1313" i="1"/>
  <c r="AH1313" i="1"/>
  <c r="AE1313" i="1"/>
  <c r="L1313" i="1"/>
  <c r="AK1312" i="1"/>
  <c r="AI1312" i="1"/>
  <c r="AF1312" i="1"/>
  <c r="AH1312" i="1"/>
  <c r="AE1312" i="1"/>
  <c r="L1312" i="1"/>
  <c r="AK1311" i="1"/>
  <c r="AI1311" i="1"/>
  <c r="AF1311" i="1"/>
  <c r="AH1311" i="1"/>
  <c r="AE1311" i="1"/>
  <c r="L1311" i="1"/>
  <c r="AK1310" i="1"/>
  <c r="AI1310" i="1"/>
  <c r="AF1310" i="1"/>
  <c r="AH1310" i="1"/>
  <c r="AE1310" i="1"/>
  <c r="L1310" i="1"/>
  <c r="AK1309" i="1"/>
  <c r="AI1309" i="1"/>
  <c r="AF1309" i="1"/>
  <c r="AH1309" i="1"/>
  <c r="AE1309" i="1"/>
  <c r="L1309" i="1"/>
  <c r="AK1308" i="1"/>
  <c r="AI1308" i="1"/>
  <c r="AF1308" i="1"/>
  <c r="AH1308" i="1"/>
  <c r="AE1308" i="1"/>
  <c r="L1308" i="1"/>
  <c r="AK1307" i="1"/>
  <c r="AI1307" i="1"/>
  <c r="AF1307" i="1"/>
  <c r="AH1307" i="1"/>
  <c r="AE1307" i="1"/>
  <c r="L1307" i="1"/>
  <c r="AK1306" i="1"/>
  <c r="AI1306" i="1"/>
  <c r="AF1306" i="1"/>
  <c r="AH1306" i="1"/>
  <c r="AE1306" i="1"/>
  <c r="L1306" i="1"/>
  <c r="AK1305" i="1"/>
  <c r="AI1305" i="1"/>
  <c r="AF1305" i="1"/>
  <c r="AH1305" i="1"/>
  <c r="AE1305" i="1"/>
  <c r="L1305" i="1"/>
  <c r="AK1304" i="1"/>
  <c r="AI1304" i="1"/>
  <c r="AF1304" i="1"/>
  <c r="AH1304" i="1"/>
  <c r="AE1304" i="1"/>
  <c r="L1304" i="1"/>
  <c r="AK1303" i="1"/>
  <c r="AI1303" i="1"/>
  <c r="AF1303" i="1"/>
  <c r="AH1303" i="1"/>
  <c r="AE1303" i="1"/>
  <c r="L1303" i="1"/>
  <c r="AK1302" i="1"/>
  <c r="AI1302" i="1"/>
  <c r="AF1302" i="1"/>
  <c r="AH1302" i="1"/>
  <c r="AE1302" i="1"/>
  <c r="L1302" i="1"/>
  <c r="AK1301" i="1"/>
  <c r="AI1301" i="1"/>
  <c r="AF1301" i="1"/>
  <c r="AH1301" i="1"/>
  <c r="AE1301" i="1"/>
  <c r="L1301" i="1"/>
  <c r="AK1300" i="1"/>
  <c r="AI1300" i="1"/>
  <c r="AF1300" i="1"/>
  <c r="AH1300" i="1"/>
  <c r="AE1300" i="1"/>
  <c r="L1300" i="1"/>
  <c r="AK1299" i="1"/>
  <c r="AI1299" i="1"/>
  <c r="AF1299" i="1"/>
  <c r="AH1299" i="1"/>
  <c r="AE1299" i="1"/>
  <c r="L1299" i="1"/>
  <c r="AK1298" i="1"/>
  <c r="AI1298" i="1"/>
  <c r="AF1298" i="1"/>
  <c r="AH1298" i="1"/>
  <c r="AE1298" i="1"/>
  <c r="L1298" i="1"/>
  <c r="AK1297" i="1"/>
  <c r="AI1297" i="1"/>
  <c r="AF1297" i="1"/>
  <c r="AH1297" i="1"/>
  <c r="AE1297" i="1"/>
  <c r="L1297" i="1"/>
  <c r="AK1296" i="1"/>
  <c r="AI1296" i="1"/>
  <c r="AF1296" i="1"/>
  <c r="AH1296" i="1"/>
  <c r="AE1296" i="1"/>
  <c r="L1296" i="1"/>
  <c r="AK1295" i="1"/>
  <c r="AI1295" i="1"/>
  <c r="AF1295" i="1"/>
  <c r="AH1295" i="1"/>
  <c r="AE1295" i="1"/>
  <c r="L1295" i="1"/>
  <c r="AK1294" i="1"/>
  <c r="AI1294" i="1"/>
  <c r="AF1294" i="1"/>
  <c r="AH1294" i="1"/>
  <c r="AE1294" i="1"/>
  <c r="L1294" i="1"/>
  <c r="AK1293" i="1"/>
  <c r="AI1293" i="1"/>
  <c r="AF1293" i="1"/>
  <c r="AH1293" i="1"/>
  <c r="AE1293" i="1"/>
  <c r="L1293" i="1"/>
  <c r="AK1292" i="1"/>
  <c r="AI1292" i="1"/>
  <c r="AF1292" i="1"/>
  <c r="AH1292" i="1"/>
  <c r="AE1292" i="1"/>
  <c r="L1292" i="1"/>
  <c r="AK1291" i="1"/>
  <c r="AI1291" i="1"/>
  <c r="AF1291" i="1"/>
  <c r="AH1291" i="1"/>
  <c r="AE1291" i="1"/>
  <c r="L1291" i="1"/>
  <c r="AK1290" i="1"/>
  <c r="AI1290" i="1"/>
  <c r="AF1290" i="1"/>
  <c r="AH1290" i="1"/>
  <c r="AE1290" i="1"/>
  <c r="L1290" i="1"/>
  <c r="AK1289" i="1"/>
  <c r="AI1289" i="1"/>
  <c r="AF1289" i="1"/>
  <c r="AH1289" i="1"/>
  <c r="AE1289" i="1"/>
  <c r="L1289" i="1"/>
  <c r="AK1288" i="1"/>
  <c r="AI1288" i="1"/>
  <c r="AF1288" i="1"/>
  <c r="AH1288" i="1"/>
  <c r="AE1288" i="1"/>
  <c r="L1288" i="1"/>
  <c r="AK1287" i="1"/>
  <c r="AI1287" i="1"/>
  <c r="AF1287" i="1"/>
  <c r="AH1287" i="1"/>
  <c r="AE1287" i="1"/>
  <c r="L1287" i="1"/>
  <c r="AK1286" i="1"/>
  <c r="AI1286" i="1"/>
  <c r="AF1286" i="1"/>
  <c r="AH1286" i="1"/>
  <c r="AE1286" i="1"/>
  <c r="L1286" i="1"/>
  <c r="AK1285" i="1"/>
  <c r="AI1285" i="1"/>
  <c r="AF1285" i="1"/>
  <c r="AH1285" i="1"/>
  <c r="AE1285" i="1"/>
  <c r="L1285" i="1"/>
  <c r="AK1284" i="1"/>
  <c r="AI1284" i="1"/>
  <c r="AF1284" i="1"/>
  <c r="AH1284" i="1"/>
  <c r="AE1284" i="1"/>
  <c r="L1284" i="1"/>
  <c r="AK1283" i="1"/>
  <c r="AI1283" i="1"/>
  <c r="AF1283" i="1"/>
  <c r="AH1283" i="1"/>
  <c r="AE1283" i="1"/>
  <c r="L1283" i="1"/>
  <c r="AK1282" i="1"/>
  <c r="AI1282" i="1"/>
  <c r="AF1282" i="1"/>
  <c r="AH1282" i="1"/>
  <c r="AE1282" i="1"/>
  <c r="L1282" i="1"/>
  <c r="AK1281" i="1"/>
  <c r="AI1281" i="1"/>
  <c r="AF1281" i="1"/>
  <c r="AH1281" i="1"/>
  <c r="AE1281" i="1"/>
  <c r="L1281" i="1"/>
  <c r="AK1280" i="1"/>
  <c r="AI1280" i="1"/>
  <c r="AF1280" i="1"/>
  <c r="AH1280" i="1"/>
  <c r="AE1280" i="1"/>
  <c r="L1280" i="1"/>
  <c r="AK1279" i="1"/>
  <c r="AI1279" i="1"/>
  <c r="AF1279" i="1"/>
  <c r="AH1279" i="1"/>
  <c r="AE1279" i="1"/>
  <c r="L1279" i="1"/>
  <c r="AK1278" i="1"/>
  <c r="AI1278" i="1"/>
  <c r="AF1278" i="1"/>
  <c r="AH1278" i="1"/>
  <c r="AE1278" i="1"/>
  <c r="L1278" i="1"/>
  <c r="AK1277" i="1"/>
  <c r="AI1277" i="1"/>
  <c r="AF1277" i="1"/>
  <c r="AH1277" i="1"/>
  <c r="AE1277" i="1"/>
  <c r="L1277" i="1"/>
  <c r="AK1276" i="1"/>
  <c r="AI1276" i="1"/>
  <c r="AF1276" i="1"/>
  <c r="AH1276" i="1"/>
  <c r="AE1276" i="1"/>
  <c r="L1276" i="1"/>
  <c r="AK1275" i="1"/>
  <c r="AI1275" i="1"/>
  <c r="AF1275" i="1"/>
  <c r="AH1275" i="1"/>
  <c r="AE1275" i="1"/>
  <c r="L1275" i="1"/>
  <c r="AK1274" i="1"/>
  <c r="AI1274" i="1"/>
  <c r="AF1274" i="1"/>
  <c r="AH1274" i="1"/>
  <c r="AE1274" i="1"/>
  <c r="L1274" i="1"/>
  <c r="AK1273" i="1"/>
  <c r="AI1273" i="1"/>
  <c r="AF1273" i="1"/>
  <c r="AH1273" i="1"/>
  <c r="AE1273" i="1"/>
  <c r="L1273" i="1"/>
  <c r="AK1272" i="1"/>
  <c r="AI1272" i="1"/>
  <c r="AF1272" i="1"/>
  <c r="AH1272" i="1"/>
  <c r="AE1272" i="1"/>
  <c r="L1272" i="1"/>
  <c r="AK1271" i="1"/>
  <c r="AI1271" i="1"/>
  <c r="AF1271" i="1"/>
  <c r="AH1271" i="1"/>
  <c r="AE1271" i="1"/>
  <c r="L1271" i="1"/>
  <c r="AK1270" i="1"/>
  <c r="AI1270" i="1"/>
  <c r="AF1270" i="1"/>
  <c r="AH1270" i="1"/>
  <c r="AE1270" i="1"/>
  <c r="L1270" i="1"/>
  <c r="AK1269" i="1"/>
  <c r="AI1269" i="1"/>
  <c r="AF1269" i="1"/>
  <c r="AH1269" i="1"/>
  <c r="AE1269" i="1"/>
  <c r="L1269" i="1"/>
  <c r="AK1268" i="1"/>
  <c r="AI1268" i="1"/>
  <c r="AF1268" i="1"/>
  <c r="AH1268" i="1"/>
  <c r="AE1268" i="1"/>
  <c r="L1268" i="1"/>
  <c r="AK1267" i="1"/>
  <c r="AI1267" i="1"/>
  <c r="AF1267" i="1"/>
  <c r="AH1267" i="1"/>
  <c r="AE1267" i="1"/>
  <c r="L1267" i="1"/>
  <c r="AK1266" i="1"/>
  <c r="AI1266" i="1"/>
  <c r="AF1266" i="1"/>
  <c r="AH1266" i="1"/>
  <c r="AE1266" i="1"/>
  <c r="L1266" i="1"/>
  <c r="AK1265" i="1"/>
  <c r="AI1265" i="1"/>
  <c r="AF1265" i="1"/>
  <c r="AH1265" i="1"/>
  <c r="AE1265" i="1"/>
  <c r="L1265" i="1"/>
  <c r="AK1264" i="1"/>
  <c r="AI1264" i="1"/>
  <c r="AF1264" i="1"/>
  <c r="AH1264" i="1"/>
  <c r="AE1264" i="1"/>
  <c r="L1264" i="1"/>
  <c r="AK1263" i="1"/>
  <c r="AI1263" i="1"/>
  <c r="AF1263" i="1"/>
  <c r="AH1263" i="1"/>
  <c r="AE1263" i="1"/>
  <c r="L1263" i="1"/>
  <c r="AK1262" i="1"/>
  <c r="AI1262" i="1"/>
  <c r="AF1262" i="1"/>
  <c r="AH1262" i="1"/>
  <c r="AE1262" i="1"/>
  <c r="L1262" i="1"/>
  <c r="AK1261" i="1"/>
  <c r="AI1261" i="1"/>
  <c r="AF1261" i="1"/>
  <c r="AH1261" i="1"/>
  <c r="AE1261" i="1"/>
  <c r="L1261" i="1"/>
  <c r="AK1260" i="1"/>
  <c r="AI1260" i="1"/>
  <c r="AF1260" i="1"/>
  <c r="AH1260" i="1"/>
  <c r="AE1260" i="1"/>
  <c r="L1260" i="1"/>
  <c r="S1259" i="1"/>
  <c r="AK1259" i="1"/>
  <c r="AI1259" i="1"/>
  <c r="AF1259" i="1"/>
  <c r="AH1259" i="1"/>
  <c r="AE1259" i="1"/>
  <c r="L1259" i="1"/>
  <c r="AK1258" i="1"/>
  <c r="AI1258" i="1"/>
  <c r="AF1258" i="1"/>
  <c r="AH1258" i="1"/>
  <c r="AE1258" i="1"/>
  <c r="L1258" i="1"/>
  <c r="AK1257" i="1"/>
  <c r="AI1257" i="1"/>
  <c r="AF1257" i="1"/>
  <c r="AH1257" i="1"/>
  <c r="AE1257" i="1"/>
  <c r="L1257" i="1"/>
  <c r="AK1256" i="1"/>
  <c r="AI1256" i="1"/>
  <c r="AF1256" i="1"/>
  <c r="AH1256" i="1"/>
  <c r="AE1256" i="1"/>
  <c r="L1256" i="1"/>
  <c r="AK1255" i="1"/>
  <c r="AI1255" i="1"/>
  <c r="AF1255" i="1"/>
  <c r="AH1255" i="1"/>
  <c r="AE1255" i="1"/>
  <c r="L1255" i="1"/>
  <c r="AK1254" i="1"/>
  <c r="AI1254" i="1"/>
  <c r="AF1254" i="1"/>
  <c r="AH1254" i="1"/>
  <c r="AE1254" i="1"/>
  <c r="L1254" i="1"/>
  <c r="AK1253" i="1"/>
  <c r="AI1253" i="1"/>
  <c r="AF1253" i="1"/>
  <c r="AH1253" i="1"/>
  <c r="AE1253" i="1"/>
  <c r="L1253" i="1"/>
  <c r="AK1252" i="1"/>
  <c r="AI1252" i="1"/>
  <c r="AF1252" i="1"/>
  <c r="AH1252" i="1"/>
  <c r="AE1252" i="1"/>
  <c r="L1252" i="1"/>
  <c r="AK1251" i="1"/>
  <c r="AI1251" i="1"/>
  <c r="AF1251" i="1"/>
  <c r="AH1251" i="1"/>
  <c r="AE1251" i="1"/>
  <c r="L1251" i="1"/>
  <c r="AK1250" i="1"/>
  <c r="AI1250" i="1"/>
  <c r="AF1250" i="1"/>
  <c r="AH1250" i="1"/>
  <c r="AE1250" i="1"/>
  <c r="L1250" i="1"/>
  <c r="AK1249" i="1"/>
  <c r="AI1249" i="1"/>
  <c r="AF1249" i="1"/>
  <c r="AH1249" i="1"/>
  <c r="AE1249" i="1"/>
  <c r="L1249" i="1"/>
  <c r="AK1248" i="1"/>
  <c r="AI1248" i="1"/>
  <c r="AF1248" i="1"/>
  <c r="AH1248" i="1"/>
  <c r="AE1248" i="1"/>
  <c r="L1248" i="1"/>
  <c r="S1247" i="1"/>
  <c r="AK1247" i="1"/>
  <c r="AI1247" i="1"/>
  <c r="AF1247" i="1"/>
  <c r="AH1247" i="1"/>
  <c r="AE1247" i="1"/>
  <c r="L1247" i="1"/>
  <c r="AK1246" i="1"/>
  <c r="AI1246" i="1"/>
  <c r="AF1246" i="1"/>
  <c r="AH1246" i="1"/>
  <c r="AE1246" i="1"/>
  <c r="L1246" i="1"/>
  <c r="AK1245" i="1"/>
  <c r="AI1245" i="1"/>
  <c r="AF1245" i="1"/>
  <c r="AH1245" i="1"/>
  <c r="AE1245" i="1"/>
  <c r="L1245" i="1"/>
  <c r="AK1244" i="1"/>
  <c r="AI1244" i="1"/>
  <c r="AF1244" i="1"/>
  <c r="AH1244" i="1"/>
  <c r="AE1244" i="1"/>
  <c r="L1244" i="1"/>
  <c r="AK1243" i="1"/>
  <c r="AI1243" i="1"/>
  <c r="AF1243" i="1"/>
  <c r="AH1243" i="1"/>
  <c r="AE1243" i="1"/>
  <c r="L1243" i="1"/>
  <c r="AK1242" i="1"/>
  <c r="AI1242" i="1"/>
  <c r="AF1242" i="1"/>
  <c r="AH1242" i="1"/>
  <c r="AE1242" i="1"/>
  <c r="L1242" i="1"/>
  <c r="AK1241" i="1"/>
  <c r="AI1241" i="1"/>
  <c r="AF1241" i="1"/>
  <c r="AH1241" i="1"/>
  <c r="AE1241" i="1"/>
  <c r="L1241" i="1"/>
  <c r="AK1240" i="1"/>
  <c r="AI1240" i="1"/>
  <c r="AF1240" i="1"/>
  <c r="AH1240" i="1"/>
  <c r="AE1240" i="1"/>
  <c r="L1240" i="1"/>
  <c r="AK1239" i="1"/>
  <c r="AI1239" i="1"/>
  <c r="AF1239" i="1"/>
  <c r="AH1239" i="1"/>
  <c r="AE1239" i="1"/>
  <c r="L1239" i="1"/>
  <c r="AK1238" i="1"/>
  <c r="AI1238" i="1"/>
  <c r="AF1238" i="1"/>
  <c r="AH1238" i="1"/>
  <c r="AE1238" i="1"/>
  <c r="L1238" i="1"/>
  <c r="AK1237" i="1"/>
  <c r="AI1237" i="1"/>
  <c r="AF1237" i="1"/>
  <c r="AH1237" i="1"/>
  <c r="AE1237" i="1"/>
  <c r="L1237" i="1"/>
  <c r="AK1236" i="1"/>
  <c r="AI1236" i="1"/>
  <c r="AF1236" i="1"/>
  <c r="AH1236" i="1"/>
  <c r="AE1236" i="1"/>
  <c r="L1236" i="1"/>
  <c r="AK1235" i="1"/>
  <c r="AI1235" i="1"/>
  <c r="AF1235" i="1"/>
  <c r="AH1235" i="1"/>
  <c r="AE1235" i="1"/>
  <c r="L1235" i="1"/>
  <c r="AK1234" i="1"/>
  <c r="AI1234" i="1"/>
  <c r="AF1234" i="1"/>
  <c r="AH1234" i="1"/>
  <c r="AE1234" i="1"/>
  <c r="L1234" i="1"/>
  <c r="AK1233" i="1"/>
  <c r="AI1233" i="1"/>
  <c r="AF1233" i="1"/>
  <c r="AH1233" i="1"/>
  <c r="AE1233" i="1"/>
  <c r="L1233" i="1"/>
  <c r="AK1232" i="1"/>
  <c r="AI1232" i="1"/>
  <c r="AF1232" i="1"/>
  <c r="AH1232" i="1"/>
  <c r="AE1232" i="1"/>
  <c r="L1232" i="1"/>
  <c r="AK1231" i="1"/>
  <c r="AI1231" i="1"/>
  <c r="AF1231" i="1"/>
  <c r="AH1231" i="1"/>
  <c r="AE1231" i="1"/>
  <c r="L1231" i="1"/>
  <c r="AK1230" i="1"/>
  <c r="AI1230" i="1"/>
  <c r="AF1230" i="1"/>
  <c r="AH1230" i="1"/>
  <c r="AE1230" i="1"/>
  <c r="L1230" i="1"/>
  <c r="AK1229" i="1"/>
  <c r="AI1229" i="1"/>
  <c r="AF1229" i="1"/>
  <c r="AH1229" i="1"/>
  <c r="AE1229" i="1"/>
  <c r="L1229" i="1"/>
  <c r="AK1228" i="1"/>
  <c r="AI1228" i="1"/>
  <c r="AF1228" i="1"/>
  <c r="AH1228" i="1"/>
  <c r="AE1228" i="1"/>
  <c r="L1228" i="1"/>
  <c r="AK1227" i="1"/>
  <c r="AI1227" i="1"/>
  <c r="AF1227" i="1"/>
  <c r="AH1227" i="1"/>
  <c r="AE1227" i="1"/>
  <c r="L1227" i="1"/>
  <c r="AK1226" i="1"/>
  <c r="AI1226" i="1"/>
  <c r="AF1226" i="1"/>
  <c r="AH1226" i="1"/>
  <c r="AE1226" i="1"/>
  <c r="L1226" i="1"/>
  <c r="AK1225" i="1"/>
  <c r="AI1225" i="1"/>
  <c r="AF1225" i="1"/>
  <c r="AH1225" i="1"/>
  <c r="AE1225" i="1"/>
  <c r="L1225" i="1"/>
  <c r="AK1224" i="1"/>
  <c r="AI1224" i="1"/>
  <c r="AF1224" i="1"/>
  <c r="AH1224" i="1"/>
  <c r="AE1224" i="1"/>
  <c r="L1224" i="1"/>
  <c r="AK1223" i="1"/>
  <c r="AI1223" i="1"/>
  <c r="AF1223" i="1"/>
  <c r="AH1223" i="1"/>
  <c r="AE1223" i="1"/>
  <c r="L1223" i="1"/>
  <c r="AK1222" i="1"/>
  <c r="AI1222" i="1"/>
  <c r="AF1222" i="1"/>
  <c r="AH1222" i="1"/>
  <c r="AE1222" i="1"/>
  <c r="L1222" i="1"/>
  <c r="AK1221" i="1"/>
  <c r="AI1221" i="1"/>
  <c r="AF1221" i="1"/>
  <c r="AH1221" i="1"/>
  <c r="AE1221" i="1"/>
  <c r="L1221" i="1"/>
  <c r="AK1220" i="1"/>
  <c r="AI1220" i="1"/>
  <c r="AF1220" i="1"/>
  <c r="AH1220" i="1"/>
  <c r="AE1220" i="1"/>
  <c r="L1220" i="1"/>
  <c r="AK1219" i="1"/>
  <c r="AI1219" i="1"/>
  <c r="AF1219" i="1"/>
  <c r="AH1219" i="1"/>
  <c r="AE1219" i="1"/>
  <c r="L1219" i="1"/>
  <c r="AK1218" i="1"/>
  <c r="AI1218" i="1"/>
  <c r="AF1218" i="1"/>
  <c r="AH1218" i="1"/>
  <c r="AE1218" i="1"/>
  <c r="L1218" i="1"/>
  <c r="AK1217" i="1"/>
  <c r="AI1217" i="1"/>
  <c r="AF1217" i="1"/>
  <c r="AH1217" i="1"/>
  <c r="AE1217" i="1"/>
  <c r="L1217" i="1"/>
  <c r="AK1216" i="1"/>
  <c r="AI1216" i="1"/>
  <c r="AF1216" i="1"/>
  <c r="AH1216" i="1"/>
  <c r="AE1216" i="1"/>
  <c r="L1216" i="1"/>
  <c r="AK1215" i="1"/>
  <c r="AI1215" i="1"/>
  <c r="AF1215" i="1"/>
  <c r="AH1215" i="1"/>
  <c r="AE1215" i="1"/>
  <c r="L1215" i="1"/>
  <c r="AK1214" i="1"/>
  <c r="AI1214" i="1"/>
  <c r="AF1214" i="1"/>
  <c r="AH1214" i="1"/>
  <c r="AE1214" i="1"/>
  <c r="L1214" i="1"/>
  <c r="S1213" i="1"/>
  <c r="AK1213" i="1"/>
  <c r="AI1213" i="1"/>
  <c r="AF1213" i="1"/>
  <c r="AH1213" i="1"/>
  <c r="AE1213" i="1"/>
  <c r="L1213" i="1"/>
  <c r="AK1212" i="1"/>
  <c r="AI1212" i="1"/>
  <c r="AF1212" i="1"/>
  <c r="AH1212" i="1"/>
  <c r="AE1212" i="1"/>
  <c r="L1212" i="1"/>
  <c r="AK1211" i="1"/>
  <c r="AI1211" i="1"/>
  <c r="AF1211" i="1"/>
  <c r="AH1211" i="1"/>
  <c r="AE1211" i="1"/>
  <c r="L1211" i="1"/>
  <c r="AK1210" i="1"/>
  <c r="AI1210" i="1"/>
  <c r="AF1210" i="1"/>
  <c r="AH1210" i="1"/>
  <c r="AE1210" i="1"/>
  <c r="L1210" i="1"/>
  <c r="AK1209" i="1"/>
  <c r="AI1209" i="1"/>
  <c r="AF1209" i="1"/>
  <c r="AH1209" i="1"/>
  <c r="AE1209" i="1"/>
  <c r="L1209" i="1"/>
  <c r="AK1208" i="1"/>
  <c r="AI1208" i="1"/>
  <c r="AF1208" i="1"/>
  <c r="AH1208" i="1"/>
  <c r="AE1208" i="1"/>
  <c r="L1208" i="1"/>
  <c r="AK1207" i="1"/>
  <c r="AI1207" i="1"/>
  <c r="AF1207" i="1"/>
  <c r="AH1207" i="1"/>
  <c r="AE1207" i="1"/>
  <c r="L1207" i="1"/>
  <c r="AK1206" i="1"/>
  <c r="AI1206" i="1"/>
  <c r="AF1206" i="1"/>
  <c r="AH1206" i="1"/>
  <c r="AE1206" i="1"/>
  <c r="L1206" i="1"/>
  <c r="AK1205" i="1"/>
  <c r="AI1205" i="1"/>
  <c r="AF1205" i="1"/>
  <c r="AH1205" i="1"/>
  <c r="AE1205" i="1"/>
  <c r="L1205" i="1"/>
  <c r="AK1204" i="1"/>
  <c r="AI1204" i="1"/>
  <c r="AF1204" i="1"/>
  <c r="AH1204" i="1"/>
  <c r="AE1204" i="1"/>
  <c r="L1204" i="1"/>
  <c r="AK1203" i="1"/>
  <c r="AI1203" i="1"/>
  <c r="AF1203" i="1"/>
  <c r="AH1203" i="1"/>
  <c r="AE1203" i="1"/>
  <c r="L1203" i="1"/>
  <c r="AK1202" i="1"/>
  <c r="AI1202" i="1"/>
  <c r="AF1202" i="1"/>
  <c r="AH1202" i="1"/>
  <c r="AE1202" i="1"/>
  <c r="L1202" i="1"/>
  <c r="AK1201" i="1"/>
  <c r="AI1201" i="1"/>
  <c r="AF1201" i="1"/>
  <c r="AH1201" i="1"/>
  <c r="AE1201" i="1"/>
  <c r="L1201" i="1"/>
  <c r="AK1200" i="1"/>
  <c r="AI1200" i="1"/>
  <c r="AF1200" i="1"/>
  <c r="AH1200" i="1"/>
  <c r="AE1200" i="1"/>
  <c r="L1200" i="1"/>
  <c r="AK1199" i="1"/>
  <c r="AI1199" i="1"/>
  <c r="AF1199" i="1"/>
  <c r="AH1199" i="1"/>
  <c r="AE1199" i="1"/>
  <c r="L1199" i="1"/>
  <c r="AK1198" i="1"/>
  <c r="AI1198" i="1"/>
  <c r="AF1198" i="1"/>
  <c r="AH1198" i="1"/>
  <c r="AE1198" i="1"/>
  <c r="L1198" i="1"/>
  <c r="AK1197" i="1"/>
  <c r="AI1197" i="1"/>
  <c r="AF1197" i="1"/>
  <c r="AH1197" i="1"/>
  <c r="AE1197" i="1"/>
  <c r="L1197" i="1"/>
  <c r="AK1196" i="1"/>
  <c r="AI1196" i="1"/>
  <c r="AF1196" i="1"/>
  <c r="AH1196" i="1"/>
  <c r="AE1196" i="1"/>
  <c r="L1196" i="1"/>
  <c r="AK1195" i="1"/>
  <c r="AI1195" i="1"/>
  <c r="AF1195" i="1"/>
  <c r="AH1195" i="1"/>
  <c r="AE1195" i="1"/>
  <c r="L1195" i="1"/>
  <c r="AK1194" i="1"/>
  <c r="AI1194" i="1"/>
  <c r="AF1194" i="1"/>
  <c r="AH1194" i="1"/>
  <c r="AE1194" i="1"/>
  <c r="L1194" i="1"/>
  <c r="AK1193" i="1"/>
  <c r="AI1193" i="1"/>
  <c r="AF1193" i="1"/>
  <c r="AH1193" i="1"/>
  <c r="AE1193" i="1"/>
  <c r="L1193" i="1"/>
  <c r="AK1192" i="1"/>
  <c r="AI1192" i="1"/>
  <c r="AF1192" i="1"/>
  <c r="AH1192" i="1"/>
  <c r="AE1192" i="1"/>
  <c r="L1192" i="1"/>
  <c r="AK1191" i="1"/>
  <c r="AI1191" i="1"/>
  <c r="AF1191" i="1"/>
  <c r="AH1191" i="1"/>
  <c r="AE1191" i="1"/>
  <c r="L1191" i="1"/>
  <c r="AK1190" i="1"/>
  <c r="AI1190" i="1"/>
  <c r="AF1190" i="1"/>
  <c r="AH1190" i="1"/>
  <c r="AE1190" i="1"/>
  <c r="L1190" i="1"/>
  <c r="AK1189" i="1"/>
  <c r="AI1189" i="1"/>
  <c r="AF1189" i="1"/>
  <c r="AH1189" i="1"/>
  <c r="AE1189" i="1"/>
  <c r="L1189" i="1"/>
  <c r="AK1188" i="1"/>
  <c r="AI1188" i="1"/>
  <c r="AF1188" i="1"/>
  <c r="AH1188" i="1"/>
  <c r="AE1188" i="1"/>
  <c r="L1188" i="1"/>
  <c r="AK1187" i="1"/>
  <c r="AI1187" i="1"/>
  <c r="AF1187" i="1"/>
  <c r="AH1187" i="1"/>
  <c r="AE1187" i="1"/>
  <c r="L1187" i="1"/>
  <c r="AK1186" i="1"/>
  <c r="AI1186" i="1"/>
  <c r="AF1186" i="1"/>
  <c r="AH1186" i="1"/>
  <c r="AE1186" i="1"/>
  <c r="L1186" i="1"/>
  <c r="AK1185" i="1"/>
  <c r="AI1185" i="1"/>
  <c r="AF1185" i="1"/>
  <c r="AH1185" i="1"/>
  <c r="AE1185" i="1"/>
  <c r="L1185" i="1"/>
  <c r="AK1184" i="1"/>
  <c r="AI1184" i="1"/>
  <c r="AF1184" i="1"/>
  <c r="AH1184" i="1"/>
  <c r="AE1184" i="1"/>
  <c r="L1184" i="1"/>
  <c r="AK1183" i="1"/>
  <c r="AI1183" i="1"/>
  <c r="AF1183" i="1"/>
  <c r="AH1183" i="1"/>
  <c r="AE1183" i="1"/>
  <c r="L1183" i="1"/>
  <c r="AK1182" i="1"/>
  <c r="AI1182" i="1"/>
  <c r="AF1182" i="1"/>
  <c r="AH1182" i="1"/>
  <c r="AE1182" i="1"/>
  <c r="L1182" i="1"/>
  <c r="AK1181" i="1"/>
  <c r="AI1181" i="1"/>
  <c r="AF1181" i="1"/>
  <c r="AH1181" i="1"/>
  <c r="AE1181" i="1"/>
  <c r="L1181" i="1"/>
  <c r="AK1180" i="1"/>
  <c r="AI1180" i="1"/>
  <c r="AF1180" i="1"/>
  <c r="AH1180" i="1"/>
  <c r="AE1180" i="1"/>
  <c r="L1180" i="1"/>
  <c r="AK1179" i="1"/>
  <c r="AI1179" i="1"/>
  <c r="AF1179" i="1"/>
  <c r="AH1179" i="1"/>
  <c r="AE1179" i="1"/>
  <c r="L1179" i="1"/>
  <c r="AK1178" i="1"/>
  <c r="AI1178" i="1"/>
  <c r="AF1178" i="1"/>
  <c r="AH1178" i="1"/>
  <c r="AE1178" i="1"/>
  <c r="L1178" i="1"/>
  <c r="AK1177" i="1"/>
  <c r="AI1177" i="1"/>
  <c r="AF1177" i="1"/>
  <c r="AH1177" i="1"/>
  <c r="AE1177" i="1"/>
  <c r="L1177" i="1"/>
  <c r="AK1176" i="1"/>
  <c r="AI1176" i="1"/>
  <c r="AF1176" i="1"/>
  <c r="AH1176" i="1"/>
  <c r="AE1176" i="1"/>
  <c r="L1176" i="1"/>
  <c r="AK1175" i="1"/>
  <c r="AI1175" i="1"/>
  <c r="AF1175" i="1"/>
  <c r="AH1175" i="1"/>
  <c r="AE1175" i="1"/>
  <c r="L1175" i="1"/>
  <c r="AK1174" i="1"/>
  <c r="AI1174" i="1"/>
  <c r="AF1174" i="1"/>
  <c r="AH1174" i="1"/>
  <c r="AE1174" i="1"/>
  <c r="L1174" i="1"/>
  <c r="AK1173" i="1"/>
  <c r="AI1173" i="1"/>
  <c r="AF1173" i="1"/>
  <c r="AH1173" i="1"/>
  <c r="AE1173" i="1"/>
  <c r="L1173" i="1"/>
  <c r="AK1172" i="1"/>
  <c r="AI1172" i="1"/>
  <c r="AF1172" i="1"/>
  <c r="AH1172" i="1"/>
  <c r="AE1172" i="1"/>
  <c r="L1172" i="1"/>
  <c r="AK1171" i="1"/>
  <c r="AI1171" i="1"/>
  <c r="AF1171" i="1"/>
  <c r="AH1171" i="1"/>
  <c r="AE1171" i="1"/>
  <c r="L1171" i="1"/>
  <c r="AK1170" i="1"/>
  <c r="AI1170" i="1"/>
  <c r="AF1170" i="1"/>
  <c r="AH1170" i="1"/>
  <c r="AE1170" i="1"/>
  <c r="L1170" i="1"/>
  <c r="AK1169" i="1"/>
  <c r="AI1169" i="1"/>
  <c r="AF1169" i="1"/>
  <c r="AH1169" i="1"/>
  <c r="AE1169" i="1"/>
  <c r="L1169" i="1"/>
  <c r="AK1168" i="1"/>
  <c r="AI1168" i="1"/>
  <c r="AF1168" i="1"/>
  <c r="AH1168" i="1"/>
  <c r="AE1168" i="1"/>
  <c r="L1168" i="1"/>
  <c r="AK1167" i="1"/>
  <c r="AI1167" i="1"/>
  <c r="AF1167" i="1"/>
  <c r="AH1167" i="1"/>
  <c r="AE1167" i="1"/>
  <c r="L1167" i="1"/>
  <c r="AK1166" i="1"/>
  <c r="AI1166" i="1"/>
  <c r="AF1166" i="1"/>
  <c r="AH1166" i="1"/>
  <c r="AE1166" i="1"/>
  <c r="L1166" i="1"/>
  <c r="AK1165" i="1"/>
  <c r="AI1165" i="1"/>
  <c r="AF1165" i="1"/>
  <c r="AH1165" i="1"/>
  <c r="AE1165" i="1"/>
  <c r="L1165" i="1"/>
  <c r="AK1164" i="1"/>
  <c r="AI1164" i="1"/>
  <c r="AF1164" i="1"/>
  <c r="AH1164" i="1"/>
  <c r="AE1164" i="1"/>
  <c r="L1164" i="1"/>
  <c r="AK1163" i="1"/>
  <c r="AI1163" i="1"/>
  <c r="AF1163" i="1"/>
  <c r="AH1163" i="1"/>
  <c r="AE1163" i="1"/>
  <c r="L1163" i="1"/>
  <c r="AK1162" i="1"/>
  <c r="AI1162" i="1"/>
  <c r="AF1162" i="1"/>
  <c r="AH1162" i="1"/>
  <c r="AE1162" i="1"/>
  <c r="L1162" i="1"/>
  <c r="AK1161" i="1"/>
  <c r="AI1161" i="1"/>
  <c r="AF1161" i="1"/>
  <c r="AH1161" i="1"/>
  <c r="AE1161" i="1"/>
  <c r="L1161" i="1"/>
  <c r="AK1160" i="1"/>
  <c r="AI1160" i="1"/>
  <c r="AF1160" i="1"/>
  <c r="AH1160" i="1"/>
  <c r="AE1160" i="1"/>
  <c r="L1160" i="1"/>
  <c r="AK1159" i="1"/>
  <c r="AI1159" i="1"/>
  <c r="AF1159" i="1"/>
  <c r="AH1159" i="1"/>
  <c r="AE1159" i="1"/>
  <c r="L1159" i="1"/>
  <c r="AK1158" i="1"/>
  <c r="AI1158" i="1"/>
  <c r="AF1158" i="1"/>
  <c r="AH1158" i="1"/>
  <c r="AE1158" i="1"/>
  <c r="L1158" i="1"/>
  <c r="AK1157" i="1"/>
  <c r="AI1157" i="1"/>
  <c r="AF1157" i="1"/>
  <c r="AH1157" i="1"/>
  <c r="AE1157" i="1"/>
  <c r="L1157" i="1"/>
  <c r="AK1156" i="1"/>
  <c r="AI1156" i="1"/>
  <c r="AF1156" i="1"/>
  <c r="AH1156" i="1"/>
  <c r="AE1156" i="1"/>
  <c r="L1156" i="1"/>
  <c r="AK1155" i="1"/>
  <c r="AI1155" i="1"/>
  <c r="AF1155" i="1"/>
  <c r="AH1155" i="1"/>
  <c r="AE1155" i="1"/>
  <c r="L1155" i="1"/>
  <c r="AK1154" i="1"/>
  <c r="AI1154" i="1"/>
  <c r="AF1154" i="1"/>
  <c r="AH1154" i="1"/>
  <c r="AE1154" i="1"/>
  <c r="L1154" i="1"/>
  <c r="AK1153" i="1"/>
  <c r="AI1153" i="1"/>
  <c r="AF1153" i="1"/>
  <c r="AH1153" i="1"/>
  <c r="AE1153" i="1"/>
  <c r="L1153" i="1"/>
  <c r="AK1152" i="1"/>
  <c r="AI1152" i="1"/>
  <c r="AF1152" i="1"/>
  <c r="AH1152" i="1"/>
  <c r="AE1152" i="1"/>
  <c r="L1152" i="1"/>
  <c r="AK1151" i="1"/>
  <c r="AI1151" i="1"/>
  <c r="AF1151" i="1"/>
  <c r="AH1151" i="1"/>
  <c r="AE1151" i="1"/>
  <c r="L1151" i="1"/>
  <c r="AK1150" i="1"/>
  <c r="AI1150" i="1"/>
  <c r="AF1150" i="1"/>
  <c r="AH1150" i="1"/>
  <c r="AE1150" i="1"/>
  <c r="L1150" i="1"/>
  <c r="AK1149" i="1"/>
  <c r="AI1149" i="1"/>
  <c r="AF1149" i="1"/>
  <c r="AH1149" i="1"/>
  <c r="AE1149" i="1"/>
  <c r="L1149" i="1"/>
  <c r="AK1148" i="1"/>
  <c r="AI1148" i="1"/>
  <c r="AF1148" i="1"/>
  <c r="AH1148" i="1"/>
  <c r="AE1148" i="1"/>
  <c r="L1148" i="1"/>
  <c r="AK1147" i="1"/>
  <c r="AI1147" i="1"/>
  <c r="AF1147" i="1"/>
  <c r="AH1147" i="1"/>
  <c r="AE1147" i="1"/>
  <c r="L1147" i="1"/>
  <c r="AK1146" i="1"/>
  <c r="AI1146" i="1"/>
  <c r="AF1146" i="1"/>
  <c r="AH1146" i="1"/>
  <c r="AE1146" i="1"/>
  <c r="L1146" i="1"/>
  <c r="AK1145" i="1"/>
  <c r="AI1145" i="1"/>
  <c r="AF1145" i="1"/>
  <c r="AH1145" i="1"/>
  <c r="AE1145" i="1"/>
  <c r="L1145" i="1"/>
  <c r="AK1144" i="1"/>
  <c r="AI1144" i="1"/>
  <c r="AF1144" i="1"/>
  <c r="AH1144" i="1"/>
  <c r="AE1144" i="1"/>
  <c r="L1144" i="1"/>
  <c r="AK1143" i="1"/>
  <c r="AI1143" i="1"/>
  <c r="AF1143" i="1"/>
  <c r="AH1143" i="1"/>
  <c r="AE1143" i="1"/>
  <c r="L1143" i="1"/>
  <c r="AK1142" i="1"/>
  <c r="AI1142" i="1"/>
  <c r="AF1142" i="1"/>
  <c r="AH1142" i="1"/>
  <c r="AE1142" i="1"/>
  <c r="L1142" i="1"/>
  <c r="AK1141" i="1"/>
  <c r="AI1141" i="1"/>
  <c r="AF1141" i="1"/>
  <c r="AH1141" i="1"/>
  <c r="AE1141" i="1"/>
  <c r="L1141" i="1"/>
  <c r="AK1140" i="1"/>
  <c r="AI1140" i="1"/>
  <c r="AF1140" i="1"/>
  <c r="AH1140" i="1"/>
  <c r="AE1140" i="1"/>
  <c r="L1140" i="1"/>
  <c r="AK1139" i="1"/>
  <c r="AI1139" i="1"/>
  <c r="AF1139" i="1"/>
  <c r="AH1139" i="1"/>
  <c r="AE1139" i="1"/>
  <c r="L1139" i="1"/>
  <c r="AK1138" i="1"/>
  <c r="AI1138" i="1"/>
  <c r="AF1138" i="1"/>
  <c r="AH1138" i="1"/>
  <c r="AE1138" i="1"/>
  <c r="L1138" i="1"/>
  <c r="AK1137" i="1"/>
  <c r="AI1137" i="1"/>
  <c r="AF1137" i="1"/>
  <c r="AH1137" i="1"/>
  <c r="AE1137" i="1"/>
  <c r="L1137" i="1"/>
  <c r="AK1136" i="1"/>
  <c r="AI1136" i="1"/>
  <c r="AF1136" i="1"/>
  <c r="AH1136" i="1"/>
  <c r="AE1136" i="1"/>
  <c r="L1136" i="1"/>
  <c r="AK1135" i="1"/>
  <c r="AI1135" i="1"/>
  <c r="AF1135" i="1"/>
  <c r="AH1135" i="1"/>
  <c r="AE1135" i="1"/>
  <c r="L1135" i="1"/>
  <c r="AK1134" i="1"/>
  <c r="AI1134" i="1"/>
  <c r="AF1134" i="1"/>
  <c r="AH1134" i="1"/>
  <c r="AE1134" i="1"/>
  <c r="L1134" i="1"/>
  <c r="AK1133" i="1"/>
  <c r="AI1133" i="1"/>
  <c r="AF1133" i="1"/>
  <c r="AH1133" i="1"/>
  <c r="AE1133" i="1"/>
  <c r="L1133" i="1"/>
  <c r="AK1132" i="1"/>
  <c r="AI1132" i="1"/>
  <c r="AF1132" i="1"/>
  <c r="AH1132" i="1"/>
  <c r="AE1132" i="1"/>
  <c r="L1132" i="1"/>
  <c r="AK1131" i="1"/>
  <c r="AI1131" i="1"/>
  <c r="AF1131" i="1"/>
  <c r="AH1131" i="1"/>
  <c r="AE1131" i="1"/>
  <c r="L1131" i="1"/>
  <c r="AK1130" i="1"/>
  <c r="AI1130" i="1"/>
  <c r="AF1130" i="1"/>
  <c r="AH1130" i="1"/>
  <c r="AE1130" i="1"/>
  <c r="L1130" i="1"/>
  <c r="AK1129" i="1"/>
  <c r="AI1129" i="1"/>
  <c r="AF1129" i="1"/>
  <c r="AH1129" i="1"/>
  <c r="AE1129" i="1"/>
  <c r="L1129" i="1"/>
  <c r="AK1128" i="1"/>
  <c r="AI1128" i="1"/>
  <c r="AF1128" i="1"/>
  <c r="AH1128" i="1"/>
  <c r="AE1128" i="1"/>
  <c r="L1128" i="1"/>
  <c r="AK1127" i="1"/>
  <c r="AI1127" i="1"/>
  <c r="AF1127" i="1"/>
  <c r="AH1127" i="1"/>
  <c r="AE1127" i="1"/>
  <c r="L1127" i="1"/>
  <c r="AK1126" i="1"/>
  <c r="AI1126" i="1"/>
  <c r="AF1126" i="1"/>
  <c r="AH1126" i="1"/>
  <c r="AE1126" i="1"/>
  <c r="L1126" i="1"/>
  <c r="AK1125" i="1"/>
  <c r="AI1125" i="1"/>
  <c r="AF1125" i="1"/>
  <c r="AH1125" i="1"/>
  <c r="AE1125" i="1"/>
  <c r="L1125" i="1"/>
  <c r="AK1124" i="1"/>
  <c r="AI1124" i="1"/>
  <c r="AF1124" i="1"/>
  <c r="AH1124" i="1"/>
  <c r="AE1124" i="1"/>
  <c r="L1124" i="1"/>
  <c r="AK1123" i="1"/>
  <c r="AI1123" i="1"/>
  <c r="AF1123" i="1"/>
  <c r="AH1123" i="1"/>
  <c r="AE1123" i="1"/>
  <c r="L1123" i="1"/>
  <c r="AK1122" i="1"/>
  <c r="AI1122" i="1"/>
  <c r="AF1122" i="1"/>
  <c r="AH1122" i="1"/>
  <c r="AE1122" i="1"/>
  <c r="L1122" i="1"/>
  <c r="AK1121" i="1"/>
  <c r="AI1121" i="1"/>
  <c r="AF1121" i="1"/>
  <c r="AH1121" i="1"/>
  <c r="AE1121" i="1"/>
  <c r="L1121" i="1"/>
  <c r="AK1120" i="1"/>
  <c r="AI1120" i="1"/>
  <c r="AF1120" i="1"/>
  <c r="AH1120" i="1"/>
  <c r="AE1120" i="1"/>
  <c r="L1120" i="1"/>
  <c r="AK1119" i="1"/>
  <c r="AI1119" i="1"/>
  <c r="AF1119" i="1"/>
  <c r="AH1119" i="1"/>
  <c r="AE1119" i="1"/>
  <c r="L1119" i="1"/>
  <c r="AK1118" i="1"/>
  <c r="AI1118" i="1"/>
  <c r="AF1118" i="1"/>
  <c r="AH1118" i="1"/>
  <c r="AE1118" i="1"/>
  <c r="L1118" i="1"/>
  <c r="AK1117" i="1"/>
  <c r="AI1117" i="1"/>
  <c r="AF1117" i="1"/>
  <c r="AH1117" i="1"/>
  <c r="AE1117" i="1"/>
  <c r="L1117" i="1"/>
  <c r="AK1116" i="1"/>
  <c r="AI1116" i="1"/>
  <c r="AF1116" i="1"/>
  <c r="AH1116" i="1"/>
  <c r="AE1116" i="1"/>
  <c r="L1116" i="1"/>
  <c r="AK1115" i="1"/>
  <c r="AI1115" i="1"/>
  <c r="AF1115" i="1"/>
  <c r="AH1115" i="1"/>
  <c r="AE1115" i="1"/>
  <c r="L1115" i="1"/>
  <c r="AK1114" i="1"/>
  <c r="AI1114" i="1"/>
  <c r="AF1114" i="1"/>
  <c r="AH1114" i="1"/>
  <c r="AE1114" i="1"/>
  <c r="L1114" i="1"/>
  <c r="AK1113" i="1"/>
  <c r="AI1113" i="1"/>
  <c r="AF1113" i="1"/>
  <c r="AH1113" i="1"/>
  <c r="AE1113" i="1"/>
  <c r="L1113" i="1"/>
  <c r="AK1112" i="1"/>
  <c r="AI1112" i="1"/>
  <c r="AF1112" i="1"/>
  <c r="AH1112" i="1"/>
  <c r="AE1112" i="1"/>
  <c r="L1112" i="1"/>
  <c r="AK1111" i="1"/>
  <c r="AI1111" i="1"/>
  <c r="AF1111" i="1"/>
  <c r="AH1111" i="1"/>
  <c r="AE1111" i="1"/>
  <c r="L1111" i="1"/>
  <c r="AK1110" i="1"/>
  <c r="AI1110" i="1"/>
  <c r="AF1110" i="1"/>
  <c r="AH1110" i="1"/>
  <c r="AE1110" i="1"/>
  <c r="L1110" i="1"/>
  <c r="AK1109" i="1"/>
  <c r="AI1109" i="1"/>
  <c r="AF1109" i="1"/>
  <c r="AH1109" i="1"/>
  <c r="AE1109" i="1"/>
  <c r="L1109" i="1"/>
  <c r="AK1108" i="1"/>
  <c r="AI1108" i="1"/>
  <c r="AF1108" i="1"/>
  <c r="AH1108" i="1"/>
  <c r="AE1108" i="1"/>
  <c r="L1108" i="1"/>
  <c r="AK1107" i="1"/>
  <c r="AI1107" i="1"/>
  <c r="AF1107" i="1"/>
  <c r="AH1107" i="1"/>
  <c r="AE1107" i="1"/>
  <c r="L1107" i="1"/>
  <c r="AK1106" i="1"/>
  <c r="AI1106" i="1"/>
  <c r="AF1106" i="1"/>
  <c r="AH1106" i="1"/>
  <c r="AE1106" i="1"/>
  <c r="L1106" i="1"/>
  <c r="AK1105" i="1"/>
  <c r="AI1105" i="1"/>
  <c r="AF1105" i="1"/>
  <c r="AH1105" i="1"/>
  <c r="AE1105" i="1"/>
  <c r="L1105" i="1"/>
  <c r="AK1104" i="1"/>
  <c r="AI1104" i="1"/>
  <c r="AF1104" i="1"/>
  <c r="AH1104" i="1"/>
  <c r="AE1104" i="1"/>
  <c r="L1104" i="1"/>
  <c r="AK1103" i="1"/>
  <c r="AI1103" i="1"/>
  <c r="AF1103" i="1"/>
  <c r="AH1103" i="1"/>
  <c r="AE1103" i="1"/>
  <c r="L1103" i="1"/>
  <c r="AK1102" i="1"/>
  <c r="AI1102" i="1"/>
  <c r="AF1102" i="1"/>
  <c r="AH1102" i="1"/>
  <c r="AE1102" i="1"/>
  <c r="L1102" i="1"/>
  <c r="AK1101" i="1"/>
  <c r="AI1101" i="1"/>
  <c r="AF1101" i="1"/>
  <c r="AH1101" i="1"/>
  <c r="AE1101" i="1"/>
  <c r="L1101" i="1"/>
  <c r="AK1100" i="1"/>
  <c r="AI1100" i="1"/>
  <c r="AF1100" i="1"/>
  <c r="AH1100" i="1"/>
  <c r="AE1100" i="1"/>
  <c r="L1100" i="1"/>
  <c r="AK1099" i="1"/>
  <c r="AI1099" i="1"/>
  <c r="AF1099" i="1"/>
  <c r="AH1099" i="1"/>
  <c r="AE1099" i="1"/>
  <c r="L1099" i="1"/>
  <c r="AK1098" i="1"/>
  <c r="AI1098" i="1"/>
  <c r="AF1098" i="1"/>
  <c r="AH1098" i="1"/>
  <c r="AE1098" i="1"/>
  <c r="L1098" i="1"/>
  <c r="AK1097" i="1"/>
  <c r="AI1097" i="1"/>
  <c r="AF1097" i="1"/>
  <c r="AH1097" i="1"/>
  <c r="AE1097" i="1"/>
  <c r="L1097" i="1"/>
  <c r="AK1096" i="1"/>
  <c r="AI1096" i="1"/>
  <c r="AF1096" i="1"/>
  <c r="AH1096" i="1"/>
  <c r="AE1096" i="1"/>
  <c r="L1096" i="1"/>
  <c r="AK1095" i="1"/>
  <c r="AI1095" i="1"/>
  <c r="AF1095" i="1"/>
  <c r="AH1095" i="1"/>
  <c r="AE1095" i="1"/>
  <c r="L1095" i="1"/>
  <c r="AK1094" i="1"/>
  <c r="AI1094" i="1"/>
  <c r="AF1094" i="1"/>
  <c r="AH1094" i="1"/>
  <c r="AE1094" i="1"/>
  <c r="L1094" i="1"/>
  <c r="AK1093" i="1"/>
  <c r="AI1093" i="1"/>
  <c r="AF1093" i="1"/>
  <c r="AH1093" i="1"/>
  <c r="AE1093" i="1"/>
  <c r="L1093" i="1"/>
  <c r="AK1092" i="1"/>
  <c r="AI1092" i="1"/>
  <c r="AF1092" i="1"/>
  <c r="AH1092" i="1"/>
  <c r="AE1092" i="1"/>
  <c r="L1092" i="1"/>
  <c r="AK1091" i="1"/>
  <c r="AI1091" i="1"/>
  <c r="AF1091" i="1"/>
  <c r="AH1091" i="1"/>
  <c r="AE1091" i="1"/>
  <c r="L1091" i="1"/>
  <c r="AK1090" i="1"/>
  <c r="AI1090" i="1"/>
  <c r="AF1090" i="1"/>
  <c r="AH1090" i="1"/>
  <c r="AE1090" i="1"/>
  <c r="L1090" i="1"/>
  <c r="AK1089" i="1"/>
  <c r="AI1089" i="1"/>
  <c r="AF1089" i="1"/>
  <c r="AH1089" i="1"/>
  <c r="AE1089" i="1"/>
  <c r="L1089" i="1"/>
  <c r="AK1088" i="1"/>
  <c r="AI1088" i="1"/>
  <c r="AF1088" i="1"/>
  <c r="AH1088" i="1"/>
  <c r="AE1088" i="1"/>
  <c r="L1088" i="1"/>
  <c r="AK1087" i="1"/>
  <c r="AI1087" i="1"/>
  <c r="AF1087" i="1"/>
  <c r="AH1087" i="1"/>
  <c r="AE1087" i="1"/>
  <c r="L1087" i="1"/>
  <c r="AK1086" i="1"/>
  <c r="AI1086" i="1"/>
  <c r="AF1086" i="1"/>
  <c r="AH1086" i="1"/>
  <c r="AE1086" i="1"/>
  <c r="L1086" i="1"/>
  <c r="AK1085" i="1"/>
  <c r="AI1085" i="1"/>
  <c r="AF1085" i="1"/>
  <c r="AH1085" i="1"/>
  <c r="AE1085" i="1"/>
  <c r="L1085" i="1"/>
  <c r="AK1084" i="1"/>
  <c r="AI1084" i="1"/>
  <c r="AF1084" i="1"/>
  <c r="AH1084" i="1"/>
  <c r="AE1084" i="1"/>
  <c r="L1084" i="1"/>
  <c r="AK1083" i="1"/>
  <c r="AI1083" i="1"/>
  <c r="AF1083" i="1"/>
  <c r="AH1083" i="1"/>
  <c r="AE1083" i="1"/>
  <c r="L1083" i="1"/>
  <c r="AK1082" i="1"/>
  <c r="AI1082" i="1"/>
  <c r="AF1082" i="1"/>
  <c r="AH1082" i="1"/>
  <c r="AE1082" i="1"/>
  <c r="L1082" i="1"/>
  <c r="AK1081" i="1"/>
  <c r="AI1081" i="1"/>
  <c r="AF1081" i="1"/>
  <c r="AH1081" i="1"/>
  <c r="AE1081" i="1"/>
  <c r="L1081" i="1"/>
  <c r="AK1080" i="1"/>
  <c r="AI1080" i="1"/>
  <c r="AF1080" i="1"/>
  <c r="AH1080" i="1"/>
  <c r="AE1080" i="1"/>
  <c r="L1080" i="1"/>
  <c r="AK1079" i="1"/>
  <c r="AI1079" i="1"/>
  <c r="AF1079" i="1"/>
  <c r="AH1079" i="1"/>
  <c r="AE1079" i="1"/>
  <c r="L1079" i="1"/>
  <c r="AK1078" i="1"/>
  <c r="AI1078" i="1"/>
  <c r="AF1078" i="1"/>
  <c r="AH1078" i="1"/>
  <c r="AE1078" i="1"/>
  <c r="L1078" i="1"/>
  <c r="AK1077" i="1"/>
  <c r="AI1077" i="1"/>
  <c r="AF1077" i="1"/>
  <c r="AH1077" i="1"/>
  <c r="AE1077" i="1"/>
  <c r="L1077" i="1"/>
  <c r="AK1076" i="1"/>
  <c r="AI1076" i="1"/>
  <c r="AF1076" i="1"/>
  <c r="AH1076" i="1"/>
  <c r="AE1076" i="1"/>
  <c r="L1076" i="1"/>
  <c r="AK1075" i="1"/>
  <c r="AI1075" i="1"/>
  <c r="AF1075" i="1"/>
  <c r="AH1075" i="1"/>
  <c r="AE1075" i="1"/>
  <c r="L1075" i="1"/>
  <c r="AK1074" i="1"/>
  <c r="AI1074" i="1"/>
  <c r="AF1074" i="1"/>
  <c r="AH1074" i="1"/>
  <c r="AE1074" i="1"/>
  <c r="L1074" i="1"/>
  <c r="AK1073" i="1"/>
  <c r="AI1073" i="1"/>
  <c r="AF1073" i="1"/>
  <c r="AH1073" i="1"/>
  <c r="AE1073" i="1"/>
  <c r="L1073" i="1"/>
  <c r="AK1072" i="1"/>
  <c r="AI1072" i="1"/>
  <c r="AF1072" i="1"/>
  <c r="AH1072" i="1"/>
  <c r="AE1072" i="1"/>
  <c r="L1072" i="1"/>
  <c r="AK1071" i="1"/>
  <c r="AI1071" i="1"/>
  <c r="AF1071" i="1"/>
  <c r="AH1071" i="1"/>
  <c r="AE1071" i="1"/>
  <c r="L1071" i="1"/>
  <c r="AK1070" i="1"/>
  <c r="AI1070" i="1"/>
  <c r="AF1070" i="1"/>
  <c r="AH1070" i="1"/>
  <c r="AE1070" i="1"/>
  <c r="L1070" i="1"/>
  <c r="AK1069" i="1"/>
  <c r="AI1069" i="1"/>
  <c r="AF1069" i="1"/>
  <c r="AH1069" i="1"/>
  <c r="AE1069" i="1"/>
  <c r="L1069" i="1"/>
  <c r="AK1068" i="1"/>
  <c r="AI1068" i="1"/>
  <c r="AF1068" i="1"/>
  <c r="AH1068" i="1"/>
  <c r="AE1068" i="1"/>
  <c r="L1068" i="1"/>
  <c r="AK1067" i="1"/>
  <c r="AI1067" i="1"/>
  <c r="AF1067" i="1"/>
  <c r="AH1067" i="1"/>
  <c r="AE1067" i="1"/>
  <c r="L1067" i="1"/>
  <c r="AK1066" i="1"/>
  <c r="AI1066" i="1"/>
  <c r="AF1066" i="1"/>
  <c r="AH1066" i="1"/>
  <c r="AE1066" i="1"/>
  <c r="L1066" i="1"/>
  <c r="AK1065" i="1"/>
  <c r="AI1065" i="1"/>
  <c r="AF1065" i="1"/>
  <c r="AH1065" i="1"/>
  <c r="AE1065" i="1"/>
  <c r="L1065" i="1"/>
  <c r="AK1064" i="1"/>
  <c r="AI1064" i="1"/>
  <c r="AF1064" i="1"/>
  <c r="AH1064" i="1"/>
  <c r="AE1064" i="1"/>
  <c r="L1064" i="1"/>
  <c r="AK1063" i="1"/>
  <c r="AI1063" i="1"/>
  <c r="AF1063" i="1"/>
  <c r="AH1063" i="1"/>
  <c r="AE1063" i="1"/>
  <c r="L1063" i="1"/>
  <c r="AK1062" i="1"/>
  <c r="AI1062" i="1"/>
  <c r="AF1062" i="1"/>
  <c r="AH1062" i="1"/>
  <c r="AE1062" i="1"/>
  <c r="L1062" i="1"/>
  <c r="AK1061" i="1"/>
  <c r="AI1061" i="1"/>
  <c r="AF1061" i="1"/>
  <c r="AH1061" i="1"/>
  <c r="AE1061" i="1"/>
  <c r="L1061" i="1"/>
  <c r="AK1060" i="1"/>
  <c r="AI1060" i="1"/>
  <c r="AF1060" i="1"/>
  <c r="AH1060" i="1"/>
  <c r="AE1060" i="1"/>
  <c r="L1060" i="1"/>
  <c r="AK1059" i="1"/>
  <c r="AI1059" i="1"/>
  <c r="AF1059" i="1"/>
  <c r="AH1059" i="1"/>
  <c r="AE1059" i="1"/>
  <c r="L1059" i="1"/>
  <c r="AK1058" i="1"/>
  <c r="AI1058" i="1"/>
  <c r="AF1058" i="1"/>
  <c r="AH1058" i="1"/>
  <c r="AE1058" i="1"/>
  <c r="L1058" i="1"/>
  <c r="AK1057" i="1"/>
  <c r="AI1057" i="1"/>
  <c r="AF1057" i="1"/>
  <c r="AH1057" i="1"/>
  <c r="AE1057" i="1"/>
  <c r="L1057" i="1"/>
  <c r="AK1056" i="1"/>
  <c r="AI1056" i="1"/>
  <c r="AF1056" i="1"/>
  <c r="AH1056" i="1"/>
  <c r="AE1056" i="1"/>
  <c r="L1056" i="1"/>
  <c r="AK1055" i="1"/>
  <c r="AI1055" i="1"/>
  <c r="AF1055" i="1"/>
  <c r="AH1055" i="1"/>
  <c r="AE1055" i="1"/>
  <c r="L1055" i="1"/>
  <c r="AK1054" i="1"/>
  <c r="AI1054" i="1"/>
  <c r="AF1054" i="1"/>
  <c r="AH1054" i="1"/>
  <c r="AE1054" i="1"/>
  <c r="L1054" i="1"/>
  <c r="AK1053" i="1"/>
  <c r="AI1053" i="1"/>
  <c r="AF1053" i="1"/>
  <c r="AH1053" i="1"/>
  <c r="AE1053" i="1"/>
  <c r="L1053" i="1"/>
  <c r="AK1052" i="1"/>
  <c r="AI1052" i="1"/>
  <c r="AF1052" i="1"/>
  <c r="AH1052" i="1"/>
  <c r="AE1052" i="1"/>
  <c r="L1052" i="1"/>
  <c r="AK1051" i="1"/>
  <c r="AI1051" i="1"/>
  <c r="AF1051" i="1"/>
  <c r="AH1051" i="1"/>
  <c r="AE1051" i="1"/>
  <c r="L1051" i="1"/>
  <c r="AK1050" i="1"/>
  <c r="AI1050" i="1"/>
  <c r="AF1050" i="1"/>
  <c r="AH1050" i="1"/>
  <c r="AE1050" i="1"/>
  <c r="L1050" i="1"/>
  <c r="AK1049" i="1"/>
  <c r="AI1049" i="1"/>
  <c r="AF1049" i="1"/>
  <c r="AH1049" i="1"/>
  <c r="AE1049" i="1"/>
  <c r="L1049" i="1"/>
  <c r="AK1048" i="1"/>
  <c r="AI1048" i="1"/>
  <c r="AF1048" i="1"/>
  <c r="AH1048" i="1"/>
  <c r="AE1048" i="1"/>
  <c r="L1048" i="1"/>
  <c r="AK1047" i="1"/>
  <c r="AI1047" i="1"/>
  <c r="AF1047" i="1"/>
  <c r="AH1047" i="1"/>
  <c r="AE1047" i="1"/>
  <c r="L1047" i="1"/>
  <c r="AK1046" i="1"/>
  <c r="AI1046" i="1"/>
  <c r="AF1046" i="1"/>
  <c r="AH1046" i="1"/>
  <c r="AE1046" i="1"/>
  <c r="L1046" i="1"/>
  <c r="AK1045" i="1"/>
  <c r="AI1045" i="1"/>
  <c r="AF1045" i="1"/>
  <c r="AH1045" i="1"/>
  <c r="AE1045" i="1"/>
  <c r="L1045" i="1"/>
  <c r="AK1044" i="1"/>
  <c r="AI1044" i="1"/>
  <c r="AF1044" i="1"/>
  <c r="AH1044" i="1"/>
  <c r="AE1044" i="1"/>
  <c r="L1044" i="1"/>
  <c r="AK1043" i="1"/>
  <c r="AI1043" i="1"/>
  <c r="AF1043" i="1"/>
  <c r="AH1043" i="1"/>
  <c r="AE1043" i="1"/>
  <c r="L1043" i="1"/>
  <c r="AK1042" i="1"/>
  <c r="AI1042" i="1"/>
  <c r="AF1042" i="1"/>
  <c r="AH1042" i="1"/>
  <c r="AE1042" i="1"/>
  <c r="L1042" i="1"/>
  <c r="AK1041" i="1"/>
  <c r="AI1041" i="1"/>
  <c r="AF1041" i="1"/>
  <c r="AH1041" i="1"/>
  <c r="AE1041" i="1"/>
  <c r="L1041" i="1"/>
  <c r="AK1040" i="1"/>
  <c r="AI1040" i="1"/>
  <c r="AF1040" i="1"/>
  <c r="AH1040" i="1"/>
  <c r="AE1040" i="1"/>
  <c r="L1040" i="1"/>
  <c r="AK1039" i="1"/>
  <c r="AI1039" i="1"/>
  <c r="AF1039" i="1"/>
  <c r="AH1039" i="1"/>
  <c r="AE1039" i="1"/>
  <c r="L1039" i="1"/>
  <c r="AK1038" i="1"/>
  <c r="AI1038" i="1"/>
  <c r="AF1038" i="1"/>
  <c r="AH1038" i="1"/>
  <c r="AE1038" i="1"/>
  <c r="L1038" i="1"/>
  <c r="AK1037" i="1"/>
  <c r="AI1037" i="1"/>
  <c r="AF1037" i="1"/>
  <c r="AH1037" i="1"/>
  <c r="AE1037" i="1"/>
  <c r="L1037" i="1"/>
  <c r="AK1036" i="1"/>
  <c r="AI1036" i="1"/>
  <c r="AF1036" i="1"/>
  <c r="AH1036" i="1"/>
  <c r="AE1036" i="1"/>
  <c r="L1036" i="1"/>
  <c r="AK1035" i="1"/>
  <c r="AI1035" i="1"/>
  <c r="AF1035" i="1"/>
  <c r="AH1035" i="1"/>
  <c r="AE1035" i="1"/>
  <c r="L1035" i="1"/>
  <c r="AK1034" i="1"/>
  <c r="AI1034" i="1"/>
  <c r="AF1034" i="1"/>
  <c r="AH1034" i="1"/>
  <c r="AE1034" i="1"/>
  <c r="L1034" i="1"/>
  <c r="AK1033" i="1"/>
  <c r="AI1033" i="1"/>
  <c r="AF1033" i="1"/>
  <c r="AH1033" i="1"/>
  <c r="AE1033" i="1"/>
  <c r="L1033" i="1"/>
  <c r="AK1032" i="1"/>
  <c r="AI1032" i="1"/>
  <c r="AF1032" i="1"/>
  <c r="AH1032" i="1"/>
  <c r="AE1032" i="1"/>
  <c r="L1032" i="1"/>
  <c r="AK1031" i="1"/>
  <c r="AI1031" i="1"/>
  <c r="AF1031" i="1"/>
  <c r="AH1031" i="1"/>
  <c r="AE1031" i="1"/>
  <c r="L1031" i="1"/>
  <c r="AK1030" i="1"/>
  <c r="AI1030" i="1"/>
  <c r="AF1030" i="1"/>
  <c r="AH1030" i="1"/>
  <c r="AE1030" i="1"/>
  <c r="L1030" i="1"/>
  <c r="AK1029" i="1"/>
  <c r="AI1029" i="1"/>
  <c r="AF1029" i="1"/>
  <c r="AH1029" i="1"/>
  <c r="AE1029" i="1"/>
  <c r="L1029" i="1"/>
  <c r="AK1028" i="1"/>
  <c r="AI1028" i="1"/>
  <c r="AF1028" i="1"/>
  <c r="AH1028" i="1"/>
  <c r="AE1028" i="1"/>
  <c r="L1028" i="1"/>
  <c r="AK1027" i="1"/>
  <c r="AI1027" i="1"/>
  <c r="AF1027" i="1"/>
  <c r="AH1027" i="1"/>
  <c r="AE1027" i="1"/>
  <c r="L1027" i="1"/>
  <c r="AK1026" i="1"/>
  <c r="AI1026" i="1"/>
  <c r="AF1026" i="1"/>
  <c r="AH1026" i="1"/>
  <c r="AE1026" i="1"/>
  <c r="L1026" i="1"/>
  <c r="AK1025" i="1"/>
  <c r="AI1025" i="1"/>
  <c r="AF1025" i="1"/>
  <c r="AH1025" i="1"/>
  <c r="AE1025" i="1"/>
  <c r="L1025" i="1"/>
  <c r="AK1024" i="1"/>
  <c r="AI1024" i="1"/>
  <c r="AF1024" i="1"/>
  <c r="AH1024" i="1"/>
  <c r="AE1024" i="1"/>
  <c r="L1024" i="1"/>
  <c r="AK1023" i="1"/>
  <c r="AI1023" i="1"/>
  <c r="AF1023" i="1"/>
  <c r="AH1023" i="1"/>
  <c r="AE1023" i="1"/>
  <c r="L1023" i="1"/>
  <c r="AK1022" i="1"/>
  <c r="AI1022" i="1"/>
  <c r="AF1022" i="1"/>
  <c r="AH1022" i="1"/>
  <c r="AE1022" i="1"/>
  <c r="L1022" i="1"/>
  <c r="AK1021" i="1"/>
  <c r="AI1021" i="1"/>
  <c r="AF1021" i="1"/>
  <c r="AH1021" i="1"/>
  <c r="AE1021" i="1"/>
  <c r="L1021" i="1"/>
  <c r="AK1020" i="1"/>
  <c r="AI1020" i="1"/>
  <c r="AF1020" i="1"/>
  <c r="AH1020" i="1"/>
  <c r="AE1020" i="1"/>
  <c r="L1020" i="1"/>
  <c r="AK1019" i="1"/>
  <c r="AI1019" i="1"/>
  <c r="AF1019" i="1"/>
  <c r="AH1019" i="1"/>
  <c r="AE1019" i="1"/>
  <c r="L1019" i="1"/>
  <c r="AK1018" i="1"/>
  <c r="AI1018" i="1"/>
  <c r="AF1018" i="1"/>
  <c r="AH1018" i="1"/>
  <c r="AE1018" i="1"/>
  <c r="L1018" i="1"/>
  <c r="AK1017" i="1"/>
  <c r="AI1017" i="1"/>
  <c r="AF1017" i="1"/>
  <c r="AH1017" i="1"/>
  <c r="AE1017" i="1"/>
  <c r="L1017" i="1"/>
  <c r="AK1016" i="1"/>
  <c r="AI1016" i="1"/>
  <c r="AF1016" i="1"/>
  <c r="AH1016" i="1"/>
  <c r="AE1016" i="1"/>
  <c r="L1016" i="1"/>
  <c r="AK1015" i="1"/>
  <c r="AI1015" i="1"/>
  <c r="AF1015" i="1"/>
  <c r="AH1015" i="1"/>
  <c r="AE1015" i="1"/>
  <c r="L1015" i="1"/>
  <c r="AK1014" i="1"/>
  <c r="AI1014" i="1"/>
  <c r="AF1014" i="1"/>
  <c r="AH1014" i="1"/>
  <c r="AE1014" i="1"/>
  <c r="L1014" i="1"/>
  <c r="AK1013" i="1"/>
  <c r="AI1013" i="1"/>
  <c r="AF1013" i="1"/>
  <c r="AH1013" i="1"/>
  <c r="AE1013" i="1"/>
  <c r="L1013" i="1"/>
  <c r="AK1012" i="1"/>
  <c r="AI1012" i="1"/>
  <c r="AF1012" i="1"/>
  <c r="AH1012" i="1"/>
  <c r="AE1012" i="1"/>
  <c r="L1012" i="1"/>
  <c r="AK1011" i="1"/>
  <c r="AI1011" i="1"/>
  <c r="AF1011" i="1"/>
  <c r="AH1011" i="1"/>
  <c r="AE1011" i="1"/>
  <c r="L1011" i="1"/>
  <c r="AK1010" i="1"/>
  <c r="AI1010" i="1"/>
  <c r="AF1010" i="1"/>
  <c r="AH1010" i="1"/>
  <c r="AE1010" i="1"/>
  <c r="L1010" i="1"/>
  <c r="AK1009" i="1"/>
  <c r="AI1009" i="1"/>
  <c r="AF1009" i="1"/>
  <c r="AH1009" i="1"/>
  <c r="AE1009" i="1"/>
  <c r="L1009" i="1"/>
  <c r="AK1008" i="1"/>
  <c r="AI1008" i="1"/>
  <c r="AF1008" i="1"/>
  <c r="AH1008" i="1"/>
  <c r="AE1008" i="1"/>
  <c r="L1008" i="1"/>
  <c r="AK1007" i="1"/>
  <c r="AI1007" i="1"/>
  <c r="AF1007" i="1"/>
  <c r="AH1007" i="1"/>
  <c r="AE1007" i="1"/>
  <c r="L1007" i="1"/>
  <c r="AK1006" i="1"/>
  <c r="AI1006" i="1"/>
  <c r="AF1006" i="1"/>
  <c r="AH1006" i="1"/>
  <c r="AE1006" i="1"/>
  <c r="L1006" i="1"/>
  <c r="AK1005" i="1"/>
  <c r="AI1005" i="1"/>
  <c r="AF1005" i="1"/>
  <c r="AH1005" i="1"/>
  <c r="AE1005" i="1"/>
  <c r="L1005" i="1"/>
  <c r="AK1004" i="1"/>
  <c r="AI1004" i="1"/>
  <c r="AF1004" i="1"/>
  <c r="AH1004" i="1"/>
  <c r="AE1004" i="1"/>
  <c r="L1004" i="1"/>
  <c r="AK1003" i="1"/>
  <c r="AI1003" i="1"/>
  <c r="AF1003" i="1"/>
  <c r="AH1003" i="1"/>
  <c r="AE1003" i="1"/>
  <c r="L1003" i="1"/>
  <c r="AK1002" i="1"/>
  <c r="AI1002" i="1"/>
  <c r="AF1002" i="1"/>
  <c r="AH1002" i="1"/>
  <c r="AE1002" i="1"/>
  <c r="L1002" i="1"/>
  <c r="AK1001" i="1"/>
  <c r="AI1001" i="1"/>
  <c r="AF1001" i="1"/>
  <c r="AH1001" i="1"/>
  <c r="AE1001" i="1"/>
  <c r="L1001" i="1"/>
  <c r="AK1000" i="1"/>
  <c r="AI1000" i="1"/>
  <c r="AF1000" i="1"/>
  <c r="AH1000" i="1"/>
  <c r="AE1000" i="1"/>
  <c r="L1000" i="1"/>
  <c r="AK999" i="1"/>
  <c r="AI999" i="1"/>
  <c r="AF999" i="1"/>
  <c r="AH999" i="1"/>
  <c r="AE999" i="1"/>
  <c r="L999" i="1"/>
  <c r="AK998" i="1"/>
  <c r="AI998" i="1"/>
  <c r="AF998" i="1"/>
  <c r="AH998" i="1"/>
  <c r="AE998" i="1"/>
  <c r="L998" i="1"/>
  <c r="AK997" i="1"/>
  <c r="AI997" i="1"/>
  <c r="AF997" i="1"/>
  <c r="AH997" i="1"/>
  <c r="AE997" i="1"/>
  <c r="L997" i="1"/>
  <c r="AK996" i="1"/>
  <c r="AI996" i="1"/>
  <c r="AF996" i="1"/>
  <c r="AH996" i="1"/>
  <c r="AE996" i="1"/>
  <c r="L996" i="1"/>
  <c r="AK995" i="1"/>
  <c r="AI995" i="1"/>
  <c r="AF995" i="1"/>
  <c r="AH995" i="1"/>
  <c r="AE995" i="1"/>
  <c r="L995" i="1"/>
  <c r="AK994" i="1"/>
  <c r="AI994" i="1"/>
  <c r="AF994" i="1"/>
  <c r="AH994" i="1"/>
  <c r="AE994" i="1"/>
  <c r="L994" i="1"/>
  <c r="AK993" i="1"/>
  <c r="AI993" i="1"/>
  <c r="AF993" i="1"/>
  <c r="AH993" i="1"/>
  <c r="AE993" i="1"/>
  <c r="L993" i="1"/>
  <c r="AK992" i="1"/>
  <c r="AI992" i="1"/>
  <c r="AF992" i="1"/>
  <c r="AH992" i="1"/>
  <c r="AE992" i="1"/>
  <c r="L992" i="1"/>
  <c r="AK991" i="1"/>
  <c r="AI991" i="1"/>
  <c r="AF991" i="1"/>
  <c r="AH991" i="1"/>
  <c r="AE991" i="1"/>
  <c r="L991" i="1"/>
  <c r="AK990" i="1"/>
  <c r="AI990" i="1"/>
  <c r="AF990" i="1"/>
  <c r="AH990" i="1"/>
  <c r="AE990" i="1"/>
  <c r="L990" i="1"/>
  <c r="AK989" i="1"/>
  <c r="AI989" i="1"/>
  <c r="AF989" i="1"/>
  <c r="AH989" i="1"/>
  <c r="AE989" i="1"/>
  <c r="L989" i="1"/>
  <c r="AK988" i="1"/>
  <c r="AI988" i="1"/>
  <c r="AF988" i="1"/>
  <c r="AH988" i="1"/>
  <c r="AE988" i="1"/>
  <c r="L988" i="1"/>
  <c r="AK987" i="1"/>
  <c r="AI987" i="1"/>
  <c r="AF987" i="1"/>
  <c r="AH987" i="1"/>
  <c r="AE987" i="1"/>
  <c r="L987" i="1"/>
  <c r="AK986" i="1"/>
  <c r="AI986" i="1"/>
  <c r="AF986" i="1"/>
  <c r="AH986" i="1"/>
  <c r="AE986" i="1"/>
  <c r="L986" i="1"/>
  <c r="AK985" i="1"/>
  <c r="AI985" i="1"/>
  <c r="AF985" i="1"/>
  <c r="AH985" i="1"/>
  <c r="AE985" i="1"/>
  <c r="L985" i="1"/>
  <c r="AK984" i="1"/>
  <c r="AI984" i="1"/>
  <c r="AF984" i="1"/>
  <c r="AH984" i="1"/>
  <c r="AE984" i="1"/>
  <c r="L984" i="1"/>
  <c r="AK983" i="1"/>
  <c r="AI983" i="1"/>
  <c r="AF983" i="1"/>
  <c r="AH983" i="1"/>
  <c r="AE983" i="1"/>
  <c r="L983" i="1"/>
  <c r="AK982" i="1"/>
  <c r="AI982" i="1"/>
  <c r="AF982" i="1"/>
  <c r="AH982" i="1"/>
  <c r="AE982" i="1"/>
  <c r="L982" i="1"/>
  <c r="AK981" i="1"/>
  <c r="AI981" i="1"/>
  <c r="AF981" i="1"/>
  <c r="AH981" i="1"/>
  <c r="AE981" i="1"/>
  <c r="L981" i="1"/>
  <c r="AK980" i="1"/>
  <c r="AI980" i="1"/>
  <c r="AF980" i="1"/>
  <c r="AH980" i="1"/>
  <c r="AE980" i="1"/>
  <c r="L980" i="1"/>
  <c r="AK979" i="1"/>
  <c r="AI979" i="1"/>
  <c r="AF979" i="1"/>
  <c r="AH979" i="1"/>
  <c r="AE979" i="1"/>
  <c r="L979" i="1"/>
  <c r="AK978" i="1"/>
  <c r="AI978" i="1"/>
  <c r="AF978" i="1"/>
  <c r="AH978" i="1"/>
  <c r="AE978" i="1"/>
  <c r="L978" i="1"/>
  <c r="AK977" i="1"/>
  <c r="AI977" i="1"/>
  <c r="AF977" i="1"/>
  <c r="AH977" i="1"/>
  <c r="AE977" i="1"/>
  <c r="L977" i="1"/>
  <c r="AK976" i="1"/>
  <c r="AI976" i="1"/>
  <c r="AF976" i="1"/>
  <c r="AH976" i="1"/>
  <c r="AE976" i="1"/>
  <c r="L976" i="1"/>
  <c r="AK975" i="1"/>
  <c r="AI975" i="1"/>
  <c r="AF975" i="1"/>
  <c r="AH975" i="1"/>
  <c r="AE975" i="1"/>
  <c r="L975" i="1"/>
  <c r="AK974" i="1"/>
  <c r="AI974" i="1"/>
  <c r="AF974" i="1"/>
  <c r="AH974" i="1"/>
  <c r="AE974" i="1"/>
  <c r="L974" i="1"/>
  <c r="AK973" i="1"/>
  <c r="AI973" i="1"/>
  <c r="AF973" i="1"/>
  <c r="AH973" i="1"/>
  <c r="AE973" i="1"/>
  <c r="L973" i="1"/>
  <c r="AK972" i="1"/>
  <c r="AI972" i="1"/>
  <c r="AF972" i="1"/>
  <c r="AH972" i="1"/>
  <c r="AE972" i="1"/>
  <c r="L972" i="1"/>
  <c r="AK971" i="1"/>
  <c r="AI971" i="1"/>
  <c r="AF971" i="1"/>
  <c r="AH971" i="1"/>
  <c r="AE971" i="1"/>
  <c r="L971" i="1"/>
  <c r="AK970" i="1"/>
  <c r="AI970" i="1"/>
  <c r="AF970" i="1"/>
  <c r="AH970" i="1"/>
  <c r="AE970" i="1"/>
  <c r="L970" i="1"/>
  <c r="AK969" i="1"/>
  <c r="AI969" i="1"/>
  <c r="AF969" i="1"/>
  <c r="AH969" i="1"/>
  <c r="AE969" i="1"/>
  <c r="L969" i="1"/>
  <c r="AK968" i="1"/>
  <c r="AI968" i="1"/>
  <c r="AF968" i="1"/>
  <c r="AH968" i="1"/>
  <c r="AE968" i="1"/>
  <c r="L968" i="1"/>
  <c r="AK967" i="1"/>
  <c r="AI967" i="1"/>
  <c r="AF967" i="1"/>
  <c r="AH967" i="1"/>
  <c r="AE967" i="1"/>
  <c r="L967" i="1"/>
  <c r="AK966" i="1"/>
  <c r="AI966" i="1"/>
  <c r="AF966" i="1"/>
  <c r="AH966" i="1"/>
  <c r="AE966" i="1"/>
  <c r="L966" i="1"/>
  <c r="AK965" i="1"/>
  <c r="AI965" i="1"/>
  <c r="AF965" i="1"/>
  <c r="AH965" i="1"/>
  <c r="AE965" i="1"/>
  <c r="L965" i="1"/>
  <c r="AK964" i="1"/>
  <c r="AI964" i="1"/>
  <c r="AF964" i="1"/>
  <c r="AH964" i="1"/>
  <c r="AE964" i="1"/>
  <c r="L964" i="1"/>
  <c r="AK963" i="1"/>
  <c r="AI963" i="1"/>
  <c r="AF963" i="1"/>
  <c r="AH963" i="1"/>
  <c r="AE963" i="1"/>
  <c r="L963" i="1"/>
  <c r="AK962" i="1"/>
  <c r="AI962" i="1"/>
  <c r="AF962" i="1"/>
  <c r="AH962" i="1"/>
  <c r="AE962" i="1"/>
  <c r="L962" i="1"/>
  <c r="AK961" i="1"/>
  <c r="AI961" i="1"/>
  <c r="AF961" i="1"/>
  <c r="AH961" i="1"/>
  <c r="AE961" i="1"/>
  <c r="L961" i="1"/>
  <c r="AK960" i="1"/>
  <c r="AI960" i="1"/>
  <c r="AF960" i="1"/>
  <c r="AH960" i="1"/>
  <c r="AE960" i="1"/>
  <c r="L960" i="1"/>
  <c r="AK959" i="1"/>
  <c r="AI959" i="1"/>
  <c r="AF959" i="1"/>
  <c r="AH959" i="1"/>
  <c r="AE959" i="1"/>
  <c r="L959" i="1"/>
  <c r="AK958" i="1"/>
  <c r="AI958" i="1"/>
  <c r="AF958" i="1"/>
  <c r="AH958" i="1"/>
  <c r="AE958" i="1"/>
  <c r="L958" i="1"/>
  <c r="AK957" i="1"/>
  <c r="AI957" i="1"/>
  <c r="AF957" i="1"/>
  <c r="AH957" i="1"/>
  <c r="AE957" i="1"/>
  <c r="L957" i="1"/>
  <c r="AK956" i="1"/>
  <c r="AI956" i="1"/>
  <c r="AF956" i="1"/>
  <c r="AH956" i="1"/>
  <c r="AE956" i="1"/>
  <c r="L956" i="1"/>
  <c r="AK955" i="1"/>
  <c r="AI955" i="1"/>
  <c r="AF955" i="1"/>
  <c r="AH955" i="1"/>
  <c r="AE955" i="1"/>
  <c r="L955" i="1"/>
  <c r="AK954" i="1"/>
  <c r="AI954" i="1"/>
  <c r="AF954" i="1"/>
  <c r="AH954" i="1"/>
  <c r="AE954" i="1"/>
  <c r="L954" i="1"/>
  <c r="AK953" i="1"/>
  <c r="AI953" i="1"/>
  <c r="AF953" i="1"/>
  <c r="AH953" i="1"/>
  <c r="AE953" i="1"/>
  <c r="L953" i="1"/>
  <c r="AK952" i="1"/>
  <c r="AI952" i="1"/>
  <c r="AF952" i="1"/>
  <c r="AH952" i="1"/>
  <c r="AE952" i="1"/>
  <c r="L952" i="1"/>
  <c r="T951" i="1"/>
  <c r="AK951" i="1"/>
  <c r="AI951" i="1"/>
  <c r="AF951" i="1"/>
  <c r="AH951" i="1"/>
  <c r="AE951" i="1"/>
  <c r="L951" i="1"/>
  <c r="AK950" i="1"/>
  <c r="AI950" i="1"/>
  <c r="AF950" i="1"/>
  <c r="AH950" i="1"/>
  <c r="AE950" i="1"/>
  <c r="L950" i="1"/>
  <c r="AK949" i="1"/>
  <c r="AI949" i="1"/>
  <c r="AF949" i="1"/>
  <c r="AH949" i="1"/>
  <c r="AE949" i="1"/>
  <c r="L949" i="1"/>
  <c r="AK948" i="1"/>
  <c r="AI948" i="1"/>
  <c r="AF948" i="1"/>
  <c r="AH948" i="1"/>
  <c r="AE948" i="1"/>
  <c r="L948" i="1"/>
  <c r="AK947" i="1"/>
  <c r="AI947" i="1"/>
  <c r="AF947" i="1"/>
  <c r="AH947" i="1"/>
  <c r="AE947" i="1"/>
  <c r="L947" i="1"/>
  <c r="AK946" i="1"/>
  <c r="AI946" i="1"/>
  <c r="AF946" i="1"/>
  <c r="AH946" i="1"/>
  <c r="AE946" i="1"/>
  <c r="L946" i="1"/>
  <c r="AK945" i="1"/>
  <c r="AI945" i="1"/>
  <c r="AF945" i="1"/>
  <c r="AH945" i="1"/>
  <c r="AE945" i="1"/>
  <c r="L945" i="1"/>
  <c r="AK944" i="1"/>
  <c r="AI944" i="1"/>
  <c r="AF944" i="1"/>
  <c r="AH944" i="1"/>
  <c r="AE944" i="1"/>
  <c r="L944" i="1"/>
  <c r="AK943" i="1"/>
  <c r="AI943" i="1"/>
  <c r="AF943" i="1"/>
  <c r="AH943" i="1"/>
  <c r="AE943" i="1"/>
  <c r="L943" i="1"/>
  <c r="AK942" i="1"/>
  <c r="AI942" i="1"/>
  <c r="AF942" i="1"/>
  <c r="AH942" i="1"/>
  <c r="AE942" i="1"/>
  <c r="L942" i="1"/>
  <c r="AK941" i="1"/>
  <c r="AI941" i="1"/>
  <c r="AF941" i="1"/>
  <c r="AH941" i="1"/>
  <c r="AE941" i="1"/>
  <c r="L941" i="1"/>
  <c r="AK940" i="1"/>
  <c r="AI940" i="1"/>
  <c r="AF940" i="1"/>
  <c r="AH940" i="1"/>
  <c r="AE940" i="1"/>
  <c r="L940" i="1"/>
  <c r="AK939" i="1"/>
  <c r="AI939" i="1"/>
  <c r="AF939" i="1"/>
  <c r="AH939" i="1"/>
  <c r="AE939" i="1"/>
  <c r="L939" i="1"/>
  <c r="AK938" i="1"/>
  <c r="AI938" i="1"/>
  <c r="AF938" i="1"/>
  <c r="AH938" i="1"/>
  <c r="AE938" i="1"/>
  <c r="L938" i="1"/>
  <c r="AK937" i="1"/>
  <c r="AI937" i="1"/>
  <c r="AF937" i="1"/>
  <c r="AH937" i="1"/>
  <c r="AE937" i="1"/>
  <c r="L937" i="1"/>
  <c r="AK936" i="1"/>
  <c r="AI936" i="1"/>
  <c r="AF936" i="1"/>
  <c r="AH936" i="1"/>
  <c r="AE936" i="1"/>
  <c r="L936" i="1"/>
  <c r="AK935" i="1"/>
  <c r="AI935" i="1"/>
  <c r="AF935" i="1"/>
  <c r="AH935" i="1"/>
  <c r="AE935" i="1"/>
  <c r="L935" i="1"/>
  <c r="AK934" i="1"/>
  <c r="AI934" i="1"/>
  <c r="AF934" i="1"/>
  <c r="AH934" i="1"/>
  <c r="AE934" i="1"/>
  <c r="L934" i="1"/>
  <c r="AK933" i="1"/>
  <c r="AI933" i="1"/>
  <c r="AF933" i="1"/>
  <c r="AH933" i="1"/>
  <c r="AE933" i="1"/>
  <c r="L933" i="1"/>
  <c r="AK932" i="1"/>
  <c r="AI932" i="1"/>
  <c r="AF932" i="1"/>
  <c r="AH932" i="1"/>
  <c r="AE932" i="1"/>
  <c r="L932" i="1"/>
  <c r="AK931" i="1"/>
  <c r="AI931" i="1"/>
  <c r="AF931" i="1"/>
  <c r="AH931" i="1"/>
  <c r="AE931" i="1"/>
  <c r="L931" i="1"/>
  <c r="AK930" i="1"/>
  <c r="AI930" i="1"/>
  <c r="AF930" i="1"/>
  <c r="AH930" i="1"/>
  <c r="AE930" i="1"/>
  <c r="L930" i="1"/>
  <c r="AK929" i="1"/>
  <c r="AI929" i="1"/>
  <c r="AF929" i="1"/>
  <c r="AH929" i="1"/>
  <c r="AE929" i="1"/>
  <c r="L929" i="1"/>
  <c r="AK928" i="1"/>
  <c r="AI928" i="1"/>
  <c r="AF928" i="1"/>
  <c r="AH928" i="1"/>
  <c r="AE928" i="1"/>
  <c r="L928" i="1"/>
  <c r="AK927" i="1"/>
  <c r="AI927" i="1"/>
  <c r="AF927" i="1"/>
  <c r="AH927" i="1"/>
  <c r="AE927" i="1"/>
  <c r="L927" i="1"/>
  <c r="AK926" i="1"/>
  <c r="AI926" i="1"/>
  <c r="AF926" i="1"/>
  <c r="AH926" i="1"/>
  <c r="AE926" i="1"/>
  <c r="L926" i="1"/>
  <c r="AK925" i="1"/>
  <c r="AI925" i="1"/>
  <c r="AF925" i="1"/>
  <c r="AH925" i="1"/>
  <c r="AE925" i="1"/>
  <c r="L925" i="1"/>
  <c r="AK924" i="1"/>
  <c r="AI924" i="1"/>
  <c r="AF924" i="1"/>
  <c r="AH924" i="1"/>
  <c r="AE924" i="1"/>
  <c r="L924" i="1"/>
  <c r="AK923" i="1"/>
  <c r="AI923" i="1"/>
  <c r="AF923" i="1"/>
  <c r="AH923" i="1"/>
  <c r="AE923" i="1"/>
  <c r="L923" i="1"/>
  <c r="AK922" i="1"/>
  <c r="AI922" i="1"/>
  <c r="AF922" i="1"/>
  <c r="AH922" i="1"/>
  <c r="AE922" i="1"/>
  <c r="L922" i="1"/>
  <c r="AK921" i="1"/>
  <c r="AI921" i="1"/>
  <c r="AF921" i="1"/>
  <c r="AH921" i="1"/>
  <c r="AE921" i="1"/>
  <c r="L921" i="1"/>
  <c r="AK920" i="1"/>
  <c r="AI920" i="1"/>
  <c r="AF920" i="1"/>
  <c r="AH920" i="1"/>
  <c r="AE920" i="1"/>
  <c r="L920" i="1"/>
  <c r="AK919" i="1"/>
  <c r="AI919" i="1"/>
  <c r="AF919" i="1"/>
  <c r="AH919" i="1"/>
  <c r="AE919" i="1"/>
  <c r="L919" i="1"/>
  <c r="AK918" i="1"/>
  <c r="AI918" i="1"/>
  <c r="AF918" i="1"/>
  <c r="AH918" i="1"/>
  <c r="AE918" i="1"/>
  <c r="L918" i="1"/>
  <c r="AK917" i="1"/>
  <c r="AI917" i="1"/>
  <c r="AF917" i="1"/>
  <c r="AH917" i="1"/>
  <c r="AE917" i="1"/>
  <c r="L917" i="1"/>
  <c r="AK916" i="1"/>
  <c r="AI916" i="1"/>
  <c r="AF916" i="1"/>
  <c r="AH916" i="1"/>
  <c r="AE916" i="1"/>
  <c r="L916" i="1"/>
  <c r="AK915" i="1"/>
  <c r="AI915" i="1"/>
  <c r="AF915" i="1"/>
  <c r="AH915" i="1"/>
  <c r="AE915" i="1"/>
  <c r="L915" i="1"/>
  <c r="AK914" i="1"/>
  <c r="AI914" i="1"/>
  <c r="AF914" i="1"/>
  <c r="AH914" i="1"/>
  <c r="AE914" i="1"/>
  <c r="L914" i="1"/>
  <c r="AK913" i="1"/>
  <c r="AI913" i="1"/>
  <c r="AF913" i="1"/>
  <c r="AH913" i="1"/>
  <c r="AE913" i="1"/>
  <c r="L913" i="1"/>
  <c r="AK912" i="1"/>
  <c r="AI912" i="1"/>
  <c r="AF912" i="1"/>
  <c r="AH912" i="1"/>
  <c r="AE912" i="1"/>
  <c r="L912" i="1"/>
  <c r="AK911" i="1"/>
  <c r="AI911" i="1"/>
  <c r="AF911" i="1"/>
  <c r="AH911" i="1"/>
  <c r="AE911" i="1"/>
  <c r="L911" i="1"/>
  <c r="AK910" i="1"/>
  <c r="AI910" i="1"/>
  <c r="AF910" i="1"/>
  <c r="AH910" i="1"/>
  <c r="AE910" i="1"/>
  <c r="L910" i="1"/>
  <c r="AK909" i="1"/>
  <c r="AI909" i="1"/>
  <c r="AF909" i="1"/>
  <c r="AH909" i="1"/>
  <c r="AE909" i="1"/>
  <c r="L909" i="1"/>
  <c r="AK908" i="1"/>
  <c r="AI908" i="1"/>
  <c r="AF908" i="1"/>
  <c r="AH908" i="1"/>
  <c r="AE908" i="1"/>
  <c r="L908" i="1"/>
  <c r="AK907" i="1"/>
  <c r="AI907" i="1"/>
  <c r="AF907" i="1"/>
  <c r="AH907" i="1"/>
  <c r="AE907" i="1"/>
  <c r="L907" i="1"/>
  <c r="AK906" i="1"/>
  <c r="AI906" i="1"/>
  <c r="AF906" i="1"/>
  <c r="AH906" i="1"/>
  <c r="AE906" i="1"/>
  <c r="L906" i="1"/>
  <c r="AK905" i="1"/>
  <c r="AI905" i="1"/>
  <c r="AF905" i="1"/>
  <c r="AH905" i="1"/>
  <c r="AE905" i="1"/>
  <c r="L905" i="1"/>
  <c r="AK904" i="1"/>
  <c r="AI904" i="1"/>
  <c r="AF904" i="1"/>
  <c r="AH904" i="1"/>
  <c r="AE904" i="1"/>
  <c r="L904" i="1"/>
  <c r="AK903" i="1"/>
  <c r="AI903" i="1"/>
  <c r="AF903" i="1"/>
  <c r="AH903" i="1"/>
  <c r="AE903" i="1"/>
  <c r="L903" i="1"/>
  <c r="AK902" i="1"/>
  <c r="AI902" i="1"/>
  <c r="AF902" i="1"/>
  <c r="AH902" i="1"/>
  <c r="AE902" i="1"/>
  <c r="L902" i="1"/>
  <c r="AK901" i="1"/>
  <c r="AI901" i="1"/>
  <c r="AF901" i="1"/>
  <c r="AH901" i="1"/>
  <c r="AE901" i="1"/>
  <c r="L901" i="1"/>
  <c r="AK900" i="1"/>
  <c r="AI900" i="1"/>
  <c r="AF900" i="1"/>
  <c r="AH900" i="1"/>
  <c r="AE900" i="1"/>
  <c r="L900" i="1"/>
  <c r="AK899" i="1"/>
  <c r="AI899" i="1"/>
  <c r="AF899" i="1"/>
  <c r="AH899" i="1"/>
  <c r="AE899" i="1"/>
  <c r="L899" i="1"/>
  <c r="AK898" i="1"/>
  <c r="AI898" i="1"/>
  <c r="AF898" i="1"/>
  <c r="AH898" i="1"/>
  <c r="AE898" i="1"/>
  <c r="L898" i="1"/>
  <c r="AK897" i="1"/>
  <c r="AI897" i="1"/>
  <c r="AF897" i="1"/>
  <c r="AH897" i="1"/>
  <c r="AE897" i="1"/>
  <c r="L897" i="1"/>
  <c r="AK896" i="1"/>
  <c r="AI896" i="1"/>
  <c r="AF896" i="1"/>
  <c r="AH896" i="1"/>
  <c r="AE896" i="1"/>
  <c r="L896" i="1"/>
  <c r="AK895" i="1"/>
  <c r="AI895" i="1"/>
  <c r="AF895" i="1"/>
  <c r="AH895" i="1"/>
  <c r="AE895" i="1"/>
  <c r="L895" i="1"/>
  <c r="AK894" i="1"/>
  <c r="AI894" i="1"/>
  <c r="AF894" i="1"/>
  <c r="AH894" i="1"/>
  <c r="AE894" i="1"/>
  <c r="L894" i="1"/>
  <c r="AK893" i="1"/>
  <c r="AI893" i="1"/>
  <c r="AF893" i="1"/>
  <c r="AH893" i="1"/>
  <c r="AE893" i="1"/>
  <c r="L893" i="1"/>
  <c r="AK892" i="1"/>
  <c r="AI892" i="1"/>
  <c r="AF892" i="1"/>
  <c r="AH892" i="1"/>
  <c r="AE892" i="1"/>
  <c r="L892" i="1"/>
  <c r="AK891" i="1"/>
  <c r="AI891" i="1"/>
  <c r="AF891" i="1"/>
  <c r="AH891" i="1"/>
  <c r="AE891" i="1"/>
  <c r="L891" i="1"/>
  <c r="AK890" i="1"/>
  <c r="AI890" i="1"/>
  <c r="AF890" i="1"/>
  <c r="AH890" i="1"/>
  <c r="AE890" i="1"/>
  <c r="L890" i="1"/>
  <c r="AK889" i="1"/>
  <c r="AI889" i="1"/>
  <c r="AF889" i="1"/>
  <c r="AH889" i="1"/>
  <c r="AE889" i="1"/>
  <c r="L889" i="1"/>
  <c r="AK888" i="1"/>
  <c r="AI888" i="1"/>
  <c r="AF888" i="1"/>
  <c r="AH888" i="1"/>
  <c r="AE888" i="1"/>
  <c r="L888" i="1"/>
  <c r="AK887" i="1"/>
  <c r="AI887" i="1"/>
  <c r="AF887" i="1"/>
  <c r="AH887" i="1"/>
  <c r="AE887" i="1"/>
  <c r="L887" i="1"/>
  <c r="AK886" i="1"/>
  <c r="AI886" i="1"/>
  <c r="AF886" i="1"/>
  <c r="AH886" i="1"/>
  <c r="AE886" i="1"/>
  <c r="L886" i="1"/>
  <c r="AK885" i="1"/>
  <c r="AI885" i="1"/>
  <c r="AF885" i="1"/>
  <c r="AH885" i="1"/>
  <c r="AE885" i="1"/>
  <c r="L885" i="1"/>
  <c r="AK884" i="1"/>
  <c r="AI884" i="1"/>
  <c r="AF884" i="1"/>
  <c r="AH884" i="1"/>
  <c r="AE884" i="1"/>
  <c r="L884" i="1"/>
  <c r="AK883" i="1"/>
  <c r="AI883" i="1"/>
  <c r="AF883" i="1"/>
  <c r="AH883" i="1"/>
  <c r="AE883" i="1"/>
  <c r="L883" i="1"/>
  <c r="AK882" i="1"/>
  <c r="AI882" i="1"/>
  <c r="AF882" i="1"/>
  <c r="AH882" i="1"/>
  <c r="AE882" i="1"/>
  <c r="L882" i="1"/>
  <c r="AK881" i="1"/>
  <c r="AI881" i="1"/>
  <c r="AF881" i="1"/>
  <c r="AH881" i="1"/>
  <c r="AE881" i="1"/>
  <c r="L881" i="1"/>
  <c r="AK880" i="1"/>
  <c r="AI880" i="1"/>
  <c r="AF880" i="1"/>
  <c r="AH880" i="1"/>
  <c r="AE880" i="1"/>
  <c r="L880" i="1"/>
  <c r="AK879" i="1"/>
  <c r="AI879" i="1"/>
  <c r="AF879" i="1"/>
  <c r="AH879" i="1"/>
  <c r="AE879" i="1"/>
  <c r="L879" i="1"/>
  <c r="AK878" i="1"/>
  <c r="AI878" i="1"/>
  <c r="AF878" i="1"/>
  <c r="AH878" i="1"/>
  <c r="AE878" i="1"/>
  <c r="L878" i="1"/>
  <c r="AK877" i="1"/>
  <c r="AI877" i="1"/>
  <c r="AF877" i="1"/>
  <c r="AH877" i="1"/>
  <c r="AE877" i="1"/>
  <c r="L877" i="1"/>
  <c r="AK876" i="1"/>
  <c r="AI876" i="1"/>
  <c r="AF876" i="1"/>
  <c r="AH876" i="1"/>
  <c r="AE876" i="1"/>
  <c r="L876" i="1"/>
  <c r="AK875" i="1"/>
  <c r="AI875" i="1"/>
  <c r="AF875" i="1"/>
  <c r="AH875" i="1"/>
  <c r="AE875" i="1"/>
  <c r="L875" i="1"/>
  <c r="AK874" i="1"/>
  <c r="AI874" i="1"/>
  <c r="AF874" i="1"/>
  <c r="AH874" i="1"/>
  <c r="AE874" i="1"/>
  <c r="L874" i="1"/>
  <c r="AK873" i="1"/>
  <c r="AI873" i="1"/>
  <c r="AF873" i="1"/>
  <c r="AH873" i="1"/>
  <c r="AE873" i="1"/>
  <c r="L873" i="1"/>
  <c r="AK872" i="1"/>
  <c r="AI872" i="1"/>
  <c r="AF872" i="1"/>
  <c r="AH872" i="1"/>
  <c r="AE872" i="1"/>
  <c r="L872" i="1"/>
  <c r="AK871" i="1"/>
  <c r="AI871" i="1"/>
  <c r="AF871" i="1"/>
  <c r="AH871" i="1"/>
  <c r="AE871" i="1"/>
  <c r="L871" i="1"/>
  <c r="AK870" i="1"/>
  <c r="AI870" i="1"/>
  <c r="AF870" i="1"/>
  <c r="AH870" i="1"/>
  <c r="AE870" i="1"/>
  <c r="L870" i="1"/>
  <c r="AK869" i="1"/>
  <c r="AI869" i="1"/>
  <c r="AF869" i="1"/>
  <c r="AH869" i="1"/>
  <c r="AE869" i="1"/>
  <c r="L869" i="1"/>
  <c r="AK868" i="1"/>
  <c r="AI868" i="1"/>
  <c r="AF868" i="1"/>
  <c r="AH868" i="1"/>
  <c r="AE868" i="1"/>
  <c r="L868" i="1"/>
  <c r="AK867" i="1"/>
  <c r="AI867" i="1"/>
  <c r="AF867" i="1"/>
  <c r="AH867" i="1"/>
  <c r="AE867" i="1"/>
  <c r="L867" i="1"/>
  <c r="AK866" i="1"/>
  <c r="AI866" i="1"/>
  <c r="AF866" i="1"/>
  <c r="AH866" i="1"/>
  <c r="AE866" i="1"/>
  <c r="L866" i="1"/>
  <c r="AK865" i="1"/>
  <c r="AI865" i="1"/>
  <c r="AF865" i="1"/>
  <c r="AH865" i="1"/>
  <c r="AE865" i="1"/>
  <c r="L865" i="1"/>
  <c r="AK864" i="1"/>
  <c r="AI864" i="1"/>
  <c r="AF864" i="1"/>
  <c r="AH864" i="1"/>
  <c r="AE864" i="1"/>
  <c r="L864" i="1"/>
  <c r="AK863" i="1"/>
  <c r="AI863" i="1"/>
  <c r="AF863" i="1"/>
  <c r="AH863" i="1"/>
  <c r="AE863" i="1"/>
  <c r="L863" i="1"/>
  <c r="AK862" i="1"/>
  <c r="AI862" i="1"/>
  <c r="AF862" i="1"/>
  <c r="AH862" i="1"/>
  <c r="AE862" i="1"/>
  <c r="L862" i="1"/>
  <c r="AK861" i="1"/>
  <c r="AI861" i="1"/>
  <c r="AF861" i="1"/>
  <c r="AH861" i="1"/>
  <c r="AE861" i="1"/>
  <c r="L861" i="1"/>
  <c r="AK860" i="1"/>
  <c r="AI860" i="1"/>
  <c r="AF860" i="1"/>
  <c r="AH860" i="1"/>
  <c r="AE860" i="1"/>
  <c r="L860" i="1"/>
  <c r="AK859" i="1"/>
  <c r="AI859" i="1"/>
  <c r="AF859" i="1"/>
  <c r="AH859" i="1"/>
  <c r="AE859" i="1"/>
  <c r="L859" i="1"/>
  <c r="AK858" i="1"/>
  <c r="AI858" i="1"/>
  <c r="AF858" i="1"/>
  <c r="AH858" i="1"/>
  <c r="AE858" i="1"/>
  <c r="L858" i="1"/>
  <c r="AK857" i="1"/>
  <c r="AI857" i="1"/>
  <c r="AF857" i="1"/>
  <c r="AH857" i="1"/>
  <c r="AE857" i="1"/>
  <c r="L857" i="1"/>
  <c r="AK856" i="1"/>
  <c r="AI856" i="1"/>
  <c r="AF856" i="1"/>
  <c r="AH856" i="1"/>
  <c r="AE856" i="1"/>
  <c r="L856" i="1"/>
  <c r="AK855" i="1"/>
  <c r="AI855" i="1"/>
  <c r="AF855" i="1"/>
  <c r="AH855" i="1"/>
  <c r="AE855" i="1"/>
  <c r="L855" i="1"/>
  <c r="AK854" i="1"/>
  <c r="AI854" i="1"/>
  <c r="AF854" i="1"/>
  <c r="AH854" i="1"/>
  <c r="AE854" i="1"/>
  <c r="L854" i="1"/>
  <c r="AK853" i="1"/>
  <c r="AI853" i="1"/>
  <c r="AF853" i="1"/>
  <c r="AH853" i="1"/>
  <c r="AE853" i="1"/>
  <c r="L853" i="1"/>
  <c r="AK852" i="1"/>
  <c r="AI852" i="1"/>
  <c r="AF852" i="1"/>
  <c r="AH852" i="1"/>
  <c r="AE852" i="1"/>
  <c r="L852" i="1"/>
  <c r="AK851" i="1"/>
  <c r="AI851" i="1"/>
  <c r="AF851" i="1"/>
  <c r="AH851" i="1"/>
  <c r="AE851" i="1"/>
  <c r="L851" i="1"/>
  <c r="AK850" i="1"/>
  <c r="AI850" i="1"/>
  <c r="AF850" i="1"/>
  <c r="AH850" i="1"/>
  <c r="AE850" i="1"/>
  <c r="L850" i="1"/>
  <c r="AK849" i="1"/>
  <c r="AI849" i="1"/>
  <c r="AF849" i="1"/>
  <c r="AH849" i="1"/>
  <c r="AE849" i="1"/>
  <c r="L849" i="1"/>
  <c r="AK848" i="1"/>
  <c r="AI848" i="1"/>
  <c r="AF848" i="1"/>
  <c r="AH848" i="1"/>
  <c r="AE848" i="1"/>
  <c r="L848" i="1"/>
  <c r="AK847" i="1"/>
  <c r="AI847" i="1"/>
  <c r="AF847" i="1"/>
  <c r="AH847" i="1"/>
  <c r="AE847" i="1"/>
  <c r="L847" i="1"/>
  <c r="AK846" i="1"/>
  <c r="AI846" i="1"/>
  <c r="AF846" i="1"/>
  <c r="AH846" i="1"/>
  <c r="AE846" i="1"/>
  <c r="L846" i="1"/>
  <c r="AK845" i="1"/>
  <c r="AI845" i="1"/>
  <c r="AF845" i="1"/>
  <c r="AH845" i="1"/>
  <c r="AE845" i="1"/>
  <c r="L845" i="1"/>
  <c r="AK844" i="1"/>
  <c r="AI844" i="1"/>
  <c r="AF844" i="1"/>
  <c r="AH844" i="1"/>
  <c r="AE844" i="1"/>
  <c r="L844" i="1"/>
  <c r="AK843" i="1"/>
  <c r="AI843" i="1"/>
  <c r="AF843" i="1"/>
  <c r="AH843" i="1"/>
  <c r="AE843" i="1"/>
  <c r="L843" i="1"/>
  <c r="AK842" i="1"/>
  <c r="AI842" i="1"/>
  <c r="AF842" i="1"/>
  <c r="AH842" i="1"/>
  <c r="AE842" i="1"/>
  <c r="L842" i="1"/>
  <c r="AK841" i="1"/>
  <c r="AI841" i="1"/>
  <c r="AF841" i="1"/>
  <c r="AH841" i="1"/>
  <c r="AE841" i="1"/>
  <c r="L841" i="1"/>
  <c r="AK840" i="1"/>
  <c r="AI840" i="1"/>
  <c r="AF840" i="1"/>
  <c r="AH840" i="1"/>
  <c r="AE840" i="1"/>
  <c r="L840" i="1"/>
  <c r="AK839" i="1"/>
  <c r="AI839" i="1"/>
  <c r="AF839" i="1"/>
  <c r="AH839" i="1"/>
  <c r="AE839" i="1"/>
  <c r="L839" i="1"/>
  <c r="AK838" i="1"/>
  <c r="AI838" i="1"/>
  <c r="AF838" i="1"/>
  <c r="AH838" i="1"/>
  <c r="AE838" i="1"/>
  <c r="L838" i="1"/>
  <c r="AK837" i="1"/>
  <c r="AI837" i="1"/>
  <c r="AF837" i="1"/>
  <c r="AH837" i="1"/>
  <c r="AE837" i="1"/>
  <c r="L837" i="1"/>
  <c r="AK836" i="1"/>
  <c r="AI836" i="1"/>
  <c r="AF836" i="1"/>
  <c r="AH836" i="1"/>
  <c r="AE836" i="1"/>
  <c r="L836" i="1"/>
  <c r="AK835" i="1"/>
  <c r="AI835" i="1"/>
  <c r="AF835" i="1"/>
  <c r="AH835" i="1"/>
  <c r="AE835" i="1"/>
  <c r="L835" i="1"/>
  <c r="AK834" i="1"/>
  <c r="AI834" i="1"/>
  <c r="AF834" i="1"/>
  <c r="AH834" i="1"/>
  <c r="AE834" i="1"/>
  <c r="L834" i="1"/>
  <c r="AK833" i="1"/>
  <c r="AI833" i="1"/>
  <c r="AF833" i="1"/>
  <c r="AH833" i="1"/>
  <c r="AE833" i="1"/>
  <c r="L833" i="1"/>
  <c r="AK832" i="1"/>
  <c r="AI832" i="1"/>
  <c r="AF832" i="1"/>
  <c r="AH832" i="1"/>
  <c r="AE832" i="1"/>
  <c r="L832" i="1"/>
  <c r="AK831" i="1"/>
  <c r="AI831" i="1"/>
  <c r="AF831" i="1"/>
  <c r="AH831" i="1"/>
  <c r="AE831" i="1"/>
  <c r="L831" i="1"/>
  <c r="AK830" i="1"/>
  <c r="AI830" i="1"/>
  <c r="AF830" i="1"/>
  <c r="AH830" i="1"/>
  <c r="AE830" i="1"/>
  <c r="L830" i="1"/>
  <c r="AK829" i="1"/>
  <c r="AI829" i="1"/>
  <c r="AF829" i="1"/>
  <c r="AH829" i="1"/>
  <c r="AE829" i="1"/>
  <c r="L829" i="1"/>
  <c r="AK828" i="1"/>
  <c r="AI828" i="1"/>
  <c r="AF828" i="1"/>
  <c r="AH828" i="1"/>
  <c r="AE828" i="1"/>
  <c r="L828" i="1"/>
  <c r="AK827" i="1"/>
  <c r="AI827" i="1"/>
  <c r="AF827" i="1"/>
  <c r="AH827" i="1"/>
  <c r="AE827" i="1"/>
  <c r="L827" i="1"/>
  <c r="AK826" i="1"/>
  <c r="AI826" i="1"/>
  <c r="AF826" i="1"/>
  <c r="AH826" i="1"/>
  <c r="AE826" i="1"/>
  <c r="L826" i="1"/>
  <c r="AK825" i="1"/>
  <c r="AI825" i="1"/>
  <c r="AF825" i="1"/>
  <c r="AH825" i="1"/>
  <c r="AE825" i="1"/>
  <c r="L825" i="1"/>
  <c r="AK824" i="1"/>
  <c r="AI824" i="1"/>
  <c r="AF824" i="1"/>
  <c r="AH824" i="1"/>
  <c r="AE824" i="1"/>
  <c r="L824" i="1"/>
  <c r="AK823" i="1"/>
  <c r="AI823" i="1"/>
  <c r="AF823" i="1"/>
  <c r="AH823" i="1"/>
  <c r="AE823" i="1"/>
  <c r="L823" i="1"/>
  <c r="AK822" i="1"/>
  <c r="AI822" i="1"/>
  <c r="AF822" i="1"/>
  <c r="AH822" i="1"/>
  <c r="AE822" i="1"/>
  <c r="L822" i="1"/>
  <c r="AK821" i="1"/>
  <c r="AI821" i="1"/>
  <c r="AF821" i="1"/>
  <c r="AH821" i="1"/>
  <c r="AE821" i="1"/>
  <c r="L821" i="1"/>
  <c r="AK820" i="1"/>
  <c r="AI820" i="1"/>
  <c r="AF820" i="1"/>
  <c r="AH820" i="1"/>
  <c r="AE820" i="1"/>
  <c r="L820" i="1"/>
  <c r="AK819" i="1"/>
  <c r="AI819" i="1"/>
  <c r="AF819" i="1"/>
  <c r="AH819" i="1"/>
  <c r="AE819" i="1"/>
  <c r="L819" i="1"/>
  <c r="AK818" i="1"/>
  <c r="AI818" i="1"/>
  <c r="AF818" i="1"/>
  <c r="AH818" i="1"/>
  <c r="AE818" i="1"/>
  <c r="L818" i="1"/>
  <c r="AK817" i="1"/>
  <c r="AI817" i="1"/>
  <c r="AF817" i="1"/>
  <c r="AH817" i="1"/>
  <c r="AE817" i="1"/>
  <c r="L817" i="1"/>
  <c r="AK816" i="1"/>
  <c r="AI816" i="1"/>
  <c r="AF816" i="1"/>
  <c r="AH816" i="1"/>
  <c r="AE816" i="1"/>
  <c r="L816" i="1"/>
  <c r="AK815" i="1"/>
  <c r="AI815" i="1"/>
  <c r="AF815" i="1"/>
  <c r="AH815" i="1"/>
  <c r="AE815" i="1"/>
  <c r="L815" i="1"/>
  <c r="AK814" i="1"/>
  <c r="AI814" i="1"/>
  <c r="AF814" i="1"/>
  <c r="AH814" i="1"/>
  <c r="AE814" i="1"/>
  <c r="L814" i="1"/>
  <c r="AK813" i="1"/>
  <c r="AI813" i="1"/>
  <c r="AF813" i="1"/>
  <c r="AH813" i="1"/>
  <c r="AE813" i="1"/>
  <c r="L813" i="1"/>
  <c r="AK812" i="1"/>
  <c r="AI812" i="1"/>
  <c r="AF812" i="1"/>
  <c r="AH812" i="1"/>
  <c r="AE812" i="1"/>
  <c r="L812" i="1"/>
  <c r="AK811" i="1"/>
  <c r="AI811" i="1"/>
  <c r="AF811" i="1"/>
  <c r="AH811" i="1"/>
  <c r="AE811" i="1"/>
  <c r="L811" i="1"/>
  <c r="AK810" i="1"/>
  <c r="AI810" i="1"/>
  <c r="AF810" i="1"/>
  <c r="AH810" i="1"/>
  <c r="AE810" i="1"/>
  <c r="L810" i="1"/>
  <c r="AK809" i="1"/>
  <c r="AI809" i="1"/>
  <c r="AF809" i="1"/>
  <c r="AH809" i="1"/>
  <c r="AE809" i="1"/>
  <c r="L809" i="1"/>
  <c r="AK808" i="1"/>
  <c r="AI808" i="1"/>
  <c r="AF808" i="1"/>
  <c r="AH808" i="1"/>
  <c r="AE808" i="1"/>
  <c r="L808" i="1"/>
  <c r="AK807" i="1"/>
  <c r="AI807" i="1"/>
  <c r="AF807" i="1"/>
  <c r="AH807" i="1"/>
  <c r="AE807" i="1"/>
  <c r="L807" i="1"/>
  <c r="AK806" i="1"/>
  <c r="AI806" i="1"/>
  <c r="AF806" i="1"/>
  <c r="AH806" i="1"/>
  <c r="AE806" i="1"/>
  <c r="L806" i="1"/>
  <c r="AK805" i="1"/>
  <c r="AI805" i="1"/>
  <c r="AF805" i="1"/>
  <c r="AH805" i="1"/>
  <c r="AE805" i="1"/>
  <c r="L805" i="1"/>
  <c r="AK804" i="1"/>
  <c r="AI804" i="1"/>
  <c r="AF804" i="1"/>
  <c r="AH804" i="1"/>
  <c r="AE804" i="1"/>
  <c r="L804" i="1"/>
  <c r="AK803" i="1"/>
  <c r="AI803" i="1"/>
  <c r="AF803" i="1"/>
  <c r="AH803" i="1"/>
  <c r="AE803" i="1"/>
  <c r="L803" i="1"/>
  <c r="AK802" i="1"/>
  <c r="AI802" i="1"/>
  <c r="AF802" i="1"/>
  <c r="AH802" i="1"/>
  <c r="AE802" i="1"/>
  <c r="L802" i="1"/>
  <c r="AK801" i="1"/>
  <c r="AI801" i="1"/>
  <c r="AF801" i="1"/>
  <c r="AH801" i="1"/>
  <c r="AE801" i="1"/>
  <c r="L801" i="1"/>
  <c r="AK800" i="1"/>
  <c r="AI800" i="1"/>
  <c r="AF800" i="1"/>
  <c r="AH800" i="1"/>
  <c r="AE800" i="1"/>
  <c r="L800" i="1"/>
  <c r="AK799" i="1"/>
  <c r="AI799" i="1"/>
  <c r="AF799" i="1"/>
  <c r="AH799" i="1"/>
  <c r="AE799" i="1"/>
  <c r="L799" i="1"/>
  <c r="AK798" i="1"/>
  <c r="AI798" i="1"/>
  <c r="AF798" i="1"/>
  <c r="AH798" i="1"/>
  <c r="AE798" i="1"/>
  <c r="L798" i="1"/>
  <c r="AK797" i="1"/>
  <c r="AI797" i="1"/>
  <c r="AF797" i="1"/>
  <c r="AH797" i="1"/>
  <c r="AE797" i="1"/>
  <c r="L797" i="1"/>
  <c r="AK796" i="1"/>
  <c r="AI796" i="1"/>
  <c r="AF796" i="1"/>
  <c r="AH796" i="1"/>
  <c r="AE796" i="1"/>
  <c r="L796" i="1"/>
  <c r="AK795" i="1"/>
  <c r="AI795" i="1"/>
  <c r="AF795" i="1"/>
  <c r="AH795" i="1"/>
  <c r="AE795" i="1"/>
  <c r="L795" i="1"/>
  <c r="AK794" i="1"/>
  <c r="AI794" i="1"/>
  <c r="AF794" i="1"/>
  <c r="AH794" i="1"/>
  <c r="AE794" i="1"/>
  <c r="L794" i="1"/>
  <c r="AK793" i="1"/>
  <c r="AI793" i="1"/>
  <c r="AF793" i="1"/>
  <c r="AH793" i="1"/>
  <c r="AE793" i="1"/>
  <c r="L793" i="1"/>
  <c r="AK792" i="1"/>
  <c r="AI792" i="1"/>
  <c r="AF792" i="1"/>
  <c r="AH792" i="1"/>
  <c r="AE792" i="1"/>
  <c r="L792" i="1"/>
  <c r="AK791" i="1"/>
  <c r="AI791" i="1"/>
  <c r="AF791" i="1"/>
  <c r="AH791" i="1"/>
  <c r="AE791" i="1"/>
  <c r="L791" i="1"/>
  <c r="AK790" i="1"/>
  <c r="AI790" i="1"/>
  <c r="AF790" i="1"/>
  <c r="AH790" i="1"/>
  <c r="AE790" i="1"/>
  <c r="L790" i="1"/>
  <c r="AK789" i="1"/>
  <c r="AI789" i="1"/>
  <c r="AF789" i="1"/>
  <c r="AH789" i="1"/>
  <c r="AE789" i="1"/>
  <c r="L789" i="1"/>
  <c r="AK788" i="1"/>
  <c r="AI788" i="1"/>
  <c r="AF788" i="1"/>
  <c r="AH788" i="1"/>
  <c r="AE788" i="1"/>
  <c r="L788" i="1"/>
  <c r="AK787" i="1"/>
  <c r="AI787" i="1"/>
  <c r="AF787" i="1"/>
  <c r="AH787" i="1"/>
  <c r="AE787" i="1"/>
  <c r="L787" i="1"/>
  <c r="AK786" i="1"/>
  <c r="AI786" i="1"/>
  <c r="AF786" i="1"/>
  <c r="AH786" i="1"/>
  <c r="AE786" i="1"/>
  <c r="L786" i="1"/>
  <c r="AK785" i="1"/>
  <c r="AI785" i="1"/>
  <c r="AF785" i="1"/>
  <c r="AH785" i="1"/>
  <c r="AE785" i="1"/>
  <c r="L785" i="1"/>
  <c r="AK784" i="1"/>
  <c r="AI784" i="1"/>
  <c r="AF784" i="1"/>
  <c r="AH784" i="1"/>
  <c r="AE784" i="1"/>
  <c r="L784" i="1"/>
  <c r="AK783" i="1"/>
  <c r="AI783" i="1"/>
  <c r="AF783" i="1"/>
  <c r="AH783" i="1"/>
  <c r="AE783" i="1"/>
  <c r="L783" i="1"/>
  <c r="AK782" i="1"/>
  <c r="AI782" i="1"/>
  <c r="AF782" i="1"/>
  <c r="AH782" i="1"/>
  <c r="AE782" i="1"/>
  <c r="L782" i="1"/>
  <c r="AK781" i="1"/>
  <c r="AI781" i="1"/>
  <c r="AF781" i="1"/>
  <c r="AH781" i="1"/>
  <c r="AE781" i="1"/>
  <c r="L781" i="1"/>
  <c r="AK780" i="1"/>
  <c r="AI780" i="1"/>
  <c r="AF780" i="1"/>
  <c r="AH780" i="1"/>
  <c r="AE780" i="1"/>
  <c r="L780" i="1"/>
  <c r="AK779" i="1"/>
  <c r="AI779" i="1"/>
  <c r="AF779" i="1"/>
  <c r="AH779" i="1"/>
  <c r="AE779" i="1"/>
  <c r="L779" i="1"/>
  <c r="AK778" i="1"/>
  <c r="AI778" i="1"/>
  <c r="AF778" i="1"/>
  <c r="AH778" i="1"/>
  <c r="AE778" i="1"/>
  <c r="L778" i="1"/>
  <c r="AK777" i="1"/>
  <c r="AI777" i="1"/>
  <c r="AF777" i="1"/>
  <c r="AH777" i="1"/>
  <c r="AE777" i="1"/>
  <c r="L777" i="1"/>
  <c r="AK776" i="1"/>
  <c r="AI776" i="1"/>
  <c r="AF776" i="1"/>
  <c r="AH776" i="1"/>
  <c r="AE776" i="1"/>
  <c r="L776" i="1"/>
  <c r="AK775" i="1"/>
  <c r="AI775" i="1"/>
  <c r="AF775" i="1"/>
  <c r="AH775" i="1"/>
  <c r="AE775" i="1"/>
  <c r="L775" i="1"/>
  <c r="AK774" i="1"/>
  <c r="AI774" i="1"/>
  <c r="AF774" i="1"/>
  <c r="AH774" i="1"/>
  <c r="AE774" i="1"/>
  <c r="L774" i="1"/>
  <c r="AK773" i="1"/>
  <c r="AI773" i="1"/>
  <c r="AF773" i="1"/>
  <c r="AH773" i="1"/>
  <c r="AE773" i="1"/>
  <c r="L773" i="1"/>
  <c r="AK772" i="1"/>
  <c r="AI772" i="1"/>
  <c r="AF772" i="1"/>
  <c r="AH772" i="1"/>
  <c r="AE772" i="1"/>
  <c r="L772" i="1"/>
  <c r="AK771" i="1"/>
  <c r="AI771" i="1"/>
  <c r="AF771" i="1"/>
  <c r="AH771" i="1"/>
  <c r="AE771" i="1"/>
  <c r="L771" i="1"/>
  <c r="AK770" i="1"/>
  <c r="AI770" i="1"/>
  <c r="AF770" i="1"/>
  <c r="AH770" i="1"/>
  <c r="AE770" i="1"/>
  <c r="L770" i="1"/>
  <c r="AK769" i="1"/>
  <c r="AI769" i="1"/>
  <c r="AF769" i="1"/>
  <c r="AH769" i="1"/>
  <c r="AE769" i="1"/>
  <c r="L769" i="1"/>
  <c r="AK768" i="1"/>
  <c r="AI768" i="1"/>
  <c r="AF768" i="1"/>
  <c r="AH768" i="1"/>
  <c r="AE768" i="1"/>
  <c r="L768" i="1"/>
  <c r="AK767" i="1"/>
  <c r="AI767" i="1"/>
  <c r="AF767" i="1"/>
  <c r="AH767" i="1"/>
  <c r="AE767" i="1"/>
  <c r="L767" i="1"/>
  <c r="AK766" i="1"/>
  <c r="AI766" i="1"/>
  <c r="AF766" i="1"/>
  <c r="AH766" i="1"/>
  <c r="AE766" i="1"/>
  <c r="L766" i="1"/>
  <c r="AK765" i="1"/>
  <c r="AI765" i="1"/>
  <c r="AF765" i="1"/>
  <c r="AH765" i="1"/>
  <c r="AE765" i="1"/>
  <c r="L765" i="1"/>
  <c r="AK764" i="1"/>
  <c r="AI764" i="1"/>
  <c r="AF764" i="1"/>
  <c r="AH764" i="1"/>
  <c r="AE764" i="1"/>
  <c r="L764" i="1"/>
  <c r="AK763" i="1"/>
  <c r="AI763" i="1"/>
  <c r="AF763" i="1"/>
  <c r="AH763" i="1"/>
  <c r="AE763" i="1"/>
  <c r="L763" i="1"/>
  <c r="AK762" i="1"/>
  <c r="AI762" i="1"/>
  <c r="AF762" i="1"/>
  <c r="AH762" i="1"/>
  <c r="AE762" i="1"/>
  <c r="L762" i="1"/>
  <c r="AK761" i="1"/>
  <c r="AI761" i="1"/>
  <c r="AF761" i="1"/>
  <c r="AH761" i="1"/>
  <c r="AE761" i="1"/>
  <c r="L761" i="1"/>
  <c r="AK760" i="1"/>
  <c r="AI760" i="1"/>
  <c r="AF760" i="1"/>
  <c r="AH760" i="1"/>
  <c r="AE760" i="1"/>
  <c r="L760" i="1"/>
  <c r="AK759" i="1"/>
  <c r="AI759" i="1"/>
  <c r="AF759" i="1"/>
  <c r="AH759" i="1"/>
  <c r="AE759" i="1"/>
  <c r="L759" i="1"/>
  <c r="AK758" i="1"/>
  <c r="AI758" i="1"/>
  <c r="AF758" i="1"/>
  <c r="AH758" i="1"/>
  <c r="AE758" i="1"/>
  <c r="L758" i="1"/>
  <c r="AK757" i="1"/>
  <c r="AI757" i="1"/>
  <c r="AF757" i="1"/>
  <c r="AH757" i="1"/>
  <c r="AE757" i="1"/>
  <c r="L757" i="1"/>
  <c r="AK756" i="1"/>
  <c r="AI756" i="1"/>
  <c r="AF756" i="1"/>
  <c r="AH756" i="1"/>
  <c r="AE756" i="1"/>
  <c r="L756" i="1"/>
  <c r="AK755" i="1"/>
  <c r="AI755" i="1"/>
  <c r="AF755" i="1"/>
  <c r="AH755" i="1"/>
  <c r="AE755" i="1"/>
  <c r="L755" i="1"/>
  <c r="AK754" i="1"/>
  <c r="AI754" i="1"/>
  <c r="AF754" i="1"/>
  <c r="AH754" i="1"/>
  <c r="AE754" i="1"/>
  <c r="L754" i="1"/>
  <c r="AK753" i="1"/>
  <c r="AI753" i="1"/>
  <c r="AF753" i="1"/>
  <c r="AH753" i="1"/>
  <c r="AE753" i="1"/>
  <c r="L753" i="1"/>
  <c r="AK752" i="1"/>
  <c r="AI752" i="1"/>
  <c r="AF752" i="1"/>
  <c r="AH752" i="1"/>
  <c r="AE752" i="1"/>
  <c r="L752" i="1"/>
  <c r="AK751" i="1"/>
  <c r="AI751" i="1"/>
  <c r="AF751" i="1"/>
  <c r="AH751" i="1"/>
  <c r="AE751" i="1"/>
  <c r="L751" i="1"/>
  <c r="AK750" i="1"/>
  <c r="AI750" i="1"/>
  <c r="AF750" i="1"/>
  <c r="AH750" i="1"/>
  <c r="AE750" i="1"/>
  <c r="L750" i="1"/>
  <c r="AK749" i="1"/>
  <c r="AI749" i="1"/>
  <c r="AF749" i="1"/>
  <c r="AH749" i="1"/>
  <c r="AE749" i="1"/>
  <c r="L749" i="1"/>
  <c r="AK748" i="1"/>
  <c r="AI748" i="1"/>
  <c r="AF748" i="1"/>
  <c r="AH748" i="1"/>
  <c r="AE748" i="1"/>
  <c r="L748" i="1"/>
  <c r="AK747" i="1"/>
  <c r="AI747" i="1"/>
  <c r="AF747" i="1"/>
  <c r="AH747" i="1"/>
  <c r="AE747" i="1"/>
  <c r="L747" i="1"/>
  <c r="AK746" i="1"/>
  <c r="AI746" i="1"/>
  <c r="AF746" i="1"/>
  <c r="AH746" i="1"/>
  <c r="AE746" i="1"/>
  <c r="L746" i="1"/>
  <c r="AK745" i="1"/>
  <c r="AI745" i="1"/>
  <c r="AF745" i="1"/>
  <c r="AH745" i="1"/>
  <c r="AE745" i="1"/>
  <c r="L745" i="1"/>
  <c r="AK744" i="1"/>
  <c r="AI744" i="1"/>
  <c r="AF744" i="1"/>
  <c r="AH744" i="1"/>
  <c r="AE744" i="1"/>
  <c r="L744" i="1"/>
  <c r="AK743" i="1"/>
  <c r="AI743" i="1"/>
  <c r="AF743" i="1"/>
  <c r="AH743" i="1"/>
  <c r="AE743" i="1"/>
  <c r="L743" i="1"/>
  <c r="AK742" i="1"/>
  <c r="AI742" i="1"/>
  <c r="AF742" i="1"/>
  <c r="AH742" i="1"/>
  <c r="AE742" i="1"/>
  <c r="L742" i="1"/>
  <c r="AK741" i="1"/>
  <c r="AI741" i="1"/>
  <c r="AF741" i="1"/>
  <c r="AH741" i="1"/>
  <c r="AE741" i="1"/>
  <c r="L741" i="1"/>
  <c r="AK740" i="1"/>
  <c r="AI740" i="1"/>
  <c r="AF740" i="1"/>
  <c r="AH740" i="1"/>
  <c r="AE740" i="1"/>
  <c r="L740" i="1"/>
  <c r="AK739" i="1"/>
  <c r="AI739" i="1"/>
  <c r="AF739" i="1"/>
  <c r="AH739" i="1"/>
  <c r="AE739" i="1"/>
  <c r="L739" i="1"/>
  <c r="AK738" i="1"/>
  <c r="AI738" i="1"/>
  <c r="AF738" i="1"/>
  <c r="AH738" i="1"/>
  <c r="AE738" i="1"/>
  <c r="L738" i="1"/>
  <c r="AK737" i="1"/>
  <c r="AI737" i="1"/>
  <c r="AF737" i="1"/>
  <c r="AH737" i="1"/>
  <c r="AE737" i="1"/>
  <c r="L737" i="1"/>
  <c r="AK736" i="1"/>
  <c r="AI736" i="1"/>
  <c r="AF736" i="1"/>
  <c r="AH736" i="1"/>
  <c r="AE736" i="1"/>
  <c r="L736" i="1"/>
  <c r="AK735" i="1"/>
  <c r="AI735" i="1"/>
  <c r="AF735" i="1"/>
  <c r="AH735" i="1"/>
  <c r="AE735" i="1"/>
  <c r="L735" i="1"/>
  <c r="AK734" i="1"/>
  <c r="AI734" i="1"/>
  <c r="AF734" i="1"/>
  <c r="AH734" i="1"/>
  <c r="AE734" i="1"/>
  <c r="L734" i="1"/>
  <c r="AK733" i="1"/>
  <c r="AI733" i="1"/>
  <c r="AF733" i="1"/>
  <c r="AH733" i="1"/>
  <c r="AE733" i="1"/>
  <c r="L733" i="1"/>
  <c r="AK732" i="1"/>
  <c r="AI732" i="1"/>
  <c r="AF732" i="1"/>
  <c r="AH732" i="1"/>
  <c r="AE732" i="1"/>
  <c r="L732" i="1"/>
  <c r="AK731" i="1"/>
  <c r="AI731" i="1"/>
  <c r="AF731" i="1"/>
  <c r="AH731" i="1"/>
  <c r="AE731" i="1"/>
  <c r="L731" i="1"/>
  <c r="AK730" i="1"/>
  <c r="AI730" i="1"/>
  <c r="AF730" i="1"/>
  <c r="AH730" i="1"/>
  <c r="AE730" i="1"/>
  <c r="L730" i="1"/>
  <c r="AK729" i="1"/>
  <c r="AI729" i="1"/>
  <c r="AF729" i="1"/>
  <c r="AH729" i="1"/>
  <c r="AE729" i="1"/>
  <c r="L729" i="1"/>
  <c r="AK728" i="1"/>
  <c r="AI728" i="1"/>
  <c r="AF728" i="1"/>
  <c r="AH728" i="1"/>
  <c r="AE728" i="1"/>
  <c r="L728" i="1"/>
  <c r="AK727" i="1"/>
  <c r="AI727" i="1"/>
  <c r="AF727" i="1"/>
  <c r="AH727" i="1"/>
  <c r="AE727" i="1"/>
  <c r="L727" i="1"/>
  <c r="AK726" i="1"/>
  <c r="AI726" i="1"/>
  <c r="AF726" i="1"/>
  <c r="AH726" i="1"/>
  <c r="AE726" i="1"/>
  <c r="L726" i="1"/>
  <c r="AK725" i="1"/>
  <c r="AI725" i="1"/>
  <c r="AF725" i="1"/>
  <c r="AH725" i="1"/>
  <c r="AE725" i="1"/>
  <c r="L725" i="1"/>
  <c r="AK724" i="1"/>
  <c r="AI724" i="1"/>
  <c r="AF724" i="1"/>
  <c r="AH724" i="1"/>
  <c r="AE724" i="1"/>
  <c r="L724" i="1"/>
  <c r="AK723" i="1"/>
  <c r="AI723" i="1"/>
  <c r="AF723" i="1"/>
  <c r="AH723" i="1"/>
  <c r="AE723" i="1"/>
  <c r="L723" i="1"/>
  <c r="AK722" i="1"/>
  <c r="AI722" i="1"/>
  <c r="AF722" i="1"/>
  <c r="AH722" i="1"/>
  <c r="AE722" i="1"/>
  <c r="L722" i="1"/>
  <c r="AK721" i="1"/>
  <c r="AI721" i="1"/>
  <c r="AF721" i="1"/>
  <c r="AH721" i="1"/>
  <c r="AE721" i="1"/>
  <c r="L721" i="1"/>
  <c r="AK720" i="1"/>
  <c r="AI720" i="1"/>
  <c r="AF720" i="1"/>
  <c r="AH720" i="1"/>
  <c r="AE720" i="1"/>
  <c r="L720" i="1"/>
  <c r="AK719" i="1"/>
  <c r="AI719" i="1"/>
  <c r="AF719" i="1"/>
  <c r="AH719" i="1"/>
  <c r="AE719" i="1"/>
  <c r="L719" i="1"/>
  <c r="AK718" i="1"/>
  <c r="AI718" i="1"/>
  <c r="AF718" i="1"/>
  <c r="AH718" i="1"/>
  <c r="AE718" i="1"/>
  <c r="L718" i="1"/>
  <c r="AK717" i="1"/>
  <c r="AI717" i="1"/>
  <c r="AF717" i="1"/>
  <c r="AH717" i="1"/>
  <c r="AE717" i="1"/>
  <c r="L717" i="1"/>
  <c r="AK716" i="1"/>
  <c r="AI716" i="1"/>
  <c r="AF716" i="1"/>
  <c r="AH716" i="1"/>
  <c r="AE716" i="1"/>
  <c r="L716" i="1"/>
  <c r="AK715" i="1"/>
  <c r="AI715" i="1"/>
  <c r="AF715" i="1"/>
  <c r="AH715" i="1"/>
  <c r="AE715" i="1"/>
  <c r="L715" i="1"/>
  <c r="AK714" i="1"/>
  <c r="AI714" i="1"/>
  <c r="AF714" i="1"/>
  <c r="AH714" i="1"/>
  <c r="AE714" i="1"/>
  <c r="L714" i="1"/>
  <c r="AK713" i="1"/>
  <c r="AI713" i="1"/>
  <c r="AF713" i="1"/>
  <c r="AH713" i="1"/>
  <c r="AE713" i="1"/>
  <c r="L713" i="1"/>
  <c r="AK712" i="1"/>
  <c r="AI712" i="1"/>
  <c r="AF712" i="1"/>
  <c r="AH712" i="1"/>
  <c r="AE712" i="1"/>
  <c r="L712" i="1"/>
  <c r="AK711" i="1"/>
  <c r="AI711" i="1"/>
  <c r="AF711" i="1"/>
  <c r="AH711" i="1"/>
  <c r="AE711" i="1"/>
  <c r="L711" i="1"/>
  <c r="AK710" i="1"/>
  <c r="AI710" i="1"/>
  <c r="AF710" i="1"/>
  <c r="AH710" i="1"/>
  <c r="AE710" i="1"/>
  <c r="L710" i="1"/>
  <c r="AK709" i="1"/>
  <c r="AI709" i="1"/>
  <c r="AF709" i="1"/>
  <c r="AH709" i="1"/>
  <c r="AE709" i="1"/>
  <c r="L709" i="1"/>
  <c r="AK708" i="1"/>
  <c r="AI708" i="1"/>
  <c r="AF708" i="1"/>
  <c r="AH708" i="1"/>
  <c r="AE708" i="1"/>
  <c r="L708" i="1"/>
  <c r="AK707" i="1"/>
  <c r="AI707" i="1"/>
  <c r="AF707" i="1"/>
  <c r="AH707" i="1"/>
  <c r="AE707" i="1"/>
  <c r="L707" i="1"/>
  <c r="AK706" i="1"/>
  <c r="AI706" i="1"/>
  <c r="AF706" i="1"/>
  <c r="AH706" i="1"/>
  <c r="AE706" i="1"/>
  <c r="L706" i="1"/>
  <c r="AK705" i="1"/>
  <c r="AI705" i="1"/>
  <c r="AF705" i="1"/>
  <c r="AH705" i="1"/>
  <c r="AE705" i="1"/>
  <c r="L705" i="1"/>
  <c r="AK704" i="1"/>
  <c r="AI704" i="1"/>
  <c r="AF704" i="1"/>
  <c r="AH704" i="1"/>
  <c r="AE704" i="1"/>
  <c r="L704" i="1"/>
  <c r="AK703" i="1"/>
  <c r="AI703" i="1"/>
  <c r="AF703" i="1"/>
  <c r="AH703" i="1"/>
  <c r="AE703" i="1"/>
  <c r="L703" i="1"/>
  <c r="AK702" i="1"/>
  <c r="AI702" i="1"/>
  <c r="AF702" i="1"/>
  <c r="AH702" i="1"/>
  <c r="AE702" i="1"/>
  <c r="L702" i="1"/>
  <c r="AK701" i="1"/>
  <c r="AI701" i="1"/>
  <c r="AF701" i="1"/>
  <c r="AH701" i="1"/>
  <c r="AE701" i="1"/>
  <c r="L701" i="1"/>
  <c r="AK700" i="1"/>
  <c r="AI700" i="1"/>
  <c r="AF700" i="1"/>
  <c r="AH700" i="1"/>
  <c r="AE700" i="1"/>
  <c r="L700" i="1"/>
  <c r="AK699" i="1"/>
  <c r="AI699" i="1"/>
  <c r="AF699" i="1"/>
  <c r="AH699" i="1"/>
  <c r="AE699" i="1"/>
  <c r="L699" i="1"/>
  <c r="AK698" i="1"/>
  <c r="AI698" i="1"/>
  <c r="AF698" i="1"/>
  <c r="AH698" i="1"/>
  <c r="AE698" i="1"/>
  <c r="L698" i="1"/>
  <c r="AK697" i="1"/>
  <c r="AI697" i="1"/>
  <c r="AF697" i="1"/>
  <c r="AH697" i="1"/>
  <c r="AE697" i="1"/>
  <c r="L697" i="1"/>
  <c r="AK696" i="1"/>
  <c r="AI696" i="1"/>
  <c r="AF696" i="1"/>
  <c r="AH696" i="1"/>
  <c r="AE696" i="1"/>
  <c r="L696" i="1"/>
  <c r="AK695" i="1"/>
  <c r="AI695" i="1"/>
  <c r="AF695" i="1"/>
  <c r="AH695" i="1"/>
  <c r="AE695" i="1"/>
  <c r="L695" i="1"/>
  <c r="AK694" i="1"/>
  <c r="AI694" i="1"/>
  <c r="AF694" i="1"/>
  <c r="AH694" i="1"/>
  <c r="AE694" i="1"/>
  <c r="L694" i="1"/>
  <c r="AK693" i="1"/>
  <c r="AI693" i="1"/>
  <c r="AF693" i="1"/>
  <c r="AH693" i="1"/>
  <c r="AE693" i="1"/>
  <c r="L693" i="1"/>
  <c r="AK692" i="1"/>
  <c r="AI692" i="1"/>
  <c r="AF692" i="1"/>
  <c r="AH692" i="1"/>
  <c r="AE692" i="1"/>
  <c r="L692" i="1"/>
  <c r="AK691" i="1"/>
  <c r="AI691" i="1"/>
  <c r="AF691" i="1"/>
  <c r="AH691" i="1"/>
  <c r="AE691" i="1"/>
  <c r="L691" i="1"/>
  <c r="AK690" i="1"/>
  <c r="AI690" i="1"/>
  <c r="AF690" i="1"/>
  <c r="AH690" i="1"/>
  <c r="AE690" i="1"/>
  <c r="L690" i="1"/>
  <c r="AK689" i="1"/>
  <c r="AI689" i="1"/>
  <c r="AF689" i="1"/>
  <c r="AH689" i="1"/>
  <c r="AE689" i="1"/>
  <c r="L689" i="1"/>
  <c r="AK688" i="1"/>
  <c r="AI688" i="1"/>
  <c r="AF688" i="1"/>
  <c r="AH688" i="1"/>
  <c r="AE688" i="1"/>
  <c r="L688" i="1"/>
  <c r="AK687" i="1"/>
  <c r="AI687" i="1"/>
  <c r="AF687" i="1"/>
  <c r="AH687" i="1"/>
  <c r="AE687" i="1"/>
  <c r="L687" i="1"/>
  <c r="AK686" i="1"/>
  <c r="AI686" i="1"/>
  <c r="AF686" i="1"/>
  <c r="AH686" i="1"/>
  <c r="AE686" i="1"/>
  <c r="L686" i="1"/>
  <c r="AK685" i="1"/>
  <c r="AI685" i="1"/>
  <c r="AF685" i="1"/>
  <c r="AH685" i="1"/>
  <c r="AE685" i="1"/>
  <c r="L685" i="1"/>
  <c r="AK684" i="1"/>
  <c r="AI684" i="1"/>
  <c r="AF684" i="1"/>
  <c r="AH684" i="1"/>
  <c r="AE684" i="1"/>
  <c r="L684" i="1"/>
  <c r="AK683" i="1"/>
  <c r="AI683" i="1"/>
  <c r="AF683" i="1"/>
  <c r="AH683" i="1"/>
  <c r="AE683" i="1"/>
  <c r="L683" i="1"/>
  <c r="AK682" i="1"/>
  <c r="AI682" i="1"/>
  <c r="AF682" i="1"/>
  <c r="AH682" i="1"/>
  <c r="AE682" i="1"/>
  <c r="L682" i="1"/>
  <c r="AK681" i="1"/>
  <c r="AI681" i="1"/>
  <c r="AF681" i="1"/>
  <c r="AH681" i="1"/>
  <c r="AE681" i="1"/>
  <c r="L681" i="1"/>
  <c r="AK680" i="1"/>
  <c r="AI680" i="1"/>
  <c r="AF680" i="1"/>
  <c r="AH680" i="1"/>
  <c r="AE680" i="1"/>
  <c r="L680" i="1"/>
  <c r="AK679" i="1"/>
  <c r="AI679" i="1"/>
  <c r="AF679" i="1"/>
  <c r="AH679" i="1"/>
  <c r="AE679" i="1"/>
  <c r="L679" i="1"/>
  <c r="AK678" i="1"/>
  <c r="AI678" i="1"/>
  <c r="AF678" i="1"/>
  <c r="AH678" i="1"/>
  <c r="AE678" i="1"/>
  <c r="L678" i="1"/>
  <c r="AK677" i="1"/>
  <c r="AI677" i="1"/>
  <c r="AF677" i="1"/>
  <c r="AH677" i="1"/>
  <c r="AE677" i="1"/>
  <c r="L677" i="1"/>
  <c r="AK676" i="1"/>
  <c r="AI676" i="1"/>
  <c r="AF676" i="1"/>
  <c r="AH676" i="1"/>
  <c r="AE676" i="1"/>
  <c r="L676" i="1"/>
  <c r="AK675" i="1"/>
  <c r="AI675" i="1"/>
  <c r="AF675" i="1"/>
  <c r="AH675" i="1"/>
  <c r="AE675" i="1"/>
  <c r="L675" i="1"/>
  <c r="AK674" i="1"/>
  <c r="AI674" i="1"/>
  <c r="AF674" i="1"/>
  <c r="AH674" i="1"/>
  <c r="AE674" i="1"/>
  <c r="L674" i="1"/>
  <c r="AK673" i="1"/>
  <c r="AI673" i="1"/>
  <c r="AF673" i="1"/>
  <c r="AH673" i="1"/>
  <c r="AE673" i="1"/>
  <c r="L673" i="1"/>
  <c r="AK672" i="1"/>
  <c r="AI672" i="1"/>
  <c r="AF672" i="1"/>
  <c r="AH672" i="1"/>
  <c r="AE672" i="1"/>
  <c r="L672" i="1"/>
  <c r="AK671" i="1"/>
  <c r="AI671" i="1"/>
  <c r="AF671" i="1"/>
  <c r="AH671" i="1"/>
  <c r="AE671" i="1"/>
  <c r="L671" i="1"/>
  <c r="AK670" i="1"/>
  <c r="AI670" i="1"/>
  <c r="AF670" i="1"/>
  <c r="AH670" i="1"/>
  <c r="AE670" i="1"/>
  <c r="L670" i="1"/>
  <c r="AK669" i="1"/>
  <c r="AI669" i="1"/>
  <c r="AF669" i="1"/>
  <c r="AH669" i="1"/>
  <c r="AE669" i="1"/>
  <c r="L669" i="1"/>
  <c r="AK668" i="1"/>
  <c r="AI668" i="1"/>
  <c r="AF668" i="1"/>
  <c r="AH668" i="1"/>
  <c r="AE668" i="1"/>
  <c r="L668" i="1"/>
  <c r="AK667" i="1"/>
  <c r="AI667" i="1"/>
  <c r="AF667" i="1"/>
  <c r="AH667" i="1"/>
  <c r="AE667" i="1"/>
  <c r="L667" i="1"/>
  <c r="AK666" i="1"/>
  <c r="AI666" i="1"/>
  <c r="AF666" i="1"/>
  <c r="AH666" i="1"/>
  <c r="AE666" i="1"/>
  <c r="L666" i="1"/>
  <c r="AK665" i="1"/>
  <c r="AI665" i="1"/>
  <c r="AF665" i="1"/>
  <c r="AH665" i="1"/>
  <c r="AE665" i="1"/>
  <c r="L665" i="1"/>
  <c r="AK664" i="1"/>
  <c r="AI664" i="1"/>
  <c r="AF664" i="1"/>
  <c r="AH664" i="1"/>
  <c r="AE664" i="1"/>
  <c r="L664" i="1"/>
  <c r="AK663" i="1"/>
  <c r="AI663" i="1"/>
  <c r="AF663" i="1"/>
  <c r="AH663" i="1"/>
  <c r="AE663" i="1"/>
  <c r="L663" i="1"/>
  <c r="AK662" i="1"/>
  <c r="AI662" i="1"/>
  <c r="AF662" i="1"/>
  <c r="AH662" i="1"/>
  <c r="AE662" i="1"/>
  <c r="L662" i="1"/>
  <c r="AK661" i="1"/>
  <c r="AI661" i="1"/>
  <c r="AF661" i="1"/>
  <c r="AH661" i="1"/>
  <c r="AE661" i="1"/>
  <c r="L661" i="1"/>
  <c r="AK660" i="1"/>
  <c r="AI660" i="1"/>
  <c r="AF660" i="1"/>
  <c r="AH660" i="1"/>
  <c r="AE660" i="1"/>
  <c r="L660" i="1"/>
  <c r="AK659" i="1"/>
  <c r="AI659" i="1"/>
  <c r="AF659" i="1"/>
  <c r="AH659" i="1"/>
  <c r="AE659" i="1"/>
  <c r="L659" i="1"/>
  <c r="AK658" i="1"/>
  <c r="AI658" i="1"/>
  <c r="AF658" i="1"/>
  <c r="AH658" i="1"/>
  <c r="AE658" i="1"/>
  <c r="L658" i="1"/>
  <c r="AK657" i="1"/>
  <c r="AI657" i="1"/>
  <c r="AF657" i="1"/>
  <c r="AH657" i="1"/>
  <c r="AE657" i="1"/>
  <c r="L657" i="1"/>
  <c r="AK656" i="1"/>
  <c r="AI656" i="1"/>
  <c r="AF656" i="1"/>
  <c r="AH656" i="1"/>
  <c r="AE656" i="1"/>
  <c r="L656" i="1"/>
  <c r="AK655" i="1"/>
  <c r="AI655" i="1"/>
  <c r="AF655" i="1"/>
  <c r="AH655" i="1"/>
  <c r="AE655" i="1"/>
  <c r="L655" i="1"/>
  <c r="AK654" i="1"/>
  <c r="AI654" i="1"/>
  <c r="AF654" i="1"/>
  <c r="AH654" i="1"/>
  <c r="AE654" i="1"/>
  <c r="L654" i="1"/>
  <c r="AK653" i="1"/>
  <c r="AI653" i="1"/>
  <c r="AF653" i="1"/>
  <c r="AH653" i="1"/>
  <c r="AE653" i="1"/>
  <c r="L653" i="1"/>
  <c r="AK652" i="1"/>
  <c r="AI652" i="1"/>
  <c r="AF652" i="1"/>
  <c r="AH652" i="1"/>
  <c r="AE652" i="1"/>
  <c r="L652" i="1"/>
  <c r="AK651" i="1"/>
  <c r="AI651" i="1"/>
  <c r="AF651" i="1"/>
  <c r="AH651" i="1"/>
  <c r="AE651" i="1"/>
  <c r="L651" i="1"/>
  <c r="AK650" i="1"/>
  <c r="AI650" i="1"/>
  <c r="AF650" i="1"/>
  <c r="AH650" i="1"/>
  <c r="AE650" i="1"/>
  <c r="L650" i="1"/>
  <c r="AK649" i="1"/>
  <c r="AI649" i="1"/>
  <c r="AF649" i="1"/>
  <c r="AH649" i="1"/>
  <c r="AE649" i="1"/>
  <c r="L649" i="1"/>
  <c r="AK648" i="1"/>
  <c r="AI648" i="1"/>
  <c r="AF648" i="1"/>
  <c r="AH648" i="1"/>
  <c r="AE648" i="1"/>
  <c r="L648" i="1"/>
  <c r="AK647" i="1"/>
  <c r="AI647" i="1"/>
  <c r="AF647" i="1"/>
  <c r="AH647" i="1"/>
  <c r="AE647" i="1"/>
  <c r="L647" i="1"/>
  <c r="AK646" i="1"/>
  <c r="AI646" i="1"/>
  <c r="AF646" i="1"/>
  <c r="AH646" i="1"/>
  <c r="AE646" i="1"/>
  <c r="L646" i="1"/>
  <c r="AK645" i="1"/>
  <c r="AI645" i="1"/>
  <c r="AF645" i="1"/>
  <c r="AH645" i="1"/>
  <c r="AE645" i="1"/>
  <c r="L645" i="1"/>
  <c r="AK644" i="1"/>
  <c r="AI644" i="1"/>
  <c r="AF644" i="1"/>
  <c r="AH644" i="1"/>
  <c r="AE644" i="1"/>
  <c r="L644" i="1"/>
  <c r="AK643" i="1"/>
  <c r="AI643" i="1"/>
  <c r="AF643" i="1"/>
  <c r="AH643" i="1"/>
  <c r="AE643" i="1"/>
  <c r="L643" i="1"/>
  <c r="AK642" i="1"/>
  <c r="AI642" i="1"/>
  <c r="AF642" i="1"/>
  <c r="AH642" i="1"/>
  <c r="AE642" i="1"/>
  <c r="L642" i="1"/>
  <c r="AK641" i="1"/>
  <c r="AI641" i="1"/>
  <c r="AF641" i="1"/>
  <c r="AH641" i="1"/>
  <c r="AE641" i="1"/>
  <c r="L641" i="1"/>
  <c r="AK640" i="1"/>
  <c r="AI640" i="1"/>
  <c r="AF640" i="1"/>
  <c r="AH640" i="1"/>
  <c r="AE640" i="1"/>
  <c r="L640" i="1"/>
  <c r="AK639" i="1"/>
  <c r="AI639" i="1"/>
  <c r="AF639" i="1"/>
  <c r="AH639" i="1"/>
  <c r="AE639" i="1"/>
  <c r="L639" i="1"/>
  <c r="AK638" i="1"/>
  <c r="AI638" i="1"/>
  <c r="AF638" i="1"/>
  <c r="AH638" i="1"/>
  <c r="AE638" i="1"/>
  <c r="L638" i="1"/>
  <c r="AK637" i="1"/>
  <c r="AI637" i="1"/>
  <c r="AF637" i="1"/>
  <c r="AH637" i="1"/>
  <c r="AE637" i="1"/>
  <c r="L637" i="1"/>
  <c r="AK636" i="1"/>
  <c r="AI636" i="1"/>
  <c r="AF636" i="1"/>
  <c r="AH636" i="1"/>
  <c r="AE636" i="1"/>
  <c r="L636" i="1"/>
  <c r="AK635" i="1"/>
  <c r="AI635" i="1"/>
  <c r="AF635" i="1"/>
  <c r="AH635" i="1"/>
  <c r="AE635" i="1"/>
  <c r="L635" i="1"/>
  <c r="AK634" i="1"/>
  <c r="AI634" i="1"/>
  <c r="AF634" i="1"/>
  <c r="AH634" i="1"/>
  <c r="AE634" i="1"/>
  <c r="L634" i="1"/>
  <c r="AK633" i="1"/>
  <c r="AI633" i="1"/>
  <c r="AF633" i="1"/>
  <c r="AH633" i="1"/>
  <c r="AE633" i="1"/>
  <c r="L633" i="1"/>
  <c r="AK632" i="1"/>
  <c r="AI632" i="1"/>
  <c r="AF632" i="1"/>
  <c r="AH632" i="1"/>
  <c r="AE632" i="1"/>
  <c r="L632" i="1"/>
  <c r="AK631" i="1"/>
  <c r="AI631" i="1"/>
  <c r="AF631" i="1"/>
  <c r="AH631" i="1"/>
  <c r="AE631" i="1"/>
  <c r="L631" i="1"/>
  <c r="AK630" i="1"/>
  <c r="AI630" i="1"/>
  <c r="AF630" i="1"/>
  <c r="AH630" i="1"/>
  <c r="AE630" i="1"/>
  <c r="L630" i="1"/>
  <c r="AK629" i="1"/>
  <c r="AI629" i="1"/>
  <c r="AF629" i="1"/>
  <c r="AH629" i="1"/>
  <c r="AE629" i="1"/>
  <c r="L629" i="1"/>
  <c r="AK628" i="1"/>
  <c r="AI628" i="1"/>
  <c r="AF628" i="1"/>
  <c r="AH628" i="1"/>
  <c r="AE628" i="1"/>
  <c r="L628" i="1"/>
  <c r="AK627" i="1"/>
  <c r="AI627" i="1"/>
  <c r="AF627" i="1"/>
  <c r="AH627" i="1"/>
  <c r="AE627" i="1"/>
  <c r="L627" i="1"/>
  <c r="AK626" i="1"/>
  <c r="AI626" i="1"/>
  <c r="AF626" i="1"/>
  <c r="AH626" i="1"/>
  <c r="AE626" i="1"/>
  <c r="L626" i="1"/>
  <c r="AK625" i="1"/>
  <c r="AI625" i="1"/>
  <c r="AF625" i="1"/>
  <c r="AH625" i="1"/>
  <c r="AE625" i="1"/>
  <c r="L625" i="1"/>
  <c r="AK624" i="1"/>
  <c r="AI624" i="1"/>
  <c r="AF624" i="1"/>
  <c r="AH624" i="1"/>
  <c r="AE624" i="1"/>
  <c r="L624" i="1"/>
  <c r="AK623" i="1"/>
  <c r="AI623" i="1"/>
  <c r="AF623" i="1"/>
  <c r="AH623" i="1"/>
  <c r="AE623" i="1"/>
  <c r="L623" i="1"/>
  <c r="AK622" i="1"/>
  <c r="AI622" i="1"/>
  <c r="AF622" i="1"/>
  <c r="AH622" i="1"/>
  <c r="AE622" i="1"/>
  <c r="L622" i="1"/>
  <c r="AK621" i="1"/>
  <c r="AI621" i="1"/>
  <c r="AF621" i="1"/>
  <c r="AH621" i="1"/>
  <c r="AE621" i="1"/>
  <c r="L621" i="1"/>
  <c r="AK620" i="1"/>
  <c r="AI620" i="1"/>
  <c r="AF620" i="1"/>
  <c r="AH620" i="1"/>
  <c r="AE620" i="1"/>
  <c r="L620" i="1"/>
  <c r="AK619" i="1"/>
  <c r="AI619" i="1"/>
  <c r="AF619" i="1"/>
  <c r="AH619" i="1"/>
  <c r="AE619" i="1"/>
  <c r="L619" i="1"/>
  <c r="AK618" i="1"/>
  <c r="AI618" i="1"/>
  <c r="AF618" i="1"/>
  <c r="AH618" i="1"/>
  <c r="AE618" i="1"/>
  <c r="L618" i="1"/>
  <c r="AK617" i="1"/>
  <c r="AI617" i="1"/>
  <c r="AF617" i="1"/>
  <c r="AH617" i="1"/>
  <c r="AE617" i="1"/>
  <c r="L617" i="1"/>
  <c r="AK616" i="1"/>
  <c r="AI616" i="1"/>
  <c r="AF616" i="1"/>
  <c r="AH616" i="1"/>
  <c r="AE616" i="1"/>
  <c r="L616" i="1"/>
  <c r="AK615" i="1"/>
  <c r="AI615" i="1"/>
  <c r="AF615" i="1"/>
  <c r="AH615" i="1"/>
  <c r="AE615" i="1"/>
  <c r="L615" i="1"/>
  <c r="AK614" i="1"/>
  <c r="AI614" i="1"/>
  <c r="AF614" i="1"/>
  <c r="AH614" i="1"/>
  <c r="AE614" i="1"/>
  <c r="L614" i="1"/>
  <c r="AK613" i="1"/>
  <c r="AI613" i="1"/>
  <c r="AF613" i="1"/>
  <c r="AH613" i="1"/>
  <c r="AE613" i="1"/>
  <c r="L613" i="1"/>
  <c r="AK612" i="1"/>
  <c r="AI612" i="1"/>
  <c r="AF612" i="1"/>
  <c r="AH612" i="1"/>
  <c r="AE612" i="1"/>
  <c r="L612" i="1"/>
  <c r="AK611" i="1"/>
  <c r="AI611" i="1"/>
  <c r="AF611" i="1"/>
  <c r="AH611" i="1"/>
  <c r="AE611" i="1"/>
  <c r="L611" i="1"/>
  <c r="AK610" i="1"/>
  <c r="AI610" i="1"/>
  <c r="AF610" i="1"/>
  <c r="AH610" i="1"/>
  <c r="AE610" i="1"/>
  <c r="L610" i="1"/>
  <c r="AK609" i="1"/>
  <c r="AI609" i="1"/>
  <c r="AF609" i="1"/>
  <c r="AH609" i="1"/>
  <c r="AE609" i="1"/>
  <c r="L609" i="1"/>
  <c r="AK608" i="1"/>
  <c r="AI608" i="1"/>
  <c r="AF608" i="1"/>
  <c r="AH608" i="1"/>
  <c r="AE608" i="1"/>
  <c r="L608" i="1"/>
  <c r="AK607" i="1"/>
  <c r="AI607" i="1"/>
  <c r="AF607" i="1"/>
  <c r="AH607" i="1"/>
  <c r="AE607" i="1"/>
  <c r="L607" i="1"/>
  <c r="AK606" i="1"/>
  <c r="AI606" i="1"/>
  <c r="AF606" i="1"/>
  <c r="AH606" i="1"/>
  <c r="AE606" i="1"/>
  <c r="L606" i="1"/>
  <c r="AK605" i="1"/>
  <c r="AI605" i="1"/>
  <c r="AF605" i="1"/>
  <c r="AH605" i="1"/>
  <c r="AE605" i="1"/>
  <c r="L605" i="1"/>
  <c r="AK604" i="1"/>
  <c r="AI604" i="1"/>
  <c r="AF604" i="1"/>
  <c r="AH604" i="1"/>
  <c r="AE604" i="1"/>
  <c r="L604" i="1"/>
  <c r="AK603" i="1"/>
  <c r="AI603" i="1"/>
  <c r="AF603" i="1"/>
  <c r="AH603" i="1"/>
  <c r="AE603" i="1"/>
  <c r="L603" i="1"/>
  <c r="AK602" i="1"/>
  <c r="AI602" i="1"/>
  <c r="AF602" i="1"/>
  <c r="AH602" i="1"/>
  <c r="AE602" i="1"/>
  <c r="L602" i="1"/>
  <c r="AK601" i="1"/>
  <c r="AI601" i="1"/>
  <c r="AF601" i="1"/>
  <c r="AH601" i="1"/>
  <c r="AE601" i="1"/>
  <c r="L601" i="1"/>
  <c r="AK600" i="1"/>
  <c r="AI600" i="1"/>
  <c r="AF600" i="1"/>
  <c r="AH600" i="1"/>
  <c r="AE600" i="1"/>
  <c r="L600" i="1"/>
  <c r="AK599" i="1"/>
  <c r="AI599" i="1"/>
  <c r="AF599" i="1"/>
  <c r="AH599" i="1"/>
  <c r="AE599" i="1"/>
  <c r="L599" i="1"/>
  <c r="AK598" i="1"/>
  <c r="AI598" i="1"/>
  <c r="AF598" i="1"/>
  <c r="AH598" i="1"/>
  <c r="AE598" i="1"/>
  <c r="L598" i="1"/>
  <c r="AK597" i="1"/>
  <c r="AI597" i="1"/>
  <c r="AF597" i="1"/>
  <c r="AH597" i="1"/>
  <c r="AE597" i="1"/>
  <c r="L597" i="1"/>
  <c r="AK596" i="1"/>
  <c r="AI596" i="1"/>
  <c r="AF596" i="1"/>
  <c r="AH596" i="1"/>
  <c r="AE596" i="1"/>
  <c r="L596" i="1"/>
  <c r="AK595" i="1"/>
  <c r="AI595" i="1"/>
  <c r="AF595" i="1"/>
  <c r="AH595" i="1"/>
  <c r="AE595" i="1"/>
  <c r="L595" i="1"/>
  <c r="AK594" i="1"/>
  <c r="AI594" i="1"/>
  <c r="AF594" i="1"/>
  <c r="AH594" i="1"/>
  <c r="AE594" i="1"/>
  <c r="L594" i="1"/>
  <c r="AK593" i="1"/>
  <c r="AI593" i="1"/>
  <c r="AF593" i="1"/>
  <c r="AH593" i="1"/>
  <c r="AE593" i="1"/>
  <c r="L593" i="1"/>
  <c r="AK592" i="1"/>
  <c r="AI592" i="1"/>
  <c r="AF592" i="1"/>
  <c r="AH592" i="1"/>
  <c r="AE592" i="1"/>
  <c r="L592" i="1"/>
  <c r="AK591" i="1"/>
  <c r="AI591" i="1"/>
  <c r="AF591" i="1"/>
  <c r="AH591" i="1"/>
  <c r="AE591" i="1"/>
  <c r="L591" i="1"/>
  <c r="AK590" i="1"/>
  <c r="AI590" i="1"/>
  <c r="AF590" i="1"/>
  <c r="AH590" i="1"/>
  <c r="AE590" i="1"/>
  <c r="L590" i="1"/>
  <c r="AK589" i="1"/>
  <c r="AI589" i="1"/>
  <c r="AF589" i="1"/>
  <c r="AH589" i="1"/>
  <c r="AE589" i="1"/>
  <c r="L589" i="1"/>
  <c r="AK588" i="1"/>
  <c r="AI588" i="1"/>
  <c r="AF588" i="1"/>
  <c r="AH588" i="1"/>
  <c r="AE588" i="1"/>
  <c r="L588" i="1"/>
  <c r="AK587" i="1"/>
  <c r="AI587" i="1"/>
  <c r="AF587" i="1"/>
  <c r="AH587" i="1"/>
  <c r="AE587" i="1"/>
  <c r="L587" i="1"/>
  <c r="AK586" i="1"/>
  <c r="AI586" i="1"/>
  <c r="AF586" i="1"/>
  <c r="AH586" i="1"/>
  <c r="AE586" i="1"/>
  <c r="L586" i="1"/>
  <c r="AK585" i="1"/>
  <c r="AI585" i="1"/>
  <c r="AF585" i="1"/>
  <c r="AH585" i="1"/>
  <c r="AE585" i="1"/>
  <c r="L585" i="1"/>
  <c r="AK584" i="1"/>
  <c r="AI584" i="1"/>
  <c r="AF584" i="1"/>
  <c r="AH584" i="1"/>
  <c r="AE584" i="1"/>
  <c r="L584" i="1"/>
  <c r="AK583" i="1"/>
  <c r="AI583" i="1"/>
  <c r="AF583" i="1"/>
  <c r="AH583" i="1"/>
  <c r="AE583" i="1"/>
  <c r="L583" i="1"/>
  <c r="AK582" i="1"/>
  <c r="AI582" i="1"/>
  <c r="AF582" i="1"/>
  <c r="AH582" i="1"/>
  <c r="AE582" i="1"/>
  <c r="L582" i="1"/>
  <c r="AK581" i="1"/>
  <c r="AI581" i="1"/>
  <c r="AF581" i="1"/>
  <c r="AH581" i="1"/>
  <c r="AE581" i="1"/>
  <c r="L581" i="1"/>
  <c r="AK580" i="1"/>
  <c r="AI580" i="1"/>
  <c r="AF580" i="1"/>
  <c r="AH580" i="1"/>
  <c r="AE580" i="1"/>
  <c r="L580" i="1"/>
  <c r="AK579" i="1"/>
  <c r="AI579" i="1"/>
  <c r="AF579" i="1"/>
  <c r="AH579" i="1"/>
  <c r="AE579" i="1"/>
  <c r="L579" i="1"/>
  <c r="AK578" i="1"/>
  <c r="AI578" i="1"/>
  <c r="AF578" i="1"/>
  <c r="AH578" i="1"/>
  <c r="AE578" i="1"/>
  <c r="L578" i="1"/>
  <c r="AK577" i="1"/>
  <c r="AI577" i="1"/>
  <c r="AF577" i="1"/>
  <c r="AH577" i="1"/>
  <c r="AE577" i="1"/>
  <c r="L577" i="1"/>
  <c r="AK576" i="1"/>
  <c r="AI576" i="1"/>
  <c r="AF576" i="1"/>
  <c r="AH576" i="1"/>
  <c r="AE576" i="1"/>
  <c r="L576" i="1"/>
  <c r="AK575" i="1"/>
  <c r="AI575" i="1"/>
  <c r="AF575" i="1"/>
  <c r="AH575" i="1"/>
  <c r="AE575" i="1"/>
  <c r="L575" i="1"/>
  <c r="AK574" i="1"/>
  <c r="AI574" i="1"/>
  <c r="AF574" i="1"/>
  <c r="AH574" i="1"/>
  <c r="AE574" i="1"/>
  <c r="L574" i="1"/>
  <c r="AK573" i="1"/>
  <c r="AI573" i="1"/>
  <c r="AF573" i="1"/>
  <c r="AH573" i="1"/>
  <c r="AE573" i="1"/>
  <c r="L573" i="1"/>
  <c r="AK572" i="1"/>
  <c r="AI572" i="1"/>
  <c r="AF572" i="1"/>
  <c r="AH572" i="1"/>
  <c r="AE572" i="1"/>
  <c r="L572" i="1"/>
  <c r="AK571" i="1"/>
  <c r="AI571" i="1"/>
  <c r="AF571" i="1"/>
  <c r="AH571" i="1"/>
  <c r="AE571" i="1"/>
  <c r="L571" i="1"/>
  <c r="AK570" i="1"/>
  <c r="AI570" i="1"/>
  <c r="AF570" i="1"/>
  <c r="AH570" i="1"/>
  <c r="AE570" i="1"/>
  <c r="L570" i="1"/>
  <c r="AK569" i="1"/>
  <c r="AI569" i="1"/>
  <c r="AF569" i="1"/>
  <c r="AH569" i="1"/>
  <c r="AE569" i="1"/>
  <c r="L569" i="1"/>
  <c r="AK568" i="1"/>
  <c r="AI568" i="1"/>
  <c r="AF568" i="1"/>
  <c r="AH568" i="1"/>
  <c r="AE568" i="1"/>
  <c r="L568" i="1"/>
  <c r="AK567" i="1"/>
  <c r="AI567" i="1"/>
  <c r="AF567" i="1"/>
  <c r="AH567" i="1"/>
  <c r="AE567" i="1"/>
  <c r="L567" i="1"/>
  <c r="AK566" i="1"/>
  <c r="AI566" i="1"/>
  <c r="AF566" i="1"/>
  <c r="AH566" i="1"/>
  <c r="AE566" i="1"/>
  <c r="L566" i="1"/>
  <c r="AK565" i="1"/>
  <c r="AI565" i="1"/>
  <c r="AF565" i="1"/>
  <c r="AH565" i="1"/>
  <c r="AE565" i="1"/>
  <c r="L565" i="1"/>
  <c r="AK564" i="1"/>
  <c r="AI564" i="1"/>
  <c r="AF564" i="1"/>
  <c r="AH564" i="1"/>
  <c r="AE564" i="1"/>
  <c r="L564" i="1"/>
  <c r="AK563" i="1"/>
  <c r="AI563" i="1"/>
  <c r="AF563" i="1"/>
  <c r="AH563" i="1"/>
  <c r="AE563" i="1"/>
  <c r="L563" i="1"/>
  <c r="AK562" i="1"/>
  <c r="AI562" i="1"/>
  <c r="AF562" i="1"/>
  <c r="AH562" i="1"/>
  <c r="AE562" i="1"/>
  <c r="L562" i="1"/>
  <c r="AK561" i="1"/>
  <c r="AI561" i="1"/>
  <c r="AF561" i="1"/>
  <c r="AH561" i="1"/>
  <c r="AE561" i="1"/>
  <c r="L561" i="1"/>
  <c r="AK560" i="1"/>
  <c r="AI560" i="1"/>
  <c r="AF560" i="1"/>
  <c r="AH560" i="1"/>
  <c r="AE560" i="1"/>
  <c r="L560" i="1"/>
  <c r="AK559" i="1"/>
  <c r="AI559" i="1"/>
  <c r="AF559" i="1"/>
  <c r="AH559" i="1"/>
  <c r="AE559" i="1"/>
  <c r="L559" i="1"/>
  <c r="AK558" i="1"/>
  <c r="AI558" i="1"/>
  <c r="AF558" i="1"/>
  <c r="AH558" i="1"/>
  <c r="AE558" i="1"/>
  <c r="L558" i="1"/>
  <c r="AK557" i="1"/>
  <c r="AI557" i="1"/>
  <c r="AF557" i="1"/>
  <c r="AH557" i="1"/>
  <c r="AE557" i="1"/>
  <c r="L557" i="1"/>
  <c r="AK556" i="1"/>
  <c r="AI556" i="1"/>
  <c r="AF556" i="1"/>
  <c r="AH556" i="1"/>
  <c r="AE556" i="1"/>
  <c r="L556" i="1"/>
  <c r="AK555" i="1"/>
  <c r="AI555" i="1"/>
  <c r="AF555" i="1"/>
  <c r="AH555" i="1"/>
  <c r="AE555" i="1"/>
  <c r="L555" i="1"/>
  <c r="AK554" i="1"/>
  <c r="AI554" i="1"/>
  <c r="AF554" i="1"/>
  <c r="AH554" i="1"/>
  <c r="AE554" i="1"/>
  <c r="L554" i="1"/>
  <c r="AK553" i="1"/>
  <c r="AI553" i="1"/>
  <c r="AF553" i="1"/>
  <c r="AH553" i="1"/>
  <c r="AE553" i="1"/>
  <c r="L553" i="1"/>
  <c r="AK552" i="1"/>
  <c r="AI552" i="1"/>
  <c r="AF552" i="1"/>
  <c r="AH552" i="1"/>
  <c r="AE552" i="1"/>
  <c r="L552" i="1"/>
  <c r="AK551" i="1"/>
  <c r="AI551" i="1"/>
  <c r="AF551" i="1"/>
  <c r="AH551" i="1"/>
  <c r="AE551" i="1"/>
  <c r="L551" i="1"/>
  <c r="AK550" i="1"/>
  <c r="AI550" i="1"/>
  <c r="AF550" i="1"/>
  <c r="AH550" i="1"/>
  <c r="AE550" i="1"/>
  <c r="L550" i="1"/>
  <c r="AK549" i="1"/>
  <c r="AI549" i="1"/>
  <c r="AF549" i="1"/>
  <c r="AH549" i="1"/>
  <c r="AE549" i="1"/>
  <c r="L549" i="1"/>
  <c r="AK548" i="1"/>
  <c r="AI548" i="1"/>
  <c r="AF548" i="1"/>
  <c r="AH548" i="1"/>
  <c r="AE548" i="1"/>
  <c r="L548" i="1"/>
  <c r="AK547" i="1"/>
  <c r="AI547" i="1"/>
  <c r="AF547" i="1"/>
  <c r="AH547" i="1"/>
  <c r="AE547" i="1"/>
  <c r="L547" i="1"/>
  <c r="AK546" i="1"/>
  <c r="AI546" i="1"/>
  <c r="AF546" i="1"/>
  <c r="AH546" i="1"/>
  <c r="AE546" i="1"/>
  <c r="L546" i="1"/>
  <c r="AK545" i="1"/>
  <c r="AI545" i="1"/>
  <c r="AF545" i="1"/>
  <c r="AH545" i="1"/>
  <c r="AE545" i="1"/>
  <c r="L545" i="1"/>
  <c r="AK544" i="1"/>
  <c r="AI544" i="1"/>
  <c r="AF544" i="1"/>
  <c r="AH544" i="1"/>
  <c r="AE544" i="1"/>
  <c r="L544" i="1"/>
  <c r="AK543" i="1"/>
  <c r="AI543" i="1"/>
  <c r="AF543" i="1"/>
  <c r="AH543" i="1"/>
  <c r="AE543" i="1"/>
  <c r="L543" i="1"/>
  <c r="AK542" i="1"/>
  <c r="AI542" i="1"/>
  <c r="AF542" i="1"/>
  <c r="AH542" i="1"/>
  <c r="AE542" i="1"/>
  <c r="L542" i="1"/>
  <c r="AK541" i="1"/>
  <c r="AI541" i="1"/>
  <c r="AF541" i="1"/>
  <c r="AH541" i="1"/>
  <c r="AE541" i="1"/>
  <c r="L541" i="1"/>
  <c r="AK540" i="1"/>
  <c r="AI540" i="1"/>
  <c r="AF540" i="1"/>
  <c r="AH540" i="1"/>
  <c r="AE540" i="1"/>
  <c r="L540" i="1"/>
  <c r="AK539" i="1"/>
  <c r="AI539" i="1"/>
  <c r="AF539" i="1"/>
  <c r="AH539" i="1"/>
  <c r="AE539" i="1"/>
  <c r="L539" i="1"/>
  <c r="AK538" i="1"/>
  <c r="AI538" i="1"/>
  <c r="AF538" i="1"/>
  <c r="AH538" i="1"/>
  <c r="AE538" i="1"/>
  <c r="L538" i="1"/>
  <c r="AK537" i="1"/>
  <c r="AI537" i="1"/>
  <c r="AF537" i="1"/>
  <c r="AH537" i="1"/>
  <c r="AE537" i="1"/>
  <c r="L537" i="1"/>
  <c r="AK536" i="1"/>
  <c r="AI536" i="1"/>
  <c r="AF536" i="1"/>
  <c r="AH536" i="1"/>
  <c r="AE536" i="1"/>
  <c r="L536" i="1"/>
  <c r="AK535" i="1"/>
  <c r="AI535" i="1"/>
  <c r="AF535" i="1"/>
  <c r="AH535" i="1"/>
  <c r="AE535" i="1"/>
  <c r="L535" i="1"/>
  <c r="AK534" i="1"/>
  <c r="AI534" i="1"/>
  <c r="AF534" i="1"/>
  <c r="AH534" i="1"/>
  <c r="AE534" i="1"/>
  <c r="L534" i="1"/>
  <c r="AK533" i="1"/>
  <c r="AI533" i="1"/>
  <c r="AF533" i="1"/>
  <c r="AH533" i="1"/>
  <c r="AE533" i="1"/>
  <c r="L533" i="1"/>
  <c r="AK532" i="1"/>
  <c r="AI532" i="1"/>
  <c r="AF532" i="1"/>
  <c r="AH532" i="1"/>
  <c r="AE532" i="1"/>
  <c r="L532" i="1"/>
  <c r="AK531" i="1"/>
  <c r="AI531" i="1"/>
  <c r="AF531" i="1"/>
  <c r="AH531" i="1"/>
  <c r="AE531" i="1"/>
  <c r="L531" i="1"/>
  <c r="AK530" i="1"/>
  <c r="AI530" i="1"/>
  <c r="AF530" i="1"/>
  <c r="AH530" i="1"/>
  <c r="AE530" i="1"/>
  <c r="L530" i="1"/>
  <c r="AK529" i="1"/>
  <c r="AI529" i="1"/>
  <c r="AF529" i="1"/>
  <c r="AH529" i="1"/>
  <c r="AE529" i="1"/>
  <c r="L529" i="1"/>
  <c r="AK528" i="1"/>
  <c r="AI528" i="1"/>
  <c r="AF528" i="1"/>
  <c r="AH528" i="1"/>
  <c r="AE528" i="1"/>
  <c r="L528" i="1"/>
  <c r="AK527" i="1"/>
  <c r="AI527" i="1"/>
  <c r="AF527" i="1"/>
  <c r="AH527" i="1"/>
  <c r="AE527" i="1"/>
  <c r="L527" i="1"/>
  <c r="AK526" i="1"/>
  <c r="AI526" i="1"/>
  <c r="AF526" i="1"/>
  <c r="AH526" i="1"/>
  <c r="AE526" i="1"/>
  <c r="L526" i="1"/>
  <c r="AK525" i="1"/>
  <c r="AI525" i="1"/>
  <c r="AF525" i="1"/>
  <c r="AH525" i="1"/>
  <c r="AE525" i="1"/>
  <c r="L525" i="1"/>
  <c r="AK524" i="1"/>
  <c r="AI524" i="1"/>
  <c r="AF524" i="1"/>
  <c r="AH524" i="1"/>
  <c r="AE524" i="1"/>
  <c r="L524" i="1"/>
  <c r="AK523" i="1"/>
  <c r="AI523" i="1"/>
  <c r="AF523" i="1"/>
  <c r="AH523" i="1"/>
  <c r="AE523" i="1"/>
  <c r="L523" i="1"/>
  <c r="AK522" i="1"/>
  <c r="AI522" i="1"/>
  <c r="AF522" i="1"/>
  <c r="AH522" i="1"/>
  <c r="AE522" i="1"/>
  <c r="L522" i="1"/>
  <c r="AK521" i="1"/>
  <c r="AI521" i="1"/>
  <c r="AF521" i="1"/>
  <c r="AH521" i="1"/>
  <c r="AE521" i="1"/>
  <c r="L521" i="1"/>
  <c r="AK520" i="1"/>
  <c r="AI520" i="1"/>
  <c r="AF520" i="1"/>
  <c r="AH520" i="1"/>
  <c r="AE520" i="1"/>
  <c r="L520" i="1"/>
  <c r="AK519" i="1"/>
  <c r="AI519" i="1"/>
  <c r="AF519" i="1"/>
  <c r="AH519" i="1"/>
  <c r="AE519" i="1"/>
  <c r="L519" i="1"/>
  <c r="AK518" i="1"/>
  <c r="AI518" i="1"/>
  <c r="AF518" i="1"/>
  <c r="AH518" i="1"/>
  <c r="AE518" i="1"/>
  <c r="L518" i="1"/>
  <c r="AK517" i="1"/>
  <c r="AI517" i="1"/>
  <c r="AF517" i="1"/>
  <c r="AH517" i="1"/>
  <c r="AE517" i="1"/>
  <c r="L517" i="1"/>
  <c r="AK516" i="1"/>
  <c r="AI516" i="1"/>
  <c r="AF516" i="1"/>
  <c r="AH516" i="1"/>
  <c r="AE516" i="1"/>
  <c r="L516" i="1"/>
  <c r="AK515" i="1"/>
  <c r="AI515" i="1"/>
  <c r="AF515" i="1"/>
  <c r="AH515" i="1"/>
  <c r="AE515" i="1"/>
  <c r="L515" i="1"/>
  <c r="AK514" i="1"/>
  <c r="AI514" i="1"/>
  <c r="AF514" i="1"/>
  <c r="AH514" i="1"/>
  <c r="AE514" i="1"/>
  <c r="L514" i="1"/>
  <c r="AK513" i="1"/>
  <c r="AI513" i="1"/>
  <c r="AF513" i="1"/>
  <c r="AH513" i="1"/>
  <c r="AE513" i="1"/>
  <c r="L513" i="1"/>
  <c r="AK512" i="1"/>
  <c r="AI512" i="1"/>
  <c r="AF512" i="1"/>
  <c r="AH512" i="1"/>
  <c r="AE512" i="1"/>
  <c r="L512" i="1"/>
  <c r="AK511" i="1"/>
  <c r="AI511" i="1"/>
  <c r="AF511" i="1"/>
  <c r="AH511" i="1"/>
  <c r="AE511" i="1"/>
  <c r="L511" i="1"/>
  <c r="AK510" i="1"/>
  <c r="AI510" i="1"/>
  <c r="AF510" i="1"/>
  <c r="AH510" i="1"/>
  <c r="AE510" i="1"/>
  <c r="L510" i="1"/>
  <c r="AK509" i="1"/>
  <c r="AI509" i="1"/>
  <c r="AF509" i="1"/>
  <c r="AH509" i="1"/>
  <c r="AE509" i="1"/>
  <c r="L509" i="1"/>
  <c r="AK508" i="1"/>
  <c r="AI508" i="1"/>
  <c r="AF508" i="1"/>
  <c r="AH508" i="1"/>
  <c r="AE508" i="1"/>
  <c r="L508" i="1"/>
  <c r="AK507" i="1"/>
  <c r="AI507" i="1"/>
  <c r="AF507" i="1"/>
  <c r="AH507" i="1"/>
  <c r="AE507" i="1"/>
  <c r="L507" i="1"/>
  <c r="AK506" i="1"/>
  <c r="AI506" i="1"/>
  <c r="AF506" i="1"/>
  <c r="AH506" i="1"/>
  <c r="AE506" i="1"/>
  <c r="L506" i="1"/>
  <c r="AK505" i="1"/>
  <c r="AI505" i="1"/>
  <c r="AF505" i="1"/>
  <c r="AH505" i="1"/>
  <c r="AE505" i="1"/>
  <c r="L505" i="1"/>
  <c r="AK504" i="1"/>
  <c r="AI504" i="1"/>
  <c r="AF504" i="1"/>
  <c r="AH504" i="1"/>
  <c r="AE504" i="1"/>
  <c r="L504" i="1"/>
  <c r="AK503" i="1"/>
  <c r="AI503" i="1"/>
  <c r="AF503" i="1"/>
  <c r="AH503" i="1"/>
  <c r="AE503" i="1"/>
  <c r="L503" i="1"/>
  <c r="AK502" i="1"/>
  <c r="AI502" i="1"/>
  <c r="AF502" i="1"/>
  <c r="AH502" i="1"/>
  <c r="AE502" i="1"/>
  <c r="L502" i="1"/>
  <c r="AK501" i="1"/>
  <c r="AI501" i="1"/>
  <c r="AF501" i="1"/>
  <c r="AH501" i="1"/>
  <c r="AE501" i="1"/>
  <c r="L501" i="1"/>
  <c r="AK500" i="1"/>
  <c r="AI500" i="1"/>
  <c r="AF500" i="1"/>
  <c r="AH500" i="1"/>
  <c r="AE500" i="1"/>
  <c r="L500" i="1"/>
  <c r="AK499" i="1"/>
  <c r="AI499" i="1"/>
  <c r="AF499" i="1"/>
  <c r="AH499" i="1"/>
  <c r="AE499" i="1"/>
  <c r="L499" i="1"/>
  <c r="AK498" i="1"/>
  <c r="AI498" i="1"/>
  <c r="AF498" i="1"/>
  <c r="AH498" i="1"/>
  <c r="AE498" i="1"/>
  <c r="L498" i="1"/>
  <c r="AK497" i="1"/>
  <c r="AI497" i="1"/>
  <c r="AF497" i="1"/>
  <c r="AH497" i="1"/>
  <c r="AE497" i="1"/>
  <c r="L497" i="1"/>
  <c r="AK496" i="1"/>
  <c r="AI496" i="1"/>
  <c r="AF496" i="1"/>
  <c r="AH496" i="1"/>
  <c r="AE496" i="1"/>
  <c r="L496" i="1"/>
  <c r="AK495" i="1"/>
  <c r="AI495" i="1"/>
  <c r="AF495" i="1"/>
  <c r="AH495" i="1"/>
  <c r="AE495" i="1"/>
  <c r="L495" i="1"/>
  <c r="AK494" i="1"/>
  <c r="AI494" i="1"/>
  <c r="AF494" i="1"/>
  <c r="AH494" i="1"/>
  <c r="AE494" i="1"/>
  <c r="L494" i="1"/>
  <c r="AK493" i="1"/>
  <c r="AI493" i="1"/>
  <c r="AF493" i="1"/>
  <c r="AH493" i="1"/>
  <c r="AE493" i="1"/>
  <c r="L493" i="1"/>
  <c r="AK492" i="1"/>
  <c r="AI492" i="1"/>
  <c r="AF492" i="1"/>
  <c r="AH492" i="1"/>
  <c r="AE492" i="1"/>
  <c r="L492" i="1"/>
  <c r="AK491" i="1"/>
  <c r="AI491" i="1"/>
  <c r="AF491" i="1"/>
  <c r="AH491" i="1"/>
  <c r="AE491" i="1"/>
  <c r="L491" i="1"/>
  <c r="AK490" i="1"/>
  <c r="AI490" i="1"/>
  <c r="AF490" i="1"/>
  <c r="AH490" i="1"/>
  <c r="AE490" i="1"/>
  <c r="L490" i="1"/>
  <c r="AK489" i="1"/>
  <c r="AI489" i="1"/>
  <c r="AF489" i="1"/>
  <c r="AH489" i="1"/>
  <c r="AE489" i="1"/>
  <c r="L489" i="1"/>
  <c r="AK488" i="1"/>
  <c r="AI488" i="1"/>
  <c r="AF488" i="1"/>
  <c r="AH488" i="1"/>
  <c r="AE488" i="1"/>
  <c r="L488" i="1"/>
  <c r="AK487" i="1"/>
  <c r="AI487" i="1"/>
  <c r="AF487" i="1"/>
  <c r="AH487" i="1"/>
  <c r="AE487" i="1"/>
  <c r="L487" i="1"/>
  <c r="AK486" i="1"/>
  <c r="AI486" i="1"/>
  <c r="AF486" i="1"/>
  <c r="AH486" i="1"/>
  <c r="AE486" i="1"/>
  <c r="L486" i="1"/>
  <c r="AK485" i="1"/>
  <c r="AI485" i="1"/>
  <c r="AF485" i="1"/>
  <c r="AH485" i="1"/>
  <c r="AE485" i="1"/>
  <c r="L485" i="1"/>
  <c r="AK484" i="1"/>
  <c r="AI484" i="1"/>
  <c r="AF484" i="1"/>
  <c r="AH484" i="1"/>
  <c r="AE484" i="1"/>
  <c r="L484" i="1"/>
  <c r="AK483" i="1"/>
  <c r="AI483" i="1"/>
  <c r="AF483" i="1"/>
  <c r="AH483" i="1"/>
  <c r="AE483" i="1"/>
  <c r="L483" i="1"/>
  <c r="AK482" i="1"/>
  <c r="AI482" i="1"/>
  <c r="AF482" i="1"/>
  <c r="AH482" i="1"/>
  <c r="AE482" i="1"/>
  <c r="L482" i="1"/>
  <c r="AK481" i="1"/>
  <c r="AI481" i="1"/>
  <c r="AF481" i="1"/>
  <c r="AH481" i="1"/>
  <c r="AE481" i="1"/>
  <c r="L481" i="1"/>
  <c r="AK480" i="1"/>
  <c r="AI480" i="1"/>
  <c r="AF480" i="1"/>
  <c r="AH480" i="1"/>
  <c r="AE480" i="1"/>
  <c r="L480" i="1"/>
  <c r="AK479" i="1"/>
  <c r="AI479" i="1"/>
  <c r="AF479" i="1"/>
  <c r="AH479" i="1"/>
  <c r="AE479" i="1"/>
  <c r="L479" i="1"/>
  <c r="AK478" i="1"/>
  <c r="AI478" i="1"/>
  <c r="AF478" i="1"/>
  <c r="AH478" i="1"/>
  <c r="AE478" i="1"/>
  <c r="L478" i="1"/>
  <c r="AK477" i="1"/>
  <c r="AI477" i="1"/>
  <c r="AF477" i="1"/>
  <c r="AH477" i="1"/>
  <c r="AE477" i="1"/>
  <c r="L477" i="1"/>
  <c r="AK476" i="1"/>
  <c r="AI476" i="1"/>
  <c r="AF476" i="1"/>
  <c r="AH476" i="1"/>
  <c r="AE476" i="1"/>
  <c r="L476" i="1"/>
  <c r="AK475" i="1"/>
  <c r="AI475" i="1"/>
  <c r="AF475" i="1"/>
  <c r="AH475" i="1"/>
  <c r="AE475" i="1"/>
  <c r="L475" i="1"/>
  <c r="AK474" i="1"/>
  <c r="AI474" i="1"/>
  <c r="AF474" i="1"/>
  <c r="AH474" i="1"/>
  <c r="AE474" i="1"/>
  <c r="L474" i="1"/>
  <c r="AK473" i="1"/>
  <c r="AI473" i="1"/>
  <c r="AF473" i="1"/>
  <c r="AH473" i="1"/>
  <c r="AE473" i="1"/>
  <c r="L473" i="1"/>
  <c r="AK472" i="1"/>
  <c r="AI472" i="1"/>
  <c r="AF472" i="1"/>
  <c r="AH472" i="1"/>
  <c r="AE472" i="1"/>
  <c r="L472" i="1"/>
  <c r="AK471" i="1"/>
  <c r="AI471" i="1"/>
  <c r="AF471" i="1"/>
  <c r="AH471" i="1"/>
  <c r="AE471" i="1"/>
  <c r="L471" i="1"/>
  <c r="AK470" i="1"/>
  <c r="AI470" i="1"/>
  <c r="AF470" i="1"/>
  <c r="AH470" i="1"/>
  <c r="AE470" i="1"/>
  <c r="L470" i="1"/>
  <c r="AK469" i="1"/>
  <c r="AI469" i="1"/>
  <c r="AF469" i="1"/>
  <c r="AH469" i="1"/>
  <c r="AE469" i="1"/>
  <c r="L469" i="1"/>
  <c r="AK468" i="1"/>
  <c r="AI468" i="1"/>
  <c r="AF468" i="1"/>
  <c r="AH468" i="1"/>
  <c r="AE468" i="1"/>
  <c r="L468" i="1"/>
  <c r="AK467" i="1"/>
  <c r="AI467" i="1"/>
  <c r="AF467" i="1"/>
  <c r="AH467" i="1"/>
  <c r="AE467" i="1"/>
  <c r="L467" i="1"/>
  <c r="AK466" i="1"/>
  <c r="AI466" i="1"/>
  <c r="AF466" i="1"/>
  <c r="AH466" i="1"/>
  <c r="AE466" i="1"/>
  <c r="L466" i="1"/>
  <c r="AK465" i="1"/>
  <c r="AI465" i="1"/>
  <c r="AF465" i="1"/>
  <c r="AH465" i="1"/>
  <c r="AE465" i="1"/>
  <c r="L465" i="1"/>
  <c r="AK464" i="1"/>
  <c r="AI464" i="1"/>
  <c r="AF464" i="1"/>
  <c r="AH464" i="1"/>
  <c r="AE464" i="1"/>
  <c r="L464" i="1"/>
  <c r="AK463" i="1"/>
  <c r="AI463" i="1"/>
  <c r="AF463" i="1"/>
  <c r="AH463" i="1"/>
  <c r="AE463" i="1"/>
  <c r="L463" i="1"/>
  <c r="AK462" i="1"/>
  <c r="AI462" i="1"/>
  <c r="AF462" i="1"/>
  <c r="AH462" i="1"/>
  <c r="AE462" i="1"/>
  <c r="L462" i="1"/>
  <c r="AK461" i="1"/>
  <c r="AI461" i="1"/>
  <c r="AF461" i="1"/>
  <c r="AH461" i="1"/>
  <c r="AE461" i="1"/>
  <c r="L461" i="1"/>
  <c r="AK460" i="1"/>
  <c r="AI460" i="1"/>
  <c r="AF460" i="1"/>
  <c r="AH460" i="1"/>
  <c r="AE460" i="1"/>
  <c r="L460" i="1"/>
  <c r="AK459" i="1"/>
  <c r="AI459" i="1"/>
  <c r="AF459" i="1"/>
  <c r="AH459" i="1"/>
  <c r="AE459" i="1"/>
  <c r="L459" i="1"/>
  <c r="AK458" i="1"/>
  <c r="AI458" i="1"/>
  <c r="AF458" i="1"/>
  <c r="AH458" i="1"/>
  <c r="AE458" i="1"/>
  <c r="L458" i="1"/>
  <c r="AK457" i="1"/>
  <c r="AI457" i="1"/>
  <c r="AF457" i="1"/>
  <c r="AH457" i="1"/>
  <c r="AE457" i="1"/>
  <c r="L457" i="1"/>
  <c r="AK456" i="1"/>
  <c r="AI456" i="1"/>
  <c r="AF456" i="1"/>
  <c r="AH456" i="1"/>
  <c r="AE456" i="1"/>
  <c r="L456" i="1"/>
  <c r="AK455" i="1"/>
  <c r="AI455" i="1"/>
  <c r="AF455" i="1"/>
  <c r="AH455" i="1"/>
  <c r="AE455" i="1"/>
  <c r="L455" i="1"/>
  <c r="AK454" i="1"/>
  <c r="AI454" i="1"/>
  <c r="AF454" i="1"/>
  <c r="AH454" i="1"/>
  <c r="AE454" i="1"/>
  <c r="L454" i="1"/>
  <c r="AK453" i="1"/>
  <c r="AI453" i="1"/>
  <c r="AF453" i="1"/>
  <c r="AH453" i="1"/>
  <c r="AE453" i="1"/>
  <c r="L453" i="1"/>
  <c r="AK452" i="1"/>
  <c r="AI452" i="1"/>
  <c r="AF452" i="1"/>
  <c r="AH452" i="1"/>
  <c r="AE452" i="1"/>
  <c r="L452" i="1"/>
  <c r="AK451" i="1"/>
  <c r="AI451" i="1"/>
  <c r="AF451" i="1"/>
  <c r="AH451" i="1"/>
  <c r="AE451" i="1"/>
  <c r="L451" i="1"/>
  <c r="AK450" i="1"/>
  <c r="AI450" i="1"/>
  <c r="AF450" i="1"/>
  <c r="AH450" i="1"/>
  <c r="AE450" i="1"/>
  <c r="L450" i="1"/>
  <c r="AK449" i="1"/>
  <c r="AI449" i="1"/>
  <c r="AF449" i="1"/>
  <c r="AH449" i="1"/>
  <c r="AE449" i="1"/>
  <c r="L449" i="1"/>
  <c r="AK448" i="1"/>
  <c r="AI448" i="1"/>
  <c r="AF448" i="1"/>
  <c r="AH448" i="1"/>
  <c r="AE448" i="1"/>
  <c r="L448" i="1"/>
  <c r="AK447" i="1"/>
  <c r="AI447" i="1"/>
  <c r="AF447" i="1"/>
  <c r="AH447" i="1"/>
  <c r="AE447" i="1"/>
  <c r="L447" i="1"/>
  <c r="AK446" i="1"/>
  <c r="AI446" i="1"/>
  <c r="AF446" i="1"/>
  <c r="AH446" i="1"/>
  <c r="AE446" i="1"/>
  <c r="L446" i="1"/>
  <c r="AK445" i="1"/>
  <c r="AI445" i="1"/>
  <c r="AF445" i="1"/>
  <c r="AH445" i="1"/>
  <c r="AE445" i="1"/>
  <c r="L445" i="1"/>
  <c r="AK444" i="1"/>
  <c r="AI444" i="1"/>
  <c r="AF444" i="1"/>
  <c r="AH444" i="1"/>
  <c r="AE444" i="1"/>
  <c r="L444" i="1"/>
  <c r="AK443" i="1"/>
  <c r="AI443" i="1"/>
  <c r="AF443" i="1"/>
  <c r="AH443" i="1"/>
  <c r="AE443" i="1"/>
  <c r="L443" i="1"/>
  <c r="AK442" i="1"/>
  <c r="AI442" i="1"/>
  <c r="AF442" i="1"/>
  <c r="AH442" i="1"/>
  <c r="AE442" i="1"/>
  <c r="L442" i="1"/>
  <c r="AK441" i="1"/>
  <c r="AI441" i="1"/>
  <c r="AF441" i="1"/>
  <c r="AH441" i="1"/>
  <c r="AE441" i="1"/>
  <c r="L441" i="1"/>
  <c r="AK440" i="1"/>
  <c r="AI440" i="1"/>
  <c r="AF440" i="1"/>
  <c r="AH440" i="1"/>
  <c r="AE440" i="1"/>
  <c r="L440" i="1"/>
  <c r="AK439" i="1"/>
  <c r="AI439" i="1"/>
  <c r="AF439" i="1"/>
  <c r="AH439" i="1"/>
  <c r="AE439" i="1"/>
  <c r="L439" i="1"/>
  <c r="AK438" i="1"/>
  <c r="AI438" i="1"/>
  <c r="AF438" i="1"/>
  <c r="AH438" i="1"/>
  <c r="AE438" i="1"/>
  <c r="L438" i="1"/>
  <c r="AK437" i="1"/>
  <c r="AI437" i="1"/>
  <c r="AF437" i="1"/>
  <c r="AH437" i="1"/>
  <c r="AE437" i="1"/>
  <c r="L437" i="1"/>
  <c r="AK436" i="1"/>
  <c r="AI436" i="1"/>
  <c r="AF436" i="1"/>
  <c r="AH436" i="1"/>
  <c r="AE436" i="1"/>
  <c r="L436" i="1"/>
  <c r="AK435" i="1"/>
  <c r="AI435" i="1"/>
  <c r="AF435" i="1"/>
  <c r="AH435" i="1"/>
  <c r="AE435" i="1"/>
  <c r="L435" i="1"/>
  <c r="AK434" i="1"/>
  <c r="AI434" i="1"/>
  <c r="AF434" i="1"/>
  <c r="AH434" i="1"/>
  <c r="AE434" i="1"/>
  <c r="L434" i="1"/>
  <c r="AK433" i="1"/>
  <c r="AI433" i="1"/>
  <c r="AF433" i="1"/>
  <c r="AH433" i="1"/>
  <c r="AE433" i="1"/>
  <c r="L433" i="1"/>
  <c r="AK432" i="1"/>
  <c r="AI432" i="1"/>
  <c r="AF432" i="1"/>
  <c r="AH432" i="1"/>
  <c r="AE432" i="1"/>
  <c r="L432" i="1"/>
  <c r="AK431" i="1"/>
  <c r="AI431" i="1"/>
  <c r="AF431" i="1"/>
  <c r="AH431" i="1"/>
  <c r="AE431" i="1"/>
  <c r="L431" i="1"/>
  <c r="AK430" i="1"/>
  <c r="AI430" i="1"/>
  <c r="AF430" i="1"/>
  <c r="AH430" i="1"/>
  <c r="AE430" i="1"/>
  <c r="L430" i="1"/>
  <c r="AK429" i="1"/>
  <c r="AI429" i="1"/>
  <c r="AF429" i="1"/>
  <c r="AH429" i="1"/>
  <c r="AE429" i="1"/>
  <c r="L429" i="1"/>
  <c r="AK428" i="1"/>
  <c r="AI428" i="1"/>
  <c r="AF428" i="1"/>
  <c r="AH428" i="1"/>
  <c r="AE428" i="1"/>
  <c r="L428" i="1"/>
  <c r="AK427" i="1"/>
  <c r="AI427" i="1"/>
  <c r="AF427" i="1"/>
  <c r="AH427" i="1"/>
  <c r="AE427" i="1"/>
  <c r="L427" i="1"/>
  <c r="AK426" i="1"/>
  <c r="AI426" i="1"/>
  <c r="AF426" i="1"/>
  <c r="AH426" i="1"/>
  <c r="AE426" i="1"/>
  <c r="L426" i="1"/>
  <c r="AK425" i="1"/>
  <c r="AI425" i="1"/>
  <c r="AF425" i="1"/>
  <c r="AH425" i="1"/>
  <c r="AE425" i="1"/>
  <c r="L425" i="1"/>
  <c r="AK424" i="1"/>
  <c r="AI424" i="1"/>
  <c r="AF424" i="1"/>
  <c r="AH424" i="1"/>
  <c r="AE424" i="1"/>
  <c r="L424" i="1"/>
  <c r="AK423" i="1"/>
  <c r="AI423" i="1"/>
  <c r="AF423" i="1"/>
  <c r="AH423" i="1"/>
  <c r="AE423" i="1"/>
  <c r="L423" i="1"/>
  <c r="AK422" i="1"/>
  <c r="AI422" i="1"/>
  <c r="AF422" i="1"/>
  <c r="AH422" i="1"/>
  <c r="AE422" i="1"/>
  <c r="L422" i="1"/>
  <c r="AK421" i="1"/>
  <c r="AI421" i="1"/>
  <c r="AF421" i="1"/>
  <c r="AH421" i="1"/>
  <c r="AE421" i="1"/>
  <c r="L421" i="1"/>
  <c r="AK420" i="1"/>
  <c r="AI420" i="1"/>
  <c r="AF420" i="1"/>
  <c r="AH420" i="1"/>
  <c r="AE420" i="1"/>
  <c r="L420" i="1"/>
  <c r="AK419" i="1"/>
  <c r="AI419" i="1"/>
  <c r="AF419" i="1"/>
  <c r="AH419" i="1"/>
  <c r="AE419" i="1"/>
  <c r="L419" i="1"/>
  <c r="AK418" i="1"/>
  <c r="AI418" i="1"/>
  <c r="AF418" i="1"/>
  <c r="AH418" i="1"/>
  <c r="AE418" i="1"/>
  <c r="L418" i="1"/>
  <c r="AK417" i="1"/>
  <c r="AI417" i="1"/>
  <c r="AF417" i="1"/>
  <c r="AH417" i="1"/>
  <c r="AE417" i="1"/>
  <c r="L417" i="1"/>
  <c r="AK416" i="1"/>
  <c r="AI416" i="1"/>
  <c r="AF416" i="1"/>
  <c r="AH416" i="1"/>
  <c r="AE416" i="1"/>
  <c r="L416" i="1"/>
  <c r="AK415" i="1"/>
  <c r="AI415" i="1"/>
  <c r="AF415" i="1"/>
  <c r="AH415" i="1"/>
  <c r="AE415" i="1"/>
  <c r="L415" i="1"/>
  <c r="AK414" i="1"/>
  <c r="AI414" i="1"/>
  <c r="AF414" i="1"/>
  <c r="AH414" i="1"/>
  <c r="AE414" i="1"/>
  <c r="L414" i="1"/>
  <c r="AK413" i="1"/>
  <c r="AI413" i="1"/>
  <c r="AF413" i="1"/>
  <c r="AH413" i="1"/>
  <c r="AE413" i="1"/>
  <c r="L413" i="1"/>
  <c r="AK412" i="1"/>
  <c r="AI412" i="1"/>
  <c r="AF412" i="1"/>
  <c r="AH412" i="1"/>
  <c r="AE412" i="1"/>
  <c r="L412" i="1"/>
  <c r="AK411" i="1"/>
  <c r="AI411" i="1"/>
  <c r="AF411" i="1"/>
  <c r="AH411" i="1"/>
  <c r="AE411" i="1"/>
  <c r="L411" i="1"/>
  <c r="AK410" i="1"/>
  <c r="AI410" i="1"/>
  <c r="AF410" i="1"/>
  <c r="AH410" i="1"/>
  <c r="AE410" i="1"/>
  <c r="L410" i="1"/>
  <c r="AK409" i="1"/>
  <c r="AI409" i="1"/>
  <c r="AF409" i="1"/>
  <c r="AH409" i="1"/>
  <c r="AE409" i="1"/>
  <c r="L409" i="1"/>
  <c r="AK408" i="1"/>
  <c r="AI408" i="1"/>
  <c r="AF408" i="1"/>
  <c r="AH408" i="1"/>
  <c r="AE408" i="1"/>
  <c r="L408" i="1"/>
  <c r="AK407" i="1"/>
  <c r="AI407" i="1"/>
  <c r="AF407" i="1"/>
  <c r="AH407" i="1"/>
  <c r="AE407" i="1"/>
  <c r="L407" i="1"/>
  <c r="AK406" i="1"/>
  <c r="AI406" i="1"/>
  <c r="AF406" i="1"/>
  <c r="AH406" i="1"/>
  <c r="AE406" i="1"/>
  <c r="L406" i="1"/>
  <c r="AK405" i="1"/>
  <c r="AI405" i="1"/>
  <c r="AF405" i="1"/>
  <c r="AH405" i="1"/>
  <c r="AE405" i="1"/>
  <c r="L405" i="1"/>
  <c r="AK404" i="1"/>
  <c r="AI404" i="1"/>
  <c r="AF404" i="1"/>
  <c r="AH404" i="1"/>
  <c r="AE404" i="1"/>
  <c r="L404" i="1"/>
  <c r="AK403" i="1"/>
  <c r="AI403" i="1"/>
  <c r="AF403" i="1"/>
  <c r="AH403" i="1"/>
  <c r="AE403" i="1"/>
  <c r="L403" i="1"/>
  <c r="AK402" i="1"/>
  <c r="AI402" i="1"/>
  <c r="AF402" i="1"/>
  <c r="AH402" i="1"/>
  <c r="AE402" i="1"/>
  <c r="L402" i="1"/>
  <c r="AK401" i="1"/>
  <c r="AI401" i="1"/>
  <c r="AF401" i="1"/>
  <c r="AH401" i="1"/>
  <c r="AE401" i="1"/>
  <c r="L401" i="1"/>
  <c r="AK400" i="1"/>
  <c r="AI400" i="1"/>
  <c r="AF400" i="1"/>
  <c r="AH400" i="1"/>
  <c r="AE400" i="1"/>
  <c r="L400" i="1"/>
  <c r="AK399" i="1"/>
  <c r="AI399" i="1"/>
  <c r="AF399" i="1"/>
  <c r="AH399" i="1"/>
  <c r="AE399" i="1"/>
  <c r="L399" i="1"/>
  <c r="AK398" i="1"/>
  <c r="AI398" i="1"/>
  <c r="AF398" i="1"/>
  <c r="AH398" i="1"/>
  <c r="AE398" i="1"/>
  <c r="L398" i="1"/>
  <c r="AK397" i="1"/>
  <c r="AI397" i="1"/>
  <c r="AF397" i="1"/>
  <c r="AH397" i="1"/>
  <c r="AE397" i="1"/>
  <c r="L397" i="1"/>
  <c r="AK396" i="1"/>
  <c r="AI396" i="1"/>
  <c r="AF396" i="1"/>
  <c r="AH396" i="1"/>
  <c r="AE396" i="1"/>
  <c r="L396" i="1"/>
  <c r="AK395" i="1"/>
  <c r="AI395" i="1"/>
  <c r="AF395" i="1"/>
  <c r="AH395" i="1"/>
  <c r="AE395" i="1"/>
  <c r="L395" i="1"/>
  <c r="AK394" i="1"/>
  <c r="AI394" i="1"/>
  <c r="AF394" i="1"/>
  <c r="AH394" i="1"/>
  <c r="AE394" i="1"/>
  <c r="L394" i="1"/>
  <c r="AK393" i="1"/>
  <c r="AI393" i="1"/>
  <c r="AF393" i="1"/>
  <c r="AH393" i="1"/>
  <c r="AE393" i="1"/>
  <c r="L393" i="1"/>
  <c r="AK392" i="1"/>
  <c r="AI392" i="1"/>
  <c r="AF392" i="1"/>
  <c r="AH392" i="1"/>
  <c r="AE392" i="1"/>
  <c r="L392" i="1"/>
  <c r="AK391" i="1"/>
  <c r="AI391" i="1"/>
  <c r="AF391" i="1"/>
  <c r="AH391" i="1"/>
  <c r="AE391" i="1"/>
  <c r="L391" i="1"/>
  <c r="AK390" i="1"/>
  <c r="AI390" i="1"/>
  <c r="AF390" i="1"/>
  <c r="AH390" i="1"/>
  <c r="AE390" i="1"/>
  <c r="L390" i="1"/>
  <c r="AK389" i="1"/>
  <c r="AI389" i="1"/>
  <c r="AF389" i="1"/>
  <c r="AH389" i="1"/>
  <c r="AE389" i="1"/>
  <c r="L389" i="1"/>
  <c r="AK388" i="1"/>
  <c r="AI388" i="1"/>
  <c r="AF388" i="1"/>
  <c r="AH388" i="1"/>
  <c r="AE388" i="1"/>
  <c r="L388" i="1"/>
  <c r="AK387" i="1"/>
  <c r="AI387" i="1"/>
  <c r="AF387" i="1"/>
  <c r="AH387" i="1"/>
  <c r="AE387" i="1"/>
  <c r="L387" i="1"/>
  <c r="AK386" i="1"/>
  <c r="AI386" i="1"/>
  <c r="AF386" i="1"/>
  <c r="AH386" i="1"/>
  <c r="AE386" i="1"/>
  <c r="L386" i="1"/>
  <c r="AK385" i="1"/>
  <c r="AI385" i="1"/>
  <c r="AF385" i="1"/>
  <c r="AH385" i="1"/>
  <c r="AE385" i="1"/>
  <c r="L385" i="1"/>
  <c r="AK384" i="1"/>
  <c r="AI384" i="1"/>
  <c r="AF384" i="1"/>
  <c r="AH384" i="1"/>
  <c r="AE384" i="1"/>
  <c r="L384" i="1"/>
  <c r="AK383" i="1"/>
  <c r="AI383" i="1"/>
  <c r="AF383" i="1"/>
  <c r="AH383" i="1"/>
  <c r="AE383" i="1"/>
  <c r="L383" i="1"/>
  <c r="AK382" i="1"/>
  <c r="AI382" i="1"/>
  <c r="AF382" i="1"/>
  <c r="AH382" i="1"/>
  <c r="AE382" i="1"/>
  <c r="L382" i="1"/>
  <c r="AK381" i="1"/>
  <c r="AI381" i="1"/>
  <c r="AF381" i="1"/>
  <c r="AH381" i="1"/>
  <c r="AE381" i="1"/>
  <c r="L381" i="1"/>
  <c r="AK380" i="1"/>
  <c r="AI380" i="1"/>
  <c r="AF380" i="1"/>
  <c r="AH380" i="1"/>
  <c r="AE380" i="1"/>
  <c r="L380" i="1"/>
  <c r="AK379" i="1"/>
  <c r="AI379" i="1"/>
  <c r="AF379" i="1"/>
  <c r="AH379" i="1"/>
  <c r="AE379" i="1"/>
  <c r="L379" i="1"/>
  <c r="AK378" i="1"/>
  <c r="AI378" i="1"/>
  <c r="AF378" i="1"/>
  <c r="AH378" i="1"/>
  <c r="AE378" i="1"/>
  <c r="L378" i="1"/>
  <c r="AK377" i="1"/>
  <c r="AI377" i="1"/>
  <c r="AF377" i="1"/>
  <c r="AH377" i="1"/>
  <c r="AE377" i="1"/>
  <c r="L377" i="1"/>
  <c r="AK376" i="1"/>
  <c r="AI376" i="1"/>
  <c r="AF376" i="1"/>
  <c r="AH376" i="1"/>
  <c r="AE376" i="1"/>
  <c r="L376" i="1"/>
  <c r="AK375" i="1"/>
  <c r="AI375" i="1"/>
  <c r="AF375" i="1"/>
  <c r="AH375" i="1"/>
  <c r="AE375" i="1"/>
  <c r="L375" i="1"/>
  <c r="AK374" i="1"/>
  <c r="AI374" i="1"/>
  <c r="AF374" i="1"/>
  <c r="AH374" i="1"/>
  <c r="AE374" i="1"/>
  <c r="L374" i="1"/>
  <c r="AK373" i="1"/>
  <c r="AI373" i="1"/>
  <c r="AF373" i="1"/>
  <c r="AH373" i="1"/>
  <c r="AE373" i="1"/>
  <c r="L373" i="1"/>
  <c r="AK372" i="1"/>
  <c r="AI372" i="1"/>
  <c r="AF372" i="1"/>
  <c r="AH372" i="1"/>
  <c r="AE372" i="1"/>
  <c r="L372" i="1"/>
  <c r="AK371" i="1"/>
  <c r="AI371" i="1"/>
  <c r="AF371" i="1"/>
  <c r="AH371" i="1"/>
  <c r="AE371" i="1"/>
  <c r="L371" i="1"/>
  <c r="AK370" i="1"/>
  <c r="AI370" i="1"/>
  <c r="AF370" i="1"/>
  <c r="AH370" i="1"/>
  <c r="AE370" i="1"/>
  <c r="L370" i="1"/>
  <c r="AK369" i="1"/>
  <c r="AI369" i="1"/>
  <c r="AF369" i="1"/>
  <c r="AH369" i="1"/>
  <c r="AE369" i="1"/>
  <c r="L369" i="1"/>
  <c r="AK368" i="1"/>
  <c r="AI368" i="1"/>
  <c r="AF368" i="1"/>
  <c r="AH368" i="1"/>
  <c r="AE368" i="1"/>
  <c r="L368" i="1"/>
  <c r="AK367" i="1"/>
  <c r="AI367" i="1"/>
  <c r="AF367" i="1"/>
  <c r="AH367" i="1"/>
  <c r="AE367" i="1"/>
  <c r="L367" i="1"/>
  <c r="AK366" i="1"/>
  <c r="AI366" i="1"/>
  <c r="AF366" i="1"/>
  <c r="AH366" i="1"/>
  <c r="AE366" i="1"/>
  <c r="L366" i="1"/>
  <c r="AK365" i="1"/>
  <c r="AI365" i="1"/>
  <c r="AF365" i="1"/>
  <c r="AH365" i="1"/>
  <c r="AE365" i="1"/>
  <c r="L365" i="1"/>
  <c r="AK364" i="1"/>
  <c r="AI364" i="1"/>
  <c r="AF364" i="1"/>
  <c r="AH364" i="1"/>
  <c r="AE364" i="1"/>
  <c r="L364" i="1"/>
  <c r="AK363" i="1"/>
  <c r="AI363" i="1"/>
  <c r="AF363" i="1"/>
  <c r="AH363" i="1"/>
  <c r="AE363" i="1"/>
  <c r="L363" i="1"/>
  <c r="AK362" i="1"/>
  <c r="AI362" i="1"/>
  <c r="AF362" i="1"/>
  <c r="AH362" i="1"/>
  <c r="AE362" i="1"/>
  <c r="L362" i="1"/>
  <c r="AK361" i="1"/>
  <c r="AI361" i="1"/>
  <c r="AF361" i="1"/>
  <c r="AH361" i="1"/>
  <c r="AE361" i="1"/>
  <c r="L361" i="1"/>
  <c r="AK360" i="1"/>
  <c r="AI360" i="1"/>
  <c r="AF360" i="1"/>
  <c r="AH360" i="1"/>
  <c r="AE360" i="1"/>
  <c r="L360" i="1"/>
  <c r="AK359" i="1"/>
  <c r="AI359" i="1"/>
  <c r="AF359" i="1"/>
  <c r="AH359" i="1"/>
  <c r="AE359" i="1"/>
  <c r="L359" i="1"/>
  <c r="AK358" i="1"/>
  <c r="AI358" i="1"/>
  <c r="AF358" i="1"/>
  <c r="AH358" i="1"/>
  <c r="AE358" i="1"/>
  <c r="L358" i="1"/>
  <c r="AK357" i="1"/>
  <c r="AI357" i="1"/>
  <c r="AF357" i="1"/>
  <c r="AH357" i="1"/>
  <c r="AE357" i="1"/>
  <c r="L357" i="1"/>
  <c r="AK356" i="1"/>
  <c r="AI356" i="1"/>
  <c r="AF356" i="1"/>
  <c r="AH356" i="1"/>
  <c r="AE356" i="1"/>
  <c r="L356" i="1"/>
  <c r="AK355" i="1"/>
  <c r="AI355" i="1"/>
  <c r="AF355" i="1"/>
  <c r="AH355" i="1"/>
  <c r="AE355" i="1"/>
  <c r="L355" i="1"/>
  <c r="AK354" i="1"/>
  <c r="AI354" i="1"/>
  <c r="AF354" i="1"/>
  <c r="AH354" i="1"/>
  <c r="AE354" i="1"/>
  <c r="L354" i="1"/>
  <c r="AK353" i="1"/>
  <c r="AI353" i="1"/>
  <c r="AF353" i="1"/>
  <c r="AH353" i="1"/>
  <c r="AE353" i="1"/>
  <c r="L353" i="1"/>
  <c r="AK352" i="1"/>
  <c r="AI352" i="1"/>
  <c r="AF352" i="1"/>
  <c r="AH352" i="1"/>
  <c r="AE352" i="1"/>
  <c r="L352" i="1"/>
  <c r="AK351" i="1"/>
  <c r="AI351" i="1"/>
  <c r="AF351" i="1"/>
  <c r="AH351" i="1"/>
  <c r="AE351" i="1"/>
  <c r="L351" i="1"/>
  <c r="AK350" i="1"/>
  <c r="AI350" i="1"/>
  <c r="AF350" i="1"/>
  <c r="AH350" i="1"/>
  <c r="AE350" i="1"/>
  <c r="L350" i="1"/>
  <c r="AK349" i="1"/>
  <c r="AI349" i="1"/>
  <c r="AF349" i="1"/>
  <c r="AH349" i="1"/>
  <c r="AE349" i="1"/>
  <c r="L349" i="1"/>
  <c r="AK348" i="1"/>
  <c r="AI348" i="1"/>
  <c r="AF348" i="1"/>
  <c r="AH348" i="1"/>
  <c r="AE348" i="1"/>
  <c r="L348" i="1"/>
  <c r="AK347" i="1"/>
  <c r="AI347" i="1"/>
  <c r="AF347" i="1"/>
  <c r="AH347" i="1"/>
  <c r="AE347" i="1"/>
  <c r="L347" i="1"/>
  <c r="AK346" i="1"/>
  <c r="AI346" i="1"/>
  <c r="AF346" i="1"/>
  <c r="AH346" i="1"/>
  <c r="AE346" i="1"/>
  <c r="L346" i="1"/>
  <c r="AK345" i="1"/>
  <c r="AI345" i="1"/>
  <c r="AF345" i="1"/>
  <c r="AH345" i="1"/>
  <c r="AE345" i="1"/>
  <c r="L345" i="1"/>
  <c r="AK344" i="1"/>
  <c r="AI344" i="1"/>
  <c r="AF344" i="1"/>
  <c r="AH344" i="1"/>
  <c r="AE344" i="1"/>
  <c r="L344" i="1"/>
  <c r="AK343" i="1"/>
  <c r="AI343" i="1"/>
  <c r="AF343" i="1"/>
  <c r="AH343" i="1"/>
  <c r="AE343" i="1"/>
  <c r="L343" i="1"/>
  <c r="AK342" i="1"/>
  <c r="AI342" i="1"/>
  <c r="AF342" i="1"/>
  <c r="AH342" i="1"/>
  <c r="AE342" i="1"/>
  <c r="L342" i="1"/>
  <c r="AK341" i="1"/>
  <c r="AI341" i="1"/>
  <c r="AF341" i="1"/>
  <c r="AH341" i="1"/>
  <c r="AE341" i="1"/>
  <c r="L341" i="1"/>
  <c r="AK340" i="1"/>
  <c r="AI340" i="1"/>
  <c r="AF340" i="1"/>
  <c r="AH340" i="1"/>
  <c r="AE340" i="1"/>
  <c r="L340" i="1"/>
  <c r="AK339" i="1"/>
  <c r="AI339" i="1"/>
  <c r="AF339" i="1"/>
  <c r="AH339" i="1"/>
  <c r="AE339" i="1"/>
  <c r="L339" i="1"/>
  <c r="AK338" i="1"/>
  <c r="AI338" i="1"/>
  <c r="AF338" i="1"/>
  <c r="AH338" i="1"/>
  <c r="AE338" i="1"/>
  <c r="L338" i="1"/>
  <c r="AK337" i="1"/>
  <c r="AI337" i="1"/>
  <c r="AF337" i="1"/>
  <c r="AH337" i="1"/>
  <c r="AE337" i="1"/>
  <c r="L337" i="1"/>
  <c r="AK336" i="1"/>
  <c r="AI336" i="1"/>
  <c r="AF336" i="1"/>
  <c r="AH336" i="1"/>
  <c r="AE336" i="1"/>
  <c r="L336" i="1"/>
  <c r="AK335" i="1"/>
  <c r="AI335" i="1"/>
  <c r="AF335" i="1"/>
  <c r="AH335" i="1"/>
  <c r="AE335" i="1"/>
  <c r="L335" i="1"/>
  <c r="AK334" i="1"/>
  <c r="AI334" i="1"/>
  <c r="AF334" i="1"/>
  <c r="AH334" i="1"/>
  <c r="AE334" i="1"/>
  <c r="L334" i="1"/>
  <c r="AK333" i="1"/>
  <c r="AI333" i="1"/>
  <c r="AF333" i="1"/>
  <c r="AH333" i="1"/>
  <c r="AE333" i="1"/>
  <c r="L333" i="1"/>
  <c r="AK332" i="1"/>
  <c r="AI332" i="1"/>
  <c r="AF332" i="1"/>
  <c r="AH332" i="1"/>
  <c r="AE332" i="1"/>
  <c r="L332" i="1"/>
  <c r="AK331" i="1"/>
  <c r="AI331" i="1"/>
  <c r="AF331" i="1"/>
  <c r="AH331" i="1"/>
  <c r="AE331" i="1"/>
  <c r="L331" i="1"/>
  <c r="AK330" i="1"/>
  <c r="AI330" i="1"/>
  <c r="AF330" i="1"/>
  <c r="AH330" i="1"/>
  <c r="AE330" i="1"/>
  <c r="L330" i="1"/>
  <c r="AK329" i="1"/>
  <c r="AI329" i="1"/>
  <c r="AF329" i="1"/>
  <c r="AH329" i="1"/>
  <c r="AE329" i="1"/>
  <c r="L329" i="1"/>
  <c r="AK328" i="1"/>
  <c r="AI328" i="1"/>
  <c r="AF328" i="1"/>
  <c r="AH328" i="1"/>
  <c r="AE328" i="1"/>
  <c r="L328" i="1"/>
  <c r="AK327" i="1"/>
  <c r="AI327" i="1"/>
  <c r="AF327" i="1"/>
  <c r="AH327" i="1"/>
  <c r="AE327" i="1"/>
  <c r="L327" i="1"/>
  <c r="AK326" i="1"/>
  <c r="AI326" i="1"/>
  <c r="AF326" i="1"/>
  <c r="AH326" i="1"/>
  <c r="AE326" i="1"/>
  <c r="L326" i="1"/>
  <c r="AK325" i="1"/>
  <c r="AI325" i="1"/>
  <c r="AF325" i="1"/>
  <c r="AH325" i="1"/>
  <c r="AE325" i="1"/>
  <c r="L325" i="1"/>
  <c r="AK324" i="1"/>
  <c r="AI324" i="1"/>
  <c r="AF324" i="1"/>
  <c r="AH324" i="1"/>
  <c r="AE324" i="1"/>
  <c r="L324" i="1"/>
  <c r="AK323" i="1"/>
  <c r="AI323" i="1"/>
  <c r="AF323" i="1"/>
  <c r="AH323" i="1"/>
  <c r="AE323" i="1"/>
  <c r="L323" i="1"/>
  <c r="AK322" i="1"/>
  <c r="AI322" i="1"/>
  <c r="AF322" i="1"/>
  <c r="AH322" i="1"/>
  <c r="AE322" i="1"/>
  <c r="L322" i="1"/>
  <c r="AK321" i="1"/>
  <c r="AI321" i="1"/>
  <c r="AF321" i="1"/>
  <c r="AH321" i="1"/>
  <c r="AE321" i="1"/>
  <c r="L321" i="1"/>
  <c r="AK320" i="1"/>
  <c r="AI320" i="1"/>
  <c r="AF320" i="1"/>
  <c r="AH320" i="1"/>
  <c r="AE320" i="1"/>
  <c r="L320" i="1"/>
  <c r="AK319" i="1"/>
  <c r="AI319" i="1"/>
  <c r="AF319" i="1"/>
  <c r="AH319" i="1"/>
  <c r="AE319" i="1"/>
  <c r="L319" i="1"/>
  <c r="AK318" i="1"/>
  <c r="AI318" i="1"/>
  <c r="AF318" i="1"/>
  <c r="AH318" i="1"/>
  <c r="AE318" i="1"/>
  <c r="L318" i="1"/>
  <c r="AK317" i="1"/>
  <c r="AI317" i="1"/>
  <c r="AF317" i="1"/>
  <c r="AH317" i="1"/>
  <c r="AE317" i="1"/>
  <c r="L317" i="1"/>
  <c r="AK316" i="1"/>
  <c r="AI316" i="1"/>
  <c r="AF316" i="1"/>
  <c r="AH316" i="1"/>
  <c r="AE316" i="1"/>
  <c r="L316" i="1"/>
  <c r="AK315" i="1"/>
  <c r="AI315" i="1"/>
  <c r="AF315" i="1"/>
  <c r="AH315" i="1"/>
  <c r="AE315" i="1"/>
  <c r="L315" i="1"/>
  <c r="AK314" i="1"/>
  <c r="AI314" i="1"/>
  <c r="AF314" i="1"/>
  <c r="AH314" i="1"/>
  <c r="AE314" i="1"/>
  <c r="L314" i="1"/>
  <c r="AK313" i="1"/>
  <c r="AI313" i="1"/>
  <c r="AF313" i="1"/>
  <c r="AH313" i="1"/>
  <c r="AE313" i="1"/>
  <c r="L313" i="1"/>
  <c r="AK312" i="1"/>
  <c r="AI312" i="1"/>
  <c r="AF312" i="1"/>
  <c r="AH312" i="1"/>
  <c r="AE312" i="1"/>
  <c r="L312" i="1"/>
  <c r="AK311" i="1"/>
  <c r="AI311" i="1"/>
  <c r="AF311" i="1"/>
  <c r="AH311" i="1"/>
  <c r="AE311" i="1"/>
  <c r="L311" i="1"/>
  <c r="AK310" i="1"/>
  <c r="AI310" i="1"/>
  <c r="AF310" i="1"/>
  <c r="AH310" i="1"/>
  <c r="AE310" i="1"/>
  <c r="L310" i="1"/>
  <c r="AK309" i="1"/>
  <c r="AI309" i="1"/>
  <c r="AF309" i="1"/>
  <c r="AH309" i="1"/>
  <c r="AE309" i="1"/>
  <c r="L309" i="1"/>
  <c r="AK308" i="1"/>
  <c r="AI308" i="1"/>
  <c r="AF308" i="1"/>
  <c r="AH308" i="1"/>
  <c r="AE308" i="1"/>
  <c r="L308" i="1"/>
  <c r="AK307" i="1"/>
  <c r="AI307" i="1"/>
  <c r="AF307" i="1"/>
  <c r="AH307" i="1"/>
  <c r="AE307" i="1"/>
  <c r="L307" i="1"/>
  <c r="AK306" i="1"/>
  <c r="AI306" i="1"/>
  <c r="AF306" i="1"/>
  <c r="AH306" i="1"/>
  <c r="AE306" i="1"/>
  <c r="L306" i="1"/>
  <c r="AK305" i="1"/>
  <c r="AI305" i="1"/>
  <c r="AF305" i="1"/>
  <c r="AH305" i="1"/>
  <c r="AE305" i="1"/>
  <c r="L305" i="1"/>
  <c r="AK304" i="1"/>
  <c r="AI304" i="1"/>
  <c r="AF304" i="1"/>
  <c r="AH304" i="1"/>
  <c r="AE304" i="1"/>
  <c r="L304" i="1"/>
  <c r="AK303" i="1"/>
  <c r="AI303" i="1"/>
  <c r="AF303" i="1"/>
  <c r="AH303" i="1"/>
  <c r="AE303" i="1"/>
  <c r="L303" i="1"/>
  <c r="AK302" i="1"/>
  <c r="AI302" i="1"/>
  <c r="AF302" i="1"/>
  <c r="AH302" i="1"/>
  <c r="AE302" i="1"/>
  <c r="L302" i="1"/>
  <c r="AK301" i="1"/>
  <c r="AI301" i="1"/>
  <c r="AF301" i="1"/>
  <c r="AH301" i="1"/>
  <c r="AE301" i="1"/>
  <c r="L301" i="1"/>
  <c r="AK300" i="1"/>
  <c r="AI300" i="1"/>
  <c r="AF300" i="1"/>
  <c r="AH300" i="1"/>
  <c r="AE300" i="1"/>
  <c r="L300" i="1"/>
  <c r="AK299" i="1"/>
  <c r="AI299" i="1"/>
  <c r="AF299" i="1"/>
  <c r="AH299" i="1"/>
  <c r="AE299" i="1"/>
  <c r="L299" i="1"/>
  <c r="AK298" i="1"/>
  <c r="AI298" i="1"/>
  <c r="AF298" i="1"/>
  <c r="AH298" i="1"/>
  <c r="AE298" i="1"/>
  <c r="L298" i="1"/>
  <c r="AK297" i="1"/>
  <c r="AI297" i="1"/>
  <c r="AF297" i="1"/>
  <c r="AH297" i="1"/>
  <c r="AE297" i="1"/>
  <c r="L297" i="1"/>
  <c r="AK296" i="1"/>
  <c r="AI296" i="1"/>
  <c r="AF296" i="1"/>
  <c r="AH296" i="1"/>
  <c r="AE296" i="1"/>
  <c r="L296" i="1"/>
  <c r="AK295" i="1"/>
  <c r="AI295" i="1"/>
  <c r="AF295" i="1"/>
  <c r="AH295" i="1"/>
  <c r="AE295" i="1"/>
  <c r="L295" i="1"/>
  <c r="AK294" i="1"/>
  <c r="AI294" i="1"/>
  <c r="AF294" i="1"/>
  <c r="AH294" i="1"/>
  <c r="AE294" i="1"/>
  <c r="L294" i="1"/>
  <c r="AK293" i="1"/>
  <c r="AI293" i="1"/>
  <c r="AF293" i="1"/>
  <c r="AH293" i="1"/>
  <c r="AE293" i="1"/>
  <c r="L293" i="1"/>
  <c r="AK292" i="1"/>
  <c r="AI292" i="1"/>
  <c r="AF292" i="1"/>
  <c r="AH292" i="1"/>
  <c r="AE292" i="1"/>
  <c r="L292" i="1"/>
  <c r="AK291" i="1"/>
  <c r="AI291" i="1"/>
  <c r="AF291" i="1"/>
  <c r="AH291" i="1"/>
  <c r="AE291" i="1"/>
  <c r="L291" i="1"/>
  <c r="AK290" i="1"/>
  <c r="AI290" i="1"/>
  <c r="AF290" i="1"/>
  <c r="AH290" i="1"/>
  <c r="AE290" i="1"/>
  <c r="L290" i="1"/>
  <c r="AK289" i="1"/>
  <c r="AI289" i="1"/>
  <c r="AF289" i="1"/>
  <c r="AH289" i="1"/>
  <c r="AE289" i="1"/>
  <c r="L289" i="1"/>
  <c r="AK288" i="1"/>
  <c r="AI288" i="1"/>
  <c r="AF288" i="1"/>
  <c r="AH288" i="1"/>
  <c r="AE288" i="1"/>
  <c r="L288" i="1"/>
  <c r="AK287" i="1"/>
  <c r="AI287" i="1"/>
  <c r="AF287" i="1"/>
  <c r="AH287" i="1"/>
  <c r="AE287" i="1"/>
  <c r="L287" i="1"/>
  <c r="AK286" i="1"/>
  <c r="AI286" i="1"/>
  <c r="AF286" i="1"/>
  <c r="AH286" i="1"/>
  <c r="AE286" i="1"/>
  <c r="L286" i="1"/>
  <c r="AK285" i="1"/>
  <c r="AI285" i="1"/>
  <c r="AF285" i="1"/>
  <c r="AH285" i="1"/>
  <c r="AE285" i="1"/>
  <c r="L285" i="1"/>
  <c r="AK284" i="1"/>
  <c r="AI284" i="1"/>
  <c r="AF284" i="1"/>
  <c r="AH284" i="1"/>
  <c r="AE284" i="1"/>
  <c r="L284" i="1"/>
  <c r="AK283" i="1"/>
  <c r="AI283" i="1"/>
  <c r="AF283" i="1"/>
  <c r="AH283" i="1"/>
  <c r="AE283" i="1"/>
  <c r="L283" i="1"/>
  <c r="AK282" i="1"/>
  <c r="AI282" i="1"/>
  <c r="AF282" i="1"/>
  <c r="AH282" i="1"/>
  <c r="AE282" i="1"/>
  <c r="L282" i="1"/>
  <c r="AK281" i="1"/>
  <c r="AI281" i="1"/>
  <c r="AF281" i="1"/>
  <c r="AH281" i="1"/>
  <c r="AE281" i="1"/>
  <c r="L281" i="1"/>
  <c r="AK280" i="1"/>
  <c r="AI280" i="1"/>
  <c r="AF280" i="1"/>
  <c r="AH280" i="1"/>
  <c r="AE280" i="1"/>
  <c r="L280" i="1"/>
  <c r="AK279" i="1"/>
  <c r="AI279" i="1"/>
  <c r="AF279" i="1"/>
  <c r="AH279" i="1"/>
  <c r="AE279" i="1"/>
  <c r="L279" i="1"/>
  <c r="AK278" i="1"/>
  <c r="AI278" i="1"/>
  <c r="AF278" i="1"/>
  <c r="AH278" i="1"/>
  <c r="AE278" i="1"/>
  <c r="L278" i="1"/>
  <c r="AK277" i="1"/>
  <c r="AI277" i="1"/>
  <c r="AF277" i="1"/>
  <c r="AH277" i="1"/>
  <c r="AE277" i="1"/>
  <c r="L277" i="1"/>
  <c r="AK276" i="1"/>
  <c r="AI276" i="1"/>
  <c r="AF276" i="1"/>
  <c r="AH276" i="1"/>
  <c r="AE276" i="1"/>
  <c r="L276" i="1"/>
  <c r="AK275" i="1"/>
  <c r="AI275" i="1"/>
  <c r="AF275" i="1"/>
  <c r="AH275" i="1"/>
  <c r="AE275" i="1"/>
  <c r="L275" i="1"/>
  <c r="AK274" i="1"/>
  <c r="AI274" i="1"/>
  <c r="AF274" i="1"/>
  <c r="AH274" i="1"/>
  <c r="AE274" i="1"/>
  <c r="L274" i="1"/>
  <c r="AK273" i="1"/>
  <c r="AI273" i="1"/>
  <c r="AF273" i="1"/>
  <c r="AH273" i="1"/>
  <c r="AE273" i="1"/>
  <c r="L273" i="1"/>
  <c r="AK272" i="1"/>
  <c r="AI272" i="1"/>
  <c r="AF272" i="1"/>
  <c r="AH272" i="1"/>
  <c r="AE272" i="1"/>
  <c r="L272" i="1"/>
  <c r="AK271" i="1"/>
  <c r="AI271" i="1"/>
  <c r="AF271" i="1"/>
  <c r="AH271" i="1"/>
  <c r="AE271" i="1"/>
  <c r="L271" i="1"/>
  <c r="AK270" i="1"/>
  <c r="AI270" i="1"/>
  <c r="AF270" i="1"/>
  <c r="AH270" i="1"/>
  <c r="AE270" i="1"/>
  <c r="L270" i="1"/>
  <c r="AK269" i="1"/>
  <c r="AI269" i="1"/>
  <c r="AF269" i="1"/>
  <c r="AH269" i="1"/>
  <c r="AE269" i="1"/>
  <c r="L269" i="1"/>
  <c r="AK268" i="1"/>
  <c r="AI268" i="1"/>
  <c r="AF268" i="1"/>
  <c r="AH268" i="1"/>
  <c r="AE268" i="1"/>
  <c r="L268" i="1"/>
  <c r="AK267" i="1"/>
  <c r="AI267" i="1"/>
  <c r="AF267" i="1"/>
  <c r="AH267" i="1"/>
  <c r="AE267" i="1"/>
  <c r="L267" i="1"/>
  <c r="AK266" i="1"/>
  <c r="AI266" i="1"/>
  <c r="AF266" i="1"/>
  <c r="AH266" i="1"/>
  <c r="AE266" i="1"/>
  <c r="L266" i="1"/>
  <c r="AK265" i="1"/>
  <c r="AI265" i="1"/>
  <c r="AF265" i="1"/>
  <c r="AH265" i="1"/>
  <c r="AE265" i="1"/>
  <c r="L265" i="1"/>
  <c r="AK264" i="1"/>
  <c r="AI264" i="1"/>
  <c r="AF264" i="1"/>
  <c r="AH264" i="1"/>
  <c r="AE264" i="1"/>
  <c r="L264" i="1"/>
  <c r="AK263" i="1"/>
  <c r="AI263" i="1"/>
  <c r="AF263" i="1"/>
  <c r="AH263" i="1"/>
  <c r="AE263" i="1"/>
  <c r="L263" i="1"/>
  <c r="AK262" i="1"/>
  <c r="AI262" i="1"/>
  <c r="AF262" i="1"/>
  <c r="AH262" i="1"/>
  <c r="AE262" i="1"/>
  <c r="L262" i="1"/>
  <c r="AK261" i="1"/>
  <c r="AI261" i="1"/>
  <c r="AF261" i="1"/>
  <c r="AH261" i="1"/>
  <c r="AE261" i="1"/>
  <c r="L261" i="1"/>
  <c r="AK260" i="1"/>
  <c r="AI260" i="1"/>
  <c r="AF260" i="1"/>
  <c r="AH260" i="1"/>
  <c r="AE260" i="1"/>
  <c r="L260" i="1"/>
  <c r="AK259" i="1"/>
  <c r="AI259" i="1"/>
  <c r="AF259" i="1"/>
  <c r="AH259" i="1"/>
  <c r="AE259" i="1"/>
  <c r="L259" i="1"/>
  <c r="AK258" i="1"/>
  <c r="AI258" i="1"/>
  <c r="AF258" i="1"/>
  <c r="AH258" i="1"/>
  <c r="AE258" i="1"/>
  <c r="L258" i="1"/>
  <c r="AK257" i="1"/>
  <c r="AI257" i="1"/>
  <c r="AF257" i="1"/>
  <c r="AH257" i="1"/>
  <c r="AE257" i="1"/>
  <c r="L257" i="1"/>
  <c r="AK256" i="1"/>
  <c r="AI256" i="1"/>
  <c r="AF256" i="1"/>
  <c r="AH256" i="1"/>
  <c r="AE256" i="1"/>
  <c r="L256" i="1"/>
  <c r="AK255" i="1"/>
  <c r="AI255" i="1"/>
  <c r="AF255" i="1"/>
  <c r="AH255" i="1"/>
  <c r="AE255" i="1"/>
  <c r="L255" i="1"/>
  <c r="AK254" i="1"/>
  <c r="AI254" i="1"/>
  <c r="AF254" i="1"/>
  <c r="AH254" i="1"/>
  <c r="AE254" i="1"/>
  <c r="L254" i="1"/>
  <c r="AK253" i="1"/>
  <c r="AI253" i="1"/>
  <c r="AF253" i="1"/>
  <c r="AH253" i="1"/>
  <c r="AE253" i="1"/>
  <c r="L253" i="1"/>
  <c r="AK252" i="1"/>
  <c r="AI252" i="1"/>
  <c r="AF252" i="1"/>
  <c r="AH252" i="1"/>
  <c r="AE252" i="1"/>
  <c r="L252" i="1"/>
  <c r="AK251" i="1"/>
  <c r="AI251" i="1"/>
  <c r="AF251" i="1"/>
  <c r="AH251" i="1"/>
  <c r="AE251" i="1"/>
  <c r="L251" i="1"/>
  <c r="AK250" i="1"/>
  <c r="AI250" i="1"/>
  <c r="AF250" i="1"/>
  <c r="AH250" i="1"/>
  <c r="AE250" i="1"/>
  <c r="L250" i="1"/>
  <c r="AK249" i="1"/>
  <c r="AI249" i="1"/>
  <c r="AF249" i="1"/>
  <c r="AH249" i="1"/>
  <c r="AE249" i="1"/>
  <c r="L249" i="1"/>
  <c r="AK248" i="1"/>
  <c r="AI248" i="1"/>
  <c r="AF248" i="1"/>
  <c r="AH248" i="1"/>
  <c r="AE248" i="1"/>
  <c r="L248" i="1"/>
  <c r="AK247" i="1"/>
  <c r="AI247" i="1"/>
  <c r="AF247" i="1"/>
  <c r="AH247" i="1"/>
  <c r="AE247" i="1"/>
  <c r="L247" i="1"/>
  <c r="AK246" i="1"/>
  <c r="AI246" i="1"/>
  <c r="AF246" i="1"/>
  <c r="AH246" i="1"/>
  <c r="AE246" i="1"/>
  <c r="L246" i="1"/>
  <c r="AK245" i="1"/>
  <c r="AI245" i="1"/>
  <c r="AF245" i="1"/>
  <c r="AH245" i="1"/>
  <c r="AE245" i="1"/>
  <c r="L245" i="1"/>
  <c r="AK244" i="1"/>
  <c r="AI244" i="1"/>
  <c r="AF244" i="1"/>
  <c r="AH244" i="1"/>
  <c r="AE244" i="1"/>
  <c r="L244" i="1"/>
  <c r="AK243" i="1"/>
  <c r="AI243" i="1"/>
  <c r="AF243" i="1"/>
  <c r="AH243" i="1"/>
  <c r="AE243" i="1"/>
  <c r="L243" i="1"/>
  <c r="AK242" i="1"/>
  <c r="AI242" i="1"/>
  <c r="AF242" i="1"/>
  <c r="AH242" i="1"/>
  <c r="AE242" i="1"/>
  <c r="L242" i="1"/>
  <c r="AK241" i="1"/>
  <c r="AI241" i="1"/>
  <c r="AF241" i="1"/>
  <c r="AH241" i="1"/>
  <c r="AE241" i="1"/>
  <c r="L241" i="1"/>
  <c r="AK240" i="1"/>
  <c r="AI240" i="1"/>
  <c r="AF240" i="1"/>
  <c r="AH240" i="1"/>
  <c r="AE240" i="1"/>
  <c r="L240" i="1"/>
  <c r="AK239" i="1"/>
  <c r="AI239" i="1"/>
  <c r="AF239" i="1"/>
  <c r="AH239" i="1"/>
  <c r="AE239" i="1"/>
  <c r="L239" i="1"/>
  <c r="AK238" i="1"/>
  <c r="AI238" i="1"/>
  <c r="AF238" i="1"/>
  <c r="AH238" i="1"/>
  <c r="AE238" i="1"/>
  <c r="L238" i="1"/>
  <c r="AK237" i="1"/>
  <c r="AI237" i="1"/>
  <c r="AF237" i="1"/>
  <c r="AH237" i="1"/>
  <c r="AE237" i="1"/>
  <c r="L237" i="1"/>
  <c r="AK236" i="1"/>
  <c r="AI236" i="1"/>
  <c r="AF236" i="1"/>
  <c r="AH236" i="1"/>
  <c r="AE236" i="1"/>
  <c r="L236" i="1"/>
  <c r="AK235" i="1"/>
  <c r="AI235" i="1"/>
  <c r="AF235" i="1"/>
  <c r="AH235" i="1"/>
  <c r="AE235" i="1"/>
  <c r="L235" i="1"/>
  <c r="AK234" i="1"/>
  <c r="AI234" i="1"/>
  <c r="AF234" i="1"/>
  <c r="AH234" i="1"/>
  <c r="AE234" i="1"/>
  <c r="L234" i="1"/>
  <c r="AK233" i="1"/>
  <c r="AI233" i="1"/>
  <c r="AF233" i="1"/>
  <c r="AH233" i="1"/>
  <c r="AE233" i="1"/>
  <c r="L233" i="1"/>
  <c r="AK232" i="1"/>
  <c r="AI232" i="1"/>
  <c r="AF232" i="1"/>
  <c r="AH232" i="1"/>
  <c r="AE232" i="1"/>
  <c r="L232" i="1"/>
  <c r="AK231" i="1"/>
  <c r="AI231" i="1"/>
  <c r="AF231" i="1"/>
  <c r="AH231" i="1"/>
  <c r="AE231" i="1"/>
  <c r="L231" i="1"/>
  <c r="AK230" i="1"/>
  <c r="AI230" i="1"/>
  <c r="AF230" i="1"/>
  <c r="AH230" i="1"/>
  <c r="AE230" i="1"/>
  <c r="L230" i="1"/>
  <c r="AK229" i="1"/>
  <c r="AI229" i="1"/>
  <c r="AF229" i="1"/>
  <c r="AH229" i="1"/>
  <c r="AE229" i="1"/>
  <c r="L229" i="1"/>
  <c r="AK228" i="1"/>
  <c r="AI228" i="1"/>
  <c r="AF228" i="1"/>
  <c r="AH228" i="1"/>
  <c r="AE228" i="1"/>
  <c r="L228" i="1"/>
  <c r="AK227" i="1"/>
  <c r="AI227" i="1"/>
  <c r="AF227" i="1"/>
  <c r="AH227" i="1"/>
  <c r="AE227" i="1"/>
  <c r="L227" i="1"/>
  <c r="AK226" i="1"/>
  <c r="AI226" i="1"/>
  <c r="AF226" i="1"/>
  <c r="AH226" i="1"/>
  <c r="AE226" i="1"/>
  <c r="L226" i="1"/>
  <c r="AK225" i="1"/>
  <c r="AI225" i="1"/>
  <c r="AF225" i="1"/>
  <c r="AH225" i="1"/>
  <c r="AE225" i="1"/>
  <c r="L225" i="1"/>
  <c r="AK224" i="1"/>
  <c r="AI224" i="1"/>
  <c r="AF224" i="1"/>
  <c r="AH224" i="1"/>
  <c r="AE224" i="1"/>
  <c r="L224" i="1"/>
  <c r="AK223" i="1"/>
  <c r="AI223" i="1"/>
  <c r="AF223" i="1"/>
  <c r="AH223" i="1"/>
  <c r="AE223" i="1"/>
  <c r="L223" i="1"/>
  <c r="AK222" i="1"/>
  <c r="AI222" i="1"/>
  <c r="AF222" i="1"/>
  <c r="AH222" i="1"/>
  <c r="AE222" i="1"/>
  <c r="L222" i="1"/>
  <c r="AK221" i="1"/>
  <c r="AI221" i="1"/>
  <c r="AF221" i="1"/>
  <c r="AH221" i="1"/>
  <c r="AE221" i="1"/>
  <c r="L221" i="1"/>
  <c r="AK220" i="1"/>
  <c r="AI220" i="1"/>
  <c r="AF220" i="1"/>
  <c r="AH220" i="1"/>
  <c r="AE220" i="1"/>
  <c r="L220" i="1"/>
  <c r="AK219" i="1"/>
  <c r="AI219" i="1"/>
  <c r="AF219" i="1"/>
  <c r="AH219" i="1"/>
  <c r="AE219" i="1"/>
  <c r="L219" i="1"/>
  <c r="AK218" i="1"/>
  <c r="AI218" i="1"/>
  <c r="AF218" i="1"/>
  <c r="AH218" i="1"/>
  <c r="AE218" i="1"/>
  <c r="L218" i="1"/>
  <c r="AK217" i="1"/>
  <c r="AI217" i="1"/>
  <c r="AF217" i="1"/>
  <c r="AH217" i="1"/>
  <c r="AE217" i="1"/>
  <c r="L217" i="1"/>
  <c r="AK216" i="1"/>
  <c r="AI216" i="1"/>
  <c r="AF216" i="1"/>
  <c r="AH216" i="1"/>
  <c r="AE216" i="1"/>
  <c r="L216" i="1"/>
  <c r="AK215" i="1"/>
  <c r="AI215" i="1"/>
  <c r="AF215" i="1"/>
  <c r="AH215" i="1"/>
  <c r="AE215" i="1"/>
  <c r="L215" i="1"/>
  <c r="AK214" i="1"/>
  <c r="AI214" i="1"/>
  <c r="AF214" i="1"/>
  <c r="AH214" i="1"/>
  <c r="AE214" i="1"/>
  <c r="L214" i="1"/>
  <c r="AK213" i="1"/>
  <c r="AI213" i="1"/>
  <c r="AF213" i="1"/>
  <c r="AH213" i="1"/>
  <c r="AE213" i="1"/>
  <c r="L213" i="1"/>
  <c r="AK212" i="1"/>
  <c r="AI212" i="1"/>
  <c r="AF212" i="1"/>
  <c r="AH212" i="1"/>
  <c r="AE212" i="1"/>
  <c r="L212" i="1"/>
  <c r="AK211" i="1"/>
  <c r="AI211" i="1"/>
  <c r="AF211" i="1"/>
  <c r="AH211" i="1"/>
  <c r="AE211" i="1"/>
  <c r="L211" i="1"/>
  <c r="AK210" i="1"/>
  <c r="AI210" i="1"/>
  <c r="AF210" i="1"/>
  <c r="AH210" i="1"/>
  <c r="AE210" i="1"/>
  <c r="L210" i="1"/>
  <c r="AK209" i="1"/>
  <c r="AI209" i="1"/>
  <c r="AF209" i="1"/>
  <c r="AH209" i="1"/>
  <c r="AE209" i="1"/>
  <c r="L209" i="1"/>
  <c r="AK208" i="1"/>
  <c r="AI208" i="1"/>
  <c r="AF208" i="1"/>
  <c r="AH208" i="1"/>
  <c r="AE208" i="1"/>
  <c r="L208" i="1"/>
  <c r="AK207" i="1"/>
  <c r="AI207" i="1"/>
  <c r="AF207" i="1"/>
  <c r="AH207" i="1"/>
  <c r="AE207" i="1"/>
  <c r="L207" i="1"/>
  <c r="AK206" i="1"/>
  <c r="AI206" i="1"/>
  <c r="AF206" i="1"/>
  <c r="AH206" i="1"/>
  <c r="AE206" i="1"/>
  <c r="L206" i="1"/>
  <c r="AK205" i="1"/>
  <c r="AI205" i="1"/>
  <c r="AF205" i="1"/>
  <c r="AH205" i="1"/>
  <c r="AE205" i="1"/>
  <c r="L205" i="1"/>
  <c r="AK204" i="1"/>
  <c r="AI204" i="1"/>
  <c r="AF204" i="1"/>
  <c r="AH204" i="1"/>
  <c r="AE204" i="1"/>
  <c r="L204" i="1"/>
  <c r="AK203" i="1"/>
  <c r="AI203" i="1"/>
  <c r="AF203" i="1"/>
  <c r="AH203" i="1"/>
  <c r="AE203" i="1"/>
  <c r="L203" i="1"/>
  <c r="AK202" i="1"/>
  <c r="AI202" i="1"/>
  <c r="AF202" i="1"/>
  <c r="AH202" i="1"/>
  <c r="AE202" i="1"/>
  <c r="L202" i="1"/>
  <c r="AK201" i="1"/>
  <c r="AI201" i="1"/>
  <c r="AF201" i="1"/>
  <c r="AH201" i="1"/>
  <c r="AE201" i="1"/>
  <c r="L201" i="1"/>
  <c r="AK200" i="1"/>
  <c r="AI200" i="1"/>
  <c r="AF200" i="1"/>
  <c r="AH200" i="1"/>
  <c r="AE200" i="1"/>
  <c r="L200" i="1"/>
  <c r="AK199" i="1"/>
  <c r="AI199" i="1"/>
  <c r="AF199" i="1"/>
  <c r="AH199" i="1"/>
  <c r="AE199" i="1"/>
  <c r="L199" i="1"/>
  <c r="AK198" i="1"/>
  <c r="AI198" i="1"/>
  <c r="AF198" i="1"/>
  <c r="AH198" i="1"/>
  <c r="AE198" i="1"/>
  <c r="L198" i="1"/>
  <c r="AK197" i="1"/>
  <c r="AI197" i="1"/>
  <c r="AF197" i="1"/>
  <c r="AH197" i="1"/>
  <c r="AE197" i="1"/>
  <c r="L197" i="1"/>
  <c r="AK196" i="1"/>
  <c r="AI196" i="1"/>
  <c r="AF196" i="1"/>
  <c r="AH196" i="1"/>
  <c r="AE196" i="1"/>
  <c r="L196" i="1"/>
  <c r="AK195" i="1"/>
  <c r="AI195" i="1"/>
  <c r="AF195" i="1"/>
  <c r="AH195" i="1"/>
  <c r="AE195" i="1"/>
  <c r="L195" i="1"/>
  <c r="AK194" i="1"/>
  <c r="AI194" i="1"/>
  <c r="AF194" i="1"/>
  <c r="AH194" i="1"/>
  <c r="AE194" i="1"/>
  <c r="L194" i="1"/>
  <c r="AK193" i="1"/>
  <c r="AI193" i="1"/>
  <c r="AF193" i="1"/>
  <c r="AH193" i="1"/>
  <c r="AE193" i="1"/>
  <c r="L193" i="1"/>
  <c r="AK192" i="1"/>
  <c r="AI192" i="1"/>
  <c r="AF192" i="1"/>
  <c r="AH192" i="1"/>
  <c r="AE192" i="1"/>
  <c r="L192" i="1"/>
  <c r="AK191" i="1"/>
  <c r="AI191" i="1"/>
  <c r="AF191" i="1"/>
  <c r="AH191" i="1"/>
  <c r="AE191" i="1"/>
  <c r="L191" i="1"/>
  <c r="AK190" i="1"/>
  <c r="AI190" i="1"/>
  <c r="AF190" i="1"/>
  <c r="AH190" i="1"/>
  <c r="AE190" i="1"/>
  <c r="L190" i="1"/>
  <c r="AK189" i="1"/>
  <c r="AI189" i="1"/>
  <c r="AF189" i="1"/>
  <c r="AH189" i="1"/>
  <c r="AE189" i="1"/>
  <c r="L189" i="1"/>
  <c r="AK188" i="1"/>
  <c r="AI188" i="1"/>
  <c r="AF188" i="1"/>
  <c r="AH188" i="1"/>
  <c r="AE188" i="1"/>
  <c r="L188" i="1"/>
  <c r="AK187" i="1"/>
  <c r="AI187" i="1"/>
  <c r="AF187" i="1"/>
  <c r="AH187" i="1"/>
  <c r="AE187" i="1"/>
  <c r="L187" i="1"/>
  <c r="AK186" i="1"/>
  <c r="AI186" i="1"/>
  <c r="AF186" i="1"/>
  <c r="AH186" i="1"/>
  <c r="AE186" i="1"/>
  <c r="L186" i="1"/>
  <c r="AK185" i="1"/>
  <c r="AI185" i="1"/>
  <c r="AF185" i="1"/>
  <c r="AH185" i="1"/>
  <c r="AE185" i="1"/>
  <c r="L185" i="1"/>
  <c r="AK184" i="1"/>
  <c r="AI184" i="1"/>
  <c r="AF184" i="1"/>
  <c r="AH184" i="1"/>
  <c r="AE184" i="1"/>
  <c r="L184" i="1"/>
  <c r="AK183" i="1"/>
  <c r="AI183" i="1"/>
  <c r="AF183" i="1"/>
  <c r="AH183" i="1"/>
  <c r="AE183" i="1"/>
  <c r="L183" i="1"/>
  <c r="AK182" i="1"/>
  <c r="AI182" i="1"/>
  <c r="AF182" i="1"/>
  <c r="AH182" i="1"/>
  <c r="AE182" i="1"/>
  <c r="L182" i="1"/>
  <c r="AK181" i="1"/>
  <c r="AI181" i="1"/>
  <c r="AF181" i="1"/>
  <c r="AH181" i="1"/>
  <c r="AE181" i="1"/>
  <c r="L181" i="1"/>
  <c r="AK180" i="1"/>
  <c r="AI180" i="1"/>
  <c r="AF180" i="1"/>
  <c r="AH180" i="1"/>
  <c r="AE180" i="1"/>
  <c r="L180" i="1"/>
  <c r="AK179" i="1"/>
  <c r="AI179" i="1"/>
  <c r="AF179" i="1"/>
  <c r="AH179" i="1"/>
  <c r="AE179" i="1"/>
  <c r="L179" i="1"/>
  <c r="AK178" i="1"/>
  <c r="AI178" i="1"/>
  <c r="AF178" i="1"/>
  <c r="AH178" i="1"/>
  <c r="AE178" i="1"/>
  <c r="L178" i="1"/>
  <c r="AK177" i="1"/>
  <c r="AI177" i="1"/>
  <c r="AF177" i="1"/>
  <c r="AH177" i="1"/>
  <c r="AE177" i="1"/>
  <c r="L177" i="1"/>
  <c r="AK176" i="1"/>
  <c r="AI176" i="1"/>
  <c r="AF176" i="1"/>
  <c r="AH176" i="1"/>
  <c r="AE176" i="1"/>
  <c r="L176" i="1"/>
  <c r="AK175" i="1"/>
  <c r="AI175" i="1"/>
  <c r="AF175" i="1"/>
  <c r="AH175" i="1"/>
  <c r="AE175" i="1"/>
  <c r="L175" i="1"/>
  <c r="AK174" i="1"/>
  <c r="AI174" i="1"/>
  <c r="AF174" i="1"/>
  <c r="AH174" i="1"/>
  <c r="AE174" i="1"/>
  <c r="L174" i="1"/>
  <c r="AK173" i="1"/>
  <c r="AI173" i="1"/>
  <c r="AF173" i="1"/>
  <c r="AH173" i="1"/>
  <c r="AE173" i="1"/>
  <c r="L173" i="1"/>
  <c r="AK172" i="1"/>
  <c r="AI172" i="1"/>
  <c r="AF172" i="1"/>
  <c r="AH172" i="1"/>
  <c r="AE172" i="1"/>
  <c r="L172" i="1"/>
  <c r="AK171" i="1"/>
  <c r="AI171" i="1"/>
  <c r="AF171" i="1"/>
  <c r="AH171" i="1"/>
  <c r="AE171" i="1"/>
  <c r="L171" i="1"/>
  <c r="AK170" i="1"/>
  <c r="AI170" i="1"/>
  <c r="AF170" i="1"/>
  <c r="AH170" i="1"/>
  <c r="AE170" i="1"/>
  <c r="L170" i="1"/>
  <c r="AK169" i="1"/>
  <c r="AI169" i="1"/>
  <c r="AF169" i="1"/>
  <c r="AH169" i="1"/>
  <c r="AE169" i="1"/>
  <c r="L169" i="1"/>
  <c r="AK168" i="1"/>
  <c r="AI168" i="1"/>
  <c r="AF168" i="1"/>
  <c r="AH168" i="1"/>
  <c r="AE168" i="1"/>
  <c r="L168" i="1"/>
  <c r="AK167" i="1"/>
  <c r="AI167" i="1"/>
  <c r="AF167" i="1"/>
  <c r="AH167" i="1"/>
  <c r="AE167" i="1"/>
  <c r="L167" i="1"/>
  <c r="AK166" i="1"/>
  <c r="AI166" i="1"/>
  <c r="AF166" i="1"/>
  <c r="AH166" i="1"/>
  <c r="AE166" i="1"/>
  <c r="L166" i="1"/>
  <c r="AK165" i="1"/>
  <c r="AI165" i="1"/>
  <c r="AF165" i="1"/>
  <c r="AH165" i="1"/>
  <c r="AE165" i="1"/>
  <c r="L165" i="1"/>
  <c r="AK164" i="1"/>
  <c r="AI164" i="1"/>
  <c r="AF164" i="1"/>
  <c r="AH164" i="1"/>
  <c r="AE164" i="1"/>
  <c r="L164" i="1"/>
  <c r="AK163" i="1"/>
  <c r="AI163" i="1"/>
  <c r="AF163" i="1"/>
  <c r="AH163" i="1"/>
  <c r="AE163" i="1"/>
  <c r="L163" i="1"/>
  <c r="AK162" i="1"/>
  <c r="AI162" i="1"/>
  <c r="AF162" i="1"/>
  <c r="AH162" i="1"/>
  <c r="AE162" i="1"/>
  <c r="L162" i="1"/>
  <c r="AK161" i="1"/>
  <c r="AI161" i="1"/>
  <c r="AF161" i="1"/>
  <c r="AH161" i="1"/>
  <c r="AE161" i="1"/>
  <c r="L161" i="1"/>
  <c r="AK160" i="1"/>
  <c r="AI160" i="1"/>
  <c r="AF160" i="1"/>
  <c r="AH160" i="1"/>
  <c r="AE160" i="1"/>
  <c r="L160" i="1"/>
  <c r="AK159" i="1"/>
  <c r="AI159" i="1"/>
  <c r="AF159" i="1"/>
  <c r="AH159" i="1"/>
  <c r="AE159" i="1"/>
  <c r="L159" i="1"/>
  <c r="AK158" i="1"/>
  <c r="AI158" i="1"/>
  <c r="AF158" i="1"/>
  <c r="AH158" i="1"/>
  <c r="AE158" i="1"/>
  <c r="L158" i="1"/>
  <c r="AK157" i="1"/>
  <c r="AI157" i="1"/>
  <c r="AF157" i="1"/>
  <c r="AH157" i="1"/>
  <c r="AE157" i="1"/>
  <c r="L157" i="1"/>
  <c r="AK156" i="1"/>
  <c r="AI156" i="1"/>
  <c r="AF156" i="1"/>
  <c r="AH156" i="1"/>
  <c r="AE156" i="1"/>
  <c r="L156" i="1"/>
  <c r="AK155" i="1"/>
  <c r="AI155" i="1"/>
  <c r="AF155" i="1"/>
  <c r="AH155" i="1"/>
  <c r="AE155" i="1"/>
  <c r="L155" i="1"/>
  <c r="AK154" i="1"/>
  <c r="AI154" i="1"/>
  <c r="AF154" i="1"/>
  <c r="AH154" i="1"/>
  <c r="AE154" i="1"/>
  <c r="L154" i="1"/>
  <c r="AK153" i="1"/>
  <c r="AI153" i="1"/>
  <c r="AF153" i="1"/>
  <c r="AH153" i="1"/>
  <c r="AE153" i="1"/>
  <c r="L153" i="1"/>
  <c r="AK152" i="1"/>
  <c r="AI152" i="1"/>
  <c r="AF152" i="1"/>
  <c r="AH152" i="1"/>
  <c r="AE152" i="1"/>
  <c r="L152" i="1"/>
  <c r="AK151" i="1"/>
  <c r="AI151" i="1"/>
  <c r="AF151" i="1"/>
  <c r="AH151" i="1"/>
  <c r="AE151" i="1"/>
  <c r="L151" i="1"/>
  <c r="AK150" i="1"/>
  <c r="AI150" i="1"/>
  <c r="AF150" i="1"/>
  <c r="AH150" i="1"/>
  <c r="AE150" i="1"/>
  <c r="L150" i="1"/>
  <c r="AK149" i="1"/>
  <c r="AI149" i="1"/>
  <c r="AF149" i="1"/>
  <c r="AH149" i="1"/>
  <c r="AE149" i="1"/>
  <c r="L149" i="1"/>
  <c r="AK148" i="1"/>
  <c r="AI148" i="1"/>
  <c r="AF148" i="1"/>
  <c r="AH148" i="1"/>
  <c r="AE148" i="1"/>
  <c r="L148" i="1"/>
  <c r="AK147" i="1"/>
  <c r="AI147" i="1"/>
  <c r="AF147" i="1"/>
  <c r="AH147" i="1"/>
  <c r="AE147" i="1"/>
  <c r="L147" i="1"/>
  <c r="AK146" i="1"/>
  <c r="AI146" i="1"/>
  <c r="AF146" i="1"/>
  <c r="AH146" i="1"/>
  <c r="AE146" i="1"/>
  <c r="L146" i="1"/>
  <c r="AK145" i="1"/>
  <c r="AI145" i="1"/>
  <c r="AF145" i="1"/>
  <c r="AH145" i="1"/>
  <c r="AE145" i="1"/>
  <c r="L145" i="1"/>
  <c r="AK144" i="1"/>
  <c r="AI144" i="1"/>
  <c r="AF144" i="1"/>
  <c r="AH144" i="1"/>
  <c r="AE144" i="1"/>
  <c r="L144" i="1"/>
  <c r="AK143" i="1"/>
  <c r="AI143" i="1"/>
  <c r="AF143" i="1"/>
  <c r="AH143" i="1"/>
  <c r="AE143" i="1"/>
  <c r="L143" i="1"/>
  <c r="AK142" i="1"/>
  <c r="AI142" i="1"/>
  <c r="AF142" i="1"/>
  <c r="AH142" i="1"/>
  <c r="AE142" i="1"/>
  <c r="L142" i="1"/>
  <c r="AK141" i="1"/>
  <c r="AI141" i="1"/>
  <c r="AF141" i="1"/>
  <c r="AH141" i="1"/>
  <c r="AE141" i="1"/>
  <c r="L141" i="1"/>
  <c r="AK140" i="1"/>
  <c r="AI140" i="1"/>
  <c r="AF140" i="1"/>
  <c r="AH140" i="1"/>
  <c r="AE140" i="1"/>
  <c r="L140" i="1"/>
  <c r="AK139" i="1"/>
  <c r="AI139" i="1"/>
  <c r="AF139" i="1"/>
  <c r="AH139" i="1"/>
  <c r="AE139" i="1"/>
  <c r="L139" i="1"/>
  <c r="AK138" i="1"/>
  <c r="AI138" i="1"/>
  <c r="AF138" i="1"/>
  <c r="AH138" i="1"/>
  <c r="AE138" i="1"/>
  <c r="L138" i="1"/>
  <c r="AK137" i="1"/>
  <c r="AI137" i="1"/>
  <c r="AF137" i="1"/>
  <c r="AH137" i="1"/>
  <c r="AE137" i="1"/>
  <c r="L137" i="1"/>
  <c r="AK136" i="1"/>
  <c r="AI136" i="1"/>
  <c r="AF136" i="1"/>
  <c r="AH136" i="1"/>
  <c r="AE136" i="1"/>
  <c r="L136" i="1"/>
  <c r="AK135" i="1"/>
  <c r="AI135" i="1"/>
  <c r="AF135" i="1"/>
  <c r="AH135" i="1"/>
  <c r="AE135" i="1"/>
  <c r="L135" i="1"/>
  <c r="AK134" i="1"/>
  <c r="AI134" i="1"/>
  <c r="AF134" i="1"/>
  <c r="AH134" i="1"/>
  <c r="AE134" i="1"/>
  <c r="L134" i="1"/>
  <c r="AK133" i="1"/>
  <c r="AI133" i="1"/>
  <c r="AF133" i="1"/>
  <c r="AH133" i="1"/>
  <c r="AE133" i="1"/>
  <c r="L133" i="1"/>
  <c r="AK132" i="1"/>
  <c r="AI132" i="1"/>
  <c r="AF132" i="1"/>
  <c r="AH132" i="1"/>
  <c r="AE132" i="1"/>
  <c r="L132" i="1"/>
  <c r="AK131" i="1"/>
  <c r="AI131" i="1"/>
  <c r="AF131" i="1"/>
  <c r="AH131" i="1"/>
  <c r="AE131" i="1"/>
  <c r="L131" i="1"/>
  <c r="AK130" i="1"/>
  <c r="AI130" i="1"/>
  <c r="AF130" i="1"/>
  <c r="AH130" i="1"/>
  <c r="AE130" i="1"/>
  <c r="L130" i="1"/>
  <c r="AK129" i="1"/>
  <c r="AI129" i="1"/>
  <c r="AF129" i="1"/>
  <c r="AH129" i="1"/>
  <c r="AE129" i="1"/>
  <c r="L129" i="1"/>
  <c r="AK128" i="1"/>
  <c r="AI128" i="1"/>
  <c r="AF128" i="1"/>
  <c r="AH128" i="1"/>
  <c r="AE128" i="1"/>
  <c r="L128" i="1"/>
  <c r="AK127" i="1"/>
  <c r="AI127" i="1"/>
  <c r="AF127" i="1"/>
  <c r="AH127" i="1"/>
  <c r="AE127" i="1"/>
  <c r="L127" i="1"/>
  <c r="AK126" i="1"/>
  <c r="AI126" i="1"/>
  <c r="AF126" i="1"/>
  <c r="AH126" i="1"/>
  <c r="AE126" i="1"/>
  <c r="L126" i="1"/>
  <c r="AK125" i="1"/>
  <c r="AI125" i="1"/>
  <c r="AF125" i="1"/>
  <c r="AH125" i="1"/>
  <c r="AE125" i="1"/>
  <c r="L125" i="1"/>
  <c r="AK124" i="1"/>
  <c r="AI124" i="1"/>
  <c r="AF124" i="1"/>
  <c r="AH124" i="1"/>
  <c r="AE124" i="1"/>
  <c r="L124" i="1"/>
  <c r="AK123" i="1"/>
  <c r="AI123" i="1"/>
  <c r="AF123" i="1"/>
  <c r="AH123" i="1"/>
  <c r="AE123" i="1"/>
  <c r="L123" i="1"/>
  <c r="AK122" i="1"/>
  <c r="AI122" i="1"/>
  <c r="AF122" i="1"/>
  <c r="AH122" i="1"/>
  <c r="AE122" i="1"/>
  <c r="L122" i="1"/>
  <c r="AK121" i="1"/>
  <c r="AI121" i="1"/>
  <c r="AF121" i="1"/>
  <c r="AH121" i="1"/>
  <c r="AE121" i="1"/>
  <c r="L121" i="1"/>
  <c r="AK120" i="1"/>
  <c r="AI120" i="1"/>
  <c r="AF120" i="1"/>
  <c r="AH120" i="1"/>
  <c r="AE120" i="1"/>
  <c r="L120" i="1"/>
  <c r="AK119" i="1"/>
  <c r="AI119" i="1"/>
  <c r="AF119" i="1"/>
  <c r="AH119" i="1"/>
  <c r="AE119" i="1"/>
  <c r="L119" i="1"/>
  <c r="AK118" i="1"/>
  <c r="AI118" i="1"/>
  <c r="AF118" i="1"/>
  <c r="AH118" i="1"/>
  <c r="AE118" i="1"/>
  <c r="L118" i="1"/>
  <c r="AK117" i="1"/>
  <c r="AI117" i="1"/>
  <c r="AF117" i="1"/>
  <c r="AH117" i="1"/>
  <c r="AE117" i="1"/>
  <c r="L117" i="1"/>
  <c r="AK116" i="1"/>
  <c r="AI116" i="1"/>
  <c r="AF116" i="1"/>
  <c r="AH116" i="1"/>
  <c r="AE116" i="1"/>
  <c r="L116" i="1"/>
  <c r="AK115" i="1"/>
  <c r="AI115" i="1"/>
  <c r="AF115" i="1"/>
  <c r="AH115" i="1"/>
  <c r="AE115" i="1"/>
  <c r="L115" i="1"/>
  <c r="AK114" i="1"/>
  <c r="AI114" i="1"/>
  <c r="AF114" i="1"/>
  <c r="AH114" i="1"/>
  <c r="AE114" i="1"/>
  <c r="L114" i="1"/>
  <c r="AK113" i="1"/>
  <c r="AI113" i="1"/>
  <c r="AF113" i="1"/>
  <c r="AH113" i="1"/>
  <c r="AE113" i="1"/>
  <c r="L113" i="1"/>
  <c r="AK112" i="1"/>
  <c r="AI112" i="1"/>
  <c r="AF112" i="1"/>
  <c r="AH112" i="1"/>
  <c r="AE112" i="1"/>
  <c r="L112" i="1"/>
  <c r="AK111" i="1"/>
  <c r="AI111" i="1"/>
  <c r="AF111" i="1"/>
  <c r="AH111" i="1"/>
  <c r="AE111" i="1"/>
  <c r="L111" i="1"/>
  <c r="AK110" i="1"/>
  <c r="AI110" i="1"/>
  <c r="AF110" i="1"/>
  <c r="AH110" i="1"/>
  <c r="AE110" i="1"/>
  <c r="L110" i="1"/>
  <c r="AK109" i="1"/>
  <c r="AI109" i="1"/>
  <c r="AF109" i="1"/>
  <c r="AH109" i="1"/>
  <c r="AE109" i="1"/>
  <c r="L109" i="1"/>
  <c r="AK108" i="1"/>
  <c r="AI108" i="1"/>
  <c r="AF108" i="1"/>
  <c r="AH108" i="1"/>
  <c r="AE108" i="1"/>
  <c r="L108" i="1"/>
  <c r="AK107" i="1"/>
  <c r="AI107" i="1"/>
  <c r="AF107" i="1"/>
  <c r="AH107" i="1"/>
  <c r="AE107" i="1"/>
  <c r="L107" i="1"/>
  <c r="AK106" i="1"/>
  <c r="AI106" i="1"/>
  <c r="AF106" i="1"/>
  <c r="AH106" i="1"/>
  <c r="AE106" i="1"/>
  <c r="L106" i="1"/>
  <c r="AK105" i="1"/>
  <c r="AI105" i="1"/>
  <c r="AF105" i="1"/>
  <c r="AH105" i="1"/>
  <c r="AE105" i="1"/>
  <c r="L105" i="1"/>
  <c r="AK104" i="1"/>
  <c r="AI104" i="1"/>
  <c r="AF104" i="1"/>
  <c r="AH104" i="1"/>
  <c r="AE104" i="1"/>
  <c r="L104" i="1"/>
  <c r="AK103" i="1"/>
  <c r="AI103" i="1"/>
  <c r="AF103" i="1"/>
  <c r="AH103" i="1"/>
  <c r="AE103" i="1"/>
  <c r="L103" i="1"/>
  <c r="AK102" i="1"/>
  <c r="AI102" i="1"/>
  <c r="AF102" i="1"/>
  <c r="AH102" i="1"/>
  <c r="AE102" i="1"/>
  <c r="L102" i="1"/>
  <c r="AK101" i="1"/>
  <c r="AI101" i="1"/>
  <c r="AF101" i="1"/>
  <c r="AH101" i="1"/>
  <c r="AE101" i="1"/>
  <c r="L101" i="1"/>
  <c r="AK100" i="1"/>
  <c r="AI100" i="1"/>
  <c r="AF100" i="1"/>
  <c r="AH100" i="1"/>
  <c r="AE100" i="1"/>
  <c r="L100" i="1"/>
  <c r="AK99" i="1"/>
  <c r="AI99" i="1"/>
  <c r="AF99" i="1"/>
  <c r="AH99" i="1"/>
  <c r="AE99" i="1"/>
  <c r="L99" i="1"/>
  <c r="AK98" i="1"/>
  <c r="AI98" i="1"/>
  <c r="AF98" i="1"/>
  <c r="AH98" i="1"/>
  <c r="AE98" i="1"/>
  <c r="L98" i="1"/>
  <c r="AK97" i="1"/>
  <c r="AI97" i="1"/>
  <c r="AF97" i="1"/>
  <c r="AH97" i="1"/>
  <c r="AE97" i="1"/>
  <c r="L97" i="1"/>
  <c r="AK96" i="1"/>
  <c r="AI96" i="1"/>
  <c r="AF96" i="1"/>
  <c r="AH96" i="1"/>
  <c r="AE96" i="1"/>
  <c r="L96" i="1"/>
  <c r="AK95" i="1"/>
  <c r="AI95" i="1"/>
  <c r="AF95" i="1"/>
  <c r="AH95" i="1"/>
  <c r="AE95" i="1"/>
  <c r="L95" i="1"/>
  <c r="AK94" i="1"/>
  <c r="AI94" i="1"/>
  <c r="AF94" i="1"/>
  <c r="AH94" i="1"/>
  <c r="AE94" i="1"/>
  <c r="L94" i="1"/>
  <c r="AK93" i="1"/>
  <c r="AI93" i="1"/>
  <c r="AF93" i="1"/>
  <c r="AH93" i="1"/>
  <c r="AE93" i="1"/>
  <c r="L93" i="1"/>
  <c r="AK92" i="1"/>
  <c r="AI92" i="1"/>
  <c r="AF92" i="1"/>
  <c r="AH92" i="1"/>
  <c r="AE92" i="1"/>
  <c r="L92" i="1"/>
  <c r="AK91" i="1"/>
  <c r="AI91" i="1"/>
  <c r="AF91" i="1"/>
  <c r="AH91" i="1"/>
  <c r="AE91" i="1"/>
  <c r="L91" i="1"/>
  <c r="AK90" i="1"/>
  <c r="AI90" i="1"/>
  <c r="AF90" i="1"/>
  <c r="AH90" i="1"/>
  <c r="AE90" i="1"/>
  <c r="L90" i="1"/>
  <c r="AK89" i="1"/>
  <c r="AI89" i="1"/>
  <c r="AF89" i="1"/>
  <c r="AH89" i="1"/>
  <c r="AE89" i="1"/>
  <c r="L89" i="1"/>
  <c r="AK88" i="1"/>
  <c r="AI88" i="1"/>
  <c r="AF88" i="1"/>
  <c r="AH88" i="1"/>
  <c r="AE88" i="1"/>
  <c r="L88" i="1"/>
  <c r="AK87" i="1"/>
  <c r="AI87" i="1"/>
  <c r="AF87" i="1"/>
  <c r="AH87" i="1"/>
  <c r="AE87" i="1"/>
  <c r="L87" i="1"/>
  <c r="AK86" i="1"/>
  <c r="AI86" i="1"/>
  <c r="AF86" i="1"/>
  <c r="AH86" i="1"/>
  <c r="AE86" i="1"/>
  <c r="L86" i="1"/>
  <c r="AK85" i="1"/>
  <c r="AI85" i="1"/>
  <c r="AF85" i="1"/>
  <c r="AH85" i="1"/>
  <c r="AE85" i="1"/>
  <c r="L85" i="1"/>
  <c r="AK84" i="1"/>
  <c r="AI84" i="1"/>
  <c r="AF84" i="1"/>
  <c r="AH84" i="1"/>
  <c r="AE84" i="1"/>
  <c r="L84" i="1"/>
  <c r="AK83" i="1"/>
  <c r="AI83" i="1"/>
  <c r="AF83" i="1"/>
  <c r="AH83" i="1"/>
  <c r="AE83" i="1"/>
  <c r="L83" i="1"/>
  <c r="AK82" i="1"/>
  <c r="AI82" i="1"/>
  <c r="AF82" i="1"/>
  <c r="AH82" i="1"/>
  <c r="AE82" i="1"/>
  <c r="L82" i="1"/>
  <c r="AK81" i="1"/>
  <c r="AI81" i="1"/>
  <c r="AF81" i="1"/>
  <c r="AH81" i="1"/>
  <c r="AE81" i="1"/>
  <c r="L81" i="1"/>
  <c r="AK80" i="1"/>
  <c r="AI80" i="1"/>
  <c r="AF80" i="1"/>
  <c r="AH80" i="1"/>
  <c r="AE80" i="1"/>
  <c r="L80" i="1"/>
  <c r="AK79" i="1"/>
  <c r="AI79" i="1"/>
  <c r="AF79" i="1"/>
  <c r="AH79" i="1"/>
  <c r="AE79" i="1"/>
  <c r="L79" i="1"/>
  <c r="AK78" i="1"/>
  <c r="AI78" i="1"/>
  <c r="AF78" i="1"/>
  <c r="AH78" i="1"/>
  <c r="AE78" i="1"/>
  <c r="L78" i="1"/>
  <c r="AK77" i="1"/>
  <c r="AI77" i="1"/>
  <c r="AF77" i="1"/>
  <c r="AH77" i="1"/>
  <c r="AE77" i="1"/>
  <c r="L77" i="1"/>
  <c r="AK76" i="1"/>
  <c r="AI76" i="1"/>
  <c r="AF76" i="1"/>
  <c r="AH76" i="1"/>
  <c r="AE76" i="1"/>
  <c r="L76" i="1"/>
  <c r="AK75" i="1"/>
  <c r="AI75" i="1"/>
  <c r="AF75" i="1"/>
  <c r="AH75" i="1"/>
  <c r="AE75" i="1"/>
  <c r="L75" i="1"/>
  <c r="AK74" i="1"/>
  <c r="AI74" i="1"/>
  <c r="AF74" i="1"/>
  <c r="AH74" i="1"/>
  <c r="AE74" i="1"/>
  <c r="L74" i="1"/>
  <c r="AK73" i="1"/>
  <c r="AI73" i="1"/>
  <c r="AF73" i="1"/>
  <c r="AH73" i="1"/>
  <c r="AE73" i="1"/>
  <c r="L73" i="1"/>
  <c r="AK72" i="1"/>
  <c r="AI72" i="1"/>
  <c r="AF72" i="1"/>
  <c r="AH72" i="1"/>
  <c r="AE72" i="1"/>
  <c r="L72" i="1"/>
  <c r="AK71" i="1"/>
  <c r="AI71" i="1"/>
  <c r="AF71" i="1"/>
  <c r="AH71" i="1"/>
  <c r="AE71" i="1"/>
  <c r="L71" i="1"/>
  <c r="AK70" i="1"/>
  <c r="AI70" i="1"/>
  <c r="AF70" i="1"/>
  <c r="AH70" i="1"/>
  <c r="AE70" i="1"/>
  <c r="L70" i="1"/>
  <c r="AK69" i="1"/>
  <c r="AI69" i="1"/>
  <c r="AF69" i="1"/>
  <c r="AH69" i="1"/>
  <c r="AE69" i="1"/>
  <c r="L69" i="1"/>
  <c r="AK68" i="1"/>
  <c r="AI68" i="1"/>
  <c r="AF68" i="1"/>
  <c r="AH68" i="1"/>
  <c r="AE68" i="1"/>
  <c r="L68" i="1"/>
  <c r="AK67" i="1"/>
  <c r="AI67" i="1"/>
  <c r="AF67" i="1"/>
  <c r="AH67" i="1"/>
  <c r="AE67" i="1"/>
  <c r="L67" i="1"/>
  <c r="AK66" i="1"/>
  <c r="AI66" i="1"/>
  <c r="AF66" i="1"/>
  <c r="AH66" i="1"/>
  <c r="AE66" i="1"/>
  <c r="L66" i="1"/>
  <c r="AK65" i="1"/>
  <c r="AI65" i="1"/>
  <c r="AF65" i="1"/>
  <c r="AH65" i="1"/>
  <c r="AE65" i="1"/>
  <c r="L65" i="1"/>
  <c r="AK64" i="1"/>
  <c r="AI64" i="1"/>
  <c r="AF64" i="1"/>
  <c r="AH64" i="1"/>
  <c r="AE64" i="1"/>
  <c r="L64" i="1"/>
  <c r="AK63" i="1"/>
  <c r="AI63" i="1"/>
  <c r="AF63" i="1"/>
  <c r="AH63" i="1"/>
  <c r="AE63" i="1"/>
  <c r="L63" i="1"/>
  <c r="AK62" i="1"/>
  <c r="AI62" i="1"/>
  <c r="AF62" i="1"/>
  <c r="AH62" i="1"/>
  <c r="AE62" i="1"/>
  <c r="L62" i="1"/>
  <c r="AK61" i="1"/>
  <c r="AI61" i="1"/>
  <c r="AF61" i="1"/>
  <c r="AH61" i="1"/>
  <c r="AE61" i="1"/>
  <c r="L61" i="1"/>
  <c r="AK60" i="1"/>
  <c r="AI60" i="1"/>
  <c r="AF60" i="1"/>
  <c r="AH60" i="1"/>
  <c r="AE60" i="1"/>
  <c r="L60" i="1"/>
  <c r="AK59" i="1"/>
  <c r="AI59" i="1"/>
  <c r="AF59" i="1"/>
  <c r="AH59" i="1"/>
  <c r="AE59" i="1"/>
  <c r="L59" i="1"/>
  <c r="AK58" i="1"/>
  <c r="AI58" i="1"/>
  <c r="AF58" i="1"/>
  <c r="AH58" i="1"/>
  <c r="AE58" i="1"/>
  <c r="L58" i="1"/>
  <c r="AK57" i="1"/>
  <c r="AI57" i="1"/>
  <c r="AF57" i="1"/>
  <c r="AH57" i="1"/>
  <c r="AE57" i="1"/>
  <c r="L57" i="1"/>
  <c r="AK56" i="1"/>
  <c r="AI56" i="1"/>
  <c r="AF56" i="1"/>
  <c r="AH56" i="1"/>
  <c r="AE56" i="1"/>
  <c r="L56" i="1"/>
  <c r="AK55" i="1"/>
  <c r="AI55" i="1"/>
  <c r="AF55" i="1"/>
  <c r="AH55" i="1"/>
  <c r="AE55" i="1"/>
  <c r="L55" i="1"/>
  <c r="AK54" i="1"/>
  <c r="AI54" i="1"/>
  <c r="AF54" i="1"/>
  <c r="AH54" i="1"/>
  <c r="AE54" i="1"/>
  <c r="L54" i="1"/>
  <c r="AK53" i="1"/>
  <c r="AI53" i="1"/>
  <c r="AF53" i="1"/>
  <c r="AH53" i="1"/>
  <c r="AE53" i="1"/>
  <c r="L53" i="1"/>
  <c r="AK52" i="1"/>
  <c r="AI52" i="1"/>
  <c r="AF52" i="1"/>
  <c r="AH52" i="1"/>
  <c r="AE52" i="1"/>
  <c r="L52" i="1"/>
  <c r="AK51" i="1"/>
  <c r="AI51" i="1"/>
  <c r="AF51" i="1"/>
  <c r="AH51" i="1"/>
  <c r="AE51" i="1"/>
  <c r="L51" i="1"/>
  <c r="AK50" i="1"/>
  <c r="AI50" i="1"/>
  <c r="AF50" i="1"/>
  <c r="AH50" i="1"/>
  <c r="AE50" i="1"/>
  <c r="L50" i="1"/>
  <c r="AK49" i="1"/>
  <c r="AI49" i="1"/>
  <c r="AF49" i="1"/>
  <c r="AH49" i="1"/>
  <c r="AE49" i="1"/>
  <c r="L49" i="1"/>
  <c r="AK48" i="1"/>
  <c r="AI48" i="1"/>
  <c r="AF48" i="1"/>
  <c r="AH48" i="1"/>
  <c r="AE48" i="1"/>
  <c r="L48" i="1"/>
  <c r="AK47" i="1"/>
  <c r="AI47" i="1"/>
  <c r="AF47" i="1"/>
  <c r="AH47" i="1"/>
  <c r="AE47" i="1"/>
  <c r="L47" i="1"/>
  <c r="AK46" i="1"/>
  <c r="AI46" i="1"/>
  <c r="AF46" i="1"/>
  <c r="AH46" i="1"/>
  <c r="AE46" i="1"/>
  <c r="L46" i="1"/>
  <c r="AK45" i="1"/>
  <c r="AI45" i="1"/>
  <c r="AF45" i="1"/>
  <c r="AH45" i="1"/>
  <c r="AE45" i="1"/>
  <c r="L45" i="1"/>
  <c r="AK44" i="1"/>
  <c r="AI44" i="1"/>
  <c r="AF44" i="1"/>
  <c r="AH44" i="1"/>
  <c r="AE44" i="1"/>
  <c r="L44" i="1"/>
  <c r="AK43" i="1"/>
  <c r="AI43" i="1"/>
  <c r="AF43" i="1"/>
  <c r="AH43" i="1"/>
  <c r="AE43" i="1"/>
  <c r="L43" i="1"/>
  <c r="AK42" i="1"/>
  <c r="AI42" i="1"/>
  <c r="AF42" i="1"/>
  <c r="AH42" i="1"/>
  <c r="AE42" i="1"/>
  <c r="L42" i="1"/>
  <c r="AK41" i="1"/>
  <c r="AI41" i="1"/>
  <c r="AF41" i="1"/>
  <c r="AH41" i="1"/>
  <c r="AE41" i="1"/>
  <c r="L41" i="1"/>
  <c r="AK40" i="1"/>
  <c r="AI40" i="1"/>
  <c r="AF40" i="1"/>
  <c r="AH40" i="1"/>
  <c r="AE40" i="1"/>
  <c r="L40" i="1"/>
  <c r="AK39" i="1"/>
  <c r="AI39" i="1"/>
  <c r="AF39" i="1"/>
  <c r="AH39" i="1"/>
  <c r="AE39" i="1"/>
  <c r="L39" i="1"/>
  <c r="AK38" i="1"/>
  <c r="AI38" i="1"/>
  <c r="AF38" i="1"/>
  <c r="AH38" i="1"/>
  <c r="AE38" i="1"/>
  <c r="L38" i="1"/>
  <c r="AK37" i="1"/>
  <c r="AI37" i="1"/>
  <c r="AF37" i="1"/>
  <c r="AH37" i="1"/>
  <c r="AE37" i="1"/>
  <c r="L37" i="1"/>
  <c r="AK36" i="1"/>
  <c r="AI36" i="1"/>
  <c r="AF36" i="1"/>
  <c r="AH36" i="1"/>
  <c r="AE36" i="1"/>
  <c r="L36" i="1"/>
  <c r="AK35" i="1"/>
  <c r="AI35" i="1"/>
  <c r="AF35" i="1"/>
  <c r="AH35" i="1"/>
  <c r="AE35" i="1"/>
  <c r="L35" i="1"/>
  <c r="AK34" i="1"/>
  <c r="AI34" i="1"/>
  <c r="AF34" i="1"/>
  <c r="AH34" i="1"/>
  <c r="AE34" i="1"/>
  <c r="L34" i="1"/>
  <c r="AK33" i="1"/>
  <c r="AI33" i="1"/>
  <c r="AF33" i="1"/>
  <c r="AH33" i="1"/>
  <c r="AE33" i="1"/>
  <c r="L33" i="1"/>
  <c r="AK32" i="1"/>
  <c r="AI32" i="1"/>
  <c r="AF32" i="1"/>
  <c r="AH32" i="1"/>
  <c r="AE32" i="1"/>
  <c r="L32" i="1"/>
  <c r="AK31" i="1"/>
  <c r="AI31" i="1"/>
  <c r="AF31" i="1"/>
  <c r="AH31" i="1"/>
  <c r="AE31" i="1"/>
  <c r="L31" i="1"/>
  <c r="AK30" i="1"/>
  <c r="AI30" i="1"/>
  <c r="AF30" i="1"/>
  <c r="AH30" i="1"/>
  <c r="AE30" i="1"/>
  <c r="L30" i="1"/>
  <c r="AK29" i="1"/>
  <c r="AI29" i="1"/>
  <c r="AF29" i="1"/>
  <c r="AH29" i="1"/>
  <c r="AE29" i="1"/>
  <c r="L29" i="1"/>
  <c r="AK28" i="1"/>
  <c r="AI28" i="1"/>
  <c r="AF28" i="1"/>
  <c r="AH28" i="1"/>
  <c r="AE28" i="1"/>
  <c r="L28" i="1"/>
  <c r="AK27" i="1"/>
  <c r="AI27" i="1"/>
  <c r="AF27" i="1"/>
  <c r="AH27" i="1"/>
  <c r="AE27" i="1"/>
  <c r="L27" i="1"/>
  <c r="AK26" i="1"/>
  <c r="AI26" i="1"/>
  <c r="AF26" i="1"/>
  <c r="AH26" i="1"/>
  <c r="AE26" i="1"/>
  <c r="L26" i="1"/>
  <c r="AK25" i="1"/>
  <c r="AI25" i="1"/>
  <c r="AF25" i="1"/>
  <c r="AH25" i="1"/>
  <c r="AE25" i="1"/>
  <c r="L25" i="1"/>
  <c r="AK24" i="1"/>
  <c r="AI24" i="1"/>
  <c r="AF24" i="1"/>
  <c r="AH24" i="1"/>
  <c r="AE24" i="1"/>
  <c r="L24" i="1"/>
  <c r="AK23" i="1"/>
  <c r="AI23" i="1"/>
  <c r="AF23" i="1"/>
  <c r="AH23" i="1"/>
  <c r="AE23" i="1"/>
  <c r="L23" i="1"/>
  <c r="AK22" i="1"/>
  <c r="AI22" i="1"/>
  <c r="AF22" i="1"/>
  <c r="AH22" i="1"/>
  <c r="AE22" i="1"/>
  <c r="L22" i="1"/>
  <c r="AK21" i="1"/>
  <c r="AI21" i="1"/>
  <c r="AF21" i="1"/>
  <c r="AH21" i="1"/>
  <c r="AE21" i="1"/>
  <c r="L21" i="1"/>
  <c r="AK20" i="1"/>
  <c r="AI20" i="1"/>
  <c r="AF20" i="1"/>
  <c r="AH20" i="1"/>
  <c r="AE20" i="1"/>
  <c r="L20" i="1"/>
  <c r="AK19" i="1"/>
  <c r="AI19" i="1"/>
  <c r="AF19" i="1"/>
  <c r="AH19" i="1"/>
  <c r="AE19" i="1"/>
  <c r="L19" i="1"/>
  <c r="AK18" i="1"/>
  <c r="AI18" i="1"/>
  <c r="AF18" i="1"/>
  <c r="AH18" i="1"/>
  <c r="AE18" i="1"/>
  <c r="L18" i="1"/>
  <c r="AK17" i="1"/>
  <c r="AI17" i="1"/>
  <c r="AF17" i="1"/>
  <c r="AH17" i="1"/>
  <c r="AE17" i="1"/>
  <c r="L17" i="1"/>
  <c r="AK16" i="1"/>
  <c r="AI16" i="1"/>
  <c r="AF16" i="1"/>
  <c r="AH16" i="1"/>
  <c r="AE16" i="1"/>
  <c r="L16" i="1"/>
  <c r="AK15" i="1"/>
  <c r="AI15" i="1"/>
  <c r="AF15" i="1"/>
  <c r="AH15" i="1"/>
  <c r="AE15" i="1"/>
  <c r="L15" i="1"/>
  <c r="AK14" i="1"/>
  <c r="AI14" i="1"/>
  <c r="AF14" i="1"/>
  <c r="AH14" i="1"/>
  <c r="AE14" i="1"/>
  <c r="L14" i="1"/>
  <c r="AK13" i="1"/>
  <c r="AI13" i="1"/>
  <c r="AF13" i="1"/>
  <c r="AH13" i="1"/>
  <c r="AE13" i="1"/>
  <c r="L13" i="1"/>
  <c r="AK12" i="1"/>
  <c r="AI12" i="1"/>
  <c r="AF12" i="1"/>
  <c r="AH12" i="1"/>
  <c r="AE12" i="1"/>
  <c r="L12" i="1"/>
  <c r="AK11" i="1"/>
  <c r="AI11" i="1"/>
  <c r="AF11" i="1"/>
  <c r="AH11" i="1"/>
  <c r="AE11" i="1"/>
  <c r="L11" i="1"/>
  <c r="AK10" i="1"/>
  <c r="AI10" i="1"/>
  <c r="AF10" i="1"/>
  <c r="AH10" i="1"/>
  <c r="AE10" i="1"/>
  <c r="L10" i="1"/>
  <c r="AK9" i="1"/>
  <c r="AI9" i="1"/>
  <c r="AF9" i="1"/>
  <c r="AH9" i="1"/>
  <c r="AE9" i="1"/>
  <c r="L9" i="1"/>
  <c r="AK8" i="1"/>
  <c r="AI8" i="1"/>
  <c r="AF8" i="1"/>
  <c r="AH8" i="1"/>
  <c r="AE8" i="1"/>
  <c r="L8" i="1"/>
  <c r="AK7" i="1"/>
  <c r="AI7" i="1"/>
  <c r="AF7" i="1"/>
  <c r="AH7" i="1"/>
  <c r="AE7" i="1"/>
  <c r="L7" i="1"/>
  <c r="AK6" i="1"/>
  <c r="AI6" i="1"/>
  <c r="AF6" i="1"/>
  <c r="AH6" i="1"/>
  <c r="AE6" i="1"/>
  <c r="L6" i="1"/>
  <c r="AK5" i="1"/>
  <c r="AI5" i="1"/>
  <c r="AF5" i="1"/>
  <c r="AH5" i="1"/>
  <c r="AE5" i="1"/>
  <c r="L5" i="1"/>
  <c r="AK4" i="1"/>
  <c r="AI4" i="1"/>
  <c r="AF4" i="1"/>
  <c r="AH4" i="1"/>
  <c r="AE4" i="1"/>
  <c r="L4" i="1"/>
  <c r="AK3" i="1"/>
  <c r="AI3" i="1"/>
  <c r="AF3" i="1"/>
  <c r="AH3" i="1"/>
  <c r="AE3" i="1"/>
  <c r="L3" i="1"/>
  <c r="AK2" i="1"/>
  <c r="AI2" i="1"/>
  <c r="AF2" i="1"/>
  <c r="AH2" i="1"/>
  <c r="AE2" i="1"/>
  <c r="L2" i="1"/>
</calcChain>
</file>

<file path=xl/sharedStrings.xml><?xml version="1.0" encoding="utf-8"?>
<sst xmlns="http://schemas.openxmlformats.org/spreadsheetml/2006/main" count="38708" uniqueCount="243">
  <si>
    <t>censo</t>
  </si>
  <si>
    <t>saida</t>
  </si>
  <si>
    <t>mergulho</t>
  </si>
  <si>
    <t>data</t>
  </si>
  <si>
    <t>natureza</t>
  </si>
  <si>
    <t>ponto1</t>
  </si>
  <si>
    <t>ponto2</t>
  </si>
  <si>
    <t>area</t>
  </si>
  <si>
    <t>subarea</t>
  </si>
  <si>
    <t>observador</t>
  </si>
  <si>
    <t>prof. (m)</t>
  </si>
  <si>
    <t>classe prof. (m)</t>
  </si>
  <si>
    <t>rugosidade</t>
  </si>
  <si>
    <t>seq</t>
  </si>
  <si>
    <t>especie</t>
  </si>
  <si>
    <t>guilda</t>
  </si>
  <si>
    <t>0–5</t>
  </si>
  <si>
    <t>5–10</t>
  </si>
  <si>
    <t>10–20</t>
  </si>
  <si>
    <t>20–30</t>
  </si>
  <si>
    <t>30–40</t>
  </si>
  <si>
    <t>40–50</t>
  </si>
  <si>
    <t>50–60</t>
  </si>
  <si>
    <t>60–70</t>
  </si>
  <si>
    <t>70-80</t>
  </si>
  <si>
    <t>80-90</t>
  </si>
  <si>
    <t>90–100</t>
  </si>
  <si>
    <t>100–110</t>
  </si>
  <si>
    <t>110–120</t>
  </si>
  <si>
    <t>190–200</t>
  </si>
  <si>
    <t>tamanho medio (cm)</t>
  </si>
  <si>
    <t>abund_censo</t>
  </si>
  <si>
    <t>biom_censo</t>
  </si>
  <si>
    <t>abund_m2</t>
  </si>
  <si>
    <t>biom_m2</t>
  </si>
  <si>
    <t>observação</t>
  </si>
  <si>
    <t>peso_total_formula</t>
  </si>
  <si>
    <t>artificial</t>
  </si>
  <si>
    <t>victory</t>
  </si>
  <si>
    <t>popa</t>
  </si>
  <si>
    <t>interface</t>
  </si>
  <si>
    <t>thiony</t>
  </si>
  <si>
    <t>baixa</t>
  </si>
  <si>
    <t>Mycteroperca bonaci</t>
  </si>
  <si>
    <t>PIS</t>
  </si>
  <si>
    <t>Haemulon steindachneri</t>
  </si>
  <si>
    <t>MIF</t>
  </si>
  <si>
    <t>Chaetodon sedentarius</t>
  </si>
  <si>
    <t>SIF</t>
  </si>
  <si>
    <t>Halichoeres brasiliensis</t>
  </si>
  <si>
    <t>Serranus flaviventris</t>
  </si>
  <si>
    <t>Holacanthus ciliaris</t>
  </si>
  <si>
    <t>Haemulon aurolineatum</t>
  </si>
  <si>
    <t>Acanthurus bahianus</t>
  </si>
  <si>
    <t>ROH</t>
  </si>
  <si>
    <t>Parablennius marmoreus</t>
  </si>
  <si>
    <t>OMN</t>
  </si>
  <si>
    <t>conves</t>
  </si>
  <si>
    <t>Bodianus rufus</t>
  </si>
  <si>
    <t>Halichoeres poeyi</t>
  </si>
  <si>
    <t>Canthigaster figueiredoi</t>
  </si>
  <si>
    <t>k</t>
  </si>
  <si>
    <t>Cephalopholis fulva</t>
  </si>
  <si>
    <t>CAR</t>
  </si>
  <si>
    <t>Chilomycterus spinosus</t>
  </si>
  <si>
    <t>Mycteroperca interstitialis</t>
  </si>
  <si>
    <t>Coryphopterus dicrus</t>
  </si>
  <si>
    <t>casaria</t>
  </si>
  <si>
    <t>Holocentrus adscensionis</t>
  </si>
  <si>
    <t>Chaetodon striatus</t>
  </si>
  <si>
    <t>Sparisoma spp. (juv)</t>
  </si>
  <si>
    <t>Malacoctenus aff. triangulatus</t>
  </si>
  <si>
    <t>Serranus baldwini</t>
  </si>
  <si>
    <t>natural</t>
  </si>
  <si>
    <t>escalvada</t>
  </si>
  <si>
    <t>norte</t>
  </si>
  <si>
    <t>media</t>
  </si>
  <si>
    <t>Holacanthus tricolor</t>
  </si>
  <si>
    <t>Caranx crysos</t>
  </si>
  <si>
    <t>Acanthurus chirurgus</t>
  </si>
  <si>
    <t>Chromis multilineata</t>
  </si>
  <si>
    <t>PLK</t>
  </si>
  <si>
    <t>Haemulon plumieri</t>
  </si>
  <si>
    <t>Stegastes pictus</t>
  </si>
  <si>
    <t>TEH</t>
  </si>
  <si>
    <t>Gramma brasiliensis</t>
  </si>
  <si>
    <t>Synodus synodus</t>
  </si>
  <si>
    <t>Pseudupeneus maculatus</t>
  </si>
  <si>
    <t>Chromis flavicauda</t>
  </si>
  <si>
    <t>Abudefduf saxatilis</t>
  </si>
  <si>
    <t>Mulloidichthys martinicus</t>
  </si>
  <si>
    <t>Coryphopterus glaucofraenum</t>
  </si>
  <si>
    <t>Sparisoma tuiupiranga</t>
  </si>
  <si>
    <t>meio</t>
  </si>
  <si>
    <t>alta</t>
  </si>
  <si>
    <t>Diplodus argenteus</t>
  </si>
  <si>
    <t>Stegastes fuscus</t>
  </si>
  <si>
    <t>Amblycirrhitus pinos</t>
  </si>
  <si>
    <t>Paranthias furcifer</t>
  </si>
  <si>
    <t>Gymnothorax moringa</t>
  </si>
  <si>
    <t>Aulostomus strigosus</t>
  </si>
  <si>
    <t>Anisotremus virginicus</t>
  </si>
  <si>
    <t>Rypticus saponaceus</t>
  </si>
  <si>
    <t>Anisotremus surinamensis</t>
  </si>
  <si>
    <t>Diodon hystrix</t>
  </si>
  <si>
    <t>Anisotremus moricandi</t>
  </si>
  <si>
    <t>Myripristis jacobus</t>
  </si>
  <si>
    <t>Sparisoma axillare</t>
  </si>
  <si>
    <t>Acanthostracion quadricornis</t>
  </si>
  <si>
    <t>Labrisomus nuchipinnis</t>
  </si>
  <si>
    <t>hudson</t>
  </si>
  <si>
    <t>Lutjanus analis</t>
  </si>
  <si>
    <t>Synodus intermedius</t>
  </si>
  <si>
    <t>Diplectrum radiale</t>
  </si>
  <si>
    <t>Lutjanus synagris</t>
  </si>
  <si>
    <t>Gnatholepis thompsoni</t>
  </si>
  <si>
    <t>Stegastes variabilis</t>
  </si>
  <si>
    <t>Malacoctenus delalandei</t>
  </si>
  <si>
    <t>Malacanthus plumieri</t>
  </si>
  <si>
    <t>Opistognathus aff. aurifrons</t>
  </si>
  <si>
    <t>Sparisoma frondosum</t>
  </si>
  <si>
    <t>Pomacanthus paru</t>
  </si>
  <si>
    <t>Pareques acuminatus</t>
  </si>
  <si>
    <t>Cantherhines macrocerus</t>
  </si>
  <si>
    <t>Kyphosus spp.</t>
  </si>
  <si>
    <t>Acanthostracion polygonius</t>
  </si>
  <si>
    <t>bellucia</t>
  </si>
  <si>
    <t>Bodianus pulchellus</t>
  </si>
  <si>
    <t>Scarus trispinosus</t>
  </si>
  <si>
    <t>Odontoscion dentex</t>
  </si>
  <si>
    <t>Pempheris schomburgki</t>
  </si>
  <si>
    <t>rasas</t>
  </si>
  <si>
    <t>fora</t>
  </si>
  <si>
    <t>leste</t>
  </si>
  <si>
    <t>Cantherhines pullus</t>
  </si>
  <si>
    <t>Halichoeres penrosei</t>
  </si>
  <si>
    <t>Elacatinus figaro</t>
  </si>
  <si>
    <t>Halichoeres dimidiatus</t>
  </si>
  <si>
    <t>Clepticus brasiliensis</t>
  </si>
  <si>
    <t>Ogcocephalus vespertilio</t>
  </si>
  <si>
    <t>macho terminal</t>
  </si>
  <si>
    <t>Hypleurochilus spp.</t>
  </si>
  <si>
    <t>fase amarela</t>
  </si>
  <si>
    <t>Ptereleotris randalli</t>
  </si>
  <si>
    <t>Pomacanthus arcuatus</t>
  </si>
  <si>
    <t>Mycteroperca acutirostris</t>
  </si>
  <si>
    <t>Gymnothorax funebris</t>
  </si>
  <si>
    <t>Clupeidae</t>
  </si>
  <si>
    <t>Sphoeroides spengleri</t>
  </si>
  <si>
    <t>Scorpaena brasiliensis</t>
  </si>
  <si>
    <t>Elops saurus</t>
  </si>
  <si>
    <t>superficie</t>
  </si>
  <si>
    <t>proa</t>
  </si>
  <si>
    <t>hudson comecou a contar a frequencia de ocorrencia de cardumes</t>
  </si>
  <si>
    <t>Lutjanus jocu</t>
  </si>
  <si>
    <t>oeste</t>
  </si>
  <si>
    <t>Ocyurus chrysurus</t>
  </si>
  <si>
    <t>Doratonotus megalepis</t>
  </si>
  <si>
    <t>Gymnothorax vicinus</t>
  </si>
  <si>
    <t>Scorpaena plumieri</t>
  </si>
  <si>
    <t>valores estimados</t>
  </si>
  <si>
    <t>Paradiplogrammus bairdi</t>
  </si>
  <si>
    <t>thiony comecou a contar a frequencia de ocorrencia de cardumes</t>
  </si>
  <si>
    <t>Serranus atrobranchus</t>
  </si>
  <si>
    <t>Chromis jubauna</t>
  </si>
  <si>
    <t>sul</t>
  </si>
  <si>
    <t>Pagrus pagrus</t>
  </si>
  <si>
    <t>Decapterus spp.</t>
  </si>
  <si>
    <t>Acanthurus coeruleus</t>
  </si>
  <si>
    <t>Fistularia tabacaria</t>
  </si>
  <si>
    <t>Dactylopterus volitans</t>
  </si>
  <si>
    <t>Bothus ocellatus</t>
  </si>
  <si>
    <t>Apogon americanus</t>
  </si>
  <si>
    <t>Sparisoma amplum</t>
  </si>
  <si>
    <t>Paralichthys brasiliensis</t>
  </si>
  <si>
    <t>Opistognathus whitehursti</t>
  </si>
  <si>
    <t>Haemulon parra</t>
  </si>
  <si>
    <t>dentro</t>
  </si>
  <si>
    <t>Equetus lanceolatus</t>
  </si>
  <si>
    <t>Gymnothorax miliaris</t>
  </si>
  <si>
    <t>Cryptotomus roseus</t>
  </si>
  <si>
    <t>Thalassoma noronhanum</t>
  </si>
  <si>
    <t>macho terminal (1 individuo)</t>
  </si>
  <si>
    <t>Scarus zelindae</t>
  </si>
  <si>
    <t>Chaetodipterus faber</t>
  </si>
  <si>
    <t>Balistes vetula</t>
  </si>
  <si>
    <t>Parablennius pilicornis</t>
  </si>
  <si>
    <t>Emblemariopsis signifera</t>
  </si>
  <si>
    <t>Halichoeres sazimai</t>
  </si>
  <si>
    <t>Calamus spp.</t>
  </si>
  <si>
    <t>Hypsoblennius invemar</t>
  </si>
  <si>
    <t>rabo amarelo</t>
  </si>
  <si>
    <t>Dasyatis centroura</t>
  </si>
  <si>
    <t>macho terminal (2 individuos)</t>
  </si>
  <si>
    <t>Chilomycterus reticulatus</t>
  </si>
  <si>
    <t>Caranx latus</t>
  </si>
  <si>
    <t>Stephanolepis hispidus</t>
  </si>
  <si>
    <t>Scorpaena isthmensis</t>
  </si>
  <si>
    <t>Pseudocaranx dentex</t>
  </si>
  <si>
    <t>Bothus lunatus</t>
  </si>
  <si>
    <t>Sparisoma radians</t>
  </si>
  <si>
    <t>Lutjanus alexandrei</t>
  </si>
  <si>
    <t>Eucinostomus argenteus</t>
  </si>
  <si>
    <t>Caranx hippos</t>
  </si>
  <si>
    <t>Caranx ruber</t>
  </si>
  <si>
    <t>Centropyge aurantonotus</t>
  </si>
  <si>
    <t>calamus spp.</t>
  </si>
  <si>
    <t>Alphestes afer</t>
  </si>
  <si>
    <t>Microspathodon chrysurus</t>
  </si>
  <si>
    <t>temperatura ar</t>
  </si>
  <si>
    <t>direcao vento</t>
  </si>
  <si>
    <t>direcao corrente</t>
  </si>
  <si>
    <t>intensidade vento</t>
  </si>
  <si>
    <t>intensidade corrente</t>
  </si>
  <si>
    <t>tempo</t>
  </si>
  <si>
    <t>mar</t>
  </si>
  <si>
    <t>local</t>
  </si>
  <si>
    <t>hora</t>
  </si>
  <si>
    <t>corrente fundo</t>
  </si>
  <si>
    <t>temperatura agua</t>
  </si>
  <si>
    <t>visibilidade</t>
  </si>
  <si>
    <t>moderado</t>
  </si>
  <si>
    <t>forte</t>
  </si>
  <si>
    <t>nublado</t>
  </si>
  <si>
    <t>agitado</t>
  </si>
  <si>
    <t>rasas dentro</t>
  </si>
  <si>
    <t>moderada</t>
  </si>
  <si>
    <t>chuvoso</t>
  </si>
  <si>
    <t>calmo</t>
  </si>
  <si>
    <t>nordeste</t>
  </si>
  <si>
    <t>leve</t>
  </si>
  <si>
    <t>fraco</t>
  </si>
  <si>
    <t>rasas fora</t>
  </si>
  <si>
    <t>ensolarado</t>
  </si>
  <si>
    <t>ausente</t>
  </si>
  <si>
    <t>fraca</t>
  </si>
  <si>
    <t>picado</t>
  </si>
  <si>
    <t>sudeste</t>
  </si>
  <si>
    <t>sul/leste</t>
  </si>
  <si>
    <t>norte/oeste</t>
  </si>
  <si>
    <t>sul/oeste</t>
  </si>
  <si>
    <t>proa/popa</t>
  </si>
  <si>
    <t>leste/sul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</si>
</sst>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4">
    <font>
      <sz val="12"/>
      <color theme="1"/>
      <name val="Calibri"/>
      <family val="2"/>
      <scheme val="minor"/>
    </font>
    <font>
      <sz val="10"/>
      <name val="Arial"/>
    </font>
    <font>
      <sz val="10"/>
      <color indexed="8"/>
      <name val="Arial"/>
    </font>
    <font>
      <sz val="10"/>
      <color indexed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2" borderId="0" xfId="0" applyFill="1" applyBorder="1" applyAlignment="1">
      <alignment horizontal="left"/>
    </xf>
    <xf numFmtId="164" fontId="0" fillId="2" borderId="0" xfId="0" applyNumberFormat="1" applyFill="1" applyBorder="1" applyAlignment="1">
      <alignment horizontal="left"/>
    </xf>
    <xf numFmtId="2" fontId="1" fillId="2" borderId="0" xfId="0" applyNumberFormat="1" applyFont="1" applyFill="1" applyBorder="1" applyAlignment="1">
      <alignment horizontal="left"/>
    </xf>
    <xf numFmtId="0" fontId="0" fillId="0" borderId="0" xfId="0" applyBorder="1"/>
    <xf numFmtId="164" fontId="0" fillId="0" borderId="0" xfId="0" applyNumberFormat="1" applyBorder="1"/>
    <xf numFmtId="0" fontId="2" fillId="0" borderId="0" xfId="0" applyFont="1" applyFill="1" applyBorder="1"/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right"/>
    </xf>
    <xf numFmtId="0" fontId="2" fillId="0" borderId="0" xfId="0" applyFont="1" applyBorder="1"/>
    <xf numFmtId="2" fontId="1" fillId="0" borderId="0" xfId="0" applyNumberFormat="1" applyFont="1"/>
    <xf numFmtId="0" fontId="1" fillId="0" borderId="0" xfId="0" applyFont="1" applyFill="1" applyBorder="1"/>
    <xf numFmtId="0" fontId="0" fillId="0" borderId="0" xfId="0" applyFill="1" applyBorder="1"/>
    <xf numFmtId="0" fontId="1" fillId="0" borderId="0" xfId="0" applyFont="1" applyBorder="1"/>
    <xf numFmtId="164" fontId="0" fillId="0" borderId="0" xfId="0" applyNumberFormat="1" applyFill="1" applyBorder="1"/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right"/>
    </xf>
    <xf numFmtId="0" fontId="0" fillId="2" borderId="0" xfId="0" applyFill="1" applyBorder="1"/>
    <xf numFmtId="164" fontId="0" fillId="2" borderId="0" xfId="0" applyNumberFormat="1" applyFill="1" applyBorder="1"/>
    <xf numFmtId="0" fontId="2" fillId="2" borderId="0" xfId="0" applyFont="1" applyFill="1" applyBorder="1"/>
    <xf numFmtId="0" fontId="1" fillId="2" borderId="0" xfId="0" applyFont="1" applyFill="1" applyBorder="1"/>
    <xf numFmtId="0" fontId="0" fillId="2" borderId="0" xfId="0" applyFill="1" applyBorder="1" applyAlignment="1">
      <alignment horizontal="center"/>
    </xf>
    <xf numFmtId="0" fontId="1" fillId="2" borderId="0" xfId="0" applyFont="1" applyFill="1" applyBorder="1" applyAlignment="1">
      <alignment horizontal="right"/>
    </xf>
    <xf numFmtId="2" fontId="1" fillId="2" borderId="0" xfId="0" applyNumberFormat="1" applyFont="1" applyFill="1"/>
    <xf numFmtId="0" fontId="3" fillId="0" borderId="0" xfId="0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2" borderId="0" xfId="0" applyFill="1"/>
    <xf numFmtId="0" fontId="0" fillId="0" borderId="0" xfId="0" applyFont="1" applyFill="1" applyBorder="1"/>
    <xf numFmtId="164" fontId="1" fillId="0" borderId="0" xfId="0" applyNumberFormat="1" applyFont="1" applyBorder="1"/>
    <xf numFmtId="0" fontId="1" fillId="0" borderId="0" xfId="0" applyFont="1" applyBorder="1" applyAlignment="1">
      <alignment horizontal="center"/>
    </xf>
    <xf numFmtId="164" fontId="1" fillId="0" borderId="0" xfId="0" applyNumberFormat="1" applyFont="1" applyFill="1" applyBorder="1"/>
    <xf numFmtId="164" fontId="1" fillId="2" borderId="0" xfId="0" applyNumberFormat="1" applyFont="1" applyFill="1" applyBorder="1"/>
    <xf numFmtId="0" fontId="1" fillId="2" borderId="0" xfId="0" applyFont="1" applyFill="1" applyBorder="1" applyAlignment="1">
      <alignment horizontal="center"/>
    </xf>
    <xf numFmtId="164" fontId="2" fillId="0" borderId="0" xfId="0" applyNumberFormat="1" applyFont="1" applyBorder="1"/>
    <xf numFmtId="0" fontId="2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2" fontId="1" fillId="0" borderId="0" xfId="0" applyNumberFormat="1" applyFont="1" applyBorder="1"/>
    <xf numFmtId="2" fontId="1" fillId="0" borderId="0" xfId="0" applyNumberFormat="1" applyFont="1" applyBorder="1" applyAlignment="1">
      <alignment horizontal="center"/>
    </xf>
    <xf numFmtId="164" fontId="0" fillId="2" borderId="0" xfId="0" applyNumberFormat="1" applyFill="1"/>
    <xf numFmtId="164" fontId="0" fillId="0" borderId="0" xfId="0" applyNumberFormat="1"/>
    <xf numFmtId="20" fontId="0" fillId="0" borderId="0" xfId="0" applyNumberFormat="1"/>
    <xf numFmtId="20" fontId="0" fillId="0" borderId="0" xfId="0" applyNumberFormat="1" applyFill="1"/>
  </cellXfs>
  <cellStyles count="1">
    <cellStyle name="Normal" xfId="0" builtinId="0"/>
  </cellStyles>
  <dxfs count="1">
    <dxf>
      <fill>
        <patternFill>
          <bgColor indexed="1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09C84-CF88-8047-8576-B075B07EBBEE}">
  <dimension ref="A1:AO4334"/>
  <sheetViews>
    <sheetView workbookViewId="0">
      <selection sqref="A1:XFD1048576"/>
    </sheetView>
  </sheetViews>
  <sheetFormatPr baseColWidth="10" defaultColWidth="9.1640625" defaultRowHeight="16"/>
  <cols>
    <col min="1" max="1" width="6.5" style="4" customWidth="1"/>
    <col min="2" max="2" width="6" style="4" bestFit="1" customWidth="1"/>
    <col min="3" max="3" width="9.5" style="4" bestFit="1" customWidth="1"/>
    <col min="4" max="4" width="11" style="5" bestFit="1" customWidth="1"/>
    <col min="5" max="5" width="12.1640625" style="4" customWidth="1"/>
    <col min="6" max="6" width="12.1640625" style="4" bestFit="1" customWidth="1"/>
    <col min="7" max="7" width="12.1640625" style="4" customWidth="1"/>
    <col min="8" max="8" width="6.6640625" style="4" bestFit="1" customWidth="1"/>
    <col min="9" max="9" width="9.6640625" style="4" bestFit="1" customWidth="1"/>
    <col min="10" max="10" width="11" style="4" bestFit="1" customWidth="1"/>
    <col min="11" max="11" width="8.5" style="4" bestFit="1" customWidth="1"/>
    <col min="12" max="12" width="14" style="4" bestFit="1" customWidth="1"/>
    <col min="13" max="13" width="11.1640625" style="4" bestFit="1" customWidth="1"/>
    <col min="14" max="14" width="4.5" style="4" bestFit="1" customWidth="1"/>
    <col min="15" max="15" width="26.1640625" style="4" bestFit="1" customWidth="1"/>
    <col min="16" max="16" width="5.83203125" style="4" bestFit="1" customWidth="1"/>
    <col min="17" max="30" width="5.1640625" style="7" customWidth="1"/>
    <col min="31" max="31" width="18.33203125" style="4" bestFit="1" customWidth="1"/>
    <col min="32" max="33" width="14.33203125" style="8" customWidth="1"/>
    <col min="34" max="35" width="14.33203125" style="4" customWidth="1"/>
    <col min="36" max="36" width="11.6640625" style="4" customWidth="1"/>
    <col min="37" max="37" width="17.33203125" style="39" bestFit="1" customWidth="1"/>
    <col min="38" max="38" width="9.33203125" style="4" customWidth="1"/>
    <col min="39" max="39" width="11.5" style="4" customWidth="1"/>
    <col min="40" max="43" width="13.33203125" style="4" customWidth="1"/>
    <col min="44" max="136" width="8.6640625" style="4" customWidth="1"/>
    <col min="137" max="137" width="9.6640625" style="4" bestFit="1" customWidth="1"/>
    <col min="138" max="256" width="9.1640625" style="4"/>
    <col min="257" max="257" width="6.5" style="4" customWidth="1"/>
    <col min="258" max="258" width="6" style="4" bestFit="1" customWidth="1"/>
    <col min="259" max="259" width="9.5" style="4" bestFit="1" customWidth="1"/>
    <col min="260" max="260" width="11" style="4" bestFit="1" customWidth="1"/>
    <col min="261" max="261" width="12.1640625" style="4" customWidth="1"/>
    <col min="262" max="262" width="12.1640625" style="4" bestFit="1" customWidth="1"/>
    <col min="263" max="263" width="12.1640625" style="4" customWidth="1"/>
    <col min="264" max="264" width="6.6640625" style="4" bestFit="1" customWidth="1"/>
    <col min="265" max="265" width="9.6640625" style="4" bestFit="1" customWidth="1"/>
    <col min="266" max="266" width="11" style="4" bestFit="1" customWidth="1"/>
    <col min="267" max="267" width="8.5" style="4" bestFit="1" customWidth="1"/>
    <col min="268" max="268" width="14" style="4" bestFit="1" customWidth="1"/>
    <col min="269" max="269" width="11.1640625" style="4" bestFit="1" customWidth="1"/>
    <col min="270" max="270" width="4.5" style="4" bestFit="1" customWidth="1"/>
    <col min="271" max="271" width="26.1640625" style="4" bestFit="1" customWidth="1"/>
    <col min="272" max="272" width="5.83203125" style="4" bestFit="1" customWidth="1"/>
    <col min="273" max="286" width="5.1640625" style="4" customWidth="1"/>
    <col min="287" max="287" width="18.33203125" style="4" bestFit="1" customWidth="1"/>
    <col min="288" max="291" width="14.33203125" style="4" customWidth="1"/>
    <col min="292" max="292" width="11.6640625" style="4" customWidth="1"/>
    <col min="293" max="293" width="17.33203125" style="4" bestFit="1" customWidth="1"/>
    <col min="294" max="294" width="9.33203125" style="4" customWidth="1"/>
    <col min="295" max="295" width="11.5" style="4" customWidth="1"/>
    <col min="296" max="299" width="13.33203125" style="4" customWidth="1"/>
    <col min="300" max="392" width="8.6640625" style="4" customWidth="1"/>
    <col min="393" max="393" width="9.6640625" style="4" bestFit="1" customWidth="1"/>
    <col min="394" max="512" width="9.1640625" style="4"/>
    <col min="513" max="513" width="6.5" style="4" customWidth="1"/>
    <col min="514" max="514" width="6" style="4" bestFit="1" customWidth="1"/>
    <col min="515" max="515" width="9.5" style="4" bestFit="1" customWidth="1"/>
    <col min="516" max="516" width="11" style="4" bestFit="1" customWidth="1"/>
    <col min="517" max="517" width="12.1640625" style="4" customWidth="1"/>
    <col min="518" max="518" width="12.1640625" style="4" bestFit="1" customWidth="1"/>
    <col min="519" max="519" width="12.1640625" style="4" customWidth="1"/>
    <col min="520" max="520" width="6.6640625" style="4" bestFit="1" customWidth="1"/>
    <col min="521" max="521" width="9.6640625" style="4" bestFit="1" customWidth="1"/>
    <col min="522" max="522" width="11" style="4" bestFit="1" customWidth="1"/>
    <col min="523" max="523" width="8.5" style="4" bestFit="1" customWidth="1"/>
    <col min="524" max="524" width="14" style="4" bestFit="1" customWidth="1"/>
    <col min="525" max="525" width="11.1640625" style="4" bestFit="1" customWidth="1"/>
    <col min="526" max="526" width="4.5" style="4" bestFit="1" customWidth="1"/>
    <col min="527" max="527" width="26.1640625" style="4" bestFit="1" customWidth="1"/>
    <col min="528" max="528" width="5.83203125" style="4" bestFit="1" customWidth="1"/>
    <col min="529" max="542" width="5.1640625" style="4" customWidth="1"/>
    <col min="543" max="543" width="18.33203125" style="4" bestFit="1" customWidth="1"/>
    <col min="544" max="547" width="14.33203125" style="4" customWidth="1"/>
    <col min="548" max="548" width="11.6640625" style="4" customWidth="1"/>
    <col min="549" max="549" width="17.33203125" style="4" bestFit="1" customWidth="1"/>
    <col min="550" max="550" width="9.33203125" style="4" customWidth="1"/>
    <col min="551" max="551" width="11.5" style="4" customWidth="1"/>
    <col min="552" max="555" width="13.33203125" style="4" customWidth="1"/>
    <col min="556" max="648" width="8.6640625" style="4" customWidth="1"/>
    <col min="649" max="649" width="9.6640625" style="4" bestFit="1" customWidth="1"/>
    <col min="650" max="768" width="9.1640625" style="4"/>
    <col min="769" max="769" width="6.5" style="4" customWidth="1"/>
    <col min="770" max="770" width="6" style="4" bestFit="1" customWidth="1"/>
    <col min="771" max="771" width="9.5" style="4" bestFit="1" customWidth="1"/>
    <col min="772" max="772" width="11" style="4" bestFit="1" customWidth="1"/>
    <col min="773" max="773" width="12.1640625" style="4" customWidth="1"/>
    <col min="774" max="774" width="12.1640625" style="4" bestFit="1" customWidth="1"/>
    <col min="775" max="775" width="12.1640625" style="4" customWidth="1"/>
    <col min="776" max="776" width="6.6640625" style="4" bestFit="1" customWidth="1"/>
    <col min="777" max="777" width="9.6640625" style="4" bestFit="1" customWidth="1"/>
    <col min="778" max="778" width="11" style="4" bestFit="1" customWidth="1"/>
    <col min="779" max="779" width="8.5" style="4" bestFit="1" customWidth="1"/>
    <col min="780" max="780" width="14" style="4" bestFit="1" customWidth="1"/>
    <col min="781" max="781" width="11.1640625" style="4" bestFit="1" customWidth="1"/>
    <col min="782" max="782" width="4.5" style="4" bestFit="1" customWidth="1"/>
    <col min="783" max="783" width="26.1640625" style="4" bestFit="1" customWidth="1"/>
    <col min="784" max="784" width="5.83203125" style="4" bestFit="1" customWidth="1"/>
    <col min="785" max="798" width="5.1640625" style="4" customWidth="1"/>
    <col min="799" max="799" width="18.33203125" style="4" bestFit="1" customWidth="1"/>
    <col min="800" max="803" width="14.33203125" style="4" customWidth="1"/>
    <col min="804" max="804" width="11.6640625" style="4" customWidth="1"/>
    <col min="805" max="805" width="17.33203125" style="4" bestFit="1" customWidth="1"/>
    <col min="806" max="806" width="9.33203125" style="4" customWidth="1"/>
    <col min="807" max="807" width="11.5" style="4" customWidth="1"/>
    <col min="808" max="811" width="13.33203125" style="4" customWidth="1"/>
    <col min="812" max="904" width="8.6640625" style="4" customWidth="1"/>
    <col min="905" max="905" width="9.6640625" style="4" bestFit="1" customWidth="1"/>
    <col min="906" max="1024" width="9.1640625" style="4"/>
    <col min="1025" max="1025" width="6.5" style="4" customWidth="1"/>
    <col min="1026" max="1026" width="6" style="4" bestFit="1" customWidth="1"/>
    <col min="1027" max="1027" width="9.5" style="4" bestFit="1" customWidth="1"/>
    <col min="1028" max="1028" width="11" style="4" bestFit="1" customWidth="1"/>
    <col min="1029" max="1029" width="12.1640625" style="4" customWidth="1"/>
    <col min="1030" max="1030" width="12.1640625" style="4" bestFit="1" customWidth="1"/>
    <col min="1031" max="1031" width="12.1640625" style="4" customWidth="1"/>
    <col min="1032" max="1032" width="6.6640625" style="4" bestFit="1" customWidth="1"/>
    <col min="1033" max="1033" width="9.6640625" style="4" bestFit="1" customWidth="1"/>
    <col min="1034" max="1034" width="11" style="4" bestFit="1" customWidth="1"/>
    <col min="1035" max="1035" width="8.5" style="4" bestFit="1" customWidth="1"/>
    <col min="1036" max="1036" width="14" style="4" bestFit="1" customWidth="1"/>
    <col min="1037" max="1037" width="11.1640625" style="4" bestFit="1" customWidth="1"/>
    <col min="1038" max="1038" width="4.5" style="4" bestFit="1" customWidth="1"/>
    <col min="1039" max="1039" width="26.1640625" style="4" bestFit="1" customWidth="1"/>
    <col min="1040" max="1040" width="5.83203125" style="4" bestFit="1" customWidth="1"/>
    <col min="1041" max="1054" width="5.1640625" style="4" customWidth="1"/>
    <col min="1055" max="1055" width="18.33203125" style="4" bestFit="1" customWidth="1"/>
    <col min="1056" max="1059" width="14.33203125" style="4" customWidth="1"/>
    <col min="1060" max="1060" width="11.6640625" style="4" customWidth="1"/>
    <col min="1061" max="1061" width="17.33203125" style="4" bestFit="1" customWidth="1"/>
    <col min="1062" max="1062" width="9.33203125" style="4" customWidth="1"/>
    <col min="1063" max="1063" width="11.5" style="4" customWidth="1"/>
    <col min="1064" max="1067" width="13.33203125" style="4" customWidth="1"/>
    <col min="1068" max="1160" width="8.6640625" style="4" customWidth="1"/>
    <col min="1161" max="1161" width="9.6640625" style="4" bestFit="1" customWidth="1"/>
    <col min="1162" max="1280" width="9.1640625" style="4"/>
    <col min="1281" max="1281" width="6.5" style="4" customWidth="1"/>
    <col min="1282" max="1282" width="6" style="4" bestFit="1" customWidth="1"/>
    <col min="1283" max="1283" width="9.5" style="4" bestFit="1" customWidth="1"/>
    <col min="1284" max="1284" width="11" style="4" bestFit="1" customWidth="1"/>
    <col min="1285" max="1285" width="12.1640625" style="4" customWidth="1"/>
    <col min="1286" max="1286" width="12.1640625" style="4" bestFit="1" customWidth="1"/>
    <col min="1287" max="1287" width="12.1640625" style="4" customWidth="1"/>
    <col min="1288" max="1288" width="6.6640625" style="4" bestFit="1" customWidth="1"/>
    <col min="1289" max="1289" width="9.6640625" style="4" bestFit="1" customWidth="1"/>
    <col min="1290" max="1290" width="11" style="4" bestFit="1" customWidth="1"/>
    <col min="1291" max="1291" width="8.5" style="4" bestFit="1" customWidth="1"/>
    <col min="1292" max="1292" width="14" style="4" bestFit="1" customWidth="1"/>
    <col min="1293" max="1293" width="11.1640625" style="4" bestFit="1" customWidth="1"/>
    <col min="1294" max="1294" width="4.5" style="4" bestFit="1" customWidth="1"/>
    <col min="1295" max="1295" width="26.1640625" style="4" bestFit="1" customWidth="1"/>
    <col min="1296" max="1296" width="5.83203125" style="4" bestFit="1" customWidth="1"/>
    <col min="1297" max="1310" width="5.1640625" style="4" customWidth="1"/>
    <col min="1311" max="1311" width="18.33203125" style="4" bestFit="1" customWidth="1"/>
    <col min="1312" max="1315" width="14.33203125" style="4" customWidth="1"/>
    <col min="1316" max="1316" width="11.6640625" style="4" customWidth="1"/>
    <col min="1317" max="1317" width="17.33203125" style="4" bestFit="1" customWidth="1"/>
    <col min="1318" max="1318" width="9.33203125" style="4" customWidth="1"/>
    <col min="1319" max="1319" width="11.5" style="4" customWidth="1"/>
    <col min="1320" max="1323" width="13.33203125" style="4" customWidth="1"/>
    <col min="1324" max="1416" width="8.6640625" style="4" customWidth="1"/>
    <col min="1417" max="1417" width="9.6640625" style="4" bestFit="1" customWidth="1"/>
    <col min="1418" max="1536" width="9.1640625" style="4"/>
    <col min="1537" max="1537" width="6.5" style="4" customWidth="1"/>
    <col min="1538" max="1538" width="6" style="4" bestFit="1" customWidth="1"/>
    <col min="1539" max="1539" width="9.5" style="4" bestFit="1" customWidth="1"/>
    <col min="1540" max="1540" width="11" style="4" bestFit="1" customWidth="1"/>
    <col min="1541" max="1541" width="12.1640625" style="4" customWidth="1"/>
    <col min="1542" max="1542" width="12.1640625" style="4" bestFit="1" customWidth="1"/>
    <col min="1543" max="1543" width="12.1640625" style="4" customWidth="1"/>
    <col min="1544" max="1544" width="6.6640625" style="4" bestFit="1" customWidth="1"/>
    <col min="1545" max="1545" width="9.6640625" style="4" bestFit="1" customWidth="1"/>
    <col min="1546" max="1546" width="11" style="4" bestFit="1" customWidth="1"/>
    <col min="1547" max="1547" width="8.5" style="4" bestFit="1" customWidth="1"/>
    <col min="1548" max="1548" width="14" style="4" bestFit="1" customWidth="1"/>
    <col min="1549" max="1549" width="11.1640625" style="4" bestFit="1" customWidth="1"/>
    <col min="1550" max="1550" width="4.5" style="4" bestFit="1" customWidth="1"/>
    <col min="1551" max="1551" width="26.1640625" style="4" bestFit="1" customWidth="1"/>
    <col min="1552" max="1552" width="5.83203125" style="4" bestFit="1" customWidth="1"/>
    <col min="1553" max="1566" width="5.1640625" style="4" customWidth="1"/>
    <col min="1567" max="1567" width="18.33203125" style="4" bestFit="1" customWidth="1"/>
    <col min="1568" max="1571" width="14.33203125" style="4" customWidth="1"/>
    <col min="1572" max="1572" width="11.6640625" style="4" customWidth="1"/>
    <col min="1573" max="1573" width="17.33203125" style="4" bestFit="1" customWidth="1"/>
    <col min="1574" max="1574" width="9.33203125" style="4" customWidth="1"/>
    <col min="1575" max="1575" width="11.5" style="4" customWidth="1"/>
    <col min="1576" max="1579" width="13.33203125" style="4" customWidth="1"/>
    <col min="1580" max="1672" width="8.6640625" style="4" customWidth="1"/>
    <col min="1673" max="1673" width="9.6640625" style="4" bestFit="1" customWidth="1"/>
    <col min="1674" max="1792" width="9.1640625" style="4"/>
    <col min="1793" max="1793" width="6.5" style="4" customWidth="1"/>
    <col min="1794" max="1794" width="6" style="4" bestFit="1" customWidth="1"/>
    <col min="1795" max="1795" width="9.5" style="4" bestFit="1" customWidth="1"/>
    <col min="1796" max="1796" width="11" style="4" bestFit="1" customWidth="1"/>
    <col min="1797" max="1797" width="12.1640625" style="4" customWidth="1"/>
    <col min="1798" max="1798" width="12.1640625" style="4" bestFit="1" customWidth="1"/>
    <col min="1799" max="1799" width="12.1640625" style="4" customWidth="1"/>
    <col min="1800" max="1800" width="6.6640625" style="4" bestFit="1" customWidth="1"/>
    <col min="1801" max="1801" width="9.6640625" style="4" bestFit="1" customWidth="1"/>
    <col min="1802" max="1802" width="11" style="4" bestFit="1" customWidth="1"/>
    <col min="1803" max="1803" width="8.5" style="4" bestFit="1" customWidth="1"/>
    <col min="1804" max="1804" width="14" style="4" bestFit="1" customWidth="1"/>
    <col min="1805" max="1805" width="11.1640625" style="4" bestFit="1" customWidth="1"/>
    <col min="1806" max="1806" width="4.5" style="4" bestFit="1" customWidth="1"/>
    <col min="1807" max="1807" width="26.1640625" style="4" bestFit="1" customWidth="1"/>
    <col min="1808" max="1808" width="5.83203125" style="4" bestFit="1" customWidth="1"/>
    <col min="1809" max="1822" width="5.1640625" style="4" customWidth="1"/>
    <col min="1823" max="1823" width="18.33203125" style="4" bestFit="1" customWidth="1"/>
    <col min="1824" max="1827" width="14.33203125" style="4" customWidth="1"/>
    <col min="1828" max="1828" width="11.6640625" style="4" customWidth="1"/>
    <col min="1829" max="1829" width="17.33203125" style="4" bestFit="1" customWidth="1"/>
    <col min="1830" max="1830" width="9.33203125" style="4" customWidth="1"/>
    <col min="1831" max="1831" width="11.5" style="4" customWidth="1"/>
    <col min="1832" max="1835" width="13.33203125" style="4" customWidth="1"/>
    <col min="1836" max="1928" width="8.6640625" style="4" customWidth="1"/>
    <col min="1929" max="1929" width="9.6640625" style="4" bestFit="1" customWidth="1"/>
    <col min="1930" max="2048" width="9.1640625" style="4"/>
    <col min="2049" max="2049" width="6.5" style="4" customWidth="1"/>
    <col min="2050" max="2050" width="6" style="4" bestFit="1" customWidth="1"/>
    <col min="2051" max="2051" width="9.5" style="4" bestFit="1" customWidth="1"/>
    <col min="2052" max="2052" width="11" style="4" bestFit="1" customWidth="1"/>
    <col min="2053" max="2053" width="12.1640625" style="4" customWidth="1"/>
    <col min="2054" max="2054" width="12.1640625" style="4" bestFit="1" customWidth="1"/>
    <col min="2055" max="2055" width="12.1640625" style="4" customWidth="1"/>
    <col min="2056" max="2056" width="6.6640625" style="4" bestFit="1" customWidth="1"/>
    <col min="2057" max="2057" width="9.6640625" style="4" bestFit="1" customWidth="1"/>
    <col min="2058" max="2058" width="11" style="4" bestFit="1" customWidth="1"/>
    <col min="2059" max="2059" width="8.5" style="4" bestFit="1" customWidth="1"/>
    <col min="2060" max="2060" width="14" style="4" bestFit="1" customWidth="1"/>
    <col min="2061" max="2061" width="11.1640625" style="4" bestFit="1" customWidth="1"/>
    <col min="2062" max="2062" width="4.5" style="4" bestFit="1" customWidth="1"/>
    <col min="2063" max="2063" width="26.1640625" style="4" bestFit="1" customWidth="1"/>
    <col min="2064" max="2064" width="5.83203125" style="4" bestFit="1" customWidth="1"/>
    <col min="2065" max="2078" width="5.1640625" style="4" customWidth="1"/>
    <col min="2079" max="2079" width="18.33203125" style="4" bestFit="1" customWidth="1"/>
    <col min="2080" max="2083" width="14.33203125" style="4" customWidth="1"/>
    <col min="2084" max="2084" width="11.6640625" style="4" customWidth="1"/>
    <col min="2085" max="2085" width="17.33203125" style="4" bestFit="1" customWidth="1"/>
    <col min="2086" max="2086" width="9.33203125" style="4" customWidth="1"/>
    <col min="2087" max="2087" width="11.5" style="4" customWidth="1"/>
    <col min="2088" max="2091" width="13.33203125" style="4" customWidth="1"/>
    <col min="2092" max="2184" width="8.6640625" style="4" customWidth="1"/>
    <col min="2185" max="2185" width="9.6640625" style="4" bestFit="1" customWidth="1"/>
    <col min="2186" max="2304" width="9.1640625" style="4"/>
    <col min="2305" max="2305" width="6.5" style="4" customWidth="1"/>
    <col min="2306" max="2306" width="6" style="4" bestFit="1" customWidth="1"/>
    <col min="2307" max="2307" width="9.5" style="4" bestFit="1" customWidth="1"/>
    <col min="2308" max="2308" width="11" style="4" bestFit="1" customWidth="1"/>
    <col min="2309" max="2309" width="12.1640625" style="4" customWidth="1"/>
    <col min="2310" max="2310" width="12.1640625" style="4" bestFit="1" customWidth="1"/>
    <col min="2311" max="2311" width="12.1640625" style="4" customWidth="1"/>
    <col min="2312" max="2312" width="6.6640625" style="4" bestFit="1" customWidth="1"/>
    <col min="2313" max="2313" width="9.6640625" style="4" bestFit="1" customWidth="1"/>
    <col min="2314" max="2314" width="11" style="4" bestFit="1" customWidth="1"/>
    <col min="2315" max="2315" width="8.5" style="4" bestFit="1" customWidth="1"/>
    <col min="2316" max="2316" width="14" style="4" bestFit="1" customWidth="1"/>
    <col min="2317" max="2317" width="11.1640625" style="4" bestFit="1" customWidth="1"/>
    <col min="2318" max="2318" width="4.5" style="4" bestFit="1" customWidth="1"/>
    <col min="2319" max="2319" width="26.1640625" style="4" bestFit="1" customWidth="1"/>
    <col min="2320" max="2320" width="5.83203125" style="4" bestFit="1" customWidth="1"/>
    <col min="2321" max="2334" width="5.1640625" style="4" customWidth="1"/>
    <col min="2335" max="2335" width="18.33203125" style="4" bestFit="1" customWidth="1"/>
    <col min="2336" max="2339" width="14.33203125" style="4" customWidth="1"/>
    <col min="2340" max="2340" width="11.6640625" style="4" customWidth="1"/>
    <col min="2341" max="2341" width="17.33203125" style="4" bestFit="1" customWidth="1"/>
    <col min="2342" max="2342" width="9.33203125" style="4" customWidth="1"/>
    <col min="2343" max="2343" width="11.5" style="4" customWidth="1"/>
    <col min="2344" max="2347" width="13.33203125" style="4" customWidth="1"/>
    <col min="2348" max="2440" width="8.6640625" style="4" customWidth="1"/>
    <col min="2441" max="2441" width="9.6640625" style="4" bestFit="1" customWidth="1"/>
    <col min="2442" max="2560" width="9.1640625" style="4"/>
    <col min="2561" max="2561" width="6.5" style="4" customWidth="1"/>
    <col min="2562" max="2562" width="6" style="4" bestFit="1" customWidth="1"/>
    <col min="2563" max="2563" width="9.5" style="4" bestFit="1" customWidth="1"/>
    <col min="2564" max="2564" width="11" style="4" bestFit="1" customWidth="1"/>
    <col min="2565" max="2565" width="12.1640625" style="4" customWidth="1"/>
    <col min="2566" max="2566" width="12.1640625" style="4" bestFit="1" customWidth="1"/>
    <col min="2567" max="2567" width="12.1640625" style="4" customWidth="1"/>
    <col min="2568" max="2568" width="6.6640625" style="4" bestFit="1" customWidth="1"/>
    <col min="2569" max="2569" width="9.6640625" style="4" bestFit="1" customWidth="1"/>
    <col min="2570" max="2570" width="11" style="4" bestFit="1" customWidth="1"/>
    <col min="2571" max="2571" width="8.5" style="4" bestFit="1" customWidth="1"/>
    <col min="2572" max="2572" width="14" style="4" bestFit="1" customWidth="1"/>
    <col min="2573" max="2573" width="11.1640625" style="4" bestFit="1" customWidth="1"/>
    <col min="2574" max="2574" width="4.5" style="4" bestFit="1" customWidth="1"/>
    <col min="2575" max="2575" width="26.1640625" style="4" bestFit="1" customWidth="1"/>
    <col min="2576" max="2576" width="5.83203125" style="4" bestFit="1" customWidth="1"/>
    <col min="2577" max="2590" width="5.1640625" style="4" customWidth="1"/>
    <col min="2591" max="2591" width="18.33203125" style="4" bestFit="1" customWidth="1"/>
    <col min="2592" max="2595" width="14.33203125" style="4" customWidth="1"/>
    <col min="2596" max="2596" width="11.6640625" style="4" customWidth="1"/>
    <col min="2597" max="2597" width="17.33203125" style="4" bestFit="1" customWidth="1"/>
    <col min="2598" max="2598" width="9.33203125" style="4" customWidth="1"/>
    <col min="2599" max="2599" width="11.5" style="4" customWidth="1"/>
    <col min="2600" max="2603" width="13.33203125" style="4" customWidth="1"/>
    <col min="2604" max="2696" width="8.6640625" style="4" customWidth="1"/>
    <col min="2697" max="2697" width="9.6640625" style="4" bestFit="1" customWidth="1"/>
    <col min="2698" max="2816" width="9.1640625" style="4"/>
    <col min="2817" max="2817" width="6.5" style="4" customWidth="1"/>
    <col min="2818" max="2818" width="6" style="4" bestFit="1" customWidth="1"/>
    <col min="2819" max="2819" width="9.5" style="4" bestFit="1" customWidth="1"/>
    <col min="2820" max="2820" width="11" style="4" bestFit="1" customWidth="1"/>
    <col min="2821" max="2821" width="12.1640625" style="4" customWidth="1"/>
    <col min="2822" max="2822" width="12.1640625" style="4" bestFit="1" customWidth="1"/>
    <col min="2823" max="2823" width="12.1640625" style="4" customWidth="1"/>
    <col min="2824" max="2824" width="6.6640625" style="4" bestFit="1" customWidth="1"/>
    <col min="2825" max="2825" width="9.6640625" style="4" bestFit="1" customWidth="1"/>
    <col min="2826" max="2826" width="11" style="4" bestFit="1" customWidth="1"/>
    <col min="2827" max="2827" width="8.5" style="4" bestFit="1" customWidth="1"/>
    <col min="2828" max="2828" width="14" style="4" bestFit="1" customWidth="1"/>
    <col min="2829" max="2829" width="11.1640625" style="4" bestFit="1" customWidth="1"/>
    <col min="2830" max="2830" width="4.5" style="4" bestFit="1" customWidth="1"/>
    <col min="2831" max="2831" width="26.1640625" style="4" bestFit="1" customWidth="1"/>
    <col min="2832" max="2832" width="5.83203125" style="4" bestFit="1" customWidth="1"/>
    <col min="2833" max="2846" width="5.1640625" style="4" customWidth="1"/>
    <col min="2847" max="2847" width="18.33203125" style="4" bestFit="1" customWidth="1"/>
    <col min="2848" max="2851" width="14.33203125" style="4" customWidth="1"/>
    <col min="2852" max="2852" width="11.6640625" style="4" customWidth="1"/>
    <col min="2853" max="2853" width="17.33203125" style="4" bestFit="1" customWidth="1"/>
    <col min="2854" max="2854" width="9.33203125" style="4" customWidth="1"/>
    <col min="2855" max="2855" width="11.5" style="4" customWidth="1"/>
    <col min="2856" max="2859" width="13.33203125" style="4" customWidth="1"/>
    <col min="2860" max="2952" width="8.6640625" style="4" customWidth="1"/>
    <col min="2953" max="2953" width="9.6640625" style="4" bestFit="1" customWidth="1"/>
    <col min="2954" max="3072" width="9.1640625" style="4"/>
    <col min="3073" max="3073" width="6.5" style="4" customWidth="1"/>
    <col min="3074" max="3074" width="6" style="4" bestFit="1" customWidth="1"/>
    <col min="3075" max="3075" width="9.5" style="4" bestFit="1" customWidth="1"/>
    <col min="3076" max="3076" width="11" style="4" bestFit="1" customWidth="1"/>
    <col min="3077" max="3077" width="12.1640625" style="4" customWidth="1"/>
    <col min="3078" max="3078" width="12.1640625" style="4" bestFit="1" customWidth="1"/>
    <col min="3079" max="3079" width="12.1640625" style="4" customWidth="1"/>
    <col min="3080" max="3080" width="6.6640625" style="4" bestFit="1" customWidth="1"/>
    <col min="3081" max="3081" width="9.6640625" style="4" bestFit="1" customWidth="1"/>
    <col min="3082" max="3082" width="11" style="4" bestFit="1" customWidth="1"/>
    <col min="3083" max="3083" width="8.5" style="4" bestFit="1" customWidth="1"/>
    <col min="3084" max="3084" width="14" style="4" bestFit="1" customWidth="1"/>
    <col min="3085" max="3085" width="11.1640625" style="4" bestFit="1" customWidth="1"/>
    <col min="3086" max="3086" width="4.5" style="4" bestFit="1" customWidth="1"/>
    <col min="3087" max="3087" width="26.1640625" style="4" bestFit="1" customWidth="1"/>
    <col min="3088" max="3088" width="5.83203125" style="4" bestFit="1" customWidth="1"/>
    <col min="3089" max="3102" width="5.1640625" style="4" customWidth="1"/>
    <col min="3103" max="3103" width="18.33203125" style="4" bestFit="1" customWidth="1"/>
    <col min="3104" max="3107" width="14.33203125" style="4" customWidth="1"/>
    <col min="3108" max="3108" width="11.6640625" style="4" customWidth="1"/>
    <col min="3109" max="3109" width="17.33203125" style="4" bestFit="1" customWidth="1"/>
    <col min="3110" max="3110" width="9.33203125" style="4" customWidth="1"/>
    <col min="3111" max="3111" width="11.5" style="4" customWidth="1"/>
    <col min="3112" max="3115" width="13.33203125" style="4" customWidth="1"/>
    <col min="3116" max="3208" width="8.6640625" style="4" customWidth="1"/>
    <col min="3209" max="3209" width="9.6640625" style="4" bestFit="1" customWidth="1"/>
    <col min="3210" max="3328" width="9.1640625" style="4"/>
    <col min="3329" max="3329" width="6.5" style="4" customWidth="1"/>
    <col min="3330" max="3330" width="6" style="4" bestFit="1" customWidth="1"/>
    <col min="3331" max="3331" width="9.5" style="4" bestFit="1" customWidth="1"/>
    <col min="3332" max="3332" width="11" style="4" bestFit="1" customWidth="1"/>
    <col min="3333" max="3333" width="12.1640625" style="4" customWidth="1"/>
    <col min="3334" max="3334" width="12.1640625" style="4" bestFit="1" customWidth="1"/>
    <col min="3335" max="3335" width="12.1640625" style="4" customWidth="1"/>
    <col min="3336" max="3336" width="6.6640625" style="4" bestFit="1" customWidth="1"/>
    <col min="3337" max="3337" width="9.6640625" style="4" bestFit="1" customWidth="1"/>
    <col min="3338" max="3338" width="11" style="4" bestFit="1" customWidth="1"/>
    <col min="3339" max="3339" width="8.5" style="4" bestFit="1" customWidth="1"/>
    <col min="3340" max="3340" width="14" style="4" bestFit="1" customWidth="1"/>
    <col min="3341" max="3341" width="11.1640625" style="4" bestFit="1" customWidth="1"/>
    <col min="3342" max="3342" width="4.5" style="4" bestFit="1" customWidth="1"/>
    <col min="3343" max="3343" width="26.1640625" style="4" bestFit="1" customWidth="1"/>
    <col min="3344" max="3344" width="5.83203125" style="4" bestFit="1" customWidth="1"/>
    <col min="3345" max="3358" width="5.1640625" style="4" customWidth="1"/>
    <col min="3359" max="3359" width="18.33203125" style="4" bestFit="1" customWidth="1"/>
    <col min="3360" max="3363" width="14.33203125" style="4" customWidth="1"/>
    <col min="3364" max="3364" width="11.6640625" style="4" customWidth="1"/>
    <col min="3365" max="3365" width="17.33203125" style="4" bestFit="1" customWidth="1"/>
    <col min="3366" max="3366" width="9.33203125" style="4" customWidth="1"/>
    <col min="3367" max="3367" width="11.5" style="4" customWidth="1"/>
    <col min="3368" max="3371" width="13.33203125" style="4" customWidth="1"/>
    <col min="3372" max="3464" width="8.6640625" style="4" customWidth="1"/>
    <col min="3465" max="3465" width="9.6640625" style="4" bestFit="1" customWidth="1"/>
    <col min="3466" max="3584" width="9.1640625" style="4"/>
    <col min="3585" max="3585" width="6.5" style="4" customWidth="1"/>
    <col min="3586" max="3586" width="6" style="4" bestFit="1" customWidth="1"/>
    <col min="3587" max="3587" width="9.5" style="4" bestFit="1" customWidth="1"/>
    <col min="3588" max="3588" width="11" style="4" bestFit="1" customWidth="1"/>
    <col min="3589" max="3589" width="12.1640625" style="4" customWidth="1"/>
    <col min="3590" max="3590" width="12.1640625" style="4" bestFit="1" customWidth="1"/>
    <col min="3591" max="3591" width="12.1640625" style="4" customWidth="1"/>
    <col min="3592" max="3592" width="6.6640625" style="4" bestFit="1" customWidth="1"/>
    <col min="3593" max="3593" width="9.6640625" style="4" bestFit="1" customWidth="1"/>
    <col min="3594" max="3594" width="11" style="4" bestFit="1" customWidth="1"/>
    <col min="3595" max="3595" width="8.5" style="4" bestFit="1" customWidth="1"/>
    <col min="3596" max="3596" width="14" style="4" bestFit="1" customWidth="1"/>
    <col min="3597" max="3597" width="11.1640625" style="4" bestFit="1" customWidth="1"/>
    <col min="3598" max="3598" width="4.5" style="4" bestFit="1" customWidth="1"/>
    <col min="3599" max="3599" width="26.1640625" style="4" bestFit="1" customWidth="1"/>
    <col min="3600" max="3600" width="5.83203125" style="4" bestFit="1" customWidth="1"/>
    <col min="3601" max="3614" width="5.1640625" style="4" customWidth="1"/>
    <col min="3615" max="3615" width="18.33203125" style="4" bestFit="1" customWidth="1"/>
    <col min="3616" max="3619" width="14.33203125" style="4" customWidth="1"/>
    <col min="3620" max="3620" width="11.6640625" style="4" customWidth="1"/>
    <col min="3621" max="3621" width="17.33203125" style="4" bestFit="1" customWidth="1"/>
    <col min="3622" max="3622" width="9.33203125" style="4" customWidth="1"/>
    <col min="3623" max="3623" width="11.5" style="4" customWidth="1"/>
    <col min="3624" max="3627" width="13.33203125" style="4" customWidth="1"/>
    <col min="3628" max="3720" width="8.6640625" style="4" customWidth="1"/>
    <col min="3721" max="3721" width="9.6640625" style="4" bestFit="1" customWidth="1"/>
    <col min="3722" max="3840" width="9.1640625" style="4"/>
    <col min="3841" max="3841" width="6.5" style="4" customWidth="1"/>
    <col min="3842" max="3842" width="6" style="4" bestFit="1" customWidth="1"/>
    <col min="3843" max="3843" width="9.5" style="4" bestFit="1" customWidth="1"/>
    <col min="3844" max="3844" width="11" style="4" bestFit="1" customWidth="1"/>
    <col min="3845" max="3845" width="12.1640625" style="4" customWidth="1"/>
    <col min="3846" max="3846" width="12.1640625" style="4" bestFit="1" customWidth="1"/>
    <col min="3847" max="3847" width="12.1640625" style="4" customWidth="1"/>
    <col min="3848" max="3848" width="6.6640625" style="4" bestFit="1" customWidth="1"/>
    <col min="3849" max="3849" width="9.6640625" style="4" bestFit="1" customWidth="1"/>
    <col min="3850" max="3850" width="11" style="4" bestFit="1" customWidth="1"/>
    <col min="3851" max="3851" width="8.5" style="4" bestFit="1" customWidth="1"/>
    <col min="3852" max="3852" width="14" style="4" bestFit="1" customWidth="1"/>
    <col min="3853" max="3853" width="11.1640625" style="4" bestFit="1" customWidth="1"/>
    <col min="3854" max="3854" width="4.5" style="4" bestFit="1" customWidth="1"/>
    <col min="3855" max="3855" width="26.1640625" style="4" bestFit="1" customWidth="1"/>
    <col min="3856" max="3856" width="5.83203125" style="4" bestFit="1" customWidth="1"/>
    <col min="3857" max="3870" width="5.1640625" style="4" customWidth="1"/>
    <col min="3871" max="3871" width="18.33203125" style="4" bestFit="1" customWidth="1"/>
    <col min="3872" max="3875" width="14.33203125" style="4" customWidth="1"/>
    <col min="3876" max="3876" width="11.6640625" style="4" customWidth="1"/>
    <col min="3877" max="3877" width="17.33203125" style="4" bestFit="1" customWidth="1"/>
    <col min="3878" max="3878" width="9.33203125" style="4" customWidth="1"/>
    <col min="3879" max="3879" width="11.5" style="4" customWidth="1"/>
    <col min="3880" max="3883" width="13.33203125" style="4" customWidth="1"/>
    <col min="3884" max="3976" width="8.6640625" style="4" customWidth="1"/>
    <col min="3977" max="3977" width="9.6640625" style="4" bestFit="1" customWidth="1"/>
    <col min="3978" max="4096" width="9.1640625" style="4"/>
    <col min="4097" max="4097" width="6.5" style="4" customWidth="1"/>
    <col min="4098" max="4098" width="6" style="4" bestFit="1" customWidth="1"/>
    <col min="4099" max="4099" width="9.5" style="4" bestFit="1" customWidth="1"/>
    <col min="4100" max="4100" width="11" style="4" bestFit="1" customWidth="1"/>
    <col min="4101" max="4101" width="12.1640625" style="4" customWidth="1"/>
    <col min="4102" max="4102" width="12.1640625" style="4" bestFit="1" customWidth="1"/>
    <col min="4103" max="4103" width="12.1640625" style="4" customWidth="1"/>
    <col min="4104" max="4104" width="6.6640625" style="4" bestFit="1" customWidth="1"/>
    <col min="4105" max="4105" width="9.6640625" style="4" bestFit="1" customWidth="1"/>
    <col min="4106" max="4106" width="11" style="4" bestFit="1" customWidth="1"/>
    <col min="4107" max="4107" width="8.5" style="4" bestFit="1" customWidth="1"/>
    <col min="4108" max="4108" width="14" style="4" bestFit="1" customWidth="1"/>
    <col min="4109" max="4109" width="11.1640625" style="4" bestFit="1" customWidth="1"/>
    <col min="4110" max="4110" width="4.5" style="4" bestFit="1" customWidth="1"/>
    <col min="4111" max="4111" width="26.1640625" style="4" bestFit="1" customWidth="1"/>
    <col min="4112" max="4112" width="5.83203125" style="4" bestFit="1" customWidth="1"/>
    <col min="4113" max="4126" width="5.1640625" style="4" customWidth="1"/>
    <col min="4127" max="4127" width="18.33203125" style="4" bestFit="1" customWidth="1"/>
    <col min="4128" max="4131" width="14.33203125" style="4" customWidth="1"/>
    <col min="4132" max="4132" width="11.6640625" style="4" customWidth="1"/>
    <col min="4133" max="4133" width="17.33203125" style="4" bestFit="1" customWidth="1"/>
    <col min="4134" max="4134" width="9.33203125" style="4" customWidth="1"/>
    <col min="4135" max="4135" width="11.5" style="4" customWidth="1"/>
    <col min="4136" max="4139" width="13.33203125" style="4" customWidth="1"/>
    <col min="4140" max="4232" width="8.6640625" style="4" customWidth="1"/>
    <col min="4233" max="4233" width="9.6640625" style="4" bestFit="1" customWidth="1"/>
    <col min="4234" max="4352" width="9.1640625" style="4"/>
    <col min="4353" max="4353" width="6.5" style="4" customWidth="1"/>
    <col min="4354" max="4354" width="6" style="4" bestFit="1" customWidth="1"/>
    <col min="4355" max="4355" width="9.5" style="4" bestFit="1" customWidth="1"/>
    <col min="4356" max="4356" width="11" style="4" bestFit="1" customWidth="1"/>
    <col min="4357" max="4357" width="12.1640625" style="4" customWidth="1"/>
    <col min="4358" max="4358" width="12.1640625" style="4" bestFit="1" customWidth="1"/>
    <col min="4359" max="4359" width="12.1640625" style="4" customWidth="1"/>
    <col min="4360" max="4360" width="6.6640625" style="4" bestFit="1" customWidth="1"/>
    <col min="4361" max="4361" width="9.6640625" style="4" bestFit="1" customWidth="1"/>
    <col min="4362" max="4362" width="11" style="4" bestFit="1" customWidth="1"/>
    <col min="4363" max="4363" width="8.5" style="4" bestFit="1" customWidth="1"/>
    <col min="4364" max="4364" width="14" style="4" bestFit="1" customWidth="1"/>
    <col min="4365" max="4365" width="11.1640625" style="4" bestFit="1" customWidth="1"/>
    <col min="4366" max="4366" width="4.5" style="4" bestFit="1" customWidth="1"/>
    <col min="4367" max="4367" width="26.1640625" style="4" bestFit="1" customWidth="1"/>
    <col min="4368" max="4368" width="5.83203125" style="4" bestFit="1" customWidth="1"/>
    <col min="4369" max="4382" width="5.1640625" style="4" customWidth="1"/>
    <col min="4383" max="4383" width="18.33203125" style="4" bestFit="1" customWidth="1"/>
    <col min="4384" max="4387" width="14.33203125" style="4" customWidth="1"/>
    <col min="4388" max="4388" width="11.6640625" style="4" customWidth="1"/>
    <col min="4389" max="4389" width="17.33203125" style="4" bestFit="1" customWidth="1"/>
    <col min="4390" max="4390" width="9.33203125" style="4" customWidth="1"/>
    <col min="4391" max="4391" width="11.5" style="4" customWidth="1"/>
    <col min="4392" max="4395" width="13.33203125" style="4" customWidth="1"/>
    <col min="4396" max="4488" width="8.6640625" style="4" customWidth="1"/>
    <col min="4489" max="4489" width="9.6640625" style="4" bestFit="1" customWidth="1"/>
    <col min="4490" max="4608" width="9.1640625" style="4"/>
    <col min="4609" max="4609" width="6.5" style="4" customWidth="1"/>
    <col min="4610" max="4610" width="6" style="4" bestFit="1" customWidth="1"/>
    <col min="4611" max="4611" width="9.5" style="4" bestFit="1" customWidth="1"/>
    <col min="4612" max="4612" width="11" style="4" bestFit="1" customWidth="1"/>
    <col min="4613" max="4613" width="12.1640625" style="4" customWidth="1"/>
    <col min="4614" max="4614" width="12.1640625" style="4" bestFit="1" customWidth="1"/>
    <col min="4615" max="4615" width="12.1640625" style="4" customWidth="1"/>
    <col min="4616" max="4616" width="6.6640625" style="4" bestFit="1" customWidth="1"/>
    <col min="4617" max="4617" width="9.6640625" style="4" bestFit="1" customWidth="1"/>
    <col min="4618" max="4618" width="11" style="4" bestFit="1" customWidth="1"/>
    <col min="4619" max="4619" width="8.5" style="4" bestFit="1" customWidth="1"/>
    <col min="4620" max="4620" width="14" style="4" bestFit="1" customWidth="1"/>
    <col min="4621" max="4621" width="11.1640625" style="4" bestFit="1" customWidth="1"/>
    <col min="4622" max="4622" width="4.5" style="4" bestFit="1" customWidth="1"/>
    <col min="4623" max="4623" width="26.1640625" style="4" bestFit="1" customWidth="1"/>
    <col min="4624" max="4624" width="5.83203125" style="4" bestFit="1" customWidth="1"/>
    <col min="4625" max="4638" width="5.1640625" style="4" customWidth="1"/>
    <col min="4639" max="4639" width="18.33203125" style="4" bestFit="1" customWidth="1"/>
    <col min="4640" max="4643" width="14.33203125" style="4" customWidth="1"/>
    <col min="4644" max="4644" width="11.6640625" style="4" customWidth="1"/>
    <col min="4645" max="4645" width="17.33203125" style="4" bestFit="1" customWidth="1"/>
    <col min="4646" max="4646" width="9.33203125" style="4" customWidth="1"/>
    <col min="4647" max="4647" width="11.5" style="4" customWidth="1"/>
    <col min="4648" max="4651" width="13.33203125" style="4" customWidth="1"/>
    <col min="4652" max="4744" width="8.6640625" style="4" customWidth="1"/>
    <col min="4745" max="4745" width="9.6640625" style="4" bestFit="1" customWidth="1"/>
    <col min="4746" max="4864" width="9.1640625" style="4"/>
    <col min="4865" max="4865" width="6.5" style="4" customWidth="1"/>
    <col min="4866" max="4866" width="6" style="4" bestFit="1" customWidth="1"/>
    <col min="4867" max="4867" width="9.5" style="4" bestFit="1" customWidth="1"/>
    <col min="4868" max="4868" width="11" style="4" bestFit="1" customWidth="1"/>
    <col min="4869" max="4869" width="12.1640625" style="4" customWidth="1"/>
    <col min="4870" max="4870" width="12.1640625" style="4" bestFit="1" customWidth="1"/>
    <col min="4871" max="4871" width="12.1640625" style="4" customWidth="1"/>
    <col min="4872" max="4872" width="6.6640625" style="4" bestFit="1" customWidth="1"/>
    <col min="4873" max="4873" width="9.6640625" style="4" bestFit="1" customWidth="1"/>
    <col min="4874" max="4874" width="11" style="4" bestFit="1" customWidth="1"/>
    <col min="4875" max="4875" width="8.5" style="4" bestFit="1" customWidth="1"/>
    <col min="4876" max="4876" width="14" style="4" bestFit="1" customWidth="1"/>
    <col min="4877" max="4877" width="11.1640625" style="4" bestFit="1" customWidth="1"/>
    <col min="4878" max="4878" width="4.5" style="4" bestFit="1" customWidth="1"/>
    <col min="4879" max="4879" width="26.1640625" style="4" bestFit="1" customWidth="1"/>
    <col min="4880" max="4880" width="5.83203125" style="4" bestFit="1" customWidth="1"/>
    <col min="4881" max="4894" width="5.1640625" style="4" customWidth="1"/>
    <col min="4895" max="4895" width="18.33203125" style="4" bestFit="1" customWidth="1"/>
    <col min="4896" max="4899" width="14.33203125" style="4" customWidth="1"/>
    <col min="4900" max="4900" width="11.6640625" style="4" customWidth="1"/>
    <col min="4901" max="4901" width="17.33203125" style="4" bestFit="1" customWidth="1"/>
    <col min="4902" max="4902" width="9.33203125" style="4" customWidth="1"/>
    <col min="4903" max="4903" width="11.5" style="4" customWidth="1"/>
    <col min="4904" max="4907" width="13.33203125" style="4" customWidth="1"/>
    <col min="4908" max="5000" width="8.6640625" style="4" customWidth="1"/>
    <col min="5001" max="5001" width="9.6640625" style="4" bestFit="1" customWidth="1"/>
    <col min="5002" max="5120" width="9.1640625" style="4"/>
    <col min="5121" max="5121" width="6.5" style="4" customWidth="1"/>
    <col min="5122" max="5122" width="6" style="4" bestFit="1" customWidth="1"/>
    <col min="5123" max="5123" width="9.5" style="4" bestFit="1" customWidth="1"/>
    <col min="5124" max="5124" width="11" style="4" bestFit="1" customWidth="1"/>
    <col min="5125" max="5125" width="12.1640625" style="4" customWidth="1"/>
    <col min="5126" max="5126" width="12.1640625" style="4" bestFit="1" customWidth="1"/>
    <col min="5127" max="5127" width="12.1640625" style="4" customWidth="1"/>
    <col min="5128" max="5128" width="6.6640625" style="4" bestFit="1" customWidth="1"/>
    <col min="5129" max="5129" width="9.6640625" style="4" bestFit="1" customWidth="1"/>
    <col min="5130" max="5130" width="11" style="4" bestFit="1" customWidth="1"/>
    <col min="5131" max="5131" width="8.5" style="4" bestFit="1" customWidth="1"/>
    <col min="5132" max="5132" width="14" style="4" bestFit="1" customWidth="1"/>
    <col min="5133" max="5133" width="11.1640625" style="4" bestFit="1" customWidth="1"/>
    <col min="5134" max="5134" width="4.5" style="4" bestFit="1" customWidth="1"/>
    <col min="5135" max="5135" width="26.1640625" style="4" bestFit="1" customWidth="1"/>
    <col min="5136" max="5136" width="5.83203125" style="4" bestFit="1" customWidth="1"/>
    <col min="5137" max="5150" width="5.1640625" style="4" customWidth="1"/>
    <col min="5151" max="5151" width="18.33203125" style="4" bestFit="1" customWidth="1"/>
    <col min="5152" max="5155" width="14.33203125" style="4" customWidth="1"/>
    <col min="5156" max="5156" width="11.6640625" style="4" customWidth="1"/>
    <col min="5157" max="5157" width="17.33203125" style="4" bestFit="1" customWidth="1"/>
    <col min="5158" max="5158" width="9.33203125" style="4" customWidth="1"/>
    <col min="5159" max="5159" width="11.5" style="4" customWidth="1"/>
    <col min="5160" max="5163" width="13.33203125" style="4" customWidth="1"/>
    <col min="5164" max="5256" width="8.6640625" style="4" customWidth="1"/>
    <col min="5257" max="5257" width="9.6640625" style="4" bestFit="1" customWidth="1"/>
    <col min="5258" max="5376" width="9.1640625" style="4"/>
    <col min="5377" max="5377" width="6.5" style="4" customWidth="1"/>
    <col min="5378" max="5378" width="6" style="4" bestFit="1" customWidth="1"/>
    <col min="5379" max="5379" width="9.5" style="4" bestFit="1" customWidth="1"/>
    <col min="5380" max="5380" width="11" style="4" bestFit="1" customWidth="1"/>
    <col min="5381" max="5381" width="12.1640625" style="4" customWidth="1"/>
    <col min="5382" max="5382" width="12.1640625" style="4" bestFit="1" customWidth="1"/>
    <col min="5383" max="5383" width="12.1640625" style="4" customWidth="1"/>
    <col min="5384" max="5384" width="6.6640625" style="4" bestFit="1" customWidth="1"/>
    <col min="5385" max="5385" width="9.6640625" style="4" bestFit="1" customWidth="1"/>
    <col min="5386" max="5386" width="11" style="4" bestFit="1" customWidth="1"/>
    <col min="5387" max="5387" width="8.5" style="4" bestFit="1" customWidth="1"/>
    <col min="5388" max="5388" width="14" style="4" bestFit="1" customWidth="1"/>
    <col min="5389" max="5389" width="11.1640625" style="4" bestFit="1" customWidth="1"/>
    <col min="5390" max="5390" width="4.5" style="4" bestFit="1" customWidth="1"/>
    <col min="5391" max="5391" width="26.1640625" style="4" bestFit="1" customWidth="1"/>
    <col min="5392" max="5392" width="5.83203125" style="4" bestFit="1" customWidth="1"/>
    <col min="5393" max="5406" width="5.1640625" style="4" customWidth="1"/>
    <col min="5407" max="5407" width="18.33203125" style="4" bestFit="1" customWidth="1"/>
    <col min="5408" max="5411" width="14.33203125" style="4" customWidth="1"/>
    <col min="5412" max="5412" width="11.6640625" style="4" customWidth="1"/>
    <col min="5413" max="5413" width="17.33203125" style="4" bestFit="1" customWidth="1"/>
    <col min="5414" max="5414" width="9.33203125" style="4" customWidth="1"/>
    <col min="5415" max="5415" width="11.5" style="4" customWidth="1"/>
    <col min="5416" max="5419" width="13.33203125" style="4" customWidth="1"/>
    <col min="5420" max="5512" width="8.6640625" style="4" customWidth="1"/>
    <col min="5513" max="5513" width="9.6640625" style="4" bestFit="1" customWidth="1"/>
    <col min="5514" max="5632" width="9.1640625" style="4"/>
    <col min="5633" max="5633" width="6.5" style="4" customWidth="1"/>
    <col min="5634" max="5634" width="6" style="4" bestFit="1" customWidth="1"/>
    <col min="5635" max="5635" width="9.5" style="4" bestFit="1" customWidth="1"/>
    <col min="5636" max="5636" width="11" style="4" bestFit="1" customWidth="1"/>
    <col min="5637" max="5637" width="12.1640625" style="4" customWidth="1"/>
    <col min="5638" max="5638" width="12.1640625" style="4" bestFit="1" customWidth="1"/>
    <col min="5639" max="5639" width="12.1640625" style="4" customWidth="1"/>
    <col min="5640" max="5640" width="6.6640625" style="4" bestFit="1" customWidth="1"/>
    <col min="5641" max="5641" width="9.6640625" style="4" bestFit="1" customWidth="1"/>
    <col min="5642" max="5642" width="11" style="4" bestFit="1" customWidth="1"/>
    <col min="5643" max="5643" width="8.5" style="4" bestFit="1" customWidth="1"/>
    <col min="5644" max="5644" width="14" style="4" bestFit="1" customWidth="1"/>
    <col min="5645" max="5645" width="11.1640625" style="4" bestFit="1" customWidth="1"/>
    <col min="5646" max="5646" width="4.5" style="4" bestFit="1" customWidth="1"/>
    <col min="5647" max="5647" width="26.1640625" style="4" bestFit="1" customWidth="1"/>
    <col min="5648" max="5648" width="5.83203125" style="4" bestFit="1" customWidth="1"/>
    <col min="5649" max="5662" width="5.1640625" style="4" customWidth="1"/>
    <col min="5663" max="5663" width="18.33203125" style="4" bestFit="1" customWidth="1"/>
    <col min="5664" max="5667" width="14.33203125" style="4" customWidth="1"/>
    <col min="5668" max="5668" width="11.6640625" style="4" customWidth="1"/>
    <col min="5669" max="5669" width="17.33203125" style="4" bestFit="1" customWidth="1"/>
    <col min="5670" max="5670" width="9.33203125" style="4" customWidth="1"/>
    <col min="5671" max="5671" width="11.5" style="4" customWidth="1"/>
    <col min="5672" max="5675" width="13.33203125" style="4" customWidth="1"/>
    <col min="5676" max="5768" width="8.6640625" style="4" customWidth="1"/>
    <col min="5769" max="5769" width="9.6640625" style="4" bestFit="1" customWidth="1"/>
    <col min="5770" max="5888" width="9.1640625" style="4"/>
    <col min="5889" max="5889" width="6.5" style="4" customWidth="1"/>
    <col min="5890" max="5890" width="6" style="4" bestFit="1" customWidth="1"/>
    <col min="5891" max="5891" width="9.5" style="4" bestFit="1" customWidth="1"/>
    <col min="5892" max="5892" width="11" style="4" bestFit="1" customWidth="1"/>
    <col min="5893" max="5893" width="12.1640625" style="4" customWidth="1"/>
    <col min="5894" max="5894" width="12.1640625" style="4" bestFit="1" customWidth="1"/>
    <col min="5895" max="5895" width="12.1640625" style="4" customWidth="1"/>
    <col min="5896" max="5896" width="6.6640625" style="4" bestFit="1" customWidth="1"/>
    <col min="5897" max="5897" width="9.6640625" style="4" bestFit="1" customWidth="1"/>
    <col min="5898" max="5898" width="11" style="4" bestFit="1" customWidth="1"/>
    <col min="5899" max="5899" width="8.5" style="4" bestFit="1" customWidth="1"/>
    <col min="5900" max="5900" width="14" style="4" bestFit="1" customWidth="1"/>
    <col min="5901" max="5901" width="11.1640625" style="4" bestFit="1" customWidth="1"/>
    <col min="5902" max="5902" width="4.5" style="4" bestFit="1" customWidth="1"/>
    <col min="5903" max="5903" width="26.1640625" style="4" bestFit="1" customWidth="1"/>
    <col min="5904" max="5904" width="5.83203125" style="4" bestFit="1" customWidth="1"/>
    <col min="5905" max="5918" width="5.1640625" style="4" customWidth="1"/>
    <col min="5919" max="5919" width="18.33203125" style="4" bestFit="1" customWidth="1"/>
    <col min="5920" max="5923" width="14.33203125" style="4" customWidth="1"/>
    <col min="5924" max="5924" width="11.6640625" style="4" customWidth="1"/>
    <col min="5925" max="5925" width="17.33203125" style="4" bestFit="1" customWidth="1"/>
    <col min="5926" max="5926" width="9.33203125" style="4" customWidth="1"/>
    <col min="5927" max="5927" width="11.5" style="4" customWidth="1"/>
    <col min="5928" max="5931" width="13.33203125" style="4" customWidth="1"/>
    <col min="5932" max="6024" width="8.6640625" style="4" customWidth="1"/>
    <col min="6025" max="6025" width="9.6640625" style="4" bestFit="1" customWidth="1"/>
    <col min="6026" max="6144" width="9.1640625" style="4"/>
    <col min="6145" max="6145" width="6.5" style="4" customWidth="1"/>
    <col min="6146" max="6146" width="6" style="4" bestFit="1" customWidth="1"/>
    <col min="6147" max="6147" width="9.5" style="4" bestFit="1" customWidth="1"/>
    <col min="6148" max="6148" width="11" style="4" bestFit="1" customWidth="1"/>
    <col min="6149" max="6149" width="12.1640625" style="4" customWidth="1"/>
    <col min="6150" max="6150" width="12.1640625" style="4" bestFit="1" customWidth="1"/>
    <col min="6151" max="6151" width="12.1640625" style="4" customWidth="1"/>
    <col min="6152" max="6152" width="6.6640625" style="4" bestFit="1" customWidth="1"/>
    <col min="6153" max="6153" width="9.6640625" style="4" bestFit="1" customWidth="1"/>
    <col min="6154" max="6154" width="11" style="4" bestFit="1" customWidth="1"/>
    <col min="6155" max="6155" width="8.5" style="4" bestFit="1" customWidth="1"/>
    <col min="6156" max="6156" width="14" style="4" bestFit="1" customWidth="1"/>
    <col min="6157" max="6157" width="11.1640625" style="4" bestFit="1" customWidth="1"/>
    <col min="6158" max="6158" width="4.5" style="4" bestFit="1" customWidth="1"/>
    <col min="6159" max="6159" width="26.1640625" style="4" bestFit="1" customWidth="1"/>
    <col min="6160" max="6160" width="5.83203125" style="4" bestFit="1" customWidth="1"/>
    <col min="6161" max="6174" width="5.1640625" style="4" customWidth="1"/>
    <col min="6175" max="6175" width="18.33203125" style="4" bestFit="1" customWidth="1"/>
    <col min="6176" max="6179" width="14.33203125" style="4" customWidth="1"/>
    <col min="6180" max="6180" width="11.6640625" style="4" customWidth="1"/>
    <col min="6181" max="6181" width="17.33203125" style="4" bestFit="1" customWidth="1"/>
    <col min="6182" max="6182" width="9.33203125" style="4" customWidth="1"/>
    <col min="6183" max="6183" width="11.5" style="4" customWidth="1"/>
    <col min="6184" max="6187" width="13.33203125" style="4" customWidth="1"/>
    <col min="6188" max="6280" width="8.6640625" style="4" customWidth="1"/>
    <col min="6281" max="6281" width="9.6640625" style="4" bestFit="1" customWidth="1"/>
    <col min="6282" max="6400" width="9.1640625" style="4"/>
    <col min="6401" max="6401" width="6.5" style="4" customWidth="1"/>
    <col min="6402" max="6402" width="6" style="4" bestFit="1" customWidth="1"/>
    <col min="6403" max="6403" width="9.5" style="4" bestFit="1" customWidth="1"/>
    <col min="6404" max="6404" width="11" style="4" bestFit="1" customWidth="1"/>
    <col min="6405" max="6405" width="12.1640625" style="4" customWidth="1"/>
    <col min="6406" max="6406" width="12.1640625" style="4" bestFit="1" customWidth="1"/>
    <col min="6407" max="6407" width="12.1640625" style="4" customWidth="1"/>
    <col min="6408" max="6408" width="6.6640625" style="4" bestFit="1" customWidth="1"/>
    <col min="6409" max="6409" width="9.6640625" style="4" bestFit="1" customWidth="1"/>
    <col min="6410" max="6410" width="11" style="4" bestFit="1" customWidth="1"/>
    <col min="6411" max="6411" width="8.5" style="4" bestFit="1" customWidth="1"/>
    <col min="6412" max="6412" width="14" style="4" bestFit="1" customWidth="1"/>
    <col min="6413" max="6413" width="11.1640625" style="4" bestFit="1" customWidth="1"/>
    <col min="6414" max="6414" width="4.5" style="4" bestFit="1" customWidth="1"/>
    <col min="6415" max="6415" width="26.1640625" style="4" bestFit="1" customWidth="1"/>
    <col min="6416" max="6416" width="5.83203125" style="4" bestFit="1" customWidth="1"/>
    <col min="6417" max="6430" width="5.1640625" style="4" customWidth="1"/>
    <col min="6431" max="6431" width="18.33203125" style="4" bestFit="1" customWidth="1"/>
    <col min="6432" max="6435" width="14.33203125" style="4" customWidth="1"/>
    <col min="6436" max="6436" width="11.6640625" style="4" customWidth="1"/>
    <col min="6437" max="6437" width="17.33203125" style="4" bestFit="1" customWidth="1"/>
    <col min="6438" max="6438" width="9.33203125" style="4" customWidth="1"/>
    <col min="6439" max="6439" width="11.5" style="4" customWidth="1"/>
    <col min="6440" max="6443" width="13.33203125" style="4" customWidth="1"/>
    <col min="6444" max="6536" width="8.6640625" style="4" customWidth="1"/>
    <col min="6537" max="6537" width="9.6640625" style="4" bestFit="1" customWidth="1"/>
    <col min="6538" max="6656" width="9.1640625" style="4"/>
    <col min="6657" max="6657" width="6.5" style="4" customWidth="1"/>
    <col min="6658" max="6658" width="6" style="4" bestFit="1" customWidth="1"/>
    <col min="6659" max="6659" width="9.5" style="4" bestFit="1" customWidth="1"/>
    <col min="6660" max="6660" width="11" style="4" bestFit="1" customWidth="1"/>
    <col min="6661" max="6661" width="12.1640625" style="4" customWidth="1"/>
    <col min="6662" max="6662" width="12.1640625" style="4" bestFit="1" customWidth="1"/>
    <col min="6663" max="6663" width="12.1640625" style="4" customWidth="1"/>
    <col min="6664" max="6664" width="6.6640625" style="4" bestFit="1" customWidth="1"/>
    <col min="6665" max="6665" width="9.6640625" style="4" bestFit="1" customWidth="1"/>
    <col min="6666" max="6666" width="11" style="4" bestFit="1" customWidth="1"/>
    <col min="6667" max="6667" width="8.5" style="4" bestFit="1" customWidth="1"/>
    <col min="6668" max="6668" width="14" style="4" bestFit="1" customWidth="1"/>
    <col min="6669" max="6669" width="11.1640625" style="4" bestFit="1" customWidth="1"/>
    <col min="6670" max="6670" width="4.5" style="4" bestFit="1" customWidth="1"/>
    <col min="6671" max="6671" width="26.1640625" style="4" bestFit="1" customWidth="1"/>
    <col min="6672" max="6672" width="5.83203125" style="4" bestFit="1" customWidth="1"/>
    <col min="6673" max="6686" width="5.1640625" style="4" customWidth="1"/>
    <col min="6687" max="6687" width="18.33203125" style="4" bestFit="1" customWidth="1"/>
    <col min="6688" max="6691" width="14.33203125" style="4" customWidth="1"/>
    <col min="6692" max="6692" width="11.6640625" style="4" customWidth="1"/>
    <col min="6693" max="6693" width="17.33203125" style="4" bestFit="1" customWidth="1"/>
    <col min="6694" max="6694" width="9.33203125" style="4" customWidth="1"/>
    <col min="6695" max="6695" width="11.5" style="4" customWidth="1"/>
    <col min="6696" max="6699" width="13.33203125" style="4" customWidth="1"/>
    <col min="6700" max="6792" width="8.6640625" style="4" customWidth="1"/>
    <col min="6793" max="6793" width="9.6640625" style="4" bestFit="1" customWidth="1"/>
    <col min="6794" max="6912" width="9.1640625" style="4"/>
    <col min="6913" max="6913" width="6.5" style="4" customWidth="1"/>
    <col min="6914" max="6914" width="6" style="4" bestFit="1" customWidth="1"/>
    <col min="6915" max="6915" width="9.5" style="4" bestFit="1" customWidth="1"/>
    <col min="6916" max="6916" width="11" style="4" bestFit="1" customWidth="1"/>
    <col min="6917" max="6917" width="12.1640625" style="4" customWidth="1"/>
    <col min="6918" max="6918" width="12.1640625" style="4" bestFit="1" customWidth="1"/>
    <col min="6919" max="6919" width="12.1640625" style="4" customWidth="1"/>
    <col min="6920" max="6920" width="6.6640625" style="4" bestFit="1" customWidth="1"/>
    <col min="6921" max="6921" width="9.6640625" style="4" bestFit="1" customWidth="1"/>
    <col min="6922" max="6922" width="11" style="4" bestFit="1" customWidth="1"/>
    <col min="6923" max="6923" width="8.5" style="4" bestFit="1" customWidth="1"/>
    <col min="6924" max="6924" width="14" style="4" bestFit="1" customWidth="1"/>
    <col min="6925" max="6925" width="11.1640625" style="4" bestFit="1" customWidth="1"/>
    <col min="6926" max="6926" width="4.5" style="4" bestFit="1" customWidth="1"/>
    <col min="6927" max="6927" width="26.1640625" style="4" bestFit="1" customWidth="1"/>
    <col min="6928" max="6928" width="5.83203125" style="4" bestFit="1" customWidth="1"/>
    <col min="6929" max="6942" width="5.1640625" style="4" customWidth="1"/>
    <col min="6943" max="6943" width="18.33203125" style="4" bestFit="1" customWidth="1"/>
    <col min="6944" max="6947" width="14.33203125" style="4" customWidth="1"/>
    <col min="6948" max="6948" width="11.6640625" style="4" customWidth="1"/>
    <col min="6949" max="6949" width="17.33203125" style="4" bestFit="1" customWidth="1"/>
    <col min="6950" max="6950" width="9.33203125" style="4" customWidth="1"/>
    <col min="6951" max="6951" width="11.5" style="4" customWidth="1"/>
    <col min="6952" max="6955" width="13.33203125" style="4" customWidth="1"/>
    <col min="6956" max="7048" width="8.6640625" style="4" customWidth="1"/>
    <col min="7049" max="7049" width="9.6640625" style="4" bestFit="1" customWidth="1"/>
    <col min="7050" max="7168" width="9.1640625" style="4"/>
    <col min="7169" max="7169" width="6.5" style="4" customWidth="1"/>
    <col min="7170" max="7170" width="6" style="4" bestFit="1" customWidth="1"/>
    <col min="7171" max="7171" width="9.5" style="4" bestFit="1" customWidth="1"/>
    <col min="7172" max="7172" width="11" style="4" bestFit="1" customWidth="1"/>
    <col min="7173" max="7173" width="12.1640625" style="4" customWidth="1"/>
    <col min="7174" max="7174" width="12.1640625" style="4" bestFit="1" customWidth="1"/>
    <col min="7175" max="7175" width="12.1640625" style="4" customWidth="1"/>
    <col min="7176" max="7176" width="6.6640625" style="4" bestFit="1" customWidth="1"/>
    <col min="7177" max="7177" width="9.6640625" style="4" bestFit="1" customWidth="1"/>
    <col min="7178" max="7178" width="11" style="4" bestFit="1" customWidth="1"/>
    <col min="7179" max="7179" width="8.5" style="4" bestFit="1" customWidth="1"/>
    <col min="7180" max="7180" width="14" style="4" bestFit="1" customWidth="1"/>
    <col min="7181" max="7181" width="11.1640625" style="4" bestFit="1" customWidth="1"/>
    <col min="7182" max="7182" width="4.5" style="4" bestFit="1" customWidth="1"/>
    <col min="7183" max="7183" width="26.1640625" style="4" bestFit="1" customWidth="1"/>
    <col min="7184" max="7184" width="5.83203125" style="4" bestFit="1" customWidth="1"/>
    <col min="7185" max="7198" width="5.1640625" style="4" customWidth="1"/>
    <col min="7199" max="7199" width="18.33203125" style="4" bestFit="1" customWidth="1"/>
    <col min="7200" max="7203" width="14.33203125" style="4" customWidth="1"/>
    <col min="7204" max="7204" width="11.6640625" style="4" customWidth="1"/>
    <col min="7205" max="7205" width="17.33203125" style="4" bestFit="1" customWidth="1"/>
    <col min="7206" max="7206" width="9.33203125" style="4" customWidth="1"/>
    <col min="7207" max="7207" width="11.5" style="4" customWidth="1"/>
    <col min="7208" max="7211" width="13.33203125" style="4" customWidth="1"/>
    <col min="7212" max="7304" width="8.6640625" style="4" customWidth="1"/>
    <col min="7305" max="7305" width="9.6640625" style="4" bestFit="1" customWidth="1"/>
    <col min="7306" max="7424" width="9.1640625" style="4"/>
    <col min="7425" max="7425" width="6.5" style="4" customWidth="1"/>
    <col min="7426" max="7426" width="6" style="4" bestFit="1" customWidth="1"/>
    <col min="7427" max="7427" width="9.5" style="4" bestFit="1" customWidth="1"/>
    <col min="7428" max="7428" width="11" style="4" bestFit="1" customWidth="1"/>
    <col min="7429" max="7429" width="12.1640625" style="4" customWidth="1"/>
    <col min="7430" max="7430" width="12.1640625" style="4" bestFit="1" customWidth="1"/>
    <col min="7431" max="7431" width="12.1640625" style="4" customWidth="1"/>
    <col min="7432" max="7432" width="6.6640625" style="4" bestFit="1" customWidth="1"/>
    <col min="7433" max="7433" width="9.6640625" style="4" bestFit="1" customWidth="1"/>
    <col min="7434" max="7434" width="11" style="4" bestFit="1" customWidth="1"/>
    <col min="7435" max="7435" width="8.5" style="4" bestFit="1" customWidth="1"/>
    <col min="7436" max="7436" width="14" style="4" bestFit="1" customWidth="1"/>
    <col min="7437" max="7437" width="11.1640625" style="4" bestFit="1" customWidth="1"/>
    <col min="7438" max="7438" width="4.5" style="4" bestFit="1" customWidth="1"/>
    <col min="7439" max="7439" width="26.1640625" style="4" bestFit="1" customWidth="1"/>
    <col min="7440" max="7440" width="5.83203125" style="4" bestFit="1" customWidth="1"/>
    <col min="7441" max="7454" width="5.1640625" style="4" customWidth="1"/>
    <col min="7455" max="7455" width="18.33203125" style="4" bestFit="1" customWidth="1"/>
    <col min="7456" max="7459" width="14.33203125" style="4" customWidth="1"/>
    <col min="7460" max="7460" width="11.6640625" style="4" customWidth="1"/>
    <col min="7461" max="7461" width="17.33203125" style="4" bestFit="1" customWidth="1"/>
    <col min="7462" max="7462" width="9.33203125" style="4" customWidth="1"/>
    <col min="7463" max="7463" width="11.5" style="4" customWidth="1"/>
    <col min="7464" max="7467" width="13.33203125" style="4" customWidth="1"/>
    <col min="7468" max="7560" width="8.6640625" style="4" customWidth="1"/>
    <col min="7561" max="7561" width="9.6640625" style="4" bestFit="1" customWidth="1"/>
    <col min="7562" max="7680" width="9.1640625" style="4"/>
    <col min="7681" max="7681" width="6.5" style="4" customWidth="1"/>
    <col min="7682" max="7682" width="6" style="4" bestFit="1" customWidth="1"/>
    <col min="7683" max="7683" width="9.5" style="4" bestFit="1" customWidth="1"/>
    <col min="7684" max="7684" width="11" style="4" bestFit="1" customWidth="1"/>
    <col min="7685" max="7685" width="12.1640625" style="4" customWidth="1"/>
    <col min="7686" max="7686" width="12.1640625" style="4" bestFit="1" customWidth="1"/>
    <col min="7687" max="7687" width="12.1640625" style="4" customWidth="1"/>
    <col min="7688" max="7688" width="6.6640625" style="4" bestFit="1" customWidth="1"/>
    <col min="7689" max="7689" width="9.6640625" style="4" bestFit="1" customWidth="1"/>
    <col min="7690" max="7690" width="11" style="4" bestFit="1" customWidth="1"/>
    <col min="7691" max="7691" width="8.5" style="4" bestFit="1" customWidth="1"/>
    <col min="7692" max="7692" width="14" style="4" bestFit="1" customWidth="1"/>
    <col min="7693" max="7693" width="11.1640625" style="4" bestFit="1" customWidth="1"/>
    <col min="7694" max="7694" width="4.5" style="4" bestFit="1" customWidth="1"/>
    <col min="7695" max="7695" width="26.1640625" style="4" bestFit="1" customWidth="1"/>
    <col min="7696" max="7696" width="5.83203125" style="4" bestFit="1" customWidth="1"/>
    <col min="7697" max="7710" width="5.1640625" style="4" customWidth="1"/>
    <col min="7711" max="7711" width="18.33203125" style="4" bestFit="1" customWidth="1"/>
    <col min="7712" max="7715" width="14.33203125" style="4" customWidth="1"/>
    <col min="7716" max="7716" width="11.6640625" style="4" customWidth="1"/>
    <col min="7717" max="7717" width="17.33203125" style="4" bestFit="1" customWidth="1"/>
    <col min="7718" max="7718" width="9.33203125" style="4" customWidth="1"/>
    <col min="7719" max="7719" width="11.5" style="4" customWidth="1"/>
    <col min="7720" max="7723" width="13.33203125" style="4" customWidth="1"/>
    <col min="7724" max="7816" width="8.6640625" style="4" customWidth="1"/>
    <col min="7817" max="7817" width="9.6640625" style="4" bestFit="1" customWidth="1"/>
    <col min="7818" max="7936" width="9.1640625" style="4"/>
    <col min="7937" max="7937" width="6.5" style="4" customWidth="1"/>
    <col min="7938" max="7938" width="6" style="4" bestFit="1" customWidth="1"/>
    <col min="7939" max="7939" width="9.5" style="4" bestFit="1" customWidth="1"/>
    <col min="7940" max="7940" width="11" style="4" bestFit="1" customWidth="1"/>
    <col min="7941" max="7941" width="12.1640625" style="4" customWidth="1"/>
    <col min="7942" max="7942" width="12.1640625" style="4" bestFit="1" customWidth="1"/>
    <col min="7943" max="7943" width="12.1640625" style="4" customWidth="1"/>
    <col min="7944" max="7944" width="6.6640625" style="4" bestFit="1" customWidth="1"/>
    <col min="7945" max="7945" width="9.6640625" style="4" bestFit="1" customWidth="1"/>
    <col min="7946" max="7946" width="11" style="4" bestFit="1" customWidth="1"/>
    <col min="7947" max="7947" width="8.5" style="4" bestFit="1" customWidth="1"/>
    <col min="7948" max="7948" width="14" style="4" bestFit="1" customWidth="1"/>
    <col min="7949" max="7949" width="11.1640625" style="4" bestFit="1" customWidth="1"/>
    <col min="7950" max="7950" width="4.5" style="4" bestFit="1" customWidth="1"/>
    <col min="7951" max="7951" width="26.1640625" style="4" bestFit="1" customWidth="1"/>
    <col min="7952" max="7952" width="5.83203125" style="4" bestFit="1" customWidth="1"/>
    <col min="7953" max="7966" width="5.1640625" style="4" customWidth="1"/>
    <col min="7967" max="7967" width="18.33203125" style="4" bestFit="1" customWidth="1"/>
    <col min="7968" max="7971" width="14.33203125" style="4" customWidth="1"/>
    <col min="7972" max="7972" width="11.6640625" style="4" customWidth="1"/>
    <col min="7973" max="7973" width="17.33203125" style="4" bestFit="1" customWidth="1"/>
    <col min="7974" max="7974" width="9.33203125" style="4" customWidth="1"/>
    <col min="7975" max="7975" width="11.5" style="4" customWidth="1"/>
    <col min="7976" max="7979" width="13.33203125" style="4" customWidth="1"/>
    <col min="7980" max="8072" width="8.6640625" style="4" customWidth="1"/>
    <col min="8073" max="8073" width="9.6640625" style="4" bestFit="1" customWidth="1"/>
    <col min="8074" max="8192" width="9.1640625" style="4"/>
    <col min="8193" max="8193" width="6.5" style="4" customWidth="1"/>
    <col min="8194" max="8194" width="6" style="4" bestFit="1" customWidth="1"/>
    <col min="8195" max="8195" width="9.5" style="4" bestFit="1" customWidth="1"/>
    <col min="8196" max="8196" width="11" style="4" bestFit="1" customWidth="1"/>
    <col min="8197" max="8197" width="12.1640625" style="4" customWidth="1"/>
    <col min="8198" max="8198" width="12.1640625" style="4" bestFit="1" customWidth="1"/>
    <col min="8199" max="8199" width="12.1640625" style="4" customWidth="1"/>
    <col min="8200" max="8200" width="6.6640625" style="4" bestFit="1" customWidth="1"/>
    <col min="8201" max="8201" width="9.6640625" style="4" bestFit="1" customWidth="1"/>
    <col min="8202" max="8202" width="11" style="4" bestFit="1" customWidth="1"/>
    <col min="8203" max="8203" width="8.5" style="4" bestFit="1" customWidth="1"/>
    <col min="8204" max="8204" width="14" style="4" bestFit="1" customWidth="1"/>
    <col min="8205" max="8205" width="11.1640625" style="4" bestFit="1" customWidth="1"/>
    <col min="8206" max="8206" width="4.5" style="4" bestFit="1" customWidth="1"/>
    <col min="8207" max="8207" width="26.1640625" style="4" bestFit="1" customWidth="1"/>
    <col min="8208" max="8208" width="5.83203125" style="4" bestFit="1" customWidth="1"/>
    <col min="8209" max="8222" width="5.1640625" style="4" customWidth="1"/>
    <col min="8223" max="8223" width="18.33203125" style="4" bestFit="1" customWidth="1"/>
    <col min="8224" max="8227" width="14.33203125" style="4" customWidth="1"/>
    <col min="8228" max="8228" width="11.6640625" style="4" customWidth="1"/>
    <col min="8229" max="8229" width="17.33203125" style="4" bestFit="1" customWidth="1"/>
    <col min="8230" max="8230" width="9.33203125" style="4" customWidth="1"/>
    <col min="8231" max="8231" width="11.5" style="4" customWidth="1"/>
    <col min="8232" max="8235" width="13.33203125" style="4" customWidth="1"/>
    <col min="8236" max="8328" width="8.6640625" style="4" customWidth="1"/>
    <col min="8329" max="8329" width="9.6640625" style="4" bestFit="1" customWidth="1"/>
    <col min="8330" max="8448" width="9.1640625" style="4"/>
    <col min="8449" max="8449" width="6.5" style="4" customWidth="1"/>
    <col min="8450" max="8450" width="6" style="4" bestFit="1" customWidth="1"/>
    <col min="8451" max="8451" width="9.5" style="4" bestFit="1" customWidth="1"/>
    <col min="8452" max="8452" width="11" style="4" bestFit="1" customWidth="1"/>
    <col min="8453" max="8453" width="12.1640625" style="4" customWidth="1"/>
    <col min="8454" max="8454" width="12.1640625" style="4" bestFit="1" customWidth="1"/>
    <col min="8455" max="8455" width="12.1640625" style="4" customWidth="1"/>
    <col min="8456" max="8456" width="6.6640625" style="4" bestFit="1" customWidth="1"/>
    <col min="8457" max="8457" width="9.6640625" style="4" bestFit="1" customWidth="1"/>
    <col min="8458" max="8458" width="11" style="4" bestFit="1" customWidth="1"/>
    <col min="8459" max="8459" width="8.5" style="4" bestFit="1" customWidth="1"/>
    <col min="8460" max="8460" width="14" style="4" bestFit="1" customWidth="1"/>
    <col min="8461" max="8461" width="11.1640625" style="4" bestFit="1" customWidth="1"/>
    <col min="8462" max="8462" width="4.5" style="4" bestFit="1" customWidth="1"/>
    <col min="8463" max="8463" width="26.1640625" style="4" bestFit="1" customWidth="1"/>
    <col min="8464" max="8464" width="5.83203125" style="4" bestFit="1" customWidth="1"/>
    <col min="8465" max="8478" width="5.1640625" style="4" customWidth="1"/>
    <col min="8479" max="8479" width="18.33203125" style="4" bestFit="1" customWidth="1"/>
    <col min="8480" max="8483" width="14.33203125" style="4" customWidth="1"/>
    <col min="8484" max="8484" width="11.6640625" style="4" customWidth="1"/>
    <col min="8485" max="8485" width="17.33203125" style="4" bestFit="1" customWidth="1"/>
    <col min="8486" max="8486" width="9.33203125" style="4" customWidth="1"/>
    <col min="8487" max="8487" width="11.5" style="4" customWidth="1"/>
    <col min="8488" max="8491" width="13.33203125" style="4" customWidth="1"/>
    <col min="8492" max="8584" width="8.6640625" style="4" customWidth="1"/>
    <col min="8585" max="8585" width="9.6640625" style="4" bestFit="1" customWidth="1"/>
    <col min="8586" max="8704" width="9.1640625" style="4"/>
    <col min="8705" max="8705" width="6.5" style="4" customWidth="1"/>
    <col min="8706" max="8706" width="6" style="4" bestFit="1" customWidth="1"/>
    <col min="8707" max="8707" width="9.5" style="4" bestFit="1" customWidth="1"/>
    <col min="8708" max="8708" width="11" style="4" bestFit="1" customWidth="1"/>
    <col min="8709" max="8709" width="12.1640625" style="4" customWidth="1"/>
    <col min="8710" max="8710" width="12.1640625" style="4" bestFit="1" customWidth="1"/>
    <col min="8711" max="8711" width="12.1640625" style="4" customWidth="1"/>
    <col min="8712" max="8712" width="6.6640625" style="4" bestFit="1" customWidth="1"/>
    <col min="8713" max="8713" width="9.6640625" style="4" bestFit="1" customWidth="1"/>
    <col min="8714" max="8714" width="11" style="4" bestFit="1" customWidth="1"/>
    <col min="8715" max="8715" width="8.5" style="4" bestFit="1" customWidth="1"/>
    <col min="8716" max="8716" width="14" style="4" bestFit="1" customWidth="1"/>
    <col min="8717" max="8717" width="11.1640625" style="4" bestFit="1" customWidth="1"/>
    <col min="8718" max="8718" width="4.5" style="4" bestFit="1" customWidth="1"/>
    <col min="8719" max="8719" width="26.1640625" style="4" bestFit="1" customWidth="1"/>
    <col min="8720" max="8720" width="5.83203125" style="4" bestFit="1" customWidth="1"/>
    <col min="8721" max="8734" width="5.1640625" style="4" customWidth="1"/>
    <col min="8735" max="8735" width="18.33203125" style="4" bestFit="1" customWidth="1"/>
    <col min="8736" max="8739" width="14.33203125" style="4" customWidth="1"/>
    <col min="8740" max="8740" width="11.6640625" style="4" customWidth="1"/>
    <col min="8741" max="8741" width="17.33203125" style="4" bestFit="1" customWidth="1"/>
    <col min="8742" max="8742" width="9.33203125" style="4" customWidth="1"/>
    <col min="8743" max="8743" width="11.5" style="4" customWidth="1"/>
    <col min="8744" max="8747" width="13.33203125" style="4" customWidth="1"/>
    <col min="8748" max="8840" width="8.6640625" style="4" customWidth="1"/>
    <col min="8841" max="8841" width="9.6640625" style="4" bestFit="1" customWidth="1"/>
    <col min="8842" max="8960" width="9.1640625" style="4"/>
    <col min="8961" max="8961" width="6.5" style="4" customWidth="1"/>
    <col min="8962" max="8962" width="6" style="4" bestFit="1" customWidth="1"/>
    <col min="8963" max="8963" width="9.5" style="4" bestFit="1" customWidth="1"/>
    <col min="8964" max="8964" width="11" style="4" bestFit="1" customWidth="1"/>
    <col min="8965" max="8965" width="12.1640625" style="4" customWidth="1"/>
    <col min="8966" max="8966" width="12.1640625" style="4" bestFit="1" customWidth="1"/>
    <col min="8967" max="8967" width="12.1640625" style="4" customWidth="1"/>
    <col min="8968" max="8968" width="6.6640625" style="4" bestFit="1" customWidth="1"/>
    <col min="8969" max="8969" width="9.6640625" style="4" bestFit="1" customWidth="1"/>
    <col min="8970" max="8970" width="11" style="4" bestFit="1" customWidth="1"/>
    <col min="8971" max="8971" width="8.5" style="4" bestFit="1" customWidth="1"/>
    <col min="8972" max="8972" width="14" style="4" bestFit="1" customWidth="1"/>
    <col min="8973" max="8973" width="11.1640625" style="4" bestFit="1" customWidth="1"/>
    <col min="8974" max="8974" width="4.5" style="4" bestFit="1" customWidth="1"/>
    <col min="8975" max="8975" width="26.1640625" style="4" bestFit="1" customWidth="1"/>
    <col min="8976" max="8976" width="5.83203125" style="4" bestFit="1" customWidth="1"/>
    <col min="8977" max="8990" width="5.1640625" style="4" customWidth="1"/>
    <col min="8991" max="8991" width="18.33203125" style="4" bestFit="1" customWidth="1"/>
    <col min="8992" max="8995" width="14.33203125" style="4" customWidth="1"/>
    <col min="8996" max="8996" width="11.6640625" style="4" customWidth="1"/>
    <col min="8997" max="8997" width="17.33203125" style="4" bestFit="1" customWidth="1"/>
    <col min="8998" max="8998" width="9.33203125" style="4" customWidth="1"/>
    <col min="8999" max="8999" width="11.5" style="4" customWidth="1"/>
    <col min="9000" max="9003" width="13.33203125" style="4" customWidth="1"/>
    <col min="9004" max="9096" width="8.6640625" style="4" customWidth="1"/>
    <col min="9097" max="9097" width="9.6640625" style="4" bestFit="1" customWidth="1"/>
    <col min="9098" max="9216" width="9.1640625" style="4"/>
    <col min="9217" max="9217" width="6.5" style="4" customWidth="1"/>
    <col min="9218" max="9218" width="6" style="4" bestFit="1" customWidth="1"/>
    <col min="9219" max="9219" width="9.5" style="4" bestFit="1" customWidth="1"/>
    <col min="9220" max="9220" width="11" style="4" bestFit="1" customWidth="1"/>
    <col min="9221" max="9221" width="12.1640625" style="4" customWidth="1"/>
    <col min="9222" max="9222" width="12.1640625" style="4" bestFit="1" customWidth="1"/>
    <col min="9223" max="9223" width="12.1640625" style="4" customWidth="1"/>
    <col min="9224" max="9224" width="6.6640625" style="4" bestFit="1" customWidth="1"/>
    <col min="9225" max="9225" width="9.6640625" style="4" bestFit="1" customWidth="1"/>
    <col min="9226" max="9226" width="11" style="4" bestFit="1" customWidth="1"/>
    <col min="9227" max="9227" width="8.5" style="4" bestFit="1" customWidth="1"/>
    <col min="9228" max="9228" width="14" style="4" bestFit="1" customWidth="1"/>
    <col min="9229" max="9229" width="11.1640625" style="4" bestFit="1" customWidth="1"/>
    <col min="9230" max="9230" width="4.5" style="4" bestFit="1" customWidth="1"/>
    <col min="9231" max="9231" width="26.1640625" style="4" bestFit="1" customWidth="1"/>
    <col min="9232" max="9232" width="5.83203125" style="4" bestFit="1" customWidth="1"/>
    <col min="9233" max="9246" width="5.1640625" style="4" customWidth="1"/>
    <col min="9247" max="9247" width="18.33203125" style="4" bestFit="1" customWidth="1"/>
    <col min="9248" max="9251" width="14.33203125" style="4" customWidth="1"/>
    <col min="9252" max="9252" width="11.6640625" style="4" customWidth="1"/>
    <col min="9253" max="9253" width="17.33203125" style="4" bestFit="1" customWidth="1"/>
    <col min="9254" max="9254" width="9.33203125" style="4" customWidth="1"/>
    <col min="9255" max="9255" width="11.5" style="4" customWidth="1"/>
    <col min="9256" max="9259" width="13.33203125" style="4" customWidth="1"/>
    <col min="9260" max="9352" width="8.6640625" style="4" customWidth="1"/>
    <col min="9353" max="9353" width="9.6640625" style="4" bestFit="1" customWidth="1"/>
    <col min="9354" max="9472" width="9.1640625" style="4"/>
    <col min="9473" max="9473" width="6.5" style="4" customWidth="1"/>
    <col min="9474" max="9474" width="6" style="4" bestFit="1" customWidth="1"/>
    <col min="9475" max="9475" width="9.5" style="4" bestFit="1" customWidth="1"/>
    <col min="9476" max="9476" width="11" style="4" bestFit="1" customWidth="1"/>
    <col min="9477" max="9477" width="12.1640625" style="4" customWidth="1"/>
    <col min="9478" max="9478" width="12.1640625" style="4" bestFit="1" customWidth="1"/>
    <col min="9479" max="9479" width="12.1640625" style="4" customWidth="1"/>
    <col min="9480" max="9480" width="6.6640625" style="4" bestFit="1" customWidth="1"/>
    <col min="9481" max="9481" width="9.6640625" style="4" bestFit="1" customWidth="1"/>
    <col min="9482" max="9482" width="11" style="4" bestFit="1" customWidth="1"/>
    <col min="9483" max="9483" width="8.5" style="4" bestFit="1" customWidth="1"/>
    <col min="9484" max="9484" width="14" style="4" bestFit="1" customWidth="1"/>
    <col min="9485" max="9485" width="11.1640625" style="4" bestFit="1" customWidth="1"/>
    <col min="9486" max="9486" width="4.5" style="4" bestFit="1" customWidth="1"/>
    <col min="9487" max="9487" width="26.1640625" style="4" bestFit="1" customWidth="1"/>
    <col min="9488" max="9488" width="5.83203125" style="4" bestFit="1" customWidth="1"/>
    <col min="9489" max="9502" width="5.1640625" style="4" customWidth="1"/>
    <col min="9503" max="9503" width="18.33203125" style="4" bestFit="1" customWidth="1"/>
    <col min="9504" max="9507" width="14.33203125" style="4" customWidth="1"/>
    <col min="9508" max="9508" width="11.6640625" style="4" customWidth="1"/>
    <col min="9509" max="9509" width="17.33203125" style="4" bestFit="1" customWidth="1"/>
    <col min="9510" max="9510" width="9.33203125" style="4" customWidth="1"/>
    <col min="9511" max="9511" width="11.5" style="4" customWidth="1"/>
    <col min="9512" max="9515" width="13.33203125" style="4" customWidth="1"/>
    <col min="9516" max="9608" width="8.6640625" style="4" customWidth="1"/>
    <col min="9609" max="9609" width="9.6640625" style="4" bestFit="1" customWidth="1"/>
    <col min="9610" max="9728" width="9.1640625" style="4"/>
    <col min="9729" max="9729" width="6.5" style="4" customWidth="1"/>
    <col min="9730" max="9730" width="6" style="4" bestFit="1" customWidth="1"/>
    <col min="9731" max="9731" width="9.5" style="4" bestFit="1" customWidth="1"/>
    <col min="9732" max="9732" width="11" style="4" bestFit="1" customWidth="1"/>
    <col min="9733" max="9733" width="12.1640625" style="4" customWidth="1"/>
    <col min="9734" max="9734" width="12.1640625" style="4" bestFit="1" customWidth="1"/>
    <col min="9735" max="9735" width="12.1640625" style="4" customWidth="1"/>
    <col min="9736" max="9736" width="6.6640625" style="4" bestFit="1" customWidth="1"/>
    <col min="9737" max="9737" width="9.6640625" style="4" bestFit="1" customWidth="1"/>
    <col min="9738" max="9738" width="11" style="4" bestFit="1" customWidth="1"/>
    <col min="9739" max="9739" width="8.5" style="4" bestFit="1" customWidth="1"/>
    <col min="9740" max="9740" width="14" style="4" bestFit="1" customWidth="1"/>
    <col min="9741" max="9741" width="11.1640625" style="4" bestFit="1" customWidth="1"/>
    <col min="9742" max="9742" width="4.5" style="4" bestFit="1" customWidth="1"/>
    <col min="9743" max="9743" width="26.1640625" style="4" bestFit="1" customWidth="1"/>
    <col min="9744" max="9744" width="5.83203125" style="4" bestFit="1" customWidth="1"/>
    <col min="9745" max="9758" width="5.1640625" style="4" customWidth="1"/>
    <col min="9759" max="9759" width="18.33203125" style="4" bestFit="1" customWidth="1"/>
    <col min="9760" max="9763" width="14.33203125" style="4" customWidth="1"/>
    <col min="9764" max="9764" width="11.6640625" style="4" customWidth="1"/>
    <col min="9765" max="9765" width="17.33203125" style="4" bestFit="1" customWidth="1"/>
    <col min="9766" max="9766" width="9.33203125" style="4" customWidth="1"/>
    <col min="9767" max="9767" width="11.5" style="4" customWidth="1"/>
    <col min="9768" max="9771" width="13.33203125" style="4" customWidth="1"/>
    <col min="9772" max="9864" width="8.6640625" style="4" customWidth="1"/>
    <col min="9865" max="9865" width="9.6640625" style="4" bestFit="1" customWidth="1"/>
    <col min="9866" max="9984" width="9.1640625" style="4"/>
    <col min="9985" max="9985" width="6.5" style="4" customWidth="1"/>
    <col min="9986" max="9986" width="6" style="4" bestFit="1" customWidth="1"/>
    <col min="9987" max="9987" width="9.5" style="4" bestFit="1" customWidth="1"/>
    <col min="9988" max="9988" width="11" style="4" bestFit="1" customWidth="1"/>
    <col min="9989" max="9989" width="12.1640625" style="4" customWidth="1"/>
    <col min="9990" max="9990" width="12.1640625" style="4" bestFit="1" customWidth="1"/>
    <col min="9991" max="9991" width="12.1640625" style="4" customWidth="1"/>
    <col min="9992" max="9992" width="6.6640625" style="4" bestFit="1" customWidth="1"/>
    <col min="9993" max="9993" width="9.6640625" style="4" bestFit="1" customWidth="1"/>
    <col min="9994" max="9994" width="11" style="4" bestFit="1" customWidth="1"/>
    <col min="9995" max="9995" width="8.5" style="4" bestFit="1" customWidth="1"/>
    <col min="9996" max="9996" width="14" style="4" bestFit="1" customWidth="1"/>
    <col min="9997" max="9997" width="11.1640625" style="4" bestFit="1" customWidth="1"/>
    <col min="9998" max="9998" width="4.5" style="4" bestFit="1" customWidth="1"/>
    <col min="9999" max="9999" width="26.1640625" style="4" bestFit="1" customWidth="1"/>
    <col min="10000" max="10000" width="5.83203125" style="4" bestFit="1" customWidth="1"/>
    <col min="10001" max="10014" width="5.1640625" style="4" customWidth="1"/>
    <col min="10015" max="10015" width="18.33203125" style="4" bestFit="1" customWidth="1"/>
    <col min="10016" max="10019" width="14.33203125" style="4" customWidth="1"/>
    <col min="10020" max="10020" width="11.6640625" style="4" customWidth="1"/>
    <col min="10021" max="10021" width="17.33203125" style="4" bestFit="1" customWidth="1"/>
    <col min="10022" max="10022" width="9.33203125" style="4" customWidth="1"/>
    <col min="10023" max="10023" width="11.5" style="4" customWidth="1"/>
    <col min="10024" max="10027" width="13.33203125" style="4" customWidth="1"/>
    <col min="10028" max="10120" width="8.6640625" style="4" customWidth="1"/>
    <col min="10121" max="10121" width="9.6640625" style="4" bestFit="1" customWidth="1"/>
    <col min="10122" max="10240" width="9.1640625" style="4"/>
    <col min="10241" max="10241" width="6.5" style="4" customWidth="1"/>
    <col min="10242" max="10242" width="6" style="4" bestFit="1" customWidth="1"/>
    <col min="10243" max="10243" width="9.5" style="4" bestFit="1" customWidth="1"/>
    <col min="10244" max="10244" width="11" style="4" bestFit="1" customWidth="1"/>
    <col min="10245" max="10245" width="12.1640625" style="4" customWidth="1"/>
    <col min="10246" max="10246" width="12.1640625" style="4" bestFit="1" customWidth="1"/>
    <col min="10247" max="10247" width="12.1640625" style="4" customWidth="1"/>
    <col min="10248" max="10248" width="6.6640625" style="4" bestFit="1" customWidth="1"/>
    <col min="10249" max="10249" width="9.6640625" style="4" bestFit="1" customWidth="1"/>
    <col min="10250" max="10250" width="11" style="4" bestFit="1" customWidth="1"/>
    <col min="10251" max="10251" width="8.5" style="4" bestFit="1" customWidth="1"/>
    <col min="10252" max="10252" width="14" style="4" bestFit="1" customWidth="1"/>
    <col min="10253" max="10253" width="11.1640625" style="4" bestFit="1" customWidth="1"/>
    <col min="10254" max="10254" width="4.5" style="4" bestFit="1" customWidth="1"/>
    <col min="10255" max="10255" width="26.1640625" style="4" bestFit="1" customWidth="1"/>
    <col min="10256" max="10256" width="5.83203125" style="4" bestFit="1" customWidth="1"/>
    <col min="10257" max="10270" width="5.1640625" style="4" customWidth="1"/>
    <col min="10271" max="10271" width="18.33203125" style="4" bestFit="1" customWidth="1"/>
    <col min="10272" max="10275" width="14.33203125" style="4" customWidth="1"/>
    <col min="10276" max="10276" width="11.6640625" style="4" customWidth="1"/>
    <col min="10277" max="10277" width="17.33203125" style="4" bestFit="1" customWidth="1"/>
    <col min="10278" max="10278" width="9.33203125" style="4" customWidth="1"/>
    <col min="10279" max="10279" width="11.5" style="4" customWidth="1"/>
    <col min="10280" max="10283" width="13.33203125" style="4" customWidth="1"/>
    <col min="10284" max="10376" width="8.6640625" style="4" customWidth="1"/>
    <col min="10377" max="10377" width="9.6640625" style="4" bestFit="1" customWidth="1"/>
    <col min="10378" max="10496" width="9.1640625" style="4"/>
    <col min="10497" max="10497" width="6.5" style="4" customWidth="1"/>
    <col min="10498" max="10498" width="6" style="4" bestFit="1" customWidth="1"/>
    <col min="10499" max="10499" width="9.5" style="4" bestFit="1" customWidth="1"/>
    <col min="10500" max="10500" width="11" style="4" bestFit="1" customWidth="1"/>
    <col min="10501" max="10501" width="12.1640625" style="4" customWidth="1"/>
    <col min="10502" max="10502" width="12.1640625" style="4" bestFit="1" customWidth="1"/>
    <col min="10503" max="10503" width="12.1640625" style="4" customWidth="1"/>
    <col min="10504" max="10504" width="6.6640625" style="4" bestFit="1" customWidth="1"/>
    <col min="10505" max="10505" width="9.6640625" style="4" bestFit="1" customWidth="1"/>
    <col min="10506" max="10506" width="11" style="4" bestFit="1" customWidth="1"/>
    <col min="10507" max="10507" width="8.5" style="4" bestFit="1" customWidth="1"/>
    <col min="10508" max="10508" width="14" style="4" bestFit="1" customWidth="1"/>
    <col min="10509" max="10509" width="11.1640625" style="4" bestFit="1" customWidth="1"/>
    <col min="10510" max="10510" width="4.5" style="4" bestFit="1" customWidth="1"/>
    <col min="10511" max="10511" width="26.1640625" style="4" bestFit="1" customWidth="1"/>
    <col min="10512" max="10512" width="5.83203125" style="4" bestFit="1" customWidth="1"/>
    <col min="10513" max="10526" width="5.1640625" style="4" customWidth="1"/>
    <col min="10527" max="10527" width="18.33203125" style="4" bestFit="1" customWidth="1"/>
    <col min="10528" max="10531" width="14.33203125" style="4" customWidth="1"/>
    <col min="10532" max="10532" width="11.6640625" style="4" customWidth="1"/>
    <col min="10533" max="10533" width="17.33203125" style="4" bestFit="1" customWidth="1"/>
    <col min="10534" max="10534" width="9.33203125" style="4" customWidth="1"/>
    <col min="10535" max="10535" width="11.5" style="4" customWidth="1"/>
    <col min="10536" max="10539" width="13.33203125" style="4" customWidth="1"/>
    <col min="10540" max="10632" width="8.6640625" style="4" customWidth="1"/>
    <col min="10633" max="10633" width="9.6640625" style="4" bestFit="1" customWidth="1"/>
    <col min="10634" max="10752" width="9.1640625" style="4"/>
    <col min="10753" max="10753" width="6.5" style="4" customWidth="1"/>
    <col min="10754" max="10754" width="6" style="4" bestFit="1" customWidth="1"/>
    <col min="10755" max="10755" width="9.5" style="4" bestFit="1" customWidth="1"/>
    <col min="10756" max="10756" width="11" style="4" bestFit="1" customWidth="1"/>
    <col min="10757" max="10757" width="12.1640625" style="4" customWidth="1"/>
    <col min="10758" max="10758" width="12.1640625" style="4" bestFit="1" customWidth="1"/>
    <col min="10759" max="10759" width="12.1640625" style="4" customWidth="1"/>
    <col min="10760" max="10760" width="6.6640625" style="4" bestFit="1" customWidth="1"/>
    <col min="10761" max="10761" width="9.6640625" style="4" bestFit="1" customWidth="1"/>
    <col min="10762" max="10762" width="11" style="4" bestFit="1" customWidth="1"/>
    <col min="10763" max="10763" width="8.5" style="4" bestFit="1" customWidth="1"/>
    <col min="10764" max="10764" width="14" style="4" bestFit="1" customWidth="1"/>
    <col min="10765" max="10765" width="11.1640625" style="4" bestFit="1" customWidth="1"/>
    <col min="10766" max="10766" width="4.5" style="4" bestFit="1" customWidth="1"/>
    <col min="10767" max="10767" width="26.1640625" style="4" bestFit="1" customWidth="1"/>
    <col min="10768" max="10768" width="5.83203125" style="4" bestFit="1" customWidth="1"/>
    <col min="10769" max="10782" width="5.1640625" style="4" customWidth="1"/>
    <col min="10783" max="10783" width="18.33203125" style="4" bestFit="1" customWidth="1"/>
    <col min="10784" max="10787" width="14.33203125" style="4" customWidth="1"/>
    <col min="10788" max="10788" width="11.6640625" style="4" customWidth="1"/>
    <col min="10789" max="10789" width="17.33203125" style="4" bestFit="1" customWidth="1"/>
    <col min="10790" max="10790" width="9.33203125" style="4" customWidth="1"/>
    <col min="10791" max="10791" width="11.5" style="4" customWidth="1"/>
    <col min="10792" max="10795" width="13.33203125" style="4" customWidth="1"/>
    <col min="10796" max="10888" width="8.6640625" style="4" customWidth="1"/>
    <col min="10889" max="10889" width="9.6640625" style="4" bestFit="1" customWidth="1"/>
    <col min="10890" max="11008" width="9.1640625" style="4"/>
    <col min="11009" max="11009" width="6.5" style="4" customWidth="1"/>
    <col min="11010" max="11010" width="6" style="4" bestFit="1" customWidth="1"/>
    <col min="11011" max="11011" width="9.5" style="4" bestFit="1" customWidth="1"/>
    <col min="11012" max="11012" width="11" style="4" bestFit="1" customWidth="1"/>
    <col min="11013" max="11013" width="12.1640625" style="4" customWidth="1"/>
    <col min="11014" max="11014" width="12.1640625" style="4" bestFit="1" customWidth="1"/>
    <col min="11015" max="11015" width="12.1640625" style="4" customWidth="1"/>
    <col min="11016" max="11016" width="6.6640625" style="4" bestFit="1" customWidth="1"/>
    <col min="11017" max="11017" width="9.6640625" style="4" bestFit="1" customWidth="1"/>
    <col min="11018" max="11018" width="11" style="4" bestFit="1" customWidth="1"/>
    <col min="11019" max="11019" width="8.5" style="4" bestFit="1" customWidth="1"/>
    <col min="11020" max="11020" width="14" style="4" bestFit="1" customWidth="1"/>
    <col min="11021" max="11021" width="11.1640625" style="4" bestFit="1" customWidth="1"/>
    <col min="11022" max="11022" width="4.5" style="4" bestFit="1" customWidth="1"/>
    <col min="11023" max="11023" width="26.1640625" style="4" bestFit="1" customWidth="1"/>
    <col min="11024" max="11024" width="5.83203125" style="4" bestFit="1" customWidth="1"/>
    <col min="11025" max="11038" width="5.1640625" style="4" customWidth="1"/>
    <col min="11039" max="11039" width="18.33203125" style="4" bestFit="1" customWidth="1"/>
    <col min="11040" max="11043" width="14.33203125" style="4" customWidth="1"/>
    <col min="11044" max="11044" width="11.6640625" style="4" customWidth="1"/>
    <col min="11045" max="11045" width="17.33203125" style="4" bestFit="1" customWidth="1"/>
    <col min="11046" max="11046" width="9.33203125" style="4" customWidth="1"/>
    <col min="11047" max="11047" width="11.5" style="4" customWidth="1"/>
    <col min="11048" max="11051" width="13.33203125" style="4" customWidth="1"/>
    <col min="11052" max="11144" width="8.6640625" style="4" customWidth="1"/>
    <col min="11145" max="11145" width="9.6640625" style="4" bestFit="1" customWidth="1"/>
    <col min="11146" max="11264" width="9.1640625" style="4"/>
    <col min="11265" max="11265" width="6.5" style="4" customWidth="1"/>
    <col min="11266" max="11266" width="6" style="4" bestFit="1" customWidth="1"/>
    <col min="11267" max="11267" width="9.5" style="4" bestFit="1" customWidth="1"/>
    <col min="11268" max="11268" width="11" style="4" bestFit="1" customWidth="1"/>
    <col min="11269" max="11269" width="12.1640625" style="4" customWidth="1"/>
    <col min="11270" max="11270" width="12.1640625" style="4" bestFit="1" customWidth="1"/>
    <col min="11271" max="11271" width="12.1640625" style="4" customWidth="1"/>
    <col min="11272" max="11272" width="6.6640625" style="4" bestFit="1" customWidth="1"/>
    <col min="11273" max="11273" width="9.6640625" style="4" bestFit="1" customWidth="1"/>
    <col min="11274" max="11274" width="11" style="4" bestFit="1" customWidth="1"/>
    <col min="11275" max="11275" width="8.5" style="4" bestFit="1" customWidth="1"/>
    <col min="11276" max="11276" width="14" style="4" bestFit="1" customWidth="1"/>
    <col min="11277" max="11277" width="11.1640625" style="4" bestFit="1" customWidth="1"/>
    <col min="11278" max="11278" width="4.5" style="4" bestFit="1" customWidth="1"/>
    <col min="11279" max="11279" width="26.1640625" style="4" bestFit="1" customWidth="1"/>
    <col min="11280" max="11280" width="5.83203125" style="4" bestFit="1" customWidth="1"/>
    <col min="11281" max="11294" width="5.1640625" style="4" customWidth="1"/>
    <col min="11295" max="11295" width="18.33203125" style="4" bestFit="1" customWidth="1"/>
    <col min="11296" max="11299" width="14.33203125" style="4" customWidth="1"/>
    <col min="11300" max="11300" width="11.6640625" style="4" customWidth="1"/>
    <col min="11301" max="11301" width="17.33203125" style="4" bestFit="1" customWidth="1"/>
    <col min="11302" max="11302" width="9.33203125" style="4" customWidth="1"/>
    <col min="11303" max="11303" width="11.5" style="4" customWidth="1"/>
    <col min="11304" max="11307" width="13.33203125" style="4" customWidth="1"/>
    <col min="11308" max="11400" width="8.6640625" style="4" customWidth="1"/>
    <col min="11401" max="11401" width="9.6640625" style="4" bestFit="1" customWidth="1"/>
    <col min="11402" max="11520" width="9.1640625" style="4"/>
    <col min="11521" max="11521" width="6.5" style="4" customWidth="1"/>
    <col min="11522" max="11522" width="6" style="4" bestFit="1" customWidth="1"/>
    <col min="11523" max="11523" width="9.5" style="4" bestFit="1" customWidth="1"/>
    <col min="11524" max="11524" width="11" style="4" bestFit="1" customWidth="1"/>
    <col min="11525" max="11525" width="12.1640625" style="4" customWidth="1"/>
    <col min="11526" max="11526" width="12.1640625" style="4" bestFit="1" customWidth="1"/>
    <col min="11527" max="11527" width="12.1640625" style="4" customWidth="1"/>
    <col min="11528" max="11528" width="6.6640625" style="4" bestFit="1" customWidth="1"/>
    <col min="11529" max="11529" width="9.6640625" style="4" bestFit="1" customWidth="1"/>
    <col min="11530" max="11530" width="11" style="4" bestFit="1" customWidth="1"/>
    <col min="11531" max="11531" width="8.5" style="4" bestFit="1" customWidth="1"/>
    <col min="11532" max="11532" width="14" style="4" bestFit="1" customWidth="1"/>
    <col min="11533" max="11533" width="11.1640625" style="4" bestFit="1" customWidth="1"/>
    <col min="11534" max="11534" width="4.5" style="4" bestFit="1" customWidth="1"/>
    <col min="11535" max="11535" width="26.1640625" style="4" bestFit="1" customWidth="1"/>
    <col min="11536" max="11536" width="5.83203125" style="4" bestFit="1" customWidth="1"/>
    <col min="11537" max="11550" width="5.1640625" style="4" customWidth="1"/>
    <col min="11551" max="11551" width="18.33203125" style="4" bestFit="1" customWidth="1"/>
    <col min="11552" max="11555" width="14.33203125" style="4" customWidth="1"/>
    <col min="11556" max="11556" width="11.6640625" style="4" customWidth="1"/>
    <col min="11557" max="11557" width="17.33203125" style="4" bestFit="1" customWidth="1"/>
    <col min="11558" max="11558" width="9.33203125" style="4" customWidth="1"/>
    <col min="11559" max="11559" width="11.5" style="4" customWidth="1"/>
    <col min="11560" max="11563" width="13.33203125" style="4" customWidth="1"/>
    <col min="11564" max="11656" width="8.6640625" style="4" customWidth="1"/>
    <col min="11657" max="11657" width="9.6640625" style="4" bestFit="1" customWidth="1"/>
    <col min="11658" max="11776" width="9.1640625" style="4"/>
    <col min="11777" max="11777" width="6.5" style="4" customWidth="1"/>
    <col min="11778" max="11778" width="6" style="4" bestFit="1" customWidth="1"/>
    <col min="11779" max="11779" width="9.5" style="4" bestFit="1" customWidth="1"/>
    <col min="11780" max="11780" width="11" style="4" bestFit="1" customWidth="1"/>
    <col min="11781" max="11781" width="12.1640625" style="4" customWidth="1"/>
    <col min="11782" max="11782" width="12.1640625" style="4" bestFit="1" customWidth="1"/>
    <col min="11783" max="11783" width="12.1640625" style="4" customWidth="1"/>
    <col min="11784" max="11784" width="6.6640625" style="4" bestFit="1" customWidth="1"/>
    <col min="11785" max="11785" width="9.6640625" style="4" bestFit="1" customWidth="1"/>
    <col min="11786" max="11786" width="11" style="4" bestFit="1" customWidth="1"/>
    <col min="11787" max="11787" width="8.5" style="4" bestFit="1" customWidth="1"/>
    <col min="11788" max="11788" width="14" style="4" bestFit="1" customWidth="1"/>
    <col min="11789" max="11789" width="11.1640625" style="4" bestFit="1" customWidth="1"/>
    <col min="11790" max="11790" width="4.5" style="4" bestFit="1" customWidth="1"/>
    <col min="11791" max="11791" width="26.1640625" style="4" bestFit="1" customWidth="1"/>
    <col min="11792" max="11792" width="5.83203125" style="4" bestFit="1" customWidth="1"/>
    <col min="11793" max="11806" width="5.1640625" style="4" customWidth="1"/>
    <col min="11807" max="11807" width="18.33203125" style="4" bestFit="1" customWidth="1"/>
    <col min="11808" max="11811" width="14.33203125" style="4" customWidth="1"/>
    <col min="11812" max="11812" width="11.6640625" style="4" customWidth="1"/>
    <col min="11813" max="11813" width="17.33203125" style="4" bestFit="1" customWidth="1"/>
    <col min="11814" max="11814" width="9.33203125" style="4" customWidth="1"/>
    <col min="11815" max="11815" width="11.5" style="4" customWidth="1"/>
    <col min="11816" max="11819" width="13.33203125" style="4" customWidth="1"/>
    <col min="11820" max="11912" width="8.6640625" style="4" customWidth="1"/>
    <col min="11913" max="11913" width="9.6640625" style="4" bestFit="1" customWidth="1"/>
    <col min="11914" max="12032" width="9.1640625" style="4"/>
    <col min="12033" max="12033" width="6.5" style="4" customWidth="1"/>
    <col min="12034" max="12034" width="6" style="4" bestFit="1" customWidth="1"/>
    <col min="12035" max="12035" width="9.5" style="4" bestFit="1" customWidth="1"/>
    <col min="12036" max="12036" width="11" style="4" bestFit="1" customWidth="1"/>
    <col min="12037" max="12037" width="12.1640625" style="4" customWidth="1"/>
    <col min="12038" max="12038" width="12.1640625" style="4" bestFit="1" customWidth="1"/>
    <col min="12039" max="12039" width="12.1640625" style="4" customWidth="1"/>
    <col min="12040" max="12040" width="6.6640625" style="4" bestFit="1" customWidth="1"/>
    <col min="12041" max="12041" width="9.6640625" style="4" bestFit="1" customWidth="1"/>
    <col min="12042" max="12042" width="11" style="4" bestFit="1" customWidth="1"/>
    <col min="12043" max="12043" width="8.5" style="4" bestFit="1" customWidth="1"/>
    <col min="12044" max="12044" width="14" style="4" bestFit="1" customWidth="1"/>
    <col min="12045" max="12045" width="11.1640625" style="4" bestFit="1" customWidth="1"/>
    <col min="12046" max="12046" width="4.5" style="4" bestFit="1" customWidth="1"/>
    <col min="12047" max="12047" width="26.1640625" style="4" bestFit="1" customWidth="1"/>
    <col min="12048" max="12048" width="5.83203125" style="4" bestFit="1" customWidth="1"/>
    <col min="12049" max="12062" width="5.1640625" style="4" customWidth="1"/>
    <col min="12063" max="12063" width="18.33203125" style="4" bestFit="1" customWidth="1"/>
    <col min="12064" max="12067" width="14.33203125" style="4" customWidth="1"/>
    <col min="12068" max="12068" width="11.6640625" style="4" customWidth="1"/>
    <col min="12069" max="12069" width="17.33203125" style="4" bestFit="1" customWidth="1"/>
    <col min="12070" max="12070" width="9.33203125" style="4" customWidth="1"/>
    <col min="12071" max="12071" width="11.5" style="4" customWidth="1"/>
    <col min="12072" max="12075" width="13.33203125" style="4" customWidth="1"/>
    <col min="12076" max="12168" width="8.6640625" style="4" customWidth="1"/>
    <col min="12169" max="12169" width="9.6640625" style="4" bestFit="1" customWidth="1"/>
    <col min="12170" max="12288" width="9.1640625" style="4"/>
    <col min="12289" max="12289" width="6.5" style="4" customWidth="1"/>
    <col min="12290" max="12290" width="6" style="4" bestFit="1" customWidth="1"/>
    <col min="12291" max="12291" width="9.5" style="4" bestFit="1" customWidth="1"/>
    <col min="12292" max="12292" width="11" style="4" bestFit="1" customWidth="1"/>
    <col min="12293" max="12293" width="12.1640625" style="4" customWidth="1"/>
    <col min="12294" max="12294" width="12.1640625" style="4" bestFit="1" customWidth="1"/>
    <col min="12295" max="12295" width="12.1640625" style="4" customWidth="1"/>
    <col min="12296" max="12296" width="6.6640625" style="4" bestFit="1" customWidth="1"/>
    <col min="12297" max="12297" width="9.6640625" style="4" bestFit="1" customWidth="1"/>
    <col min="12298" max="12298" width="11" style="4" bestFit="1" customWidth="1"/>
    <col min="12299" max="12299" width="8.5" style="4" bestFit="1" customWidth="1"/>
    <col min="12300" max="12300" width="14" style="4" bestFit="1" customWidth="1"/>
    <col min="12301" max="12301" width="11.1640625" style="4" bestFit="1" customWidth="1"/>
    <col min="12302" max="12302" width="4.5" style="4" bestFit="1" customWidth="1"/>
    <col min="12303" max="12303" width="26.1640625" style="4" bestFit="1" customWidth="1"/>
    <col min="12304" max="12304" width="5.83203125" style="4" bestFit="1" customWidth="1"/>
    <col min="12305" max="12318" width="5.1640625" style="4" customWidth="1"/>
    <col min="12319" max="12319" width="18.33203125" style="4" bestFit="1" customWidth="1"/>
    <col min="12320" max="12323" width="14.33203125" style="4" customWidth="1"/>
    <col min="12324" max="12324" width="11.6640625" style="4" customWidth="1"/>
    <col min="12325" max="12325" width="17.33203125" style="4" bestFit="1" customWidth="1"/>
    <col min="12326" max="12326" width="9.33203125" style="4" customWidth="1"/>
    <col min="12327" max="12327" width="11.5" style="4" customWidth="1"/>
    <col min="12328" max="12331" width="13.33203125" style="4" customWidth="1"/>
    <col min="12332" max="12424" width="8.6640625" style="4" customWidth="1"/>
    <col min="12425" max="12425" width="9.6640625" style="4" bestFit="1" customWidth="1"/>
    <col min="12426" max="12544" width="9.1640625" style="4"/>
    <col min="12545" max="12545" width="6.5" style="4" customWidth="1"/>
    <col min="12546" max="12546" width="6" style="4" bestFit="1" customWidth="1"/>
    <col min="12547" max="12547" width="9.5" style="4" bestFit="1" customWidth="1"/>
    <col min="12548" max="12548" width="11" style="4" bestFit="1" customWidth="1"/>
    <col min="12549" max="12549" width="12.1640625" style="4" customWidth="1"/>
    <col min="12550" max="12550" width="12.1640625" style="4" bestFit="1" customWidth="1"/>
    <col min="12551" max="12551" width="12.1640625" style="4" customWidth="1"/>
    <col min="12552" max="12552" width="6.6640625" style="4" bestFit="1" customWidth="1"/>
    <col min="12553" max="12553" width="9.6640625" style="4" bestFit="1" customWidth="1"/>
    <col min="12554" max="12554" width="11" style="4" bestFit="1" customWidth="1"/>
    <col min="12555" max="12555" width="8.5" style="4" bestFit="1" customWidth="1"/>
    <col min="12556" max="12556" width="14" style="4" bestFit="1" customWidth="1"/>
    <col min="12557" max="12557" width="11.1640625" style="4" bestFit="1" customWidth="1"/>
    <col min="12558" max="12558" width="4.5" style="4" bestFit="1" customWidth="1"/>
    <col min="12559" max="12559" width="26.1640625" style="4" bestFit="1" customWidth="1"/>
    <col min="12560" max="12560" width="5.83203125" style="4" bestFit="1" customWidth="1"/>
    <col min="12561" max="12574" width="5.1640625" style="4" customWidth="1"/>
    <col min="12575" max="12575" width="18.33203125" style="4" bestFit="1" customWidth="1"/>
    <col min="12576" max="12579" width="14.33203125" style="4" customWidth="1"/>
    <col min="12580" max="12580" width="11.6640625" style="4" customWidth="1"/>
    <col min="12581" max="12581" width="17.33203125" style="4" bestFit="1" customWidth="1"/>
    <col min="12582" max="12582" width="9.33203125" style="4" customWidth="1"/>
    <col min="12583" max="12583" width="11.5" style="4" customWidth="1"/>
    <col min="12584" max="12587" width="13.33203125" style="4" customWidth="1"/>
    <col min="12588" max="12680" width="8.6640625" style="4" customWidth="1"/>
    <col min="12681" max="12681" width="9.6640625" style="4" bestFit="1" customWidth="1"/>
    <col min="12682" max="12800" width="9.1640625" style="4"/>
    <col min="12801" max="12801" width="6.5" style="4" customWidth="1"/>
    <col min="12802" max="12802" width="6" style="4" bestFit="1" customWidth="1"/>
    <col min="12803" max="12803" width="9.5" style="4" bestFit="1" customWidth="1"/>
    <col min="12804" max="12804" width="11" style="4" bestFit="1" customWidth="1"/>
    <col min="12805" max="12805" width="12.1640625" style="4" customWidth="1"/>
    <col min="12806" max="12806" width="12.1640625" style="4" bestFit="1" customWidth="1"/>
    <col min="12807" max="12807" width="12.1640625" style="4" customWidth="1"/>
    <col min="12808" max="12808" width="6.6640625" style="4" bestFit="1" customWidth="1"/>
    <col min="12809" max="12809" width="9.6640625" style="4" bestFit="1" customWidth="1"/>
    <col min="12810" max="12810" width="11" style="4" bestFit="1" customWidth="1"/>
    <col min="12811" max="12811" width="8.5" style="4" bestFit="1" customWidth="1"/>
    <col min="12812" max="12812" width="14" style="4" bestFit="1" customWidth="1"/>
    <col min="12813" max="12813" width="11.1640625" style="4" bestFit="1" customWidth="1"/>
    <col min="12814" max="12814" width="4.5" style="4" bestFit="1" customWidth="1"/>
    <col min="12815" max="12815" width="26.1640625" style="4" bestFit="1" customWidth="1"/>
    <col min="12816" max="12816" width="5.83203125" style="4" bestFit="1" customWidth="1"/>
    <col min="12817" max="12830" width="5.1640625" style="4" customWidth="1"/>
    <col min="12831" max="12831" width="18.33203125" style="4" bestFit="1" customWidth="1"/>
    <col min="12832" max="12835" width="14.33203125" style="4" customWidth="1"/>
    <col min="12836" max="12836" width="11.6640625" style="4" customWidth="1"/>
    <col min="12837" max="12837" width="17.33203125" style="4" bestFit="1" customWidth="1"/>
    <col min="12838" max="12838" width="9.33203125" style="4" customWidth="1"/>
    <col min="12839" max="12839" width="11.5" style="4" customWidth="1"/>
    <col min="12840" max="12843" width="13.33203125" style="4" customWidth="1"/>
    <col min="12844" max="12936" width="8.6640625" style="4" customWidth="1"/>
    <col min="12937" max="12937" width="9.6640625" style="4" bestFit="1" customWidth="1"/>
    <col min="12938" max="13056" width="9.1640625" style="4"/>
    <col min="13057" max="13057" width="6.5" style="4" customWidth="1"/>
    <col min="13058" max="13058" width="6" style="4" bestFit="1" customWidth="1"/>
    <col min="13059" max="13059" width="9.5" style="4" bestFit="1" customWidth="1"/>
    <col min="13060" max="13060" width="11" style="4" bestFit="1" customWidth="1"/>
    <col min="13061" max="13061" width="12.1640625" style="4" customWidth="1"/>
    <col min="13062" max="13062" width="12.1640625" style="4" bestFit="1" customWidth="1"/>
    <col min="13063" max="13063" width="12.1640625" style="4" customWidth="1"/>
    <col min="13064" max="13064" width="6.6640625" style="4" bestFit="1" customWidth="1"/>
    <col min="13065" max="13065" width="9.6640625" style="4" bestFit="1" customWidth="1"/>
    <col min="13066" max="13066" width="11" style="4" bestFit="1" customWidth="1"/>
    <col min="13067" max="13067" width="8.5" style="4" bestFit="1" customWidth="1"/>
    <col min="13068" max="13068" width="14" style="4" bestFit="1" customWidth="1"/>
    <col min="13069" max="13069" width="11.1640625" style="4" bestFit="1" customWidth="1"/>
    <col min="13070" max="13070" width="4.5" style="4" bestFit="1" customWidth="1"/>
    <col min="13071" max="13071" width="26.1640625" style="4" bestFit="1" customWidth="1"/>
    <col min="13072" max="13072" width="5.83203125" style="4" bestFit="1" customWidth="1"/>
    <col min="13073" max="13086" width="5.1640625" style="4" customWidth="1"/>
    <col min="13087" max="13087" width="18.33203125" style="4" bestFit="1" customWidth="1"/>
    <col min="13088" max="13091" width="14.33203125" style="4" customWidth="1"/>
    <col min="13092" max="13092" width="11.6640625" style="4" customWidth="1"/>
    <col min="13093" max="13093" width="17.33203125" style="4" bestFit="1" customWidth="1"/>
    <col min="13094" max="13094" width="9.33203125" style="4" customWidth="1"/>
    <col min="13095" max="13095" width="11.5" style="4" customWidth="1"/>
    <col min="13096" max="13099" width="13.33203125" style="4" customWidth="1"/>
    <col min="13100" max="13192" width="8.6640625" style="4" customWidth="1"/>
    <col min="13193" max="13193" width="9.6640625" style="4" bestFit="1" customWidth="1"/>
    <col min="13194" max="13312" width="9.1640625" style="4"/>
    <col min="13313" max="13313" width="6.5" style="4" customWidth="1"/>
    <col min="13314" max="13314" width="6" style="4" bestFit="1" customWidth="1"/>
    <col min="13315" max="13315" width="9.5" style="4" bestFit="1" customWidth="1"/>
    <col min="13316" max="13316" width="11" style="4" bestFit="1" customWidth="1"/>
    <col min="13317" max="13317" width="12.1640625" style="4" customWidth="1"/>
    <col min="13318" max="13318" width="12.1640625" style="4" bestFit="1" customWidth="1"/>
    <col min="13319" max="13319" width="12.1640625" style="4" customWidth="1"/>
    <col min="13320" max="13320" width="6.6640625" style="4" bestFit="1" customWidth="1"/>
    <col min="13321" max="13321" width="9.6640625" style="4" bestFit="1" customWidth="1"/>
    <col min="13322" max="13322" width="11" style="4" bestFit="1" customWidth="1"/>
    <col min="13323" max="13323" width="8.5" style="4" bestFit="1" customWidth="1"/>
    <col min="13324" max="13324" width="14" style="4" bestFit="1" customWidth="1"/>
    <col min="13325" max="13325" width="11.1640625" style="4" bestFit="1" customWidth="1"/>
    <col min="13326" max="13326" width="4.5" style="4" bestFit="1" customWidth="1"/>
    <col min="13327" max="13327" width="26.1640625" style="4" bestFit="1" customWidth="1"/>
    <col min="13328" max="13328" width="5.83203125" style="4" bestFit="1" customWidth="1"/>
    <col min="13329" max="13342" width="5.1640625" style="4" customWidth="1"/>
    <col min="13343" max="13343" width="18.33203125" style="4" bestFit="1" customWidth="1"/>
    <col min="13344" max="13347" width="14.33203125" style="4" customWidth="1"/>
    <col min="13348" max="13348" width="11.6640625" style="4" customWidth="1"/>
    <col min="13349" max="13349" width="17.33203125" style="4" bestFit="1" customWidth="1"/>
    <col min="13350" max="13350" width="9.33203125" style="4" customWidth="1"/>
    <col min="13351" max="13351" width="11.5" style="4" customWidth="1"/>
    <col min="13352" max="13355" width="13.33203125" style="4" customWidth="1"/>
    <col min="13356" max="13448" width="8.6640625" style="4" customWidth="1"/>
    <col min="13449" max="13449" width="9.6640625" style="4" bestFit="1" customWidth="1"/>
    <col min="13450" max="13568" width="9.1640625" style="4"/>
    <col min="13569" max="13569" width="6.5" style="4" customWidth="1"/>
    <col min="13570" max="13570" width="6" style="4" bestFit="1" customWidth="1"/>
    <col min="13571" max="13571" width="9.5" style="4" bestFit="1" customWidth="1"/>
    <col min="13572" max="13572" width="11" style="4" bestFit="1" customWidth="1"/>
    <col min="13573" max="13573" width="12.1640625" style="4" customWidth="1"/>
    <col min="13574" max="13574" width="12.1640625" style="4" bestFit="1" customWidth="1"/>
    <col min="13575" max="13575" width="12.1640625" style="4" customWidth="1"/>
    <col min="13576" max="13576" width="6.6640625" style="4" bestFit="1" customWidth="1"/>
    <col min="13577" max="13577" width="9.6640625" style="4" bestFit="1" customWidth="1"/>
    <col min="13578" max="13578" width="11" style="4" bestFit="1" customWidth="1"/>
    <col min="13579" max="13579" width="8.5" style="4" bestFit="1" customWidth="1"/>
    <col min="13580" max="13580" width="14" style="4" bestFit="1" customWidth="1"/>
    <col min="13581" max="13581" width="11.1640625" style="4" bestFit="1" customWidth="1"/>
    <col min="13582" max="13582" width="4.5" style="4" bestFit="1" customWidth="1"/>
    <col min="13583" max="13583" width="26.1640625" style="4" bestFit="1" customWidth="1"/>
    <col min="13584" max="13584" width="5.83203125" style="4" bestFit="1" customWidth="1"/>
    <col min="13585" max="13598" width="5.1640625" style="4" customWidth="1"/>
    <col min="13599" max="13599" width="18.33203125" style="4" bestFit="1" customWidth="1"/>
    <col min="13600" max="13603" width="14.33203125" style="4" customWidth="1"/>
    <col min="13604" max="13604" width="11.6640625" style="4" customWidth="1"/>
    <col min="13605" max="13605" width="17.33203125" style="4" bestFit="1" customWidth="1"/>
    <col min="13606" max="13606" width="9.33203125" style="4" customWidth="1"/>
    <col min="13607" max="13607" width="11.5" style="4" customWidth="1"/>
    <col min="13608" max="13611" width="13.33203125" style="4" customWidth="1"/>
    <col min="13612" max="13704" width="8.6640625" style="4" customWidth="1"/>
    <col min="13705" max="13705" width="9.6640625" style="4" bestFit="1" customWidth="1"/>
    <col min="13706" max="13824" width="9.1640625" style="4"/>
    <col min="13825" max="13825" width="6.5" style="4" customWidth="1"/>
    <col min="13826" max="13826" width="6" style="4" bestFit="1" customWidth="1"/>
    <col min="13827" max="13827" width="9.5" style="4" bestFit="1" customWidth="1"/>
    <col min="13828" max="13828" width="11" style="4" bestFit="1" customWidth="1"/>
    <col min="13829" max="13829" width="12.1640625" style="4" customWidth="1"/>
    <col min="13830" max="13830" width="12.1640625" style="4" bestFit="1" customWidth="1"/>
    <col min="13831" max="13831" width="12.1640625" style="4" customWidth="1"/>
    <col min="13832" max="13832" width="6.6640625" style="4" bestFit="1" customWidth="1"/>
    <col min="13833" max="13833" width="9.6640625" style="4" bestFit="1" customWidth="1"/>
    <col min="13834" max="13834" width="11" style="4" bestFit="1" customWidth="1"/>
    <col min="13835" max="13835" width="8.5" style="4" bestFit="1" customWidth="1"/>
    <col min="13836" max="13836" width="14" style="4" bestFit="1" customWidth="1"/>
    <col min="13837" max="13837" width="11.1640625" style="4" bestFit="1" customWidth="1"/>
    <col min="13838" max="13838" width="4.5" style="4" bestFit="1" customWidth="1"/>
    <col min="13839" max="13839" width="26.1640625" style="4" bestFit="1" customWidth="1"/>
    <col min="13840" max="13840" width="5.83203125" style="4" bestFit="1" customWidth="1"/>
    <col min="13841" max="13854" width="5.1640625" style="4" customWidth="1"/>
    <col min="13855" max="13855" width="18.33203125" style="4" bestFit="1" customWidth="1"/>
    <col min="13856" max="13859" width="14.33203125" style="4" customWidth="1"/>
    <col min="13860" max="13860" width="11.6640625" style="4" customWidth="1"/>
    <col min="13861" max="13861" width="17.33203125" style="4" bestFit="1" customWidth="1"/>
    <col min="13862" max="13862" width="9.33203125" style="4" customWidth="1"/>
    <col min="13863" max="13863" width="11.5" style="4" customWidth="1"/>
    <col min="13864" max="13867" width="13.33203125" style="4" customWidth="1"/>
    <col min="13868" max="13960" width="8.6640625" style="4" customWidth="1"/>
    <col min="13961" max="13961" width="9.6640625" style="4" bestFit="1" customWidth="1"/>
    <col min="13962" max="14080" width="9.1640625" style="4"/>
    <col min="14081" max="14081" width="6.5" style="4" customWidth="1"/>
    <col min="14082" max="14082" width="6" style="4" bestFit="1" customWidth="1"/>
    <col min="14083" max="14083" width="9.5" style="4" bestFit="1" customWidth="1"/>
    <col min="14084" max="14084" width="11" style="4" bestFit="1" customWidth="1"/>
    <col min="14085" max="14085" width="12.1640625" style="4" customWidth="1"/>
    <col min="14086" max="14086" width="12.1640625" style="4" bestFit="1" customWidth="1"/>
    <col min="14087" max="14087" width="12.1640625" style="4" customWidth="1"/>
    <col min="14088" max="14088" width="6.6640625" style="4" bestFit="1" customWidth="1"/>
    <col min="14089" max="14089" width="9.6640625" style="4" bestFit="1" customWidth="1"/>
    <col min="14090" max="14090" width="11" style="4" bestFit="1" customWidth="1"/>
    <col min="14091" max="14091" width="8.5" style="4" bestFit="1" customWidth="1"/>
    <col min="14092" max="14092" width="14" style="4" bestFit="1" customWidth="1"/>
    <col min="14093" max="14093" width="11.1640625" style="4" bestFit="1" customWidth="1"/>
    <col min="14094" max="14094" width="4.5" style="4" bestFit="1" customWidth="1"/>
    <col min="14095" max="14095" width="26.1640625" style="4" bestFit="1" customWidth="1"/>
    <col min="14096" max="14096" width="5.83203125" style="4" bestFit="1" customWidth="1"/>
    <col min="14097" max="14110" width="5.1640625" style="4" customWidth="1"/>
    <col min="14111" max="14111" width="18.33203125" style="4" bestFit="1" customWidth="1"/>
    <col min="14112" max="14115" width="14.33203125" style="4" customWidth="1"/>
    <col min="14116" max="14116" width="11.6640625" style="4" customWidth="1"/>
    <col min="14117" max="14117" width="17.33203125" style="4" bestFit="1" customWidth="1"/>
    <col min="14118" max="14118" width="9.33203125" style="4" customWidth="1"/>
    <col min="14119" max="14119" width="11.5" style="4" customWidth="1"/>
    <col min="14120" max="14123" width="13.33203125" style="4" customWidth="1"/>
    <col min="14124" max="14216" width="8.6640625" style="4" customWidth="1"/>
    <col min="14217" max="14217" width="9.6640625" style="4" bestFit="1" customWidth="1"/>
    <col min="14218" max="14336" width="9.1640625" style="4"/>
    <col min="14337" max="14337" width="6.5" style="4" customWidth="1"/>
    <col min="14338" max="14338" width="6" style="4" bestFit="1" customWidth="1"/>
    <col min="14339" max="14339" width="9.5" style="4" bestFit="1" customWidth="1"/>
    <col min="14340" max="14340" width="11" style="4" bestFit="1" customWidth="1"/>
    <col min="14341" max="14341" width="12.1640625" style="4" customWidth="1"/>
    <col min="14342" max="14342" width="12.1640625" style="4" bestFit="1" customWidth="1"/>
    <col min="14343" max="14343" width="12.1640625" style="4" customWidth="1"/>
    <col min="14344" max="14344" width="6.6640625" style="4" bestFit="1" customWidth="1"/>
    <col min="14345" max="14345" width="9.6640625" style="4" bestFit="1" customWidth="1"/>
    <col min="14346" max="14346" width="11" style="4" bestFit="1" customWidth="1"/>
    <col min="14347" max="14347" width="8.5" style="4" bestFit="1" customWidth="1"/>
    <col min="14348" max="14348" width="14" style="4" bestFit="1" customWidth="1"/>
    <col min="14349" max="14349" width="11.1640625" style="4" bestFit="1" customWidth="1"/>
    <col min="14350" max="14350" width="4.5" style="4" bestFit="1" customWidth="1"/>
    <col min="14351" max="14351" width="26.1640625" style="4" bestFit="1" customWidth="1"/>
    <col min="14352" max="14352" width="5.83203125" style="4" bestFit="1" customWidth="1"/>
    <col min="14353" max="14366" width="5.1640625" style="4" customWidth="1"/>
    <col min="14367" max="14367" width="18.33203125" style="4" bestFit="1" customWidth="1"/>
    <col min="14368" max="14371" width="14.33203125" style="4" customWidth="1"/>
    <col min="14372" max="14372" width="11.6640625" style="4" customWidth="1"/>
    <col min="14373" max="14373" width="17.33203125" style="4" bestFit="1" customWidth="1"/>
    <col min="14374" max="14374" width="9.33203125" style="4" customWidth="1"/>
    <col min="14375" max="14375" width="11.5" style="4" customWidth="1"/>
    <col min="14376" max="14379" width="13.33203125" style="4" customWidth="1"/>
    <col min="14380" max="14472" width="8.6640625" style="4" customWidth="1"/>
    <col min="14473" max="14473" width="9.6640625" style="4" bestFit="1" customWidth="1"/>
    <col min="14474" max="14592" width="9.1640625" style="4"/>
    <col min="14593" max="14593" width="6.5" style="4" customWidth="1"/>
    <col min="14594" max="14594" width="6" style="4" bestFit="1" customWidth="1"/>
    <col min="14595" max="14595" width="9.5" style="4" bestFit="1" customWidth="1"/>
    <col min="14596" max="14596" width="11" style="4" bestFit="1" customWidth="1"/>
    <col min="14597" max="14597" width="12.1640625" style="4" customWidth="1"/>
    <col min="14598" max="14598" width="12.1640625" style="4" bestFit="1" customWidth="1"/>
    <col min="14599" max="14599" width="12.1640625" style="4" customWidth="1"/>
    <col min="14600" max="14600" width="6.6640625" style="4" bestFit="1" customWidth="1"/>
    <col min="14601" max="14601" width="9.6640625" style="4" bestFit="1" customWidth="1"/>
    <col min="14602" max="14602" width="11" style="4" bestFit="1" customWidth="1"/>
    <col min="14603" max="14603" width="8.5" style="4" bestFit="1" customWidth="1"/>
    <col min="14604" max="14604" width="14" style="4" bestFit="1" customWidth="1"/>
    <col min="14605" max="14605" width="11.1640625" style="4" bestFit="1" customWidth="1"/>
    <col min="14606" max="14606" width="4.5" style="4" bestFit="1" customWidth="1"/>
    <col min="14607" max="14607" width="26.1640625" style="4" bestFit="1" customWidth="1"/>
    <col min="14608" max="14608" width="5.83203125" style="4" bestFit="1" customWidth="1"/>
    <col min="14609" max="14622" width="5.1640625" style="4" customWidth="1"/>
    <col min="14623" max="14623" width="18.33203125" style="4" bestFit="1" customWidth="1"/>
    <col min="14624" max="14627" width="14.33203125" style="4" customWidth="1"/>
    <col min="14628" max="14628" width="11.6640625" style="4" customWidth="1"/>
    <col min="14629" max="14629" width="17.33203125" style="4" bestFit="1" customWidth="1"/>
    <col min="14630" max="14630" width="9.33203125" style="4" customWidth="1"/>
    <col min="14631" max="14631" width="11.5" style="4" customWidth="1"/>
    <col min="14632" max="14635" width="13.33203125" style="4" customWidth="1"/>
    <col min="14636" max="14728" width="8.6640625" style="4" customWidth="1"/>
    <col min="14729" max="14729" width="9.6640625" style="4" bestFit="1" customWidth="1"/>
    <col min="14730" max="14848" width="9.1640625" style="4"/>
    <col min="14849" max="14849" width="6.5" style="4" customWidth="1"/>
    <col min="14850" max="14850" width="6" style="4" bestFit="1" customWidth="1"/>
    <col min="14851" max="14851" width="9.5" style="4" bestFit="1" customWidth="1"/>
    <col min="14852" max="14852" width="11" style="4" bestFit="1" customWidth="1"/>
    <col min="14853" max="14853" width="12.1640625" style="4" customWidth="1"/>
    <col min="14854" max="14854" width="12.1640625" style="4" bestFit="1" customWidth="1"/>
    <col min="14855" max="14855" width="12.1640625" style="4" customWidth="1"/>
    <col min="14856" max="14856" width="6.6640625" style="4" bestFit="1" customWidth="1"/>
    <col min="14857" max="14857" width="9.6640625" style="4" bestFit="1" customWidth="1"/>
    <col min="14858" max="14858" width="11" style="4" bestFit="1" customWidth="1"/>
    <col min="14859" max="14859" width="8.5" style="4" bestFit="1" customWidth="1"/>
    <col min="14860" max="14860" width="14" style="4" bestFit="1" customWidth="1"/>
    <col min="14861" max="14861" width="11.1640625" style="4" bestFit="1" customWidth="1"/>
    <col min="14862" max="14862" width="4.5" style="4" bestFit="1" customWidth="1"/>
    <col min="14863" max="14863" width="26.1640625" style="4" bestFit="1" customWidth="1"/>
    <col min="14864" max="14864" width="5.83203125" style="4" bestFit="1" customWidth="1"/>
    <col min="14865" max="14878" width="5.1640625" style="4" customWidth="1"/>
    <col min="14879" max="14879" width="18.33203125" style="4" bestFit="1" customWidth="1"/>
    <col min="14880" max="14883" width="14.33203125" style="4" customWidth="1"/>
    <col min="14884" max="14884" width="11.6640625" style="4" customWidth="1"/>
    <col min="14885" max="14885" width="17.33203125" style="4" bestFit="1" customWidth="1"/>
    <col min="14886" max="14886" width="9.33203125" style="4" customWidth="1"/>
    <col min="14887" max="14887" width="11.5" style="4" customWidth="1"/>
    <col min="14888" max="14891" width="13.33203125" style="4" customWidth="1"/>
    <col min="14892" max="14984" width="8.6640625" style="4" customWidth="1"/>
    <col min="14985" max="14985" width="9.6640625" style="4" bestFit="1" customWidth="1"/>
    <col min="14986" max="15104" width="9.1640625" style="4"/>
    <col min="15105" max="15105" width="6.5" style="4" customWidth="1"/>
    <col min="15106" max="15106" width="6" style="4" bestFit="1" customWidth="1"/>
    <col min="15107" max="15107" width="9.5" style="4" bestFit="1" customWidth="1"/>
    <col min="15108" max="15108" width="11" style="4" bestFit="1" customWidth="1"/>
    <col min="15109" max="15109" width="12.1640625" style="4" customWidth="1"/>
    <col min="15110" max="15110" width="12.1640625" style="4" bestFit="1" customWidth="1"/>
    <col min="15111" max="15111" width="12.1640625" style="4" customWidth="1"/>
    <col min="15112" max="15112" width="6.6640625" style="4" bestFit="1" customWidth="1"/>
    <col min="15113" max="15113" width="9.6640625" style="4" bestFit="1" customWidth="1"/>
    <col min="15114" max="15114" width="11" style="4" bestFit="1" customWidth="1"/>
    <col min="15115" max="15115" width="8.5" style="4" bestFit="1" customWidth="1"/>
    <col min="15116" max="15116" width="14" style="4" bestFit="1" customWidth="1"/>
    <col min="15117" max="15117" width="11.1640625" style="4" bestFit="1" customWidth="1"/>
    <col min="15118" max="15118" width="4.5" style="4" bestFit="1" customWidth="1"/>
    <col min="15119" max="15119" width="26.1640625" style="4" bestFit="1" customWidth="1"/>
    <col min="15120" max="15120" width="5.83203125" style="4" bestFit="1" customWidth="1"/>
    <col min="15121" max="15134" width="5.1640625" style="4" customWidth="1"/>
    <col min="15135" max="15135" width="18.33203125" style="4" bestFit="1" customWidth="1"/>
    <col min="15136" max="15139" width="14.33203125" style="4" customWidth="1"/>
    <col min="15140" max="15140" width="11.6640625" style="4" customWidth="1"/>
    <col min="15141" max="15141" width="17.33203125" style="4" bestFit="1" customWidth="1"/>
    <col min="15142" max="15142" width="9.33203125" style="4" customWidth="1"/>
    <col min="15143" max="15143" width="11.5" style="4" customWidth="1"/>
    <col min="15144" max="15147" width="13.33203125" style="4" customWidth="1"/>
    <col min="15148" max="15240" width="8.6640625" style="4" customWidth="1"/>
    <col min="15241" max="15241" width="9.6640625" style="4" bestFit="1" customWidth="1"/>
    <col min="15242" max="15360" width="9.1640625" style="4"/>
    <col min="15361" max="15361" width="6.5" style="4" customWidth="1"/>
    <col min="15362" max="15362" width="6" style="4" bestFit="1" customWidth="1"/>
    <col min="15363" max="15363" width="9.5" style="4" bestFit="1" customWidth="1"/>
    <col min="15364" max="15364" width="11" style="4" bestFit="1" customWidth="1"/>
    <col min="15365" max="15365" width="12.1640625" style="4" customWidth="1"/>
    <col min="15366" max="15366" width="12.1640625" style="4" bestFit="1" customWidth="1"/>
    <col min="15367" max="15367" width="12.1640625" style="4" customWidth="1"/>
    <col min="15368" max="15368" width="6.6640625" style="4" bestFit="1" customWidth="1"/>
    <col min="15369" max="15369" width="9.6640625" style="4" bestFit="1" customWidth="1"/>
    <col min="15370" max="15370" width="11" style="4" bestFit="1" customWidth="1"/>
    <col min="15371" max="15371" width="8.5" style="4" bestFit="1" customWidth="1"/>
    <col min="15372" max="15372" width="14" style="4" bestFit="1" customWidth="1"/>
    <col min="15373" max="15373" width="11.1640625" style="4" bestFit="1" customWidth="1"/>
    <col min="15374" max="15374" width="4.5" style="4" bestFit="1" customWidth="1"/>
    <col min="15375" max="15375" width="26.1640625" style="4" bestFit="1" customWidth="1"/>
    <col min="15376" max="15376" width="5.83203125" style="4" bestFit="1" customWidth="1"/>
    <col min="15377" max="15390" width="5.1640625" style="4" customWidth="1"/>
    <col min="15391" max="15391" width="18.33203125" style="4" bestFit="1" customWidth="1"/>
    <col min="15392" max="15395" width="14.33203125" style="4" customWidth="1"/>
    <col min="15396" max="15396" width="11.6640625" style="4" customWidth="1"/>
    <col min="15397" max="15397" width="17.33203125" style="4" bestFit="1" customWidth="1"/>
    <col min="15398" max="15398" width="9.33203125" style="4" customWidth="1"/>
    <col min="15399" max="15399" width="11.5" style="4" customWidth="1"/>
    <col min="15400" max="15403" width="13.33203125" style="4" customWidth="1"/>
    <col min="15404" max="15496" width="8.6640625" style="4" customWidth="1"/>
    <col min="15497" max="15497" width="9.6640625" style="4" bestFit="1" customWidth="1"/>
    <col min="15498" max="15616" width="9.1640625" style="4"/>
    <col min="15617" max="15617" width="6.5" style="4" customWidth="1"/>
    <col min="15618" max="15618" width="6" style="4" bestFit="1" customWidth="1"/>
    <col min="15619" max="15619" width="9.5" style="4" bestFit="1" customWidth="1"/>
    <col min="15620" max="15620" width="11" style="4" bestFit="1" customWidth="1"/>
    <col min="15621" max="15621" width="12.1640625" style="4" customWidth="1"/>
    <col min="15622" max="15622" width="12.1640625" style="4" bestFit="1" customWidth="1"/>
    <col min="15623" max="15623" width="12.1640625" style="4" customWidth="1"/>
    <col min="15624" max="15624" width="6.6640625" style="4" bestFit="1" customWidth="1"/>
    <col min="15625" max="15625" width="9.6640625" style="4" bestFit="1" customWidth="1"/>
    <col min="15626" max="15626" width="11" style="4" bestFit="1" customWidth="1"/>
    <col min="15627" max="15627" width="8.5" style="4" bestFit="1" customWidth="1"/>
    <col min="15628" max="15628" width="14" style="4" bestFit="1" customWidth="1"/>
    <col min="15629" max="15629" width="11.1640625" style="4" bestFit="1" customWidth="1"/>
    <col min="15630" max="15630" width="4.5" style="4" bestFit="1" customWidth="1"/>
    <col min="15631" max="15631" width="26.1640625" style="4" bestFit="1" customWidth="1"/>
    <col min="15632" max="15632" width="5.83203125" style="4" bestFit="1" customWidth="1"/>
    <col min="15633" max="15646" width="5.1640625" style="4" customWidth="1"/>
    <col min="15647" max="15647" width="18.33203125" style="4" bestFit="1" customWidth="1"/>
    <col min="15648" max="15651" width="14.33203125" style="4" customWidth="1"/>
    <col min="15652" max="15652" width="11.6640625" style="4" customWidth="1"/>
    <col min="15653" max="15653" width="17.33203125" style="4" bestFit="1" customWidth="1"/>
    <col min="15654" max="15654" width="9.33203125" style="4" customWidth="1"/>
    <col min="15655" max="15655" width="11.5" style="4" customWidth="1"/>
    <col min="15656" max="15659" width="13.33203125" style="4" customWidth="1"/>
    <col min="15660" max="15752" width="8.6640625" style="4" customWidth="1"/>
    <col min="15753" max="15753" width="9.6640625" style="4" bestFit="1" customWidth="1"/>
    <col min="15754" max="15872" width="9.1640625" style="4"/>
    <col min="15873" max="15873" width="6.5" style="4" customWidth="1"/>
    <col min="15874" max="15874" width="6" style="4" bestFit="1" customWidth="1"/>
    <col min="15875" max="15875" width="9.5" style="4" bestFit="1" customWidth="1"/>
    <col min="15876" max="15876" width="11" style="4" bestFit="1" customWidth="1"/>
    <col min="15877" max="15877" width="12.1640625" style="4" customWidth="1"/>
    <col min="15878" max="15878" width="12.1640625" style="4" bestFit="1" customWidth="1"/>
    <col min="15879" max="15879" width="12.1640625" style="4" customWidth="1"/>
    <col min="15880" max="15880" width="6.6640625" style="4" bestFit="1" customWidth="1"/>
    <col min="15881" max="15881" width="9.6640625" style="4" bestFit="1" customWidth="1"/>
    <col min="15882" max="15882" width="11" style="4" bestFit="1" customWidth="1"/>
    <col min="15883" max="15883" width="8.5" style="4" bestFit="1" customWidth="1"/>
    <col min="15884" max="15884" width="14" style="4" bestFit="1" customWidth="1"/>
    <col min="15885" max="15885" width="11.1640625" style="4" bestFit="1" customWidth="1"/>
    <col min="15886" max="15886" width="4.5" style="4" bestFit="1" customWidth="1"/>
    <col min="15887" max="15887" width="26.1640625" style="4" bestFit="1" customWidth="1"/>
    <col min="15888" max="15888" width="5.83203125" style="4" bestFit="1" customWidth="1"/>
    <col min="15889" max="15902" width="5.1640625" style="4" customWidth="1"/>
    <col min="15903" max="15903" width="18.33203125" style="4" bestFit="1" customWidth="1"/>
    <col min="15904" max="15907" width="14.33203125" style="4" customWidth="1"/>
    <col min="15908" max="15908" width="11.6640625" style="4" customWidth="1"/>
    <col min="15909" max="15909" width="17.33203125" style="4" bestFit="1" customWidth="1"/>
    <col min="15910" max="15910" width="9.33203125" style="4" customWidth="1"/>
    <col min="15911" max="15911" width="11.5" style="4" customWidth="1"/>
    <col min="15912" max="15915" width="13.33203125" style="4" customWidth="1"/>
    <col min="15916" max="16008" width="8.6640625" style="4" customWidth="1"/>
    <col min="16009" max="16009" width="9.6640625" style="4" bestFit="1" customWidth="1"/>
    <col min="16010" max="16128" width="9.1640625" style="4"/>
    <col min="16129" max="16129" width="6.5" style="4" customWidth="1"/>
    <col min="16130" max="16130" width="6" style="4" bestFit="1" customWidth="1"/>
    <col min="16131" max="16131" width="9.5" style="4" bestFit="1" customWidth="1"/>
    <col min="16132" max="16132" width="11" style="4" bestFit="1" customWidth="1"/>
    <col min="16133" max="16133" width="12.1640625" style="4" customWidth="1"/>
    <col min="16134" max="16134" width="12.1640625" style="4" bestFit="1" customWidth="1"/>
    <col min="16135" max="16135" width="12.1640625" style="4" customWidth="1"/>
    <col min="16136" max="16136" width="6.6640625" style="4" bestFit="1" customWidth="1"/>
    <col min="16137" max="16137" width="9.6640625" style="4" bestFit="1" customWidth="1"/>
    <col min="16138" max="16138" width="11" style="4" bestFit="1" customWidth="1"/>
    <col min="16139" max="16139" width="8.5" style="4" bestFit="1" customWidth="1"/>
    <col min="16140" max="16140" width="14" style="4" bestFit="1" customWidth="1"/>
    <col min="16141" max="16141" width="11.1640625" style="4" bestFit="1" customWidth="1"/>
    <col min="16142" max="16142" width="4.5" style="4" bestFit="1" customWidth="1"/>
    <col min="16143" max="16143" width="26.1640625" style="4" bestFit="1" customWidth="1"/>
    <col min="16144" max="16144" width="5.83203125" style="4" bestFit="1" customWidth="1"/>
    <col min="16145" max="16158" width="5.1640625" style="4" customWidth="1"/>
    <col min="16159" max="16159" width="18.33203125" style="4" bestFit="1" customWidth="1"/>
    <col min="16160" max="16163" width="14.33203125" style="4" customWidth="1"/>
    <col min="16164" max="16164" width="11.6640625" style="4" customWidth="1"/>
    <col min="16165" max="16165" width="17.33203125" style="4" bestFit="1" customWidth="1"/>
    <col min="16166" max="16166" width="9.33203125" style="4" customWidth="1"/>
    <col min="16167" max="16167" width="11.5" style="4" customWidth="1"/>
    <col min="16168" max="16171" width="13.33203125" style="4" customWidth="1"/>
    <col min="16172" max="16264" width="8.6640625" style="4" customWidth="1"/>
    <col min="16265" max="16265" width="9.6640625" style="4" bestFit="1" customWidth="1"/>
    <col min="16266" max="16384" width="9.1640625" style="4"/>
  </cols>
  <sheetData>
    <row r="1" spans="1:37" s="1" customFormat="1" ht="12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3" t="s">
        <v>36</v>
      </c>
    </row>
    <row r="2" spans="1:37" ht="12.75" customHeight="1">
      <c r="A2" s="4">
        <v>1</v>
      </c>
      <c r="B2" s="4">
        <v>2</v>
      </c>
      <c r="C2" s="4">
        <v>1</v>
      </c>
      <c r="D2" s="5">
        <v>39477</v>
      </c>
      <c r="E2" s="6" t="s">
        <v>37</v>
      </c>
      <c r="F2" s="4" t="s">
        <v>38</v>
      </c>
      <c r="G2" s="4" t="s">
        <v>38</v>
      </c>
      <c r="H2" s="4" t="s">
        <v>39</v>
      </c>
      <c r="I2" s="4" t="s">
        <v>40</v>
      </c>
      <c r="J2" s="4" t="s">
        <v>41</v>
      </c>
      <c r="K2" s="4">
        <v>35</v>
      </c>
      <c r="L2" s="4" t="str">
        <f t="shared" ref="L2:L65" si="0">IF(K2&lt;=5,"0-5",IF(K2&lt;=10,"5-10",IF(K2&lt;=15,"10-15",IF(K2&lt;=20,"15-20",IF(K2&lt;=25,"20-25",IF(K2&lt;=30,"25-30",IF(K2&lt;=35,"30-35","35-40")))))))</f>
        <v>30-35</v>
      </c>
      <c r="M2" s="4" t="s">
        <v>42</v>
      </c>
      <c r="N2" s="4">
        <v>1</v>
      </c>
      <c r="O2" s="4" t="s">
        <v>43</v>
      </c>
      <c r="P2" s="6" t="s">
        <v>44</v>
      </c>
      <c r="U2" s="7">
        <v>1</v>
      </c>
      <c r="AE2" s="4">
        <f t="shared" ref="AE2:AE65" si="1">ROUND(((Q2*2.5)+(R2*7.5)+(S2*15)+(T2*25)+(U2*35)+(V2*45)+(W2*55)+(X2*65)+(Y2*75)+(Z2*85)+(AA2*95)+(AB2*105)+(AC2*115)+(AD2*195))/(SUM(Q2:AD2)),1)</f>
        <v>35</v>
      </c>
      <c r="AF2" s="8">
        <f t="shared" ref="AF2:AF65" si="2">SUM(Q2:AD2)</f>
        <v>1</v>
      </c>
      <c r="AG2" s="8">
        <v>613.17999999999995</v>
      </c>
      <c r="AH2" s="4">
        <f t="shared" ref="AH2:AI65" si="3">AF2/40</f>
        <v>2.5000000000000001E-2</v>
      </c>
      <c r="AI2" s="4">
        <f t="shared" si="3"/>
        <v>15.329499999999999</v>
      </c>
      <c r="AJ2" s="9"/>
      <c r="AK2" s="10">
        <f>U2*(0.0069*(35^3.205))+V2*(0.0069*(45^3.153))</f>
        <v>613.17885888223907</v>
      </c>
    </row>
    <row r="3" spans="1:37" ht="12.75" customHeight="1">
      <c r="A3" s="4">
        <v>1</v>
      </c>
      <c r="B3" s="4">
        <v>2</v>
      </c>
      <c r="C3" s="4">
        <v>1</v>
      </c>
      <c r="D3" s="5">
        <v>39477</v>
      </c>
      <c r="E3" s="6" t="s">
        <v>37</v>
      </c>
      <c r="F3" s="4" t="s">
        <v>38</v>
      </c>
      <c r="G3" s="4" t="s">
        <v>38</v>
      </c>
      <c r="H3" s="4" t="s">
        <v>39</v>
      </c>
      <c r="I3" s="4" t="s">
        <v>40</v>
      </c>
      <c r="J3" s="4" t="s">
        <v>41</v>
      </c>
      <c r="K3" s="4">
        <v>35</v>
      </c>
      <c r="L3" s="4" t="str">
        <f t="shared" si="0"/>
        <v>30-35</v>
      </c>
      <c r="M3" s="4" t="s">
        <v>42</v>
      </c>
      <c r="N3" s="4">
        <v>2</v>
      </c>
      <c r="O3" s="11" t="s">
        <v>45</v>
      </c>
      <c r="P3" s="6" t="s">
        <v>46</v>
      </c>
      <c r="Q3" s="7">
        <v>50</v>
      </c>
      <c r="AE3" s="4">
        <f t="shared" si="1"/>
        <v>2.5</v>
      </c>
      <c r="AF3" s="8">
        <f t="shared" si="2"/>
        <v>50</v>
      </c>
      <c r="AG3" s="8">
        <v>18.68</v>
      </c>
      <c r="AH3" s="4">
        <f t="shared" si="3"/>
        <v>1.25</v>
      </c>
      <c r="AI3" s="4">
        <f t="shared" si="3"/>
        <v>0.46699999999999997</v>
      </c>
      <c r="AK3" s="10">
        <f>Q3*(0.039*((2.5/1.15)^2.91))+S3*(0.039*((15/1.15)^2.91))+T3*(0.039*((25/1.15)^2.91))+U3*(0.039*((35/1.15)^2.91))</f>
        <v>18.68139576975765</v>
      </c>
    </row>
    <row r="4" spans="1:37" ht="12.75" customHeight="1">
      <c r="A4" s="4">
        <v>1</v>
      </c>
      <c r="B4" s="4">
        <v>2</v>
      </c>
      <c r="C4" s="4">
        <v>1</v>
      </c>
      <c r="D4" s="5">
        <v>39477</v>
      </c>
      <c r="E4" s="6" t="s">
        <v>37</v>
      </c>
      <c r="F4" s="4" t="s">
        <v>38</v>
      </c>
      <c r="G4" s="4" t="s">
        <v>38</v>
      </c>
      <c r="H4" s="4" t="s">
        <v>39</v>
      </c>
      <c r="I4" s="4" t="s">
        <v>40</v>
      </c>
      <c r="J4" s="4" t="s">
        <v>41</v>
      </c>
      <c r="K4" s="4">
        <v>35</v>
      </c>
      <c r="L4" s="4" t="str">
        <f t="shared" si="0"/>
        <v>30-35</v>
      </c>
      <c r="M4" s="4" t="s">
        <v>42</v>
      </c>
      <c r="N4" s="4">
        <v>3</v>
      </c>
      <c r="O4" s="4" t="s">
        <v>47</v>
      </c>
      <c r="P4" s="12" t="s">
        <v>48</v>
      </c>
      <c r="Q4" s="7">
        <v>1</v>
      </c>
      <c r="AE4" s="4">
        <f t="shared" si="1"/>
        <v>2.5</v>
      </c>
      <c r="AF4" s="8">
        <f t="shared" si="2"/>
        <v>1</v>
      </c>
      <c r="AG4" s="8">
        <v>0.42</v>
      </c>
      <c r="AH4" s="4">
        <f t="shared" si="3"/>
        <v>2.5000000000000001E-2</v>
      </c>
      <c r="AI4" s="4">
        <f t="shared" si="3"/>
        <v>1.0499999999999999E-2</v>
      </c>
      <c r="AK4" s="10">
        <f>Q4*(0.0251*(2.5^3.076))+R4*(0.0251*(7.5^3.076))+S4*(0.0251*(15^3.076))</f>
        <v>0.42047210410157781</v>
      </c>
    </row>
    <row r="5" spans="1:37" ht="12.75" customHeight="1">
      <c r="A5" s="4">
        <v>1</v>
      </c>
      <c r="B5" s="4">
        <v>2</v>
      </c>
      <c r="C5" s="4">
        <v>1</v>
      </c>
      <c r="D5" s="5">
        <v>39477</v>
      </c>
      <c r="E5" s="6" t="s">
        <v>37</v>
      </c>
      <c r="F5" s="4" t="s">
        <v>38</v>
      </c>
      <c r="G5" s="4" t="s">
        <v>38</v>
      </c>
      <c r="H5" s="4" t="s">
        <v>39</v>
      </c>
      <c r="I5" s="4" t="s">
        <v>40</v>
      </c>
      <c r="J5" s="4" t="s">
        <v>41</v>
      </c>
      <c r="K5" s="4">
        <v>35</v>
      </c>
      <c r="L5" s="4" t="str">
        <f t="shared" si="0"/>
        <v>30-35</v>
      </c>
      <c r="M5" s="4" t="s">
        <v>42</v>
      </c>
      <c r="N5" s="4">
        <v>4</v>
      </c>
      <c r="O5" s="4" t="s">
        <v>49</v>
      </c>
      <c r="P5" s="6" t="s">
        <v>46</v>
      </c>
      <c r="Q5" s="7">
        <v>5</v>
      </c>
      <c r="AE5" s="4">
        <f t="shared" si="1"/>
        <v>2.5</v>
      </c>
      <c r="AF5" s="8">
        <f t="shared" si="2"/>
        <v>5</v>
      </c>
      <c r="AG5" s="8">
        <v>0.78</v>
      </c>
      <c r="AH5" s="4">
        <f t="shared" si="3"/>
        <v>0.125</v>
      </c>
      <c r="AI5" s="4">
        <f t="shared" si="3"/>
        <v>1.95E-2</v>
      </c>
      <c r="AJ5" s="9"/>
      <c r="AK5" s="10">
        <f>Q5*(0.007*(2.5^3.39))+R5*(0.0126*(7.5^3.0673))+S5*(0.0126*(15^3.0673))+T5*(0.0126*(25^3.0673))+U5*(0.0126*(35^3.0673))</f>
        <v>0.78178021225443151</v>
      </c>
    </row>
    <row r="6" spans="1:37" ht="12.75" customHeight="1">
      <c r="A6" s="4">
        <v>1</v>
      </c>
      <c r="B6" s="4">
        <v>2</v>
      </c>
      <c r="C6" s="4">
        <v>1</v>
      </c>
      <c r="D6" s="5">
        <v>39477</v>
      </c>
      <c r="E6" s="6" t="s">
        <v>37</v>
      </c>
      <c r="F6" s="4" t="s">
        <v>38</v>
      </c>
      <c r="G6" s="4" t="s">
        <v>38</v>
      </c>
      <c r="H6" s="4" t="s">
        <v>39</v>
      </c>
      <c r="I6" s="4" t="s">
        <v>40</v>
      </c>
      <c r="J6" s="4" t="s">
        <v>41</v>
      </c>
      <c r="K6" s="4">
        <v>35</v>
      </c>
      <c r="L6" s="4" t="str">
        <f t="shared" si="0"/>
        <v>30-35</v>
      </c>
      <c r="M6" s="4" t="s">
        <v>42</v>
      </c>
      <c r="N6" s="4">
        <v>5</v>
      </c>
      <c r="O6" s="4" t="s">
        <v>50</v>
      </c>
      <c r="P6" s="6" t="s">
        <v>46</v>
      </c>
      <c r="Q6" s="7">
        <v>1</v>
      </c>
      <c r="AE6" s="4">
        <f t="shared" si="1"/>
        <v>2.5</v>
      </c>
      <c r="AF6" s="8">
        <f t="shared" si="2"/>
        <v>1</v>
      </c>
      <c r="AG6" s="8">
        <v>0.26</v>
      </c>
      <c r="AH6" s="4">
        <f t="shared" si="3"/>
        <v>2.5000000000000001E-2</v>
      </c>
      <c r="AI6" s="4">
        <f t="shared" si="3"/>
        <v>6.5000000000000006E-3</v>
      </c>
      <c r="AK6" s="10">
        <f>Q6*(0.0194*(2.5^2.8528))+R6*(0.0194*(7.5^2.8528))+S6*(0.0194*(15^2.8528))</f>
        <v>0.26487744993858203</v>
      </c>
    </row>
    <row r="7" spans="1:37" ht="12.75" customHeight="1">
      <c r="A7" s="4">
        <v>1</v>
      </c>
      <c r="B7" s="4">
        <v>2</v>
      </c>
      <c r="C7" s="4">
        <v>1</v>
      </c>
      <c r="D7" s="5">
        <v>39477</v>
      </c>
      <c r="E7" s="6" t="s">
        <v>37</v>
      </c>
      <c r="F7" s="4" t="s">
        <v>38</v>
      </c>
      <c r="G7" s="4" t="s">
        <v>38</v>
      </c>
      <c r="H7" s="4" t="s">
        <v>39</v>
      </c>
      <c r="I7" s="4" t="s">
        <v>40</v>
      </c>
      <c r="J7" s="4" t="s">
        <v>41</v>
      </c>
      <c r="K7" s="4">
        <v>35</v>
      </c>
      <c r="L7" s="4" t="str">
        <f t="shared" si="0"/>
        <v>30-35</v>
      </c>
      <c r="M7" s="4" t="s">
        <v>42</v>
      </c>
      <c r="N7" s="4">
        <v>6</v>
      </c>
      <c r="O7" s="4" t="s">
        <v>51</v>
      </c>
      <c r="P7" s="6" t="s">
        <v>48</v>
      </c>
      <c r="T7" s="7">
        <v>1</v>
      </c>
      <c r="AE7" s="4">
        <f t="shared" si="1"/>
        <v>25</v>
      </c>
      <c r="AF7" s="8">
        <f t="shared" si="2"/>
        <v>1</v>
      </c>
      <c r="AG7" s="8">
        <v>381.64</v>
      </c>
      <c r="AH7" s="4">
        <f t="shared" si="3"/>
        <v>2.5000000000000001E-2</v>
      </c>
      <c r="AI7" s="4">
        <f t="shared" si="3"/>
        <v>9.5410000000000004</v>
      </c>
      <c r="AK7" s="10">
        <f>Q7*(0.0337*(2.5^2.9))+R7*(0.0337*(7.5^2.9))+S7*(0.0337*(15^2.9))+T7*(0.0337*(25^2.9))+U7*(0.0337*(35^2.9))</f>
        <v>381.64179165528623</v>
      </c>
    </row>
    <row r="8" spans="1:37" ht="12.75" customHeight="1">
      <c r="A8" s="4">
        <v>1</v>
      </c>
      <c r="B8" s="4">
        <v>2</v>
      </c>
      <c r="C8" s="4">
        <v>1</v>
      </c>
      <c r="D8" s="5">
        <v>39477</v>
      </c>
      <c r="E8" s="6" t="s">
        <v>37</v>
      </c>
      <c r="F8" s="4" t="s">
        <v>38</v>
      </c>
      <c r="G8" s="4" t="s">
        <v>38</v>
      </c>
      <c r="H8" s="4" t="s">
        <v>39</v>
      </c>
      <c r="I8" s="4" t="s">
        <v>40</v>
      </c>
      <c r="J8" s="4" t="s">
        <v>41</v>
      </c>
      <c r="K8" s="4">
        <v>35</v>
      </c>
      <c r="L8" s="4" t="str">
        <f t="shared" si="0"/>
        <v>30-35</v>
      </c>
      <c r="M8" s="4" t="s">
        <v>42</v>
      </c>
      <c r="N8" s="4">
        <v>7</v>
      </c>
      <c r="O8" s="4" t="s">
        <v>52</v>
      </c>
      <c r="P8" s="6" t="s">
        <v>46</v>
      </c>
      <c r="Q8" s="7">
        <v>50</v>
      </c>
      <c r="AE8" s="4">
        <f t="shared" si="1"/>
        <v>2.5</v>
      </c>
      <c r="AF8" s="8">
        <f t="shared" si="2"/>
        <v>50</v>
      </c>
      <c r="AG8" s="8">
        <v>0.09</v>
      </c>
      <c r="AH8" s="4">
        <f t="shared" si="3"/>
        <v>1.25</v>
      </c>
      <c r="AI8" s="4">
        <f t="shared" si="3"/>
        <v>2.2499999999999998E-3</v>
      </c>
      <c r="AJ8" s="13"/>
      <c r="AK8" s="10">
        <f>Q8*(0.01*(((2.5-1.82)/1.15)^3.208))+R8*(0.01*(((7.5-1.82)/1.15)^3.208))+S8*(0.01*(((15-1.82)/1.15)^3.208))+T8*(0.01*(((25-1.82)/1.15)^3.208))</f>
        <v>9.2670162472822407E-2</v>
      </c>
    </row>
    <row r="9" spans="1:37" s="13" customFormat="1" ht="12.75" customHeight="1">
      <c r="A9" s="4">
        <v>1</v>
      </c>
      <c r="B9" s="4">
        <v>2</v>
      </c>
      <c r="C9" s="4">
        <v>1</v>
      </c>
      <c r="D9" s="5">
        <v>39477</v>
      </c>
      <c r="E9" s="6" t="s">
        <v>37</v>
      </c>
      <c r="F9" s="4" t="s">
        <v>38</v>
      </c>
      <c r="G9" s="4" t="s">
        <v>38</v>
      </c>
      <c r="H9" s="4" t="s">
        <v>39</v>
      </c>
      <c r="I9" s="4" t="s">
        <v>40</v>
      </c>
      <c r="J9" s="4" t="s">
        <v>41</v>
      </c>
      <c r="K9" s="4">
        <v>35</v>
      </c>
      <c r="L9" s="4" t="str">
        <f t="shared" si="0"/>
        <v>30-35</v>
      </c>
      <c r="M9" s="4" t="s">
        <v>42</v>
      </c>
      <c r="N9" s="4">
        <v>8</v>
      </c>
      <c r="O9" s="4" t="s">
        <v>53</v>
      </c>
      <c r="P9" s="12" t="s">
        <v>54</v>
      </c>
      <c r="Q9" s="7"/>
      <c r="R9" s="7"/>
      <c r="S9" s="7"/>
      <c r="T9" s="7">
        <v>1</v>
      </c>
      <c r="U9" s="7"/>
      <c r="V9" s="7"/>
      <c r="W9" s="7"/>
      <c r="X9" s="7"/>
      <c r="Y9" s="7"/>
      <c r="Z9" s="7"/>
      <c r="AA9" s="7"/>
      <c r="AB9" s="7"/>
      <c r="AC9" s="7"/>
      <c r="AD9" s="7"/>
      <c r="AE9" s="4">
        <f t="shared" si="1"/>
        <v>25</v>
      </c>
      <c r="AF9" s="8">
        <f t="shared" si="2"/>
        <v>1</v>
      </c>
      <c r="AG9" s="8">
        <v>256.24</v>
      </c>
      <c r="AH9" s="4">
        <f t="shared" si="3"/>
        <v>2.5000000000000001E-2</v>
      </c>
      <c r="AI9" s="4">
        <f t="shared" si="3"/>
        <v>6.4060000000000006</v>
      </c>
      <c r="AJ9" s="9"/>
      <c r="AK9" s="10">
        <f>Q9*(0.026*(2.5^2.87))+R9*(0.026*(7.5^2.87))+S9*(0.0236*((15/1.1)^2.975))+T9*(0.0236*((25/1.1)^2.975))+U9*(0.0236*((35/1.1)^2.975))</f>
        <v>256.23608514741147</v>
      </c>
    </row>
    <row r="10" spans="1:37" ht="12.75" customHeight="1">
      <c r="A10" s="4">
        <v>1</v>
      </c>
      <c r="B10" s="4">
        <v>2</v>
      </c>
      <c r="C10" s="4">
        <v>1</v>
      </c>
      <c r="D10" s="5">
        <v>39477</v>
      </c>
      <c r="E10" s="6" t="s">
        <v>37</v>
      </c>
      <c r="F10" s="4" t="s">
        <v>38</v>
      </c>
      <c r="G10" s="4" t="s">
        <v>38</v>
      </c>
      <c r="H10" s="4" t="s">
        <v>39</v>
      </c>
      <c r="I10" s="4" t="s">
        <v>40</v>
      </c>
      <c r="J10" s="4" t="s">
        <v>41</v>
      </c>
      <c r="K10" s="4">
        <v>35</v>
      </c>
      <c r="L10" s="4" t="str">
        <f t="shared" si="0"/>
        <v>30-35</v>
      </c>
      <c r="M10" s="4" t="s">
        <v>42</v>
      </c>
      <c r="N10" s="4">
        <v>9</v>
      </c>
      <c r="O10" s="4" t="s">
        <v>55</v>
      </c>
      <c r="P10" s="6" t="s">
        <v>56</v>
      </c>
      <c r="Q10" s="7">
        <v>1</v>
      </c>
      <c r="AE10" s="4">
        <f t="shared" si="1"/>
        <v>2.5</v>
      </c>
      <c r="AF10" s="8">
        <f t="shared" si="2"/>
        <v>1</v>
      </c>
      <c r="AG10" s="8">
        <v>0.17</v>
      </c>
      <c r="AH10" s="4">
        <f t="shared" si="3"/>
        <v>2.5000000000000001E-2</v>
      </c>
      <c r="AI10" s="4">
        <f t="shared" si="3"/>
        <v>4.2500000000000003E-3</v>
      </c>
      <c r="AK10" s="10">
        <f>Q10*(0.0109*(2.5^3.0249))+R10*(0.0109*(7.5^3.0249))</f>
        <v>0.17424295598865394</v>
      </c>
    </row>
    <row r="11" spans="1:37" ht="12.75" customHeight="1">
      <c r="A11" s="4">
        <v>2</v>
      </c>
      <c r="B11" s="4">
        <v>2</v>
      </c>
      <c r="C11" s="4">
        <v>1</v>
      </c>
      <c r="D11" s="5">
        <v>39477</v>
      </c>
      <c r="E11" s="6" t="s">
        <v>37</v>
      </c>
      <c r="F11" s="4" t="s">
        <v>38</v>
      </c>
      <c r="G11" s="4" t="s">
        <v>38</v>
      </c>
      <c r="H11" s="4" t="s">
        <v>39</v>
      </c>
      <c r="I11" s="4" t="s">
        <v>57</v>
      </c>
      <c r="J11" s="4" t="s">
        <v>41</v>
      </c>
      <c r="K11" s="4">
        <v>32</v>
      </c>
      <c r="L11" s="4" t="str">
        <f t="shared" si="0"/>
        <v>30-35</v>
      </c>
      <c r="M11" s="4" t="s">
        <v>42</v>
      </c>
      <c r="N11" s="4">
        <v>1</v>
      </c>
      <c r="O11" s="4" t="s">
        <v>49</v>
      </c>
      <c r="P11" s="6" t="s">
        <v>46</v>
      </c>
      <c r="S11" s="7">
        <v>1</v>
      </c>
      <c r="AE11" s="4">
        <f t="shared" si="1"/>
        <v>15</v>
      </c>
      <c r="AF11" s="8">
        <f t="shared" si="2"/>
        <v>1</v>
      </c>
      <c r="AG11" s="8">
        <v>51.03</v>
      </c>
      <c r="AH11" s="4">
        <f t="shared" si="3"/>
        <v>2.5000000000000001E-2</v>
      </c>
      <c r="AI11" s="4">
        <f t="shared" si="3"/>
        <v>1.2757499999999999</v>
      </c>
      <c r="AK11" s="10">
        <f>Q11*(0.007*(2.5^3.39))+R11*(0.0126*(7.5^3.0673))+S11*(0.0126*(15^3.0673))+T11*(0.0126*(25^3.0673))+U11*(0.0126*(35^3.0673))</f>
        <v>51.026439339633377</v>
      </c>
    </row>
    <row r="12" spans="1:37" s="9" customFormat="1" ht="12.75" customHeight="1">
      <c r="A12" s="4">
        <v>2</v>
      </c>
      <c r="B12" s="4">
        <v>2</v>
      </c>
      <c r="C12" s="4">
        <v>1</v>
      </c>
      <c r="D12" s="5">
        <v>39477</v>
      </c>
      <c r="E12" s="6" t="s">
        <v>37</v>
      </c>
      <c r="F12" s="4" t="s">
        <v>38</v>
      </c>
      <c r="G12" s="4" t="s">
        <v>38</v>
      </c>
      <c r="H12" s="4" t="s">
        <v>39</v>
      </c>
      <c r="I12" s="4" t="s">
        <v>57</v>
      </c>
      <c r="J12" s="4" t="s">
        <v>41</v>
      </c>
      <c r="K12" s="4">
        <v>32</v>
      </c>
      <c r="L12" s="4" t="str">
        <f t="shared" si="0"/>
        <v>30-35</v>
      </c>
      <c r="M12" s="4" t="s">
        <v>42</v>
      </c>
      <c r="N12" s="4">
        <v>2</v>
      </c>
      <c r="O12" s="4" t="s">
        <v>47</v>
      </c>
      <c r="P12" s="12" t="s">
        <v>48</v>
      </c>
      <c r="Q12" s="7">
        <v>4</v>
      </c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4">
        <f t="shared" si="1"/>
        <v>2.5</v>
      </c>
      <c r="AF12" s="8">
        <f t="shared" si="2"/>
        <v>4</v>
      </c>
      <c r="AG12" s="8">
        <v>1.68</v>
      </c>
      <c r="AH12" s="4">
        <f t="shared" si="3"/>
        <v>0.1</v>
      </c>
      <c r="AI12" s="4">
        <f t="shared" si="3"/>
        <v>4.1999999999999996E-2</v>
      </c>
      <c r="AJ12" s="4"/>
      <c r="AK12" s="10">
        <f>Q12*(0.0251*(2.5^3.076))+R12*(0.0251*(7.5^3.076))+S12*(0.0251*(15^3.076))</f>
        <v>1.6818884164063113</v>
      </c>
    </row>
    <row r="13" spans="1:37" ht="12.75" customHeight="1">
      <c r="A13" s="4">
        <v>2</v>
      </c>
      <c r="B13" s="4">
        <v>2</v>
      </c>
      <c r="C13" s="4">
        <v>1</v>
      </c>
      <c r="D13" s="5">
        <v>39477</v>
      </c>
      <c r="E13" s="6" t="s">
        <v>37</v>
      </c>
      <c r="F13" s="4" t="s">
        <v>38</v>
      </c>
      <c r="G13" s="4" t="s">
        <v>38</v>
      </c>
      <c r="H13" s="4" t="s">
        <v>39</v>
      </c>
      <c r="I13" s="4" t="s">
        <v>57</v>
      </c>
      <c r="J13" s="4" t="s">
        <v>41</v>
      </c>
      <c r="K13" s="4">
        <v>32</v>
      </c>
      <c r="L13" s="4" t="str">
        <f t="shared" si="0"/>
        <v>30-35</v>
      </c>
      <c r="M13" s="4" t="s">
        <v>42</v>
      </c>
      <c r="N13" s="12">
        <v>3</v>
      </c>
      <c r="O13" s="4" t="s">
        <v>58</v>
      </c>
      <c r="P13" s="12" t="s">
        <v>46</v>
      </c>
      <c r="R13" s="7">
        <v>1</v>
      </c>
      <c r="AE13" s="4">
        <f t="shared" si="1"/>
        <v>7.5</v>
      </c>
      <c r="AF13" s="8">
        <f t="shared" si="2"/>
        <v>1</v>
      </c>
      <c r="AG13" s="8">
        <v>5.35</v>
      </c>
      <c r="AH13" s="4">
        <f t="shared" si="3"/>
        <v>2.5000000000000001E-2</v>
      </c>
      <c r="AI13" s="4">
        <f t="shared" si="3"/>
        <v>0.13374999999999998</v>
      </c>
      <c r="AJ13" s="13"/>
      <c r="AK13" s="10">
        <f>Q13*(0.0145*((2.5/1.08175)^3.053))+R13*(0.0145*((7.5/1.08175)^3.053))+S13*(0.0145*((15/1.08175)^3.053))+T13*(0.0145*((25/1.08175)^3.053))+U13*(0.0145*((35/1.08175)^3.053))+V13*(0.0145*((45/1.08175)^3.053))+W13*(0.0145*((55/1.08175)^3.053))</f>
        <v>5.3547672905998889</v>
      </c>
    </row>
    <row r="14" spans="1:37" ht="12.75" customHeight="1">
      <c r="A14" s="4">
        <v>2</v>
      </c>
      <c r="B14" s="4">
        <v>2</v>
      </c>
      <c r="C14" s="4">
        <v>1</v>
      </c>
      <c r="D14" s="5">
        <v>39477</v>
      </c>
      <c r="E14" s="6" t="s">
        <v>37</v>
      </c>
      <c r="F14" s="4" t="s">
        <v>38</v>
      </c>
      <c r="G14" s="4" t="s">
        <v>38</v>
      </c>
      <c r="H14" s="4" t="s">
        <v>39</v>
      </c>
      <c r="I14" s="4" t="s">
        <v>57</v>
      </c>
      <c r="J14" s="4" t="s">
        <v>41</v>
      </c>
      <c r="K14" s="4">
        <v>32</v>
      </c>
      <c r="L14" s="4" t="str">
        <f t="shared" si="0"/>
        <v>30-35</v>
      </c>
      <c r="M14" s="4" t="s">
        <v>42</v>
      </c>
      <c r="N14" s="4">
        <v>4</v>
      </c>
      <c r="O14" s="4" t="s">
        <v>59</v>
      </c>
      <c r="P14" s="6" t="s">
        <v>46</v>
      </c>
      <c r="R14" s="7">
        <v>1</v>
      </c>
      <c r="AE14" s="4">
        <f t="shared" si="1"/>
        <v>7.5</v>
      </c>
      <c r="AF14" s="8">
        <f t="shared" si="2"/>
        <v>1</v>
      </c>
      <c r="AG14" s="8">
        <v>4.5199999999999996</v>
      </c>
      <c r="AH14" s="4">
        <f t="shared" si="3"/>
        <v>2.5000000000000001E-2</v>
      </c>
      <c r="AI14" s="4">
        <f t="shared" si="3"/>
        <v>0.11299999999999999</v>
      </c>
      <c r="AK14" s="10">
        <f>Q14*(0.0093*(2.5^3.07))+R14*(0.0093*(7.5^3.07))+S14*(0.0093*(15^3.07))+T14*(0.0126*(25^3.0673))</f>
        <v>4.5177378560589574</v>
      </c>
    </row>
    <row r="15" spans="1:37" ht="12.75" customHeight="1">
      <c r="A15" s="4">
        <v>2</v>
      </c>
      <c r="B15" s="4">
        <v>2</v>
      </c>
      <c r="C15" s="4">
        <v>1</v>
      </c>
      <c r="D15" s="5">
        <v>39477</v>
      </c>
      <c r="E15" s="6" t="s">
        <v>37</v>
      </c>
      <c r="F15" s="4" t="s">
        <v>38</v>
      </c>
      <c r="G15" s="4" t="s">
        <v>38</v>
      </c>
      <c r="H15" s="4" t="s">
        <v>39</v>
      </c>
      <c r="I15" s="4" t="s">
        <v>57</v>
      </c>
      <c r="J15" s="4" t="s">
        <v>41</v>
      </c>
      <c r="K15" s="4">
        <v>32</v>
      </c>
      <c r="L15" s="4" t="str">
        <f t="shared" si="0"/>
        <v>30-35</v>
      </c>
      <c r="M15" s="4" t="s">
        <v>42</v>
      </c>
      <c r="N15" s="12">
        <v>5</v>
      </c>
      <c r="O15" s="4" t="s">
        <v>60</v>
      </c>
      <c r="P15" s="12" t="s">
        <v>48</v>
      </c>
      <c r="Q15" s="7">
        <v>1</v>
      </c>
      <c r="AE15" s="4">
        <f t="shared" si="1"/>
        <v>2.5</v>
      </c>
      <c r="AF15" s="8">
        <f t="shared" si="2"/>
        <v>1</v>
      </c>
      <c r="AG15" s="8">
        <v>0.28999999999999998</v>
      </c>
      <c r="AH15" s="4">
        <f t="shared" si="3"/>
        <v>2.5000000000000001E-2</v>
      </c>
      <c r="AI15" s="4">
        <f t="shared" si="3"/>
        <v>7.2499999999999995E-3</v>
      </c>
      <c r="AK15" s="10">
        <f>Q15*(0.0197*(2.5^2.9174))+R15*(0.0197*(7.5^2.9174))+S15*(0.0197*(15^2.9174))</f>
        <v>0.28537531735533872</v>
      </c>
    </row>
    <row r="16" spans="1:37" ht="12.75" customHeight="1">
      <c r="A16" s="4">
        <v>2</v>
      </c>
      <c r="B16" s="4">
        <v>2</v>
      </c>
      <c r="C16" s="4">
        <v>1</v>
      </c>
      <c r="D16" s="5">
        <v>39477</v>
      </c>
      <c r="E16" s="6" t="s">
        <v>37</v>
      </c>
      <c r="F16" s="4" t="s">
        <v>38</v>
      </c>
      <c r="G16" s="4" t="s">
        <v>38</v>
      </c>
      <c r="H16" s="4" t="s">
        <v>39</v>
      </c>
      <c r="I16" s="4" t="s">
        <v>57</v>
      </c>
      <c r="J16" s="4" t="s">
        <v>41</v>
      </c>
      <c r="K16" s="4">
        <v>32</v>
      </c>
      <c r="L16" s="4" t="str">
        <f t="shared" si="0"/>
        <v>30-35</v>
      </c>
      <c r="M16" s="4" t="s">
        <v>42</v>
      </c>
      <c r="N16" s="4">
        <v>6</v>
      </c>
      <c r="O16" s="4" t="s">
        <v>50</v>
      </c>
      <c r="P16" s="6" t="s">
        <v>46</v>
      </c>
      <c r="R16" s="7">
        <v>2</v>
      </c>
      <c r="AE16" s="4">
        <f t="shared" si="1"/>
        <v>7.5</v>
      </c>
      <c r="AF16" s="8">
        <f t="shared" si="2"/>
        <v>2</v>
      </c>
      <c r="AG16" s="8">
        <v>12.17</v>
      </c>
      <c r="AH16" s="4">
        <f t="shared" si="3"/>
        <v>0.05</v>
      </c>
      <c r="AI16" s="4">
        <f t="shared" si="3"/>
        <v>0.30425000000000002</v>
      </c>
      <c r="AK16" s="10">
        <f>Q16*(0.0194*(2.5^2.8528))+R16*(0.0194*(7.5^2.8528))+S16*(0.0194*(15^2.8528))</f>
        <v>12.167644087470595</v>
      </c>
    </row>
    <row r="17" spans="1:37" ht="12.75" customHeight="1">
      <c r="A17" s="4">
        <v>2</v>
      </c>
      <c r="B17" s="4">
        <v>2</v>
      </c>
      <c r="C17" s="4">
        <v>1</v>
      </c>
      <c r="D17" s="5">
        <v>39477</v>
      </c>
      <c r="E17" s="6" t="s">
        <v>37</v>
      </c>
      <c r="F17" s="4" t="s">
        <v>38</v>
      </c>
      <c r="G17" s="4" t="s">
        <v>38</v>
      </c>
      <c r="H17" s="4" t="s">
        <v>39</v>
      </c>
      <c r="I17" s="4" t="s">
        <v>57</v>
      </c>
      <c r="J17" s="4" t="s">
        <v>41</v>
      </c>
      <c r="K17" s="4">
        <v>32</v>
      </c>
      <c r="L17" s="4" t="str">
        <f t="shared" si="0"/>
        <v>30-35</v>
      </c>
      <c r="M17" s="4" t="s">
        <v>61</v>
      </c>
      <c r="N17" s="12">
        <v>7</v>
      </c>
      <c r="O17" s="4" t="s">
        <v>62</v>
      </c>
      <c r="P17" s="12" t="s">
        <v>63</v>
      </c>
      <c r="R17" s="7">
        <v>1</v>
      </c>
      <c r="AE17" s="4">
        <f t="shared" si="1"/>
        <v>7.5</v>
      </c>
      <c r="AF17" s="8">
        <f t="shared" si="2"/>
        <v>1</v>
      </c>
      <c r="AG17" s="8">
        <v>6.22</v>
      </c>
      <c r="AH17" s="4">
        <f t="shared" si="3"/>
        <v>2.5000000000000001E-2</v>
      </c>
      <c r="AI17" s="4">
        <f t="shared" si="3"/>
        <v>0.1555</v>
      </c>
      <c r="AK17" s="10">
        <f>R17*(0.0114*(7.5^3.128))+S17*(0.0114*(15^3.128))+T17*(0.0114*(25^3.128))+U17*(0.0114*(35^3.128))</f>
        <v>6.2243855127961885</v>
      </c>
    </row>
    <row r="18" spans="1:37" ht="12.75" customHeight="1">
      <c r="A18" s="4">
        <v>2</v>
      </c>
      <c r="B18" s="4">
        <v>2</v>
      </c>
      <c r="C18" s="4">
        <v>1</v>
      </c>
      <c r="D18" s="5">
        <v>39477</v>
      </c>
      <c r="E18" s="6" t="s">
        <v>37</v>
      </c>
      <c r="F18" s="4" t="s">
        <v>38</v>
      </c>
      <c r="G18" s="4" t="s">
        <v>38</v>
      </c>
      <c r="H18" s="4" t="s">
        <v>39</v>
      </c>
      <c r="I18" s="4" t="s">
        <v>57</v>
      </c>
      <c r="J18" s="4" t="s">
        <v>41</v>
      </c>
      <c r="K18" s="4">
        <v>32</v>
      </c>
      <c r="L18" s="4" t="str">
        <f t="shared" si="0"/>
        <v>30-35</v>
      </c>
      <c r="M18" s="4" t="s">
        <v>42</v>
      </c>
      <c r="N18" s="12">
        <v>8</v>
      </c>
      <c r="O18" s="4" t="s">
        <v>64</v>
      </c>
      <c r="P18" s="12" t="s">
        <v>48</v>
      </c>
      <c r="T18" s="7">
        <v>1</v>
      </c>
      <c r="AE18" s="4">
        <f t="shared" si="1"/>
        <v>25</v>
      </c>
      <c r="AF18" s="8">
        <f t="shared" si="2"/>
        <v>1</v>
      </c>
      <c r="AG18" s="8">
        <v>549.64</v>
      </c>
      <c r="AH18" s="4">
        <f t="shared" si="3"/>
        <v>2.5000000000000001E-2</v>
      </c>
      <c r="AI18" s="4">
        <f t="shared" si="3"/>
        <v>13.741</v>
      </c>
      <c r="AK18" s="10">
        <f>T18*(0.0236*(25^3.124))+U18*(0.0236*(35^3.124))</f>
        <v>549.63779675824765</v>
      </c>
    </row>
    <row r="19" spans="1:37" ht="12.75" customHeight="1">
      <c r="A19" s="4">
        <v>2</v>
      </c>
      <c r="B19" s="4">
        <v>2</v>
      </c>
      <c r="C19" s="4">
        <v>1</v>
      </c>
      <c r="D19" s="5">
        <v>39477</v>
      </c>
      <c r="E19" s="6" t="s">
        <v>37</v>
      </c>
      <c r="F19" s="4" t="s">
        <v>38</v>
      </c>
      <c r="G19" s="4" t="s">
        <v>38</v>
      </c>
      <c r="H19" s="4" t="s">
        <v>39</v>
      </c>
      <c r="I19" s="4" t="s">
        <v>57</v>
      </c>
      <c r="J19" s="4" t="s">
        <v>41</v>
      </c>
      <c r="K19" s="4">
        <v>32</v>
      </c>
      <c r="L19" s="4" t="str">
        <f t="shared" si="0"/>
        <v>30-35</v>
      </c>
      <c r="M19" s="4" t="s">
        <v>42</v>
      </c>
      <c r="N19" s="12">
        <v>9</v>
      </c>
      <c r="O19" s="4" t="s">
        <v>52</v>
      </c>
      <c r="P19" s="6" t="s">
        <v>46</v>
      </c>
      <c r="S19" s="7">
        <v>500</v>
      </c>
      <c r="AE19" s="4">
        <f t="shared" si="1"/>
        <v>15</v>
      </c>
      <c r="AF19" s="8">
        <f t="shared" si="2"/>
        <v>500</v>
      </c>
      <c r="AG19" s="8">
        <v>12500.86</v>
      </c>
      <c r="AH19" s="4">
        <f t="shared" si="3"/>
        <v>12.5</v>
      </c>
      <c r="AI19" s="4">
        <f t="shared" si="3"/>
        <v>312.5215</v>
      </c>
      <c r="AK19" s="10">
        <f>Q19*(0.01*(((2.5-1.82)/1.15)^3.208))+R19*(0.01*(((7.5-1.82)/1.15)^3.208))+S19*(0.01*(((15-1.82)/1.15)^3.208))+T19*(0.01*(((25-1.82)/1.15)^3.208))</f>
        <v>12500.862220669978</v>
      </c>
    </row>
    <row r="20" spans="1:37" ht="12.75" customHeight="1">
      <c r="A20" s="4">
        <v>2</v>
      </c>
      <c r="B20" s="4">
        <v>2</v>
      </c>
      <c r="C20" s="4">
        <v>1</v>
      </c>
      <c r="D20" s="5">
        <v>39477</v>
      </c>
      <c r="E20" s="6" t="s">
        <v>37</v>
      </c>
      <c r="F20" s="4" t="s">
        <v>38</v>
      </c>
      <c r="G20" s="4" t="s">
        <v>38</v>
      </c>
      <c r="H20" s="4" t="s">
        <v>39</v>
      </c>
      <c r="I20" s="4" t="s">
        <v>57</v>
      </c>
      <c r="J20" s="4" t="s">
        <v>41</v>
      </c>
      <c r="K20" s="4">
        <v>32</v>
      </c>
      <c r="L20" s="4" t="str">
        <f t="shared" si="0"/>
        <v>30-35</v>
      </c>
      <c r="M20" s="4" t="s">
        <v>42</v>
      </c>
      <c r="N20" s="12">
        <v>10</v>
      </c>
      <c r="O20" s="11" t="s">
        <v>65</v>
      </c>
      <c r="P20" s="6" t="s">
        <v>44</v>
      </c>
      <c r="U20" s="7">
        <v>1</v>
      </c>
      <c r="AE20" s="4">
        <f t="shared" si="1"/>
        <v>35</v>
      </c>
      <c r="AF20" s="8">
        <f t="shared" si="2"/>
        <v>1</v>
      </c>
      <c r="AG20" s="8">
        <v>291.74</v>
      </c>
      <c r="AH20" s="4">
        <f t="shared" si="3"/>
        <v>2.5000000000000001E-2</v>
      </c>
      <c r="AI20" s="4">
        <f t="shared" si="3"/>
        <v>7.2934999999999999</v>
      </c>
      <c r="AK20" s="10">
        <f>T20*(0.0009*((25/1.013)^3.582))+U20*(0.0009*((35/1.013)^3.582))+V20*(0.0009*((45/1.013)^3.582))+W20*(0.0009*((55/1.013)^3.582))</f>
        <v>291.74351491994605</v>
      </c>
    </row>
    <row r="21" spans="1:37" ht="12.75" customHeight="1">
      <c r="A21" s="4">
        <v>2</v>
      </c>
      <c r="B21" s="4">
        <v>2</v>
      </c>
      <c r="C21" s="4">
        <v>1</v>
      </c>
      <c r="D21" s="5">
        <v>39477</v>
      </c>
      <c r="E21" s="6" t="s">
        <v>37</v>
      </c>
      <c r="F21" s="4" t="s">
        <v>38</v>
      </c>
      <c r="G21" s="4" t="s">
        <v>38</v>
      </c>
      <c r="H21" s="4" t="s">
        <v>39</v>
      </c>
      <c r="I21" s="4" t="s">
        <v>57</v>
      </c>
      <c r="J21" s="4" t="s">
        <v>41</v>
      </c>
      <c r="K21" s="4">
        <v>32</v>
      </c>
      <c r="L21" s="4" t="str">
        <f t="shared" si="0"/>
        <v>30-35</v>
      </c>
      <c r="M21" s="4" t="s">
        <v>42</v>
      </c>
      <c r="N21" s="12">
        <v>11</v>
      </c>
      <c r="O21" s="4" t="s">
        <v>66</v>
      </c>
      <c r="P21" s="12" t="s">
        <v>46</v>
      </c>
      <c r="Q21" s="7">
        <v>2</v>
      </c>
      <c r="AE21" s="4">
        <f t="shared" si="1"/>
        <v>2.5</v>
      </c>
      <c r="AF21" s="8">
        <f t="shared" si="2"/>
        <v>2</v>
      </c>
      <c r="AG21" s="8">
        <v>0.56999999999999995</v>
      </c>
      <c r="AH21" s="4">
        <f t="shared" si="3"/>
        <v>0.05</v>
      </c>
      <c r="AI21" s="4">
        <f t="shared" si="3"/>
        <v>1.4249999999999999E-2</v>
      </c>
      <c r="AJ21" s="11"/>
      <c r="AK21" s="10">
        <f>Q21*(0.0213*(2.5^2.8235))+R21*(0.0213*(7.5^2.8235))</f>
        <v>0.56623044088770236</v>
      </c>
    </row>
    <row r="22" spans="1:37" ht="12.75" customHeight="1">
      <c r="A22" s="4">
        <v>3</v>
      </c>
      <c r="B22" s="4">
        <v>2</v>
      </c>
      <c r="C22" s="4">
        <v>1</v>
      </c>
      <c r="D22" s="5">
        <v>39477</v>
      </c>
      <c r="E22" s="6" t="s">
        <v>37</v>
      </c>
      <c r="F22" s="4" t="s">
        <v>38</v>
      </c>
      <c r="G22" s="4" t="s">
        <v>38</v>
      </c>
      <c r="H22" s="4" t="s">
        <v>39</v>
      </c>
      <c r="I22" s="4" t="s">
        <v>67</v>
      </c>
      <c r="J22" s="4" t="s">
        <v>41</v>
      </c>
      <c r="K22" s="4">
        <v>25</v>
      </c>
      <c r="L22" s="4" t="str">
        <f t="shared" si="0"/>
        <v>20-25</v>
      </c>
      <c r="M22" s="4" t="s">
        <v>42</v>
      </c>
      <c r="N22" s="4">
        <v>1</v>
      </c>
      <c r="O22" s="4" t="s">
        <v>52</v>
      </c>
      <c r="P22" s="6" t="s">
        <v>46</v>
      </c>
      <c r="S22" s="7">
        <v>1000</v>
      </c>
      <c r="AE22" s="4">
        <f t="shared" si="1"/>
        <v>15</v>
      </c>
      <c r="AF22" s="8">
        <f t="shared" si="2"/>
        <v>1000</v>
      </c>
      <c r="AG22" s="8">
        <v>25001.72</v>
      </c>
      <c r="AH22" s="4">
        <f t="shared" si="3"/>
        <v>25</v>
      </c>
      <c r="AI22" s="4">
        <f t="shared" si="3"/>
        <v>625.04300000000001</v>
      </c>
      <c r="AK22" s="10">
        <f>Q22*(0.01*(((2.5-1.82)/1.15)^3.208))+R22*(0.01*(((7.5-1.82)/1.15)^3.208))+S22*(0.01*(((15-1.82)/1.15)^3.208))+T22*(0.01*(((25-1.82)/1.15)^3.208))</f>
        <v>25001.724441339957</v>
      </c>
    </row>
    <row r="23" spans="1:37" ht="12.75" customHeight="1">
      <c r="A23" s="4">
        <v>3</v>
      </c>
      <c r="B23" s="4">
        <v>2</v>
      </c>
      <c r="C23" s="4">
        <v>1</v>
      </c>
      <c r="D23" s="5">
        <v>39477</v>
      </c>
      <c r="E23" s="6" t="s">
        <v>37</v>
      </c>
      <c r="F23" s="4" t="s">
        <v>38</v>
      </c>
      <c r="G23" s="4" t="s">
        <v>38</v>
      </c>
      <c r="H23" s="4" t="s">
        <v>39</v>
      </c>
      <c r="I23" s="4" t="s">
        <v>67</v>
      </c>
      <c r="J23" s="4" t="s">
        <v>41</v>
      </c>
      <c r="K23" s="4">
        <v>25</v>
      </c>
      <c r="L23" s="4" t="str">
        <f t="shared" si="0"/>
        <v>20-25</v>
      </c>
      <c r="M23" s="4" t="s">
        <v>42</v>
      </c>
      <c r="N23" s="12">
        <v>2</v>
      </c>
      <c r="O23" s="4" t="s">
        <v>58</v>
      </c>
      <c r="P23" s="12" t="s">
        <v>46</v>
      </c>
      <c r="Q23" s="7">
        <v>2</v>
      </c>
      <c r="T23" s="7">
        <v>3</v>
      </c>
      <c r="U23" s="7">
        <v>1</v>
      </c>
      <c r="AE23" s="4">
        <f t="shared" si="1"/>
        <v>19.2</v>
      </c>
      <c r="AF23" s="8">
        <f t="shared" si="2"/>
        <v>6</v>
      </c>
      <c r="AG23" s="8">
        <v>1225.05</v>
      </c>
      <c r="AH23" s="4">
        <f t="shared" si="3"/>
        <v>0.15</v>
      </c>
      <c r="AI23" s="4">
        <f t="shared" si="3"/>
        <v>30.626249999999999</v>
      </c>
      <c r="AK23" s="10">
        <f>Q23*(0.0145*((2.5/1.08175)^3.053))+R23*(0.0145*((7.5/1.08175)^3.053))+S23*(0.0145*((15/1.08175)^3.053))+T23*(0.0145*((25/1.08175)^3.053))+U23*(0.0145*((35/1.08175)^3.053))+V23*(0.0145*((45/1.08175)^3.053))+W23*(0.0145*((55/1.08175)^3.053))</f>
        <v>1225.0493018816849</v>
      </c>
    </row>
    <row r="24" spans="1:37" ht="12.75" customHeight="1">
      <c r="A24" s="4">
        <v>3</v>
      </c>
      <c r="B24" s="4">
        <v>2</v>
      </c>
      <c r="C24" s="4">
        <v>1</v>
      </c>
      <c r="D24" s="5">
        <v>39477</v>
      </c>
      <c r="E24" s="6" t="s">
        <v>37</v>
      </c>
      <c r="F24" s="4" t="s">
        <v>38</v>
      </c>
      <c r="G24" s="4" t="s">
        <v>38</v>
      </c>
      <c r="H24" s="4" t="s">
        <v>39</v>
      </c>
      <c r="I24" s="4" t="s">
        <v>67</v>
      </c>
      <c r="J24" s="4" t="s">
        <v>41</v>
      </c>
      <c r="K24" s="4">
        <v>25</v>
      </c>
      <c r="L24" s="4" t="str">
        <f t="shared" si="0"/>
        <v>20-25</v>
      </c>
      <c r="M24" s="4" t="s">
        <v>42</v>
      </c>
      <c r="N24" s="4">
        <v>3</v>
      </c>
      <c r="O24" s="4" t="s">
        <v>68</v>
      </c>
      <c r="P24" s="6" t="s">
        <v>46</v>
      </c>
      <c r="S24" s="7">
        <v>1</v>
      </c>
      <c r="AE24" s="4">
        <f t="shared" si="1"/>
        <v>15</v>
      </c>
      <c r="AF24" s="8">
        <f t="shared" si="2"/>
        <v>1</v>
      </c>
      <c r="AG24" s="8">
        <v>39.630000000000003</v>
      </c>
      <c r="AH24" s="4">
        <f t="shared" si="3"/>
        <v>2.5000000000000001E-2</v>
      </c>
      <c r="AI24" s="4">
        <f t="shared" si="3"/>
        <v>0.99075000000000002</v>
      </c>
      <c r="AK24" s="10">
        <f>Q24*(0.0208*((2.5/1.21)^3))+R24*(0.0208*((7.5/1.21)^3))+S24*(0.0208*((15/1.21)^3))+T24*(0.0079*(25^3.076))+U24*(0.0079*(35^3.076))</f>
        <v>39.626069889775181</v>
      </c>
    </row>
    <row r="25" spans="1:37" ht="12.75" customHeight="1">
      <c r="A25" s="4">
        <v>3</v>
      </c>
      <c r="B25" s="4">
        <v>2</v>
      </c>
      <c r="C25" s="4">
        <v>1</v>
      </c>
      <c r="D25" s="5">
        <v>39477</v>
      </c>
      <c r="E25" s="6" t="s">
        <v>37</v>
      </c>
      <c r="F25" s="4" t="s">
        <v>38</v>
      </c>
      <c r="G25" s="4" t="s">
        <v>38</v>
      </c>
      <c r="H25" s="4" t="s">
        <v>39</v>
      </c>
      <c r="I25" s="4" t="s">
        <v>67</v>
      </c>
      <c r="J25" s="4" t="s">
        <v>41</v>
      </c>
      <c r="K25" s="4">
        <v>25</v>
      </c>
      <c r="L25" s="4" t="str">
        <f t="shared" si="0"/>
        <v>20-25</v>
      </c>
      <c r="M25" s="4" t="s">
        <v>42</v>
      </c>
      <c r="N25" s="12">
        <v>4</v>
      </c>
      <c r="O25" s="4" t="s">
        <v>69</v>
      </c>
      <c r="P25" s="12" t="s">
        <v>48</v>
      </c>
      <c r="Q25" s="7">
        <v>1</v>
      </c>
      <c r="AE25" s="4">
        <f t="shared" si="1"/>
        <v>2.5</v>
      </c>
      <c r="AF25" s="8">
        <f t="shared" si="2"/>
        <v>1</v>
      </c>
      <c r="AG25" s="8">
        <v>0.44</v>
      </c>
      <c r="AH25" s="4">
        <f t="shared" si="3"/>
        <v>2.5000000000000001E-2</v>
      </c>
      <c r="AI25" s="4">
        <f t="shared" si="3"/>
        <v>1.0999999999999999E-2</v>
      </c>
      <c r="AK25" s="10">
        <f>Q25*(0.029*(2.5^2.98))+R25*(0.029*(7.5^2.98))+S25*(0.0222*(15^3.14))</f>
        <v>0.44489674030058546</v>
      </c>
    </row>
    <row r="26" spans="1:37" ht="12.75" customHeight="1">
      <c r="A26" s="4">
        <v>3</v>
      </c>
      <c r="B26" s="4">
        <v>2</v>
      </c>
      <c r="C26" s="4">
        <v>1</v>
      </c>
      <c r="D26" s="5">
        <v>39477</v>
      </c>
      <c r="E26" s="6" t="s">
        <v>37</v>
      </c>
      <c r="F26" s="4" t="s">
        <v>38</v>
      </c>
      <c r="G26" s="4" t="s">
        <v>38</v>
      </c>
      <c r="H26" s="4" t="s">
        <v>39</v>
      </c>
      <c r="I26" s="4" t="s">
        <v>67</v>
      </c>
      <c r="J26" s="4" t="s">
        <v>41</v>
      </c>
      <c r="K26" s="4">
        <v>25</v>
      </c>
      <c r="L26" s="4" t="str">
        <f t="shared" si="0"/>
        <v>20-25</v>
      </c>
      <c r="M26" s="4" t="s">
        <v>42</v>
      </c>
      <c r="N26" s="4">
        <v>5</v>
      </c>
      <c r="O26" s="4" t="s">
        <v>50</v>
      </c>
      <c r="P26" s="6" t="s">
        <v>46</v>
      </c>
      <c r="R26" s="7">
        <v>1</v>
      </c>
      <c r="AE26" s="4">
        <f t="shared" si="1"/>
        <v>7.5</v>
      </c>
      <c r="AF26" s="8">
        <f t="shared" si="2"/>
        <v>1</v>
      </c>
      <c r="AG26" s="8">
        <v>6.08</v>
      </c>
      <c r="AH26" s="4">
        <f t="shared" si="3"/>
        <v>2.5000000000000001E-2</v>
      </c>
      <c r="AI26" s="4">
        <f t="shared" si="3"/>
        <v>0.152</v>
      </c>
      <c r="AJ26" s="13"/>
      <c r="AK26" s="10">
        <f>Q26*(0.0194*(2.5^2.8528))+R26*(0.0194*(7.5^2.8528))+S26*(0.0194*(15^2.8528))</f>
        <v>6.0838220437352977</v>
      </c>
    </row>
    <row r="27" spans="1:37" ht="12.75" customHeight="1">
      <c r="A27" s="4">
        <v>3</v>
      </c>
      <c r="B27" s="4">
        <v>2</v>
      </c>
      <c r="C27" s="4">
        <v>1</v>
      </c>
      <c r="D27" s="5">
        <v>39477</v>
      </c>
      <c r="E27" s="6" t="s">
        <v>37</v>
      </c>
      <c r="F27" s="4" t="s">
        <v>38</v>
      </c>
      <c r="G27" s="4" t="s">
        <v>38</v>
      </c>
      <c r="H27" s="4" t="s">
        <v>39</v>
      </c>
      <c r="I27" s="4" t="s">
        <v>67</v>
      </c>
      <c r="J27" s="4" t="s">
        <v>41</v>
      </c>
      <c r="K27" s="4">
        <v>25</v>
      </c>
      <c r="L27" s="4" t="str">
        <f t="shared" si="0"/>
        <v>20-25</v>
      </c>
      <c r="M27" s="4" t="s">
        <v>42</v>
      </c>
      <c r="N27" s="12">
        <v>6</v>
      </c>
      <c r="O27" s="4" t="s">
        <v>59</v>
      </c>
      <c r="P27" s="6" t="s">
        <v>46</v>
      </c>
      <c r="Q27" s="7">
        <v>1</v>
      </c>
      <c r="AE27" s="4">
        <f t="shared" si="1"/>
        <v>2.5</v>
      </c>
      <c r="AF27" s="8">
        <f t="shared" si="2"/>
        <v>1</v>
      </c>
      <c r="AG27" s="8">
        <v>0.15</v>
      </c>
      <c r="AH27" s="4">
        <f t="shared" si="3"/>
        <v>2.5000000000000001E-2</v>
      </c>
      <c r="AI27" s="4">
        <f t="shared" si="3"/>
        <v>3.7499999999999999E-3</v>
      </c>
      <c r="AK27" s="10">
        <f>Q27*(0.0093*(2.5^3.07))+R27*(0.0093*(7.5^3.07))+S27*(0.0093*(15^3.07))+T27*(0.0126*(25^3.0673))</f>
        <v>0.15493829594967426</v>
      </c>
    </row>
    <row r="28" spans="1:37" ht="12.75" customHeight="1">
      <c r="A28" s="4">
        <v>3</v>
      </c>
      <c r="B28" s="4">
        <v>2</v>
      </c>
      <c r="C28" s="4">
        <v>1</v>
      </c>
      <c r="D28" s="5">
        <v>39477</v>
      </c>
      <c r="E28" s="6" t="s">
        <v>37</v>
      </c>
      <c r="F28" s="4" t="s">
        <v>38</v>
      </c>
      <c r="G28" s="4" t="s">
        <v>38</v>
      </c>
      <c r="H28" s="4" t="s">
        <v>39</v>
      </c>
      <c r="I28" s="4" t="s">
        <v>67</v>
      </c>
      <c r="J28" s="4" t="s">
        <v>41</v>
      </c>
      <c r="K28" s="4">
        <v>25</v>
      </c>
      <c r="L28" s="4" t="str">
        <f t="shared" si="0"/>
        <v>20-25</v>
      </c>
      <c r="M28" s="4" t="s">
        <v>42</v>
      </c>
      <c r="N28" s="4">
        <v>7</v>
      </c>
      <c r="O28" s="4" t="s">
        <v>70</v>
      </c>
      <c r="P28" s="6" t="s">
        <v>54</v>
      </c>
      <c r="Q28" s="7">
        <v>1</v>
      </c>
      <c r="AE28" s="4">
        <f t="shared" si="1"/>
        <v>2.5</v>
      </c>
      <c r="AF28" s="8">
        <f t="shared" si="2"/>
        <v>1</v>
      </c>
      <c r="AG28" s="8">
        <v>0.26</v>
      </c>
      <c r="AH28" s="4">
        <f t="shared" si="3"/>
        <v>2.5000000000000001E-2</v>
      </c>
      <c r="AI28" s="4">
        <f t="shared" si="3"/>
        <v>6.5000000000000006E-3</v>
      </c>
      <c r="AK28" s="10">
        <f>Q28*(0.0162*(2.5^3.0252))+R28*(0.0162*(7.5^3.0252))</f>
        <v>0.25903779153143841</v>
      </c>
    </row>
    <row r="29" spans="1:37" ht="12.75" customHeight="1">
      <c r="A29" s="4">
        <v>3</v>
      </c>
      <c r="B29" s="4">
        <v>2</v>
      </c>
      <c r="C29" s="4">
        <v>1</v>
      </c>
      <c r="D29" s="5">
        <v>39477</v>
      </c>
      <c r="E29" s="6" t="s">
        <v>37</v>
      </c>
      <c r="F29" s="4" t="s">
        <v>38</v>
      </c>
      <c r="G29" s="4" t="s">
        <v>38</v>
      </c>
      <c r="H29" s="4" t="s">
        <v>39</v>
      </c>
      <c r="I29" s="4" t="s">
        <v>67</v>
      </c>
      <c r="J29" s="4" t="s">
        <v>41</v>
      </c>
      <c r="K29" s="4">
        <v>25</v>
      </c>
      <c r="L29" s="4" t="str">
        <f t="shared" si="0"/>
        <v>20-25</v>
      </c>
      <c r="M29" s="4" t="s">
        <v>42</v>
      </c>
      <c r="N29" s="12">
        <v>8</v>
      </c>
      <c r="O29" s="4" t="s">
        <v>47</v>
      </c>
      <c r="P29" s="12" t="s">
        <v>48</v>
      </c>
      <c r="Q29" s="7">
        <v>1</v>
      </c>
      <c r="AE29" s="4">
        <f t="shared" si="1"/>
        <v>2.5</v>
      </c>
      <c r="AF29" s="8">
        <f t="shared" si="2"/>
        <v>1</v>
      </c>
      <c r="AG29" s="8">
        <v>0.42</v>
      </c>
      <c r="AH29" s="4">
        <f t="shared" si="3"/>
        <v>2.5000000000000001E-2</v>
      </c>
      <c r="AI29" s="4">
        <f t="shared" si="3"/>
        <v>1.0499999999999999E-2</v>
      </c>
      <c r="AK29" s="10">
        <f>Q29*(0.0251*(2.5^3.076))+R29*(0.0251*(7.5^3.076))+S29*(0.0251*(15^3.076))</f>
        <v>0.42047210410157781</v>
      </c>
    </row>
    <row r="30" spans="1:37" ht="12.75" customHeight="1">
      <c r="A30" s="4">
        <v>3</v>
      </c>
      <c r="B30" s="4">
        <v>2</v>
      </c>
      <c r="C30" s="4">
        <v>1</v>
      </c>
      <c r="D30" s="5">
        <v>39477</v>
      </c>
      <c r="E30" s="6" t="s">
        <v>37</v>
      </c>
      <c r="F30" s="4" t="s">
        <v>38</v>
      </c>
      <c r="G30" s="4" t="s">
        <v>38</v>
      </c>
      <c r="H30" s="4" t="s">
        <v>39</v>
      </c>
      <c r="I30" s="4" t="s">
        <v>67</v>
      </c>
      <c r="J30" s="4" t="s">
        <v>41</v>
      </c>
      <c r="K30" s="4">
        <v>25</v>
      </c>
      <c r="L30" s="4" t="str">
        <f t="shared" si="0"/>
        <v>20-25</v>
      </c>
      <c r="M30" s="4" t="s">
        <v>42</v>
      </c>
      <c r="N30" s="12">
        <v>9</v>
      </c>
      <c r="O30" s="4" t="s">
        <v>55</v>
      </c>
      <c r="P30" s="6" t="s">
        <v>56</v>
      </c>
      <c r="Q30" s="7">
        <v>6</v>
      </c>
      <c r="AE30" s="4">
        <f t="shared" si="1"/>
        <v>2.5</v>
      </c>
      <c r="AF30" s="8">
        <f t="shared" si="2"/>
        <v>6</v>
      </c>
      <c r="AG30" s="8">
        <v>1.05</v>
      </c>
      <c r="AH30" s="4">
        <f t="shared" si="3"/>
        <v>0.15</v>
      </c>
      <c r="AI30" s="4">
        <f t="shared" si="3"/>
        <v>2.6250000000000002E-2</v>
      </c>
      <c r="AK30" s="10">
        <f>Q30*(0.0109*(2.5^3.0249))+R30*(0.0109*(7.5^3.0249))</f>
        <v>1.0454577359319237</v>
      </c>
    </row>
    <row r="31" spans="1:37" ht="12.75" customHeight="1">
      <c r="A31" s="4">
        <v>3</v>
      </c>
      <c r="B31" s="4">
        <v>2</v>
      </c>
      <c r="C31" s="4">
        <v>1</v>
      </c>
      <c r="D31" s="5">
        <v>39477</v>
      </c>
      <c r="E31" s="6" t="s">
        <v>37</v>
      </c>
      <c r="F31" s="4" t="s">
        <v>38</v>
      </c>
      <c r="G31" s="4" t="s">
        <v>38</v>
      </c>
      <c r="H31" s="4" t="s">
        <v>39</v>
      </c>
      <c r="I31" s="4" t="s">
        <v>67</v>
      </c>
      <c r="J31" s="4" t="s">
        <v>41</v>
      </c>
      <c r="K31" s="4">
        <v>25</v>
      </c>
      <c r="L31" s="4" t="str">
        <f t="shared" si="0"/>
        <v>20-25</v>
      </c>
      <c r="M31" s="4" t="s">
        <v>42</v>
      </c>
      <c r="N31" s="12">
        <v>10</v>
      </c>
      <c r="O31" s="4" t="s">
        <v>71</v>
      </c>
      <c r="P31" s="6" t="s">
        <v>46</v>
      </c>
      <c r="Q31" s="7">
        <v>4</v>
      </c>
      <c r="AE31" s="4">
        <f t="shared" si="1"/>
        <v>2.5</v>
      </c>
      <c r="AF31" s="8">
        <f t="shared" si="2"/>
        <v>4</v>
      </c>
      <c r="AG31" s="8">
        <v>0.56000000000000005</v>
      </c>
      <c r="AH31" s="4">
        <f t="shared" si="3"/>
        <v>0.1</v>
      </c>
      <c r="AI31" s="4">
        <f t="shared" si="3"/>
        <v>1.4000000000000002E-2</v>
      </c>
      <c r="AK31" s="10">
        <f>Q31*(0.0089*(2.5^3))+R31*(0.0089*(7.5^3))</f>
        <v>0.55625000000000002</v>
      </c>
    </row>
    <row r="32" spans="1:37" ht="12.75" customHeight="1">
      <c r="A32" s="4">
        <v>3</v>
      </c>
      <c r="B32" s="4">
        <v>2</v>
      </c>
      <c r="C32" s="4">
        <v>1</v>
      </c>
      <c r="D32" s="5">
        <v>39477</v>
      </c>
      <c r="E32" s="6" t="s">
        <v>37</v>
      </c>
      <c r="F32" s="4" t="s">
        <v>38</v>
      </c>
      <c r="G32" s="4" t="s">
        <v>38</v>
      </c>
      <c r="H32" s="4" t="s">
        <v>39</v>
      </c>
      <c r="I32" s="4" t="s">
        <v>67</v>
      </c>
      <c r="J32" s="4" t="s">
        <v>41</v>
      </c>
      <c r="K32" s="4">
        <v>25</v>
      </c>
      <c r="L32" s="4" t="str">
        <f t="shared" si="0"/>
        <v>20-25</v>
      </c>
      <c r="M32" s="4" t="s">
        <v>42</v>
      </c>
      <c r="N32" s="12">
        <v>11</v>
      </c>
      <c r="O32" s="4" t="s">
        <v>72</v>
      </c>
      <c r="P32" s="6" t="s">
        <v>46</v>
      </c>
      <c r="Q32" s="7">
        <v>2</v>
      </c>
      <c r="AE32" s="4">
        <f t="shared" si="1"/>
        <v>2.5</v>
      </c>
      <c r="AF32" s="8">
        <f t="shared" si="2"/>
        <v>2</v>
      </c>
      <c r="AG32" s="8">
        <v>0.41</v>
      </c>
      <c r="AH32" s="4">
        <f t="shared" si="3"/>
        <v>0.05</v>
      </c>
      <c r="AI32" s="4">
        <f t="shared" si="3"/>
        <v>1.0249999999999999E-2</v>
      </c>
      <c r="AK32" s="10">
        <f>Q32*(0.0128*(2.5^3.036))+R32*(0.0128*(7.5^3.036))+S32*(0.0128*(15^3.036))</f>
        <v>0.41341462064883483</v>
      </c>
    </row>
    <row r="33" spans="1:41" ht="12.75" customHeight="1">
      <c r="A33" s="4">
        <v>4</v>
      </c>
      <c r="B33" s="4">
        <v>2</v>
      </c>
      <c r="C33" s="4">
        <v>2</v>
      </c>
      <c r="D33" s="5">
        <v>39477</v>
      </c>
      <c r="E33" s="6" t="s">
        <v>73</v>
      </c>
      <c r="F33" s="4" t="s">
        <v>74</v>
      </c>
      <c r="G33" s="4" t="s">
        <v>74</v>
      </c>
      <c r="H33" s="4" t="s">
        <v>75</v>
      </c>
      <c r="I33" s="4" t="s">
        <v>40</v>
      </c>
      <c r="J33" s="4" t="s">
        <v>41</v>
      </c>
      <c r="K33" s="4">
        <v>22</v>
      </c>
      <c r="L33" s="4" t="str">
        <f t="shared" si="0"/>
        <v>20-25</v>
      </c>
      <c r="M33" s="4" t="s">
        <v>76</v>
      </c>
      <c r="N33" s="4">
        <v>1</v>
      </c>
      <c r="O33" s="4" t="s">
        <v>77</v>
      </c>
      <c r="P33" s="6" t="s">
        <v>48</v>
      </c>
      <c r="R33" s="7">
        <v>1</v>
      </c>
      <c r="AE33" s="4">
        <f t="shared" si="1"/>
        <v>7.5</v>
      </c>
      <c r="AF33" s="8">
        <f t="shared" si="2"/>
        <v>1</v>
      </c>
      <c r="AG33" s="8">
        <v>13.56</v>
      </c>
      <c r="AH33" s="4">
        <f t="shared" si="3"/>
        <v>2.5000000000000001E-2</v>
      </c>
      <c r="AI33" s="4">
        <f t="shared" si="3"/>
        <v>0.33900000000000002</v>
      </c>
      <c r="AK33" s="10">
        <f>R33*(0.0428*(7.5^2.858))+S33*(0.0428*(15^2.858))+T33*(0.0428*(25^2.858))+U33*(0.0428*(35^2.858))</f>
        <v>13.563409057226703</v>
      </c>
    </row>
    <row r="34" spans="1:41" ht="12.75" customHeight="1">
      <c r="A34" s="4">
        <v>4</v>
      </c>
      <c r="B34" s="4">
        <v>2</v>
      </c>
      <c r="C34" s="4">
        <v>2</v>
      </c>
      <c r="D34" s="5">
        <v>39477</v>
      </c>
      <c r="E34" s="6" t="s">
        <v>73</v>
      </c>
      <c r="F34" s="4" t="s">
        <v>74</v>
      </c>
      <c r="G34" s="4" t="s">
        <v>74</v>
      </c>
      <c r="H34" s="4" t="s">
        <v>75</v>
      </c>
      <c r="I34" s="4" t="s">
        <v>40</v>
      </c>
      <c r="J34" s="4" t="s">
        <v>41</v>
      </c>
      <c r="K34" s="4">
        <v>22</v>
      </c>
      <c r="L34" s="4" t="str">
        <f t="shared" si="0"/>
        <v>20-25</v>
      </c>
      <c r="M34" s="4" t="s">
        <v>76</v>
      </c>
      <c r="N34" s="4">
        <v>2</v>
      </c>
      <c r="O34" s="4" t="s">
        <v>68</v>
      </c>
      <c r="P34" s="6" t="s">
        <v>46</v>
      </c>
      <c r="S34" s="7">
        <v>7</v>
      </c>
      <c r="T34" s="7">
        <v>1</v>
      </c>
      <c r="AE34" s="4">
        <f t="shared" si="1"/>
        <v>16.3</v>
      </c>
      <c r="AF34" s="8">
        <f t="shared" si="2"/>
        <v>8</v>
      </c>
      <c r="AG34" s="8">
        <v>435.03</v>
      </c>
      <c r="AH34" s="4">
        <f t="shared" si="3"/>
        <v>0.2</v>
      </c>
      <c r="AI34" s="4">
        <f t="shared" si="3"/>
        <v>10.87575</v>
      </c>
      <c r="AK34" s="10">
        <f>Q34*(0.0208*((2.5/1.21)^3))+R34*(0.0208*((7.5/1.21)^3))+S34*(0.0208*((15/1.21)^3))+T34*(0.0079*(25^3.076))+U34*(0.0079*(35^3.076))</f>
        <v>435.03124881068607</v>
      </c>
    </row>
    <row r="35" spans="1:41" ht="12.75" customHeight="1">
      <c r="A35" s="4">
        <v>4</v>
      </c>
      <c r="B35" s="4">
        <v>2</v>
      </c>
      <c r="C35" s="4">
        <v>2</v>
      </c>
      <c r="D35" s="5">
        <v>39477</v>
      </c>
      <c r="E35" s="6" t="s">
        <v>73</v>
      </c>
      <c r="F35" s="4" t="s">
        <v>74</v>
      </c>
      <c r="G35" s="4" t="s">
        <v>74</v>
      </c>
      <c r="H35" s="4" t="s">
        <v>75</v>
      </c>
      <c r="I35" s="4" t="s">
        <v>40</v>
      </c>
      <c r="J35" s="4" t="s">
        <v>41</v>
      </c>
      <c r="K35" s="4">
        <v>22</v>
      </c>
      <c r="L35" s="4" t="str">
        <f t="shared" si="0"/>
        <v>20-25</v>
      </c>
      <c r="M35" s="4" t="s">
        <v>76</v>
      </c>
      <c r="N35" s="4">
        <v>3</v>
      </c>
      <c r="O35" s="4" t="s">
        <v>59</v>
      </c>
      <c r="P35" s="6" t="s">
        <v>46</v>
      </c>
      <c r="Q35" s="7">
        <v>2</v>
      </c>
      <c r="R35" s="7">
        <v>1</v>
      </c>
      <c r="AE35" s="4">
        <f t="shared" si="1"/>
        <v>4.2</v>
      </c>
      <c r="AF35" s="8">
        <f t="shared" si="2"/>
        <v>3</v>
      </c>
      <c r="AG35" s="8">
        <v>4.83</v>
      </c>
      <c r="AH35" s="4">
        <f t="shared" si="3"/>
        <v>7.4999999999999997E-2</v>
      </c>
      <c r="AI35" s="4">
        <f t="shared" si="3"/>
        <v>0.12075</v>
      </c>
      <c r="AK35" s="10">
        <f>Q35*(0.0093*(2.5^3.07))+R35*(0.0093*(7.5^3.07))+S35*(0.0093*(15^3.07))+T35*(0.0126*(25^3.0673))</f>
        <v>4.8276144479583056</v>
      </c>
    </row>
    <row r="36" spans="1:41" ht="12.75" customHeight="1">
      <c r="A36" s="4">
        <v>4</v>
      </c>
      <c r="B36" s="4">
        <v>2</v>
      </c>
      <c r="C36" s="4">
        <v>2</v>
      </c>
      <c r="D36" s="5">
        <v>39477</v>
      </c>
      <c r="E36" s="6" t="s">
        <v>73</v>
      </c>
      <c r="F36" s="4" t="s">
        <v>74</v>
      </c>
      <c r="G36" s="4" t="s">
        <v>74</v>
      </c>
      <c r="H36" s="4" t="s">
        <v>75</v>
      </c>
      <c r="I36" s="4" t="s">
        <v>40</v>
      </c>
      <c r="J36" s="4" t="s">
        <v>41</v>
      </c>
      <c r="K36" s="4">
        <v>22</v>
      </c>
      <c r="L36" s="4" t="str">
        <f t="shared" si="0"/>
        <v>20-25</v>
      </c>
      <c r="M36" s="4" t="s">
        <v>76</v>
      </c>
      <c r="N36" s="12">
        <v>4</v>
      </c>
      <c r="O36" s="4" t="s">
        <v>60</v>
      </c>
      <c r="P36" s="12" t="s">
        <v>48</v>
      </c>
      <c r="Q36" s="7">
        <v>2</v>
      </c>
      <c r="AE36" s="4">
        <f t="shared" si="1"/>
        <v>2.5</v>
      </c>
      <c r="AF36" s="8">
        <f t="shared" si="2"/>
        <v>2</v>
      </c>
      <c r="AG36" s="8">
        <v>0.56999999999999995</v>
      </c>
      <c r="AH36" s="4">
        <f t="shared" si="3"/>
        <v>0.05</v>
      </c>
      <c r="AI36" s="4">
        <f t="shared" si="3"/>
        <v>1.4249999999999999E-2</v>
      </c>
      <c r="AK36" s="10">
        <f>Q36*(0.0197*(2.5^2.9174))+R36*(0.0197*(7.5^2.9174))+S36*(0.0197*(15^2.9174))</f>
        <v>0.57075063471067744</v>
      </c>
    </row>
    <row r="37" spans="1:41" ht="12.75" customHeight="1">
      <c r="A37" s="4">
        <v>4</v>
      </c>
      <c r="B37" s="4">
        <v>2</v>
      </c>
      <c r="C37" s="4">
        <v>2</v>
      </c>
      <c r="D37" s="5">
        <v>39477</v>
      </c>
      <c r="E37" s="6" t="s">
        <v>73</v>
      </c>
      <c r="F37" s="4" t="s">
        <v>74</v>
      </c>
      <c r="G37" s="4" t="s">
        <v>74</v>
      </c>
      <c r="H37" s="4" t="s">
        <v>75</v>
      </c>
      <c r="I37" s="4" t="s">
        <v>40</v>
      </c>
      <c r="J37" s="4" t="s">
        <v>41</v>
      </c>
      <c r="K37" s="4">
        <v>22</v>
      </c>
      <c r="L37" s="4" t="str">
        <f t="shared" si="0"/>
        <v>20-25</v>
      </c>
      <c r="M37" s="4" t="s">
        <v>76</v>
      </c>
      <c r="N37" s="12">
        <v>5</v>
      </c>
      <c r="O37" s="4" t="s">
        <v>78</v>
      </c>
      <c r="P37" s="12" t="s">
        <v>44</v>
      </c>
      <c r="U37" s="7">
        <v>50</v>
      </c>
      <c r="AE37" s="4">
        <f t="shared" si="1"/>
        <v>35</v>
      </c>
      <c r="AF37" s="8">
        <f t="shared" si="2"/>
        <v>50</v>
      </c>
      <c r="AG37" s="8">
        <v>24992.400000000001</v>
      </c>
      <c r="AH37" s="4">
        <f t="shared" si="3"/>
        <v>1.25</v>
      </c>
      <c r="AI37" s="4">
        <f t="shared" si="3"/>
        <v>624.81000000000006</v>
      </c>
      <c r="AK37" s="10">
        <f>T37*(0.0524*((25/1.16064)^2.69))+U37*(0.0524*((35/1.16064)^2.69))</f>
        <v>24992.400077831349</v>
      </c>
    </row>
    <row r="38" spans="1:41" ht="12.75" customHeight="1">
      <c r="A38" s="4">
        <v>4</v>
      </c>
      <c r="B38" s="4">
        <v>2</v>
      </c>
      <c r="C38" s="4">
        <v>2</v>
      </c>
      <c r="D38" s="5">
        <v>39477</v>
      </c>
      <c r="E38" s="6" t="s">
        <v>73</v>
      </c>
      <c r="F38" s="4" t="s">
        <v>74</v>
      </c>
      <c r="G38" s="4" t="s">
        <v>74</v>
      </c>
      <c r="H38" s="4" t="s">
        <v>75</v>
      </c>
      <c r="I38" s="4" t="s">
        <v>40</v>
      </c>
      <c r="J38" s="4" t="s">
        <v>41</v>
      </c>
      <c r="K38" s="4">
        <v>22</v>
      </c>
      <c r="L38" s="4" t="str">
        <f t="shared" si="0"/>
        <v>20-25</v>
      </c>
      <c r="M38" s="4" t="s">
        <v>76</v>
      </c>
      <c r="N38" s="12">
        <v>6</v>
      </c>
      <c r="O38" s="4" t="s">
        <v>53</v>
      </c>
      <c r="P38" s="12" t="s">
        <v>54</v>
      </c>
      <c r="S38" s="7">
        <v>2</v>
      </c>
      <c r="AE38" s="4">
        <f t="shared" si="1"/>
        <v>15</v>
      </c>
      <c r="AF38" s="8">
        <f t="shared" si="2"/>
        <v>2</v>
      </c>
      <c r="AG38" s="8">
        <v>112.12</v>
      </c>
      <c r="AH38" s="4">
        <f t="shared" si="3"/>
        <v>0.05</v>
      </c>
      <c r="AI38" s="4">
        <f t="shared" si="3"/>
        <v>2.8029999999999999</v>
      </c>
      <c r="AK38" s="10">
        <f>Q38*(0.026*(2.5^2.87))+R38*(0.026*(7.5^2.87))+S38*(0.0236*((15/1.1)^2.975))+T38*(0.0236*((25/1.1)^2.975))+U38*(0.0236*((35/1.1)^2.975))</f>
        <v>112.11668697851727</v>
      </c>
    </row>
    <row r="39" spans="1:41" ht="12.75" customHeight="1">
      <c r="A39" s="4">
        <v>4</v>
      </c>
      <c r="B39" s="4">
        <v>2</v>
      </c>
      <c r="C39" s="4">
        <v>2</v>
      </c>
      <c r="D39" s="5">
        <v>39477</v>
      </c>
      <c r="E39" s="6" t="s">
        <v>73</v>
      </c>
      <c r="F39" s="4" t="s">
        <v>74</v>
      </c>
      <c r="G39" s="4" t="s">
        <v>74</v>
      </c>
      <c r="H39" s="4" t="s">
        <v>75</v>
      </c>
      <c r="I39" s="4" t="s">
        <v>40</v>
      </c>
      <c r="J39" s="4" t="s">
        <v>41</v>
      </c>
      <c r="K39" s="4">
        <v>22</v>
      </c>
      <c r="L39" s="4" t="str">
        <f t="shared" si="0"/>
        <v>20-25</v>
      </c>
      <c r="M39" s="4" t="s">
        <v>76</v>
      </c>
      <c r="N39" s="12">
        <v>7</v>
      </c>
      <c r="O39" s="4" t="s">
        <v>79</v>
      </c>
      <c r="P39" s="12" t="s">
        <v>54</v>
      </c>
      <c r="U39" s="7">
        <v>2</v>
      </c>
      <c r="AE39" s="4">
        <f t="shared" si="1"/>
        <v>35</v>
      </c>
      <c r="AF39" s="8">
        <f t="shared" si="2"/>
        <v>2</v>
      </c>
      <c r="AG39" s="8">
        <v>1744.43</v>
      </c>
      <c r="AH39" s="4">
        <f t="shared" si="3"/>
        <v>0.05</v>
      </c>
      <c r="AI39" s="4">
        <f t="shared" si="3"/>
        <v>43.610750000000003</v>
      </c>
      <c r="AK39" s="10">
        <f>Q39*(0.024*(2.5^2.93))+R39*(0.024*(7.5^2.93))+S39*(0.0225*((15/1.03416)^3))+T39*(0.0225*((25/1.03416)^3))+U39*(0.0225*((35/1.03416)^3))</f>
        <v>1744.4295683663831</v>
      </c>
    </row>
    <row r="40" spans="1:41" ht="12.75" customHeight="1">
      <c r="A40" s="4">
        <v>4</v>
      </c>
      <c r="B40" s="4">
        <v>2</v>
      </c>
      <c r="C40" s="4">
        <v>2</v>
      </c>
      <c r="D40" s="5">
        <v>39477</v>
      </c>
      <c r="E40" s="6" t="s">
        <v>73</v>
      </c>
      <c r="F40" s="4" t="s">
        <v>74</v>
      </c>
      <c r="G40" s="4" t="s">
        <v>74</v>
      </c>
      <c r="H40" s="4" t="s">
        <v>75</v>
      </c>
      <c r="I40" s="4" t="s">
        <v>40</v>
      </c>
      <c r="J40" s="4" t="s">
        <v>41</v>
      </c>
      <c r="K40" s="4">
        <v>22</v>
      </c>
      <c r="L40" s="4" t="str">
        <f t="shared" si="0"/>
        <v>20-25</v>
      </c>
      <c r="M40" s="4" t="s">
        <v>76</v>
      </c>
      <c r="N40" s="12">
        <v>8</v>
      </c>
      <c r="O40" s="4" t="s">
        <v>80</v>
      </c>
      <c r="P40" s="12" t="s">
        <v>81</v>
      </c>
      <c r="S40" s="7">
        <v>1</v>
      </c>
      <c r="AE40" s="4">
        <f t="shared" si="1"/>
        <v>15</v>
      </c>
      <c r="AF40" s="8">
        <f t="shared" si="2"/>
        <v>1</v>
      </c>
      <c r="AG40" s="8">
        <v>61.09</v>
      </c>
      <c r="AH40" s="4">
        <f t="shared" si="3"/>
        <v>2.5000000000000001E-2</v>
      </c>
      <c r="AI40" s="4">
        <f t="shared" si="3"/>
        <v>1.52725</v>
      </c>
      <c r="AK40" s="10">
        <f>Q40*(0.0202*(2.5^2.9595))+R40*(0.0202*(7.5^2.9595))+S40*(0.0202*(15^2.9595))+T40*(0.0202*(25^2.9595))</f>
        <v>61.093281166361997</v>
      </c>
    </row>
    <row r="41" spans="1:41" s="9" customFormat="1" ht="12.75" customHeight="1">
      <c r="A41" s="4">
        <v>4</v>
      </c>
      <c r="B41" s="4">
        <v>2</v>
      </c>
      <c r="C41" s="4">
        <v>2</v>
      </c>
      <c r="D41" s="5">
        <v>39477</v>
      </c>
      <c r="E41" s="6" t="s">
        <v>73</v>
      </c>
      <c r="F41" s="4" t="s">
        <v>74</v>
      </c>
      <c r="G41" s="4" t="s">
        <v>74</v>
      </c>
      <c r="H41" s="4" t="s">
        <v>75</v>
      </c>
      <c r="I41" s="4" t="s">
        <v>40</v>
      </c>
      <c r="J41" s="4" t="s">
        <v>41</v>
      </c>
      <c r="K41" s="4">
        <v>22</v>
      </c>
      <c r="L41" s="4" t="str">
        <f t="shared" si="0"/>
        <v>20-25</v>
      </c>
      <c r="M41" s="4" t="s">
        <v>76</v>
      </c>
      <c r="N41" s="12">
        <v>9</v>
      </c>
      <c r="O41" s="4" t="s">
        <v>82</v>
      </c>
      <c r="P41" s="6" t="s">
        <v>46</v>
      </c>
      <c r="Q41" s="7"/>
      <c r="R41" s="7"/>
      <c r="S41" s="7">
        <v>6</v>
      </c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4">
        <f t="shared" si="1"/>
        <v>15</v>
      </c>
      <c r="AF41" s="8">
        <f t="shared" si="2"/>
        <v>6</v>
      </c>
      <c r="AG41" s="8">
        <v>365.87</v>
      </c>
      <c r="AH41" s="4">
        <f t="shared" si="3"/>
        <v>0.15</v>
      </c>
      <c r="AI41" s="4">
        <f t="shared" si="3"/>
        <v>9.1467500000000008</v>
      </c>
      <c r="AJ41" s="4"/>
      <c r="AK41" s="10">
        <f>Q41*(0.0121*((2.5/1.09)^3.161))+R41*(0.0121*((7.5/1.09)^3.161))+S41*(0.0335*(15^2.772))+T41*(0.0335*(25^2.772))+U41*(0.0335*(35^2.772))</f>
        <v>365.865136699159</v>
      </c>
    </row>
    <row r="42" spans="1:41" ht="12.75" customHeight="1">
      <c r="A42" s="4">
        <v>4</v>
      </c>
      <c r="B42" s="4">
        <v>2</v>
      </c>
      <c r="C42" s="4">
        <v>2</v>
      </c>
      <c r="D42" s="5">
        <v>39477</v>
      </c>
      <c r="E42" s="6" t="s">
        <v>73</v>
      </c>
      <c r="F42" s="4" t="s">
        <v>74</v>
      </c>
      <c r="G42" s="4" t="s">
        <v>74</v>
      </c>
      <c r="H42" s="4" t="s">
        <v>75</v>
      </c>
      <c r="I42" s="4" t="s">
        <v>40</v>
      </c>
      <c r="J42" s="4" t="s">
        <v>41</v>
      </c>
      <c r="K42" s="4">
        <v>22</v>
      </c>
      <c r="L42" s="4" t="str">
        <f t="shared" si="0"/>
        <v>20-25</v>
      </c>
      <c r="M42" s="4" t="s">
        <v>76</v>
      </c>
      <c r="N42" s="12">
        <v>10</v>
      </c>
      <c r="O42" s="4" t="s">
        <v>83</v>
      </c>
      <c r="P42" s="6" t="s">
        <v>84</v>
      </c>
      <c r="R42" s="7">
        <v>1</v>
      </c>
      <c r="AE42" s="4">
        <f t="shared" si="1"/>
        <v>7.5</v>
      </c>
      <c r="AF42" s="8">
        <f t="shared" si="2"/>
        <v>1</v>
      </c>
      <c r="AG42" s="8">
        <v>12.3</v>
      </c>
      <c r="AH42" s="4">
        <f t="shared" si="3"/>
        <v>2.5000000000000001E-2</v>
      </c>
      <c r="AI42" s="4">
        <f t="shared" si="3"/>
        <v>0.3075</v>
      </c>
      <c r="AK42" s="10">
        <f>Q42*(0.0349*(2.5^2.9109))+R42*(0.0349*(7.5^2.9109))+S42*(0.0349*(15^2.9109))</f>
        <v>12.30385653569728</v>
      </c>
    </row>
    <row r="43" spans="1:41" ht="12.75" customHeight="1">
      <c r="A43" s="4">
        <v>4</v>
      </c>
      <c r="B43" s="4">
        <v>2</v>
      </c>
      <c r="C43" s="4">
        <v>2</v>
      </c>
      <c r="D43" s="5">
        <v>39477</v>
      </c>
      <c r="E43" s="6" t="s">
        <v>73</v>
      </c>
      <c r="F43" s="4" t="s">
        <v>74</v>
      </c>
      <c r="G43" s="4" t="s">
        <v>74</v>
      </c>
      <c r="H43" s="4" t="s">
        <v>75</v>
      </c>
      <c r="I43" s="4" t="s">
        <v>40</v>
      </c>
      <c r="J43" s="4" t="s">
        <v>41</v>
      </c>
      <c r="K43" s="4">
        <v>22</v>
      </c>
      <c r="L43" s="4" t="str">
        <f t="shared" si="0"/>
        <v>20-25</v>
      </c>
      <c r="M43" s="4" t="s">
        <v>76</v>
      </c>
      <c r="N43" s="12">
        <v>11</v>
      </c>
      <c r="O43" s="4" t="s">
        <v>85</v>
      </c>
      <c r="P43" s="6" t="s">
        <v>46</v>
      </c>
      <c r="Q43" s="7">
        <v>4</v>
      </c>
      <c r="AE43" s="4">
        <f t="shared" si="1"/>
        <v>2.5</v>
      </c>
      <c r="AF43" s="8">
        <f t="shared" si="2"/>
        <v>4</v>
      </c>
      <c r="AG43" s="8">
        <v>0.56999999999999995</v>
      </c>
      <c r="AH43" s="4">
        <f t="shared" si="3"/>
        <v>0.1</v>
      </c>
      <c r="AI43" s="4">
        <f t="shared" si="3"/>
        <v>1.4249999999999999E-2</v>
      </c>
      <c r="AK43" s="10">
        <f>Q43*(0.0091*(2.5^3))+R43*(0.0091*(7.5^3))</f>
        <v>0.56874999999999998</v>
      </c>
    </row>
    <row r="44" spans="1:41" ht="12.75" customHeight="1">
      <c r="A44" s="4">
        <v>4</v>
      </c>
      <c r="B44" s="4">
        <v>2</v>
      </c>
      <c r="C44" s="4">
        <v>2</v>
      </c>
      <c r="D44" s="5">
        <v>39477</v>
      </c>
      <c r="E44" s="6" t="s">
        <v>73</v>
      </c>
      <c r="F44" s="4" t="s">
        <v>74</v>
      </c>
      <c r="G44" s="4" t="s">
        <v>74</v>
      </c>
      <c r="H44" s="4" t="s">
        <v>75</v>
      </c>
      <c r="I44" s="4" t="s">
        <v>40</v>
      </c>
      <c r="J44" s="4" t="s">
        <v>41</v>
      </c>
      <c r="K44" s="4">
        <v>22</v>
      </c>
      <c r="L44" s="4" t="str">
        <f t="shared" si="0"/>
        <v>20-25</v>
      </c>
      <c r="M44" s="4" t="s">
        <v>76</v>
      </c>
      <c r="N44" s="12">
        <v>12</v>
      </c>
      <c r="O44" s="4" t="s">
        <v>66</v>
      </c>
      <c r="P44" s="12" t="s">
        <v>46</v>
      </c>
      <c r="Q44" s="7">
        <v>2</v>
      </c>
      <c r="AE44" s="4">
        <f t="shared" si="1"/>
        <v>2.5</v>
      </c>
      <c r="AF44" s="8">
        <f t="shared" si="2"/>
        <v>2</v>
      </c>
      <c r="AG44" s="8">
        <v>0.56999999999999995</v>
      </c>
      <c r="AH44" s="4">
        <f t="shared" si="3"/>
        <v>0.05</v>
      </c>
      <c r="AI44" s="4">
        <f t="shared" si="3"/>
        <v>1.4249999999999999E-2</v>
      </c>
      <c r="AK44" s="10">
        <f>Q44*(0.0213*(2.5^2.8235))+R44*(0.0213*(7.5^2.8235))</f>
        <v>0.56623044088770236</v>
      </c>
    </row>
    <row r="45" spans="1:41" ht="12.75" customHeight="1">
      <c r="A45" s="4">
        <v>4</v>
      </c>
      <c r="B45" s="4">
        <v>2</v>
      </c>
      <c r="C45" s="4">
        <v>2</v>
      </c>
      <c r="D45" s="5">
        <v>39477</v>
      </c>
      <c r="E45" s="6" t="s">
        <v>73</v>
      </c>
      <c r="F45" s="4" t="s">
        <v>74</v>
      </c>
      <c r="G45" s="4" t="s">
        <v>74</v>
      </c>
      <c r="H45" s="4" t="s">
        <v>75</v>
      </c>
      <c r="I45" s="4" t="s">
        <v>40</v>
      </c>
      <c r="J45" s="4" t="s">
        <v>41</v>
      </c>
      <c r="K45" s="4">
        <v>22</v>
      </c>
      <c r="L45" s="4" t="str">
        <f t="shared" si="0"/>
        <v>20-25</v>
      </c>
      <c r="M45" s="4" t="s">
        <v>76</v>
      </c>
      <c r="N45" s="4">
        <v>13</v>
      </c>
      <c r="O45" s="4" t="s">
        <v>86</v>
      </c>
      <c r="P45" s="6" t="s">
        <v>44</v>
      </c>
      <c r="S45" s="7">
        <v>1</v>
      </c>
      <c r="AE45" s="4">
        <f t="shared" si="1"/>
        <v>15</v>
      </c>
      <c r="AF45" s="8">
        <f t="shared" si="2"/>
        <v>1</v>
      </c>
      <c r="AG45" s="8">
        <v>22.22</v>
      </c>
      <c r="AH45" s="4">
        <f t="shared" si="3"/>
        <v>2.5000000000000001E-2</v>
      </c>
      <c r="AI45" s="4">
        <f t="shared" si="3"/>
        <v>0.55549999999999999</v>
      </c>
      <c r="AK45" s="10">
        <f>S45*(0.002*(15^3.44))+T45*(0.002*(25^3.44))+U45*(0.002*(35^3.44))</f>
        <v>22.222040093137309</v>
      </c>
    </row>
    <row r="46" spans="1:41" ht="12.75" customHeight="1">
      <c r="A46" s="4">
        <v>4</v>
      </c>
      <c r="B46" s="4">
        <v>2</v>
      </c>
      <c r="C46" s="4">
        <v>2</v>
      </c>
      <c r="D46" s="5">
        <v>39477</v>
      </c>
      <c r="E46" s="6" t="s">
        <v>73</v>
      </c>
      <c r="F46" s="4" t="s">
        <v>74</v>
      </c>
      <c r="G46" s="4" t="s">
        <v>74</v>
      </c>
      <c r="H46" s="4" t="s">
        <v>75</v>
      </c>
      <c r="I46" s="4" t="s">
        <v>40</v>
      </c>
      <c r="J46" s="4" t="s">
        <v>41</v>
      </c>
      <c r="K46" s="4">
        <v>22</v>
      </c>
      <c r="L46" s="4" t="str">
        <f t="shared" si="0"/>
        <v>20-25</v>
      </c>
      <c r="M46" s="4" t="s">
        <v>76</v>
      </c>
      <c r="N46" s="12">
        <v>14</v>
      </c>
      <c r="O46" s="4" t="s">
        <v>72</v>
      </c>
      <c r="P46" s="6" t="s">
        <v>46</v>
      </c>
      <c r="Q46" s="7">
        <v>1</v>
      </c>
      <c r="AE46" s="4">
        <f t="shared" si="1"/>
        <v>2.5</v>
      </c>
      <c r="AF46" s="8">
        <f t="shared" si="2"/>
        <v>1</v>
      </c>
      <c r="AG46" s="8">
        <v>0.21</v>
      </c>
      <c r="AH46" s="4">
        <f t="shared" si="3"/>
        <v>2.5000000000000001E-2</v>
      </c>
      <c r="AI46" s="4">
        <f t="shared" si="3"/>
        <v>5.2499999999999995E-3</v>
      </c>
      <c r="AK46" s="10">
        <f>Q46*(0.0128*(2.5^3.036))+R46*(0.0128*(7.5^3.036))+S46*(0.0128*(15^3.036))</f>
        <v>0.20670731032441741</v>
      </c>
    </row>
    <row r="47" spans="1:41" s="13" customFormat="1" ht="12.75" customHeight="1">
      <c r="A47" s="4">
        <v>5</v>
      </c>
      <c r="B47" s="4">
        <v>2</v>
      </c>
      <c r="C47" s="4">
        <v>2</v>
      </c>
      <c r="D47" s="5">
        <v>39477</v>
      </c>
      <c r="E47" s="6" t="s">
        <v>73</v>
      </c>
      <c r="F47" s="4" t="s">
        <v>74</v>
      </c>
      <c r="G47" s="4" t="s">
        <v>74</v>
      </c>
      <c r="H47" s="4" t="s">
        <v>75</v>
      </c>
      <c r="I47" s="4" t="s">
        <v>40</v>
      </c>
      <c r="J47" s="4" t="s">
        <v>41</v>
      </c>
      <c r="K47" s="4">
        <v>22</v>
      </c>
      <c r="L47" s="4" t="str">
        <f t="shared" si="0"/>
        <v>20-25</v>
      </c>
      <c r="M47" s="4" t="s">
        <v>76</v>
      </c>
      <c r="N47" s="4">
        <v>1</v>
      </c>
      <c r="O47" s="4" t="s">
        <v>52</v>
      </c>
      <c r="P47" s="6" t="s">
        <v>46</v>
      </c>
      <c r="Q47" s="7"/>
      <c r="R47" s="7"/>
      <c r="S47" s="7">
        <v>220</v>
      </c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4">
        <f t="shared" si="1"/>
        <v>15</v>
      </c>
      <c r="AF47" s="8">
        <f t="shared" si="2"/>
        <v>220</v>
      </c>
      <c r="AG47" s="8">
        <v>5500.38</v>
      </c>
      <c r="AH47" s="4">
        <f t="shared" si="3"/>
        <v>5.5</v>
      </c>
      <c r="AI47" s="4">
        <f t="shared" si="3"/>
        <v>137.5095</v>
      </c>
      <c r="AJ47" s="4"/>
      <c r="AK47" s="10">
        <f>Q47*(0.01*(((2.5-1.82)/1.15)^3.208))+R47*(0.01*(((7.5-1.82)/1.15)^3.208))+S47*(0.01*(((15-1.82)/1.15)^3.208))+T47*(0.01*(((25-1.82)/1.15)^3.208))</f>
        <v>5500.3793770947905</v>
      </c>
      <c r="AL47" s="4"/>
      <c r="AM47" s="4"/>
      <c r="AN47" s="4"/>
      <c r="AO47" s="4"/>
    </row>
    <row r="48" spans="1:41" ht="12.75" customHeight="1">
      <c r="A48" s="4">
        <v>5</v>
      </c>
      <c r="B48" s="4">
        <v>2</v>
      </c>
      <c r="C48" s="4">
        <v>2</v>
      </c>
      <c r="D48" s="5">
        <v>39477</v>
      </c>
      <c r="E48" s="6" t="s">
        <v>73</v>
      </c>
      <c r="F48" s="4" t="s">
        <v>74</v>
      </c>
      <c r="G48" s="4" t="s">
        <v>74</v>
      </c>
      <c r="H48" s="4" t="s">
        <v>75</v>
      </c>
      <c r="I48" s="4" t="s">
        <v>40</v>
      </c>
      <c r="J48" s="4" t="s">
        <v>41</v>
      </c>
      <c r="K48" s="4">
        <v>22</v>
      </c>
      <c r="L48" s="4" t="str">
        <f t="shared" si="0"/>
        <v>20-25</v>
      </c>
      <c r="M48" s="4" t="s">
        <v>76</v>
      </c>
      <c r="N48" s="4">
        <v>2</v>
      </c>
      <c r="O48" s="4" t="s">
        <v>58</v>
      </c>
      <c r="P48" s="12" t="s">
        <v>46</v>
      </c>
      <c r="T48" s="7">
        <v>1</v>
      </c>
      <c r="AE48" s="4">
        <f t="shared" si="1"/>
        <v>25</v>
      </c>
      <c r="AF48" s="8">
        <f t="shared" si="2"/>
        <v>1</v>
      </c>
      <c r="AG48" s="8">
        <v>211.39</v>
      </c>
      <c r="AH48" s="4">
        <f t="shared" si="3"/>
        <v>2.5000000000000001E-2</v>
      </c>
      <c r="AI48" s="4">
        <f t="shared" si="3"/>
        <v>5.2847499999999998</v>
      </c>
      <c r="AK48" s="10">
        <f>Q48*(0.0145*((2.5/1.08175)^3.053))+R48*(0.0145*((7.5/1.08175)^3.053))+S48*(0.0145*((15/1.08175)^3.053))+T48*(0.0145*((25/1.08175)^3.053))+U48*(0.0145*((35/1.08175)^3.053))+V48*(0.0145*((45/1.08175)^3.053))+W48*(0.0145*((55/1.08175)^3.053))</f>
        <v>211.39242031612073</v>
      </c>
    </row>
    <row r="49" spans="1:37" ht="12.75" customHeight="1">
      <c r="A49" s="4">
        <v>5</v>
      </c>
      <c r="B49" s="4">
        <v>2</v>
      </c>
      <c r="C49" s="4">
        <v>2</v>
      </c>
      <c r="D49" s="5">
        <v>39477</v>
      </c>
      <c r="E49" s="6" t="s">
        <v>73</v>
      </c>
      <c r="F49" s="4" t="s">
        <v>74</v>
      </c>
      <c r="G49" s="4" t="s">
        <v>74</v>
      </c>
      <c r="H49" s="4" t="s">
        <v>75</v>
      </c>
      <c r="I49" s="4" t="s">
        <v>40</v>
      </c>
      <c r="J49" s="4" t="s">
        <v>41</v>
      </c>
      <c r="K49" s="4">
        <v>22</v>
      </c>
      <c r="L49" s="4" t="str">
        <f t="shared" si="0"/>
        <v>20-25</v>
      </c>
      <c r="M49" s="4" t="s">
        <v>76</v>
      </c>
      <c r="N49" s="4">
        <v>3</v>
      </c>
      <c r="O49" s="4" t="s">
        <v>78</v>
      </c>
      <c r="P49" s="12" t="s">
        <v>44</v>
      </c>
      <c r="U49" s="7">
        <v>50</v>
      </c>
      <c r="AE49" s="4">
        <f t="shared" si="1"/>
        <v>35</v>
      </c>
      <c r="AF49" s="8">
        <f t="shared" si="2"/>
        <v>50</v>
      </c>
      <c r="AG49" s="8">
        <v>24992.400000000001</v>
      </c>
      <c r="AH49" s="4">
        <f t="shared" si="3"/>
        <v>1.25</v>
      </c>
      <c r="AI49" s="4">
        <f t="shared" si="3"/>
        <v>624.81000000000006</v>
      </c>
      <c r="AK49" s="10">
        <f>T49*(0.0524*((25/1.16064)^2.69))+U49*(0.0524*((35/1.16064)^2.69))</f>
        <v>24992.400077831349</v>
      </c>
    </row>
    <row r="50" spans="1:37" ht="12.75" customHeight="1">
      <c r="A50" s="12">
        <v>5</v>
      </c>
      <c r="B50" s="12">
        <v>2</v>
      </c>
      <c r="C50" s="12">
        <v>2</v>
      </c>
      <c r="D50" s="14">
        <v>39477</v>
      </c>
      <c r="E50" s="6" t="s">
        <v>73</v>
      </c>
      <c r="F50" s="12" t="s">
        <v>74</v>
      </c>
      <c r="G50" s="12" t="s">
        <v>74</v>
      </c>
      <c r="H50" s="12" t="s">
        <v>75</v>
      </c>
      <c r="I50" s="12" t="s">
        <v>40</v>
      </c>
      <c r="J50" s="12" t="s">
        <v>41</v>
      </c>
      <c r="K50" s="12">
        <v>22</v>
      </c>
      <c r="L50" s="12" t="str">
        <f t="shared" si="0"/>
        <v>20-25</v>
      </c>
      <c r="M50" s="12" t="s">
        <v>76</v>
      </c>
      <c r="N50" s="12">
        <v>4</v>
      </c>
      <c r="O50" s="12" t="s">
        <v>87</v>
      </c>
      <c r="P50" s="6" t="s">
        <v>46</v>
      </c>
      <c r="Q50" s="15"/>
      <c r="R50" s="15">
        <v>1</v>
      </c>
      <c r="S50" s="15">
        <v>3</v>
      </c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2">
        <f t="shared" si="1"/>
        <v>13.1</v>
      </c>
      <c r="AF50" s="16">
        <f t="shared" si="2"/>
        <v>4</v>
      </c>
      <c r="AG50" s="16">
        <v>171.87</v>
      </c>
      <c r="AH50" s="12">
        <f t="shared" si="3"/>
        <v>0.1</v>
      </c>
      <c r="AI50" s="4">
        <f t="shared" si="3"/>
        <v>4.2967500000000003</v>
      </c>
      <c r="AJ50" s="12"/>
      <c r="AK50" s="10">
        <f>Q50*(0.0229*((2.5/1.08)^2.958))+R50*(0.0229*((7.5/1.08)^2.958))+S50*(0.0229*((15/1.08)^2.958))+T50*(0.0229*((25/1.08)^2.958))+U50*(0.0229*((35/1.08)^2.958))</f>
        <v>171.87346813974838</v>
      </c>
    </row>
    <row r="51" spans="1:37" s="13" customFormat="1" ht="12.75" customHeight="1">
      <c r="A51" s="4">
        <v>5</v>
      </c>
      <c r="B51" s="4">
        <v>2</v>
      </c>
      <c r="C51" s="4">
        <v>2</v>
      </c>
      <c r="D51" s="5">
        <v>39477</v>
      </c>
      <c r="E51" s="6" t="s">
        <v>73</v>
      </c>
      <c r="F51" s="4" t="s">
        <v>74</v>
      </c>
      <c r="G51" s="4" t="s">
        <v>74</v>
      </c>
      <c r="H51" s="4" t="s">
        <v>75</v>
      </c>
      <c r="I51" s="4" t="s">
        <v>40</v>
      </c>
      <c r="J51" s="4" t="s">
        <v>41</v>
      </c>
      <c r="K51" s="4">
        <v>22</v>
      </c>
      <c r="L51" s="4" t="str">
        <f t="shared" si="0"/>
        <v>20-25</v>
      </c>
      <c r="M51" s="4" t="s">
        <v>76</v>
      </c>
      <c r="N51" s="12">
        <v>5</v>
      </c>
      <c r="O51" s="4" t="s">
        <v>53</v>
      </c>
      <c r="P51" s="12" t="s">
        <v>54</v>
      </c>
      <c r="Q51" s="7"/>
      <c r="R51" s="7"/>
      <c r="S51" s="7">
        <v>2</v>
      </c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4">
        <f t="shared" si="1"/>
        <v>15</v>
      </c>
      <c r="AF51" s="8">
        <f t="shared" si="2"/>
        <v>2</v>
      </c>
      <c r="AG51" s="8">
        <v>112.12</v>
      </c>
      <c r="AH51" s="4">
        <f t="shared" si="3"/>
        <v>0.05</v>
      </c>
      <c r="AI51" s="4">
        <f t="shared" si="3"/>
        <v>2.8029999999999999</v>
      </c>
      <c r="AJ51" s="4"/>
      <c r="AK51" s="10">
        <f>Q51*(0.026*(2.5^2.87))+R51*(0.026*(7.5^2.87))+S51*(0.0236*((15/1.1)^2.975))+T51*(0.0236*((25/1.1)^2.975))+U51*(0.0236*((35/1.1)^2.975))</f>
        <v>112.11668697851727</v>
      </c>
    </row>
    <row r="52" spans="1:37" ht="12.75" customHeight="1">
      <c r="A52" s="4">
        <v>5</v>
      </c>
      <c r="B52" s="4">
        <v>2</v>
      </c>
      <c r="C52" s="4">
        <v>2</v>
      </c>
      <c r="D52" s="5">
        <v>39477</v>
      </c>
      <c r="E52" s="6" t="s">
        <v>73</v>
      </c>
      <c r="F52" s="4" t="s">
        <v>74</v>
      </c>
      <c r="G52" s="4" t="s">
        <v>74</v>
      </c>
      <c r="H52" s="4" t="s">
        <v>75</v>
      </c>
      <c r="I52" s="4" t="s">
        <v>40</v>
      </c>
      <c r="J52" s="4" t="s">
        <v>41</v>
      </c>
      <c r="K52" s="4">
        <v>22</v>
      </c>
      <c r="L52" s="4" t="str">
        <f t="shared" si="0"/>
        <v>20-25</v>
      </c>
      <c r="M52" s="4" t="s">
        <v>76</v>
      </c>
      <c r="N52" s="12">
        <v>6</v>
      </c>
      <c r="O52" s="4" t="s">
        <v>69</v>
      </c>
      <c r="P52" s="12" t="s">
        <v>48</v>
      </c>
      <c r="S52" s="7">
        <v>4</v>
      </c>
      <c r="AE52" s="4">
        <f t="shared" si="1"/>
        <v>15</v>
      </c>
      <c r="AF52" s="8">
        <f t="shared" si="2"/>
        <v>4</v>
      </c>
      <c r="AG52" s="8">
        <v>437.86</v>
      </c>
      <c r="AH52" s="4">
        <f t="shared" si="3"/>
        <v>0.1</v>
      </c>
      <c r="AI52" s="4">
        <f t="shared" si="3"/>
        <v>10.9465</v>
      </c>
      <c r="AK52" s="10">
        <f>Q52*(0.029*(2.5^2.98))+R52*(0.029*(7.5^2.98))+S52*(0.0222*(15^3.14))</f>
        <v>437.86428137123426</v>
      </c>
    </row>
    <row r="53" spans="1:37" ht="12.75" customHeight="1">
      <c r="A53" s="4">
        <v>5</v>
      </c>
      <c r="B53" s="4">
        <v>2</v>
      </c>
      <c r="C53" s="4">
        <v>2</v>
      </c>
      <c r="D53" s="5">
        <v>39477</v>
      </c>
      <c r="E53" s="6" t="s">
        <v>73</v>
      </c>
      <c r="F53" s="4" t="s">
        <v>74</v>
      </c>
      <c r="G53" s="4" t="s">
        <v>74</v>
      </c>
      <c r="H53" s="4" t="s">
        <v>75</v>
      </c>
      <c r="I53" s="4" t="s">
        <v>40</v>
      </c>
      <c r="J53" s="4" t="s">
        <v>41</v>
      </c>
      <c r="K53" s="4">
        <v>22</v>
      </c>
      <c r="L53" s="4" t="str">
        <f t="shared" si="0"/>
        <v>20-25</v>
      </c>
      <c r="M53" s="4" t="s">
        <v>76</v>
      </c>
      <c r="N53" s="12">
        <v>7</v>
      </c>
      <c r="O53" s="4" t="s">
        <v>88</v>
      </c>
      <c r="P53" s="12" t="s">
        <v>81</v>
      </c>
      <c r="R53" s="7">
        <v>1</v>
      </c>
      <c r="AE53" s="4">
        <f t="shared" si="1"/>
        <v>7.5</v>
      </c>
      <c r="AF53" s="8">
        <f t="shared" si="2"/>
        <v>1</v>
      </c>
      <c r="AG53" s="8">
        <v>7.85</v>
      </c>
      <c r="AH53" s="4">
        <f t="shared" si="3"/>
        <v>2.5000000000000001E-2</v>
      </c>
      <c r="AI53" s="4">
        <f t="shared" si="3"/>
        <v>0.19624999999999998</v>
      </c>
      <c r="AK53" s="10">
        <f>R53*(0.0202*(7.5^2.9595))</f>
        <v>7.8540774295436098</v>
      </c>
    </row>
    <row r="54" spans="1:37" ht="12.75" customHeight="1">
      <c r="A54" s="4">
        <v>5</v>
      </c>
      <c r="B54" s="4">
        <v>2</v>
      </c>
      <c r="C54" s="4">
        <v>2</v>
      </c>
      <c r="D54" s="5">
        <v>39477</v>
      </c>
      <c r="E54" s="6" t="s">
        <v>73</v>
      </c>
      <c r="F54" s="4" t="s">
        <v>74</v>
      </c>
      <c r="G54" s="4" t="s">
        <v>74</v>
      </c>
      <c r="H54" s="4" t="s">
        <v>75</v>
      </c>
      <c r="I54" s="4" t="s">
        <v>40</v>
      </c>
      <c r="J54" s="4" t="s">
        <v>41</v>
      </c>
      <c r="K54" s="4">
        <v>22</v>
      </c>
      <c r="L54" s="4" t="str">
        <f t="shared" si="0"/>
        <v>20-25</v>
      </c>
      <c r="M54" s="4" t="s">
        <v>76</v>
      </c>
      <c r="N54" s="4">
        <v>8</v>
      </c>
      <c r="O54" s="4" t="s">
        <v>59</v>
      </c>
      <c r="P54" s="6" t="s">
        <v>46</v>
      </c>
      <c r="Q54" s="7">
        <v>1</v>
      </c>
      <c r="AE54" s="4">
        <f t="shared" si="1"/>
        <v>2.5</v>
      </c>
      <c r="AF54" s="8">
        <f t="shared" si="2"/>
        <v>1</v>
      </c>
      <c r="AG54" s="8">
        <v>0.15</v>
      </c>
      <c r="AH54" s="4">
        <f t="shared" si="3"/>
        <v>2.5000000000000001E-2</v>
      </c>
      <c r="AI54" s="4">
        <f t="shared" si="3"/>
        <v>3.7499999999999999E-3</v>
      </c>
      <c r="AK54" s="10">
        <f>Q54*(0.0093*(2.5^3.07))+R54*(0.0093*(7.5^3.07))+S54*(0.0093*(15^3.07))+T54*(0.0126*(25^3.0673))</f>
        <v>0.15493829594967426</v>
      </c>
    </row>
    <row r="55" spans="1:37" ht="12.75" customHeight="1">
      <c r="A55" s="4">
        <v>5</v>
      </c>
      <c r="B55" s="4">
        <v>2</v>
      </c>
      <c r="C55" s="4">
        <v>2</v>
      </c>
      <c r="D55" s="5">
        <v>39477</v>
      </c>
      <c r="E55" s="6" t="s">
        <v>73</v>
      </c>
      <c r="F55" s="4" t="s">
        <v>74</v>
      </c>
      <c r="G55" s="4" t="s">
        <v>74</v>
      </c>
      <c r="H55" s="4" t="s">
        <v>75</v>
      </c>
      <c r="I55" s="4" t="s">
        <v>40</v>
      </c>
      <c r="J55" s="4" t="s">
        <v>41</v>
      </c>
      <c r="K55" s="4">
        <v>22</v>
      </c>
      <c r="L55" s="4" t="str">
        <f t="shared" si="0"/>
        <v>20-25</v>
      </c>
      <c r="M55" s="4" t="s">
        <v>76</v>
      </c>
      <c r="N55" s="4">
        <v>9</v>
      </c>
      <c r="O55" s="4" t="s">
        <v>72</v>
      </c>
      <c r="P55" s="6" t="s">
        <v>46</v>
      </c>
      <c r="Q55" s="7">
        <v>1</v>
      </c>
      <c r="AE55" s="4">
        <f t="shared" si="1"/>
        <v>2.5</v>
      </c>
      <c r="AF55" s="8">
        <f t="shared" si="2"/>
        <v>1</v>
      </c>
      <c r="AG55" s="8">
        <v>0.21</v>
      </c>
      <c r="AH55" s="4">
        <f t="shared" si="3"/>
        <v>2.5000000000000001E-2</v>
      </c>
      <c r="AI55" s="4">
        <f t="shared" si="3"/>
        <v>5.2499999999999995E-3</v>
      </c>
      <c r="AK55" s="10">
        <f>Q55*(0.0128*(2.5^3.036))+R55*(0.0128*(7.5^3.036))+S55*(0.0128*(15^3.036))</f>
        <v>0.20670731032441741</v>
      </c>
    </row>
    <row r="56" spans="1:37" ht="12.75" customHeight="1">
      <c r="A56" s="4">
        <v>5</v>
      </c>
      <c r="B56" s="4">
        <v>2</v>
      </c>
      <c r="C56" s="4">
        <v>2</v>
      </c>
      <c r="D56" s="5">
        <v>39477</v>
      </c>
      <c r="E56" s="6" t="s">
        <v>73</v>
      </c>
      <c r="F56" s="4" t="s">
        <v>74</v>
      </c>
      <c r="G56" s="4" t="s">
        <v>74</v>
      </c>
      <c r="H56" s="4" t="s">
        <v>75</v>
      </c>
      <c r="I56" s="4" t="s">
        <v>40</v>
      </c>
      <c r="J56" s="4" t="s">
        <v>41</v>
      </c>
      <c r="K56" s="4">
        <v>22</v>
      </c>
      <c r="L56" s="4" t="str">
        <f t="shared" si="0"/>
        <v>20-25</v>
      </c>
      <c r="M56" s="4" t="s">
        <v>76</v>
      </c>
      <c r="N56" s="12">
        <v>10</v>
      </c>
      <c r="O56" s="4" t="s">
        <v>79</v>
      </c>
      <c r="P56" s="12" t="s">
        <v>54</v>
      </c>
      <c r="S56" s="7">
        <v>2</v>
      </c>
      <c r="T56" s="7">
        <v>1</v>
      </c>
      <c r="AE56" s="4">
        <f t="shared" si="1"/>
        <v>18.3</v>
      </c>
      <c r="AF56" s="8">
        <f t="shared" si="2"/>
        <v>3</v>
      </c>
      <c r="AG56" s="8">
        <v>455.18</v>
      </c>
      <c r="AH56" s="4">
        <f t="shared" si="3"/>
        <v>7.4999999999999997E-2</v>
      </c>
      <c r="AI56" s="4">
        <f t="shared" si="3"/>
        <v>11.3795</v>
      </c>
      <c r="AK56" s="10">
        <f>Q56*(0.024*(2.5^2.93))+R56*(0.024*(7.5^2.93))+S56*(0.0225*((15/1.03416)^3))+T56*(0.0225*((25/1.03416)^3))+U56*(0.0225*((35/1.03416)^3))</f>
        <v>455.17914393233593</v>
      </c>
    </row>
    <row r="57" spans="1:37" ht="12.75" customHeight="1">
      <c r="A57" s="4">
        <v>5</v>
      </c>
      <c r="B57" s="4">
        <v>2</v>
      </c>
      <c r="C57" s="4">
        <v>2</v>
      </c>
      <c r="D57" s="5">
        <v>39477</v>
      </c>
      <c r="E57" s="6" t="s">
        <v>73</v>
      </c>
      <c r="F57" s="4" t="s">
        <v>74</v>
      </c>
      <c r="G57" s="4" t="s">
        <v>74</v>
      </c>
      <c r="H57" s="4" t="s">
        <v>75</v>
      </c>
      <c r="I57" s="4" t="s">
        <v>40</v>
      </c>
      <c r="J57" s="4" t="s">
        <v>41</v>
      </c>
      <c r="K57" s="4">
        <v>22</v>
      </c>
      <c r="L57" s="4" t="str">
        <f t="shared" si="0"/>
        <v>20-25</v>
      </c>
      <c r="M57" s="4" t="s">
        <v>76</v>
      </c>
      <c r="N57" s="4">
        <v>11</v>
      </c>
      <c r="O57" s="4" t="s">
        <v>68</v>
      </c>
      <c r="P57" s="6" t="s">
        <v>46</v>
      </c>
      <c r="S57" s="7">
        <v>2</v>
      </c>
      <c r="T57" s="7">
        <v>2</v>
      </c>
      <c r="AE57" s="4">
        <f t="shared" si="1"/>
        <v>20</v>
      </c>
      <c r="AF57" s="8">
        <f t="shared" si="2"/>
        <v>4</v>
      </c>
      <c r="AG57" s="8">
        <v>394.55</v>
      </c>
      <c r="AH57" s="4">
        <f t="shared" si="3"/>
        <v>0.1</v>
      </c>
      <c r="AI57" s="4">
        <f t="shared" si="3"/>
        <v>9.8637499999999996</v>
      </c>
      <c r="AK57" s="10">
        <f>Q57*(0.0208*((2.5/1.21)^3))+R57*(0.0208*((7.5/1.21)^3))+S57*(0.0208*((15/1.21)^3))+T57*(0.0079*(25^3.076))+U57*(0.0079*(35^3.076))</f>
        <v>394.5496589440699</v>
      </c>
    </row>
    <row r="58" spans="1:37" ht="12.75" customHeight="1">
      <c r="A58" s="4">
        <v>5</v>
      </c>
      <c r="B58" s="4">
        <v>2</v>
      </c>
      <c r="C58" s="4">
        <v>2</v>
      </c>
      <c r="D58" s="5">
        <v>39477</v>
      </c>
      <c r="E58" s="6" t="s">
        <v>73</v>
      </c>
      <c r="F58" s="4" t="s">
        <v>74</v>
      </c>
      <c r="G58" s="4" t="s">
        <v>74</v>
      </c>
      <c r="H58" s="4" t="s">
        <v>75</v>
      </c>
      <c r="I58" s="4" t="s">
        <v>40</v>
      </c>
      <c r="J58" s="4" t="s">
        <v>41</v>
      </c>
      <c r="K58" s="4">
        <v>22</v>
      </c>
      <c r="L58" s="4" t="str">
        <f t="shared" si="0"/>
        <v>20-25</v>
      </c>
      <c r="M58" s="4" t="s">
        <v>76</v>
      </c>
      <c r="N58" s="4">
        <v>12</v>
      </c>
      <c r="O58" s="4" t="s">
        <v>82</v>
      </c>
      <c r="P58" s="6" t="s">
        <v>46</v>
      </c>
      <c r="S58" s="7">
        <v>1</v>
      </c>
      <c r="T58" s="7">
        <v>1</v>
      </c>
      <c r="AE58" s="4">
        <f t="shared" si="1"/>
        <v>20</v>
      </c>
      <c r="AF58" s="8">
        <f t="shared" si="2"/>
        <v>2</v>
      </c>
      <c r="AG58" s="8">
        <v>312.24</v>
      </c>
      <c r="AH58" s="4">
        <f t="shared" si="3"/>
        <v>0.05</v>
      </c>
      <c r="AI58" s="4">
        <f t="shared" si="3"/>
        <v>7.806</v>
      </c>
      <c r="AK58" s="10">
        <f>Q58*(0.0121*((2.5/1.09)^3.161))+R58*(0.0121*((7.5/1.09)^3.161))+S58*(0.0335*(15^2.772))+T58*(0.0335*(25^2.772))+U58*(0.0335*(35^2.772))</f>
        <v>312.24397693327921</v>
      </c>
    </row>
    <row r="59" spans="1:37" ht="12.75" customHeight="1">
      <c r="A59" s="4">
        <v>5</v>
      </c>
      <c r="B59" s="4">
        <v>2</v>
      </c>
      <c r="C59" s="4">
        <v>2</v>
      </c>
      <c r="D59" s="5">
        <v>39477</v>
      </c>
      <c r="E59" s="6" t="s">
        <v>73</v>
      </c>
      <c r="F59" s="4" t="s">
        <v>74</v>
      </c>
      <c r="G59" s="4" t="s">
        <v>74</v>
      </c>
      <c r="H59" s="4" t="s">
        <v>75</v>
      </c>
      <c r="I59" s="4" t="s">
        <v>40</v>
      </c>
      <c r="J59" s="4" t="s">
        <v>41</v>
      </c>
      <c r="K59" s="4">
        <v>22</v>
      </c>
      <c r="L59" s="4" t="str">
        <f t="shared" si="0"/>
        <v>20-25</v>
      </c>
      <c r="M59" s="4" t="s">
        <v>76</v>
      </c>
      <c r="N59" s="12">
        <v>13</v>
      </c>
      <c r="O59" s="4" t="s">
        <v>89</v>
      </c>
      <c r="P59" s="4" t="s">
        <v>56</v>
      </c>
      <c r="S59" s="7">
        <v>3</v>
      </c>
      <c r="AE59" s="4">
        <f t="shared" si="1"/>
        <v>15</v>
      </c>
      <c r="AF59" s="8">
        <f t="shared" si="2"/>
        <v>3</v>
      </c>
      <c r="AG59" s="8">
        <v>216.02</v>
      </c>
      <c r="AH59" s="4">
        <f t="shared" si="3"/>
        <v>7.4999999999999997E-2</v>
      </c>
      <c r="AI59" s="4">
        <f t="shared" si="3"/>
        <v>5.4005000000000001</v>
      </c>
      <c r="AK59" s="10">
        <f>R59*(0.0246*(7.5^2.85))+S59*(0.0227*((15/1.13204)^3.12))+T59*(0.0227*((25/1.13204)^3.12))</f>
        <v>216.02455014267076</v>
      </c>
    </row>
    <row r="60" spans="1:37" ht="12.75" customHeight="1">
      <c r="A60" s="4">
        <v>5</v>
      </c>
      <c r="B60" s="4">
        <v>2</v>
      </c>
      <c r="C60" s="4">
        <v>2</v>
      </c>
      <c r="D60" s="5">
        <v>39477</v>
      </c>
      <c r="E60" s="6" t="s">
        <v>73</v>
      </c>
      <c r="F60" s="4" t="s">
        <v>74</v>
      </c>
      <c r="G60" s="4" t="s">
        <v>74</v>
      </c>
      <c r="H60" s="4" t="s">
        <v>75</v>
      </c>
      <c r="I60" s="4" t="s">
        <v>40</v>
      </c>
      <c r="J60" s="4" t="s">
        <v>41</v>
      </c>
      <c r="K60" s="4">
        <v>22</v>
      </c>
      <c r="L60" s="4" t="str">
        <f t="shared" si="0"/>
        <v>20-25</v>
      </c>
      <c r="M60" s="4" t="s">
        <v>76</v>
      </c>
      <c r="N60" s="12">
        <v>14</v>
      </c>
      <c r="O60" s="4" t="s">
        <v>49</v>
      </c>
      <c r="P60" s="6" t="s">
        <v>46</v>
      </c>
      <c r="Q60" s="7">
        <v>7</v>
      </c>
      <c r="R60" s="7">
        <v>1</v>
      </c>
      <c r="AE60" s="4">
        <f t="shared" si="1"/>
        <v>3.1</v>
      </c>
      <c r="AF60" s="8">
        <f t="shared" si="2"/>
        <v>8</v>
      </c>
      <c r="AG60" s="8">
        <v>7.18</v>
      </c>
      <c r="AH60" s="4">
        <f t="shared" si="3"/>
        <v>0.2</v>
      </c>
      <c r="AI60" s="4">
        <f t="shared" si="3"/>
        <v>0.17949999999999999</v>
      </c>
      <c r="AK60" s="10">
        <f>Q60*(0.007*(2.5^3.39))+R60*(0.0126*(7.5^3.0673))+S60*(0.0126*(15^3.0673))+T60*(0.0126*(25^3.0673))+U60*(0.0126*(35^3.0673))</f>
        <v>7.1820901939277579</v>
      </c>
    </row>
    <row r="61" spans="1:37" s="13" customFormat="1" ht="12.75" customHeight="1">
      <c r="A61" s="4">
        <v>5</v>
      </c>
      <c r="B61" s="4">
        <v>2</v>
      </c>
      <c r="C61" s="4">
        <v>2</v>
      </c>
      <c r="D61" s="5">
        <v>39477</v>
      </c>
      <c r="E61" s="6" t="s">
        <v>73</v>
      </c>
      <c r="F61" s="4" t="s">
        <v>74</v>
      </c>
      <c r="G61" s="4" t="s">
        <v>74</v>
      </c>
      <c r="H61" s="4" t="s">
        <v>75</v>
      </c>
      <c r="I61" s="4" t="s">
        <v>40</v>
      </c>
      <c r="J61" s="4" t="s">
        <v>41</v>
      </c>
      <c r="K61" s="4">
        <v>22</v>
      </c>
      <c r="L61" s="4" t="str">
        <f t="shared" si="0"/>
        <v>20-25</v>
      </c>
      <c r="M61" s="4" t="s">
        <v>76</v>
      </c>
      <c r="N61" s="12">
        <v>15</v>
      </c>
      <c r="O61" s="4" t="s">
        <v>90</v>
      </c>
      <c r="P61" s="6" t="s">
        <v>46</v>
      </c>
      <c r="Q61" s="7"/>
      <c r="R61" s="7">
        <v>2</v>
      </c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4">
        <f t="shared" si="1"/>
        <v>7.5</v>
      </c>
      <c r="AF61" s="8">
        <f t="shared" si="2"/>
        <v>2</v>
      </c>
      <c r="AG61" s="8">
        <v>12.77</v>
      </c>
      <c r="AH61" s="4">
        <f t="shared" si="3"/>
        <v>0.05</v>
      </c>
      <c r="AI61" s="4">
        <f t="shared" si="3"/>
        <v>0.31924999999999998</v>
      </c>
      <c r="AJ61" s="4"/>
      <c r="AK61" s="10">
        <f>R61*(0.0207*((7.5*0.901)^3))+S61*(0.0207*((15*0.901)^3))</f>
        <v>12.774929268403126</v>
      </c>
    </row>
    <row r="62" spans="1:37" ht="12.75" customHeight="1">
      <c r="A62" s="4">
        <v>5</v>
      </c>
      <c r="B62" s="4">
        <v>2</v>
      </c>
      <c r="C62" s="4">
        <v>2</v>
      </c>
      <c r="D62" s="5">
        <v>39477</v>
      </c>
      <c r="E62" s="6" t="s">
        <v>73</v>
      </c>
      <c r="F62" s="4" t="s">
        <v>74</v>
      </c>
      <c r="G62" s="4" t="s">
        <v>74</v>
      </c>
      <c r="H62" s="4" t="s">
        <v>75</v>
      </c>
      <c r="I62" s="4" t="s">
        <v>40</v>
      </c>
      <c r="J62" s="4" t="s">
        <v>41</v>
      </c>
      <c r="K62" s="4">
        <v>22</v>
      </c>
      <c r="L62" s="4" t="str">
        <f t="shared" si="0"/>
        <v>20-25</v>
      </c>
      <c r="M62" s="4" t="s">
        <v>76</v>
      </c>
      <c r="N62" s="12">
        <v>16</v>
      </c>
      <c r="O62" s="4" t="s">
        <v>47</v>
      </c>
      <c r="P62" s="12" t="s">
        <v>48</v>
      </c>
      <c r="R62" s="7">
        <v>2</v>
      </c>
      <c r="AE62" s="4">
        <f t="shared" si="1"/>
        <v>7.5</v>
      </c>
      <c r="AF62" s="8">
        <f t="shared" si="2"/>
        <v>2</v>
      </c>
      <c r="AG62" s="8">
        <v>24.68</v>
      </c>
      <c r="AH62" s="4">
        <f t="shared" si="3"/>
        <v>0.05</v>
      </c>
      <c r="AI62" s="4">
        <f t="shared" si="3"/>
        <v>0.61699999999999999</v>
      </c>
      <c r="AK62" s="10">
        <f>Q62*(0.0251*(2.5^3.076))+R62*(0.0251*(7.5^3.076))+S62*(0.0251*(15^3.076))</f>
        <v>24.682671504480933</v>
      </c>
    </row>
    <row r="63" spans="1:37" ht="12.75" customHeight="1">
      <c r="A63" s="4">
        <v>5</v>
      </c>
      <c r="B63" s="4">
        <v>2</v>
      </c>
      <c r="C63" s="4">
        <v>2</v>
      </c>
      <c r="D63" s="5">
        <v>39477</v>
      </c>
      <c r="E63" s="6" t="s">
        <v>73</v>
      </c>
      <c r="F63" s="4" t="s">
        <v>74</v>
      </c>
      <c r="G63" s="4" t="s">
        <v>74</v>
      </c>
      <c r="H63" s="4" t="s">
        <v>75</v>
      </c>
      <c r="I63" s="4" t="s">
        <v>40</v>
      </c>
      <c r="J63" s="4" t="s">
        <v>41</v>
      </c>
      <c r="K63" s="4">
        <v>22</v>
      </c>
      <c r="L63" s="4" t="str">
        <f t="shared" si="0"/>
        <v>20-25</v>
      </c>
      <c r="M63" s="4" t="s">
        <v>76</v>
      </c>
      <c r="N63" s="12">
        <v>17</v>
      </c>
      <c r="O63" s="4" t="s">
        <v>85</v>
      </c>
      <c r="P63" s="6" t="s">
        <v>46</v>
      </c>
      <c r="Q63" s="7">
        <v>1</v>
      </c>
      <c r="R63" s="7">
        <v>2</v>
      </c>
      <c r="AE63" s="4">
        <f t="shared" si="1"/>
        <v>5.8</v>
      </c>
      <c r="AF63" s="8">
        <f t="shared" si="2"/>
        <v>3</v>
      </c>
      <c r="AG63" s="8">
        <v>7.82</v>
      </c>
      <c r="AH63" s="4">
        <f t="shared" si="3"/>
        <v>7.4999999999999997E-2</v>
      </c>
      <c r="AI63" s="4">
        <f t="shared" si="3"/>
        <v>0.19550000000000001</v>
      </c>
      <c r="AK63" s="10">
        <f>Q63*(0.0091*(2.5^3))+R63*(0.0091*(7.5^3))</f>
        <v>7.8203125000000009</v>
      </c>
    </row>
    <row r="64" spans="1:37" ht="12.75" customHeight="1">
      <c r="A64" s="12">
        <v>5</v>
      </c>
      <c r="B64" s="12">
        <v>2</v>
      </c>
      <c r="C64" s="12">
        <v>2</v>
      </c>
      <c r="D64" s="14">
        <v>39477</v>
      </c>
      <c r="E64" s="6" t="s">
        <v>73</v>
      </c>
      <c r="F64" s="12" t="s">
        <v>74</v>
      </c>
      <c r="G64" s="12" t="s">
        <v>74</v>
      </c>
      <c r="H64" s="12" t="s">
        <v>75</v>
      </c>
      <c r="I64" s="12" t="s">
        <v>40</v>
      </c>
      <c r="J64" s="12" t="s">
        <v>41</v>
      </c>
      <c r="K64" s="12">
        <v>22</v>
      </c>
      <c r="L64" s="12" t="str">
        <f t="shared" si="0"/>
        <v>20-25</v>
      </c>
      <c r="M64" s="12" t="s">
        <v>76</v>
      </c>
      <c r="N64" s="12">
        <v>18</v>
      </c>
      <c r="O64" s="12" t="s">
        <v>91</v>
      </c>
      <c r="P64" s="12" t="s">
        <v>46</v>
      </c>
      <c r="Q64" s="15">
        <v>1</v>
      </c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2">
        <f t="shared" si="1"/>
        <v>2.5</v>
      </c>
      <c r="AF64" s="16">
        <f t="shared" si="2"/>
        <v>1</v>
      </c>
      <c r="AG64" s="16">
        <v>0.15</v>
      </c>
      <c r="AH64" s="12">
        <f t="shared" si="3"/>
        <v>2.5000000000000001E-2</v>
      </c>
      <c r="AI64" s="4">
        <f t="shared" si="3"/>
        <v>3.7499999999999999E-3</v>
      </c>
      <c r="AJ64" s="12"/>
      <c r="AK64" s="10">
        <f>Q64*(0.0093*(2.5^3.03))</f>
        <v>0.14936236267050898</v>
      </c>
    </row>
    <row r="65" spans="1:41" ht="12.75" customHeight="1">
      <c r="A65" s="4">
        <v>5</v>
      </c>
      <c r="B65" s="4">
        <v>2</v>
      </c>
      <c r="C65" s="4">
        <v>2</v>
      </c>
      <c r="D65" s="5">
        <v>39477</v>
      </c>
      <c r="E65" s="6" t="s">
        <v>73</v>
      </c>
      <c r="F65" s="4" t="s">
        <v>74</v>
      </c>
      <c r="G65" s="4" t="s">
        <v>74</v>
      </c>
      <c r="H65" s="4" t="s">
        <v>75</v>
      </c>
      <c r="I65" s="4" t="s">
        <v>40</v>
      </c>
      <c r="J65" s="4" t="s">
        <v>41</v>
      </c>
      <c r="K65" s="4">
        <v>22</v>
      </c>
      <c r="L65" s="4" t="str">
        <f t="shared" si="0"/>
        <v>20-25</v>
      </c>
      <c r="M65" s="4" t="s">
        <v>76</v>
      </c>
      <c r="N65" s="12">
        <v>19</v>
      </c>
      <c r="O65" s="12" t="s">
        <v>71</v>
      </c>
      <c r="P65" s="6" t="s">
        <v>46</v>
      </c>
      <c r="Q65" s="7">
        <v>1</v>
      </c>
      <c r="AE65" s="4">
        <f t="shared" si="1"/>
        <v>2.5</v>
      </c>
      <c r="AF65" s="8">
        <f t="shared" si="2"/>
        <v>1</v>
      </c>
      <c r="AG65" s="8">
        <v>0.14000000000000001</v>
      </c>
      <c r="AH65" s="4">
        <f t="shared" si="3"/>
        <v>2.5000000000000001E-2</v>
      </c>
      <c r="AI65" s="4">
        <f t="shared" si="3"/>
        <v>3.5000000000000005E-3</v>
      </c>
      <c r="AK65" s="10">
        <f>Q65*(0.0089*(2.5^3))+R65*(0.0089*(7.5^3))</f>
        <v>0.13906250000000001</v>
      </c>
    </row>
    <row r="66" spans="1:41" ht="12.75" customHeight="1">
      <c r="A66" s="4">
        <v>5</v>
      </c>
      <c r="B66" s="4">
        <v>2</v>
      </c>
      <c r="C66" s="4">
        <v>2</v>
      </c>
      <c r="D66" s="5">
        <v>39477</v>
      </c>
      <c r="E66" s="6" t="s">
        <v>73</v>
      </c>
      <c r="F66" s="4" t="s">
        <v>74</v>
      </c>
      <c r="G66" s="4" t="s">
        <v>74</v>
      </c>
      <c r="H66" s="4" t="s">
        <v>75</v>
      </c>
      <c r="I66" s="4" t="s">
        <v>40</v>
      </c>
      <c r="J66" s="4" t="s">
        <v>41</v>
      </c>
      <c r="K66" s="4">
        <v>22</v>
      </c>
      <c r="L66" s="4" t="str">
        <f t="shared" ref="L66:L129" si="4">IF(K66&lt;=5,"0-5",IF(K66&lt;=10,"5-10",IF(K66&lt;=15,"10-15",IF(K66&lt;=20,"15-20",IF(K66&lt;=25,"20-25",IF(K66&lt;=30,"25-30",IF(K66&lt;=35,"30-35","35-40")))))))</f>
        <v>20-25</v>
      </c>
      <c r="M66" s="4" t="s">
        <v>76</v>
      </c>
      <c r="N66" s="4">
        <v>20</v>
      </c>
      <c r="O66" s="4" t="s">
        <v>92</v>
      </c>
      <c r="P66" s="6" t="s">
        <v>54</v>
      </c>
      <c r="R66" s="7">
        <v>1</v>
      </c>
      <c r="AE66" s="4">
        <f t="shared" ref="AE66:AE129" si="5">ROUND(((Q66*2.5)+(R66*7.5)+(S66*15)+(T66*25)+(U66*35)+(V66*45)+(W66*55)+(X66*65)+(Y66*75)+(Z66*85)+(AA66*95)+(AB66*105)+(AC66*115)+(AD66*195))/(SUM(Q66:AD66)),1)</f>
        <v>7.5</v>
      </c>
      <c r="AF66" s="8">
        <f t="shared" ref="AF66:AF129" si="6">SUM(Q66:AD66)</f>
        <v>1</v>
      </c>
      <c r="AG66" s="8">
        <v>7.19</v>
      </c>
      <c r="AH66" s="4">
        <f t="shared" ref="AH66:AI129" si="7">AF66/40</f>
        <v>2.5000000000000001E-2</v>
      </c>
      <c r="AI66" s="4">
        <f t="shared" si="7"/>
        <v>0.17975000000000002</v>
      </c>
      <c r="AK66" s="10">
        <f>Q66*(0.0162*(2.5^3.0252))+R66*(0.0162*(7.5^3.0252))+S66*(0.0162*(15^3.0252))</f>
        <v>7.1903552614113293</v>
      </c>
    </row>
    <row r="67" spans="1:41" ht="12.75" customHeight="1">
      <c r="A67" s="4">
        <v>6</v>
      </c>
      <c r="B67" s="4">
        <v>2</v>
      </c>
      <c r="C67" s="4">
        <v>2</v>
      </c>
      <c r="D67" s="5">
        <v>39477</v>
      </c>
      <c r="E67" s="6" t="s">
        <v>73</v>
      </c>
      <c r="F67" s="4" t="s">
        <v>74</v>
      </c>
      <c r="G67" s="4" t="s">
        <v>74</v>
      </c>
      <c r="H67" s="4" t="s">
        <v>75</v>
      </c>
      <c r="I67" s="4" t="s">
        <v>93</v>
      </c>
      <c r="J67" s="4" t="s">
        <v>41</v>
      </c>
      <c r="K67" s="4">
        <v>17</v>
      </c>
      <c r="L67" s="4" t="str">
        <f t="shared" si="4"/>
        <v>15-20</v>
      </c>
      <c r="M67" s="4" t="s">
        <v>94</v>
      </c>
      <c r="N67" s="12">
        <v>1</v>
      </c>
      <c r="O67" s="4" t="s">
        <v>89</v>
      </c>
      <c r="P67" s="4" t="s">
        <v>56</v>
      </c>
      <c r="T67" s="7">
        <v>1</v>
      </c>
      <c r="AE67" s="4">
        <f t="shared" si="5"/>
        <v>25</v>
      </c>
      <c r="AF67" s="8">
        <f t="shared" si="6"/>
        <v>1</v>
      </c>
      <c r="AG67" s="8">
        <v>354.45</v>
      </c>
      <c r="AH67" s="4">
        <f t="shared" si="7"/>
        <v>2.5000000000000001E-2</v>
      </c>
      <c r="AI67" s="4">
        <f t="shared" si="7"/>
        <v>8.8612500000000001</v>
      </c>
      <c r="AK67" s="10">
        <f>R67*(0.0246*(7.5^2.85))+S67*(0.0227*((15/1.13204)^3.12))+T67*(0.0227*((25/1.13204)^3.12))</f>
        <v>354.44589707864537</v>
      </c>
    </row>
    <row r="68" spans="1:41" ht="12.75" customHeight="1">
      <c r="A68" s="4">
        <v>6</v>
      </c>
      <c r="B68" s="4">
        <v>2</v>
      </c>
      <c r="C68" s="4">
        <v>2</v>
      </c>
      <c r="D68" s="5">
        <v>39477</v>
      </c>
      <c r="E68" s="6" t="s">
        <v>73</v>
      </c>
      <c r="F68" s="4" t="s">
        <v>74</v>
      </c>
      <c r="G68" s="4" t="s">
        <v>74</v>
      </c>
      <c r="H68" s="4" t="s">
        <v>75</v>
      </c>
      <c r="I68" s="4" t="s">
        <v>93</v>
      </c>
      <c r="J68" s="4" t="s">
        <v>41</v>
      </c>
      <c r="K68" s="4">
        <v>17</v>
      </c>
      <c r="L68" s="4" t="str">
        <f t="shared" si="4"/>
        <v>15-20</v>
      </c>
      <c r="M68" s="4" t="s">
        <v>94</v>
      </c>
      <c r="N68" s="4">
        <v>2</v>
      </c>
      <c r="O68" s="4" t="s">
        <v>95</v>
      </c>
      <c r="P68" s="6" t="s">
        <v>56</v>
      </c>
      <c r="T68" s="7">
        <v>2</v>
      </c>
      <c r="AE68" s="4">
        <f t="shared" si="5"/>
        <v>25</v>
      </c>
      <c r="AF68" s="8">
        <f t="shared" si="6"/>
        <v>2</v>
      </c>
      <c r="AG68" s="8">
        <v>619.29999999999995</v>
      </c>
      <c r="AH68" s="4">
        <f t="shared" si="7"/>
        <v>0.05</v>
      </c>
      <c r="AI68" s="4">
        <f t="shared" si="7"/>
        <v>15.482499999999998</v>
      </c>
      <c r="AK68" s="10">
        <f>S68*(0.0204*(15^2.991))+T68*(0.0204*(25^2.991))+U68*(0.0204*(35^2.991))</f>
        <v>619.29664753055545</v>
      </c>
    </row>
    <row r="69" spans="1:41" ht="12.75" customHeight="1">
      <c r="A69" s="4">
        <v>6</v>
      </c>
      <c r="B69" s="4">
        <v>2</v>
      </c>
      <c r="C69" s="4">
        <v>2</v>
      </c>
      <c r="D69" s="5">
        <v>39477</v>
      </c>
      <c r="E69" s="6" t="s">
        <v>73</v>
      </c>
      <c r="F69" s="4" t="s">
        <v>74</v>
      </c>
      <c r="G69" s="4" t="s">
        <v>74</v>
      </c>
      <c r="H69" s="4" t="s">
        <v>75</v>
      </c>
      <c r="I69" s="4" t="s">
        <v>93</v>
      </c>
      <c r="J69" s="4" t="s">
        <v>41</v>
      </c>
      <c r="K69" s="4">
        <v>17</v>
      </c>
      <c r="L69" s="4" t="str">
        <f t="shared" si="4"/>
        <v>15-20</v>
      </c>
      <c r="M69" s="4" t="s">
        <v>94</v>
      </c>
      <c r="N69" s="4">
        <v>3</v>
      </c>
      <c r="O69" s="4" t="s">
        <v>83</v>
      </c>
      <c r="P69" s="6" t="s">
        <v>84</v>
      </c>
      <c r="Q69" s="7">
        <v>3</v>
      </c>
      <c r="R69" s="7">
        <v>4</v>
      </c>
      <c r="AE69" s="4">
        <f t="shared" si="5"/>
        <v>5.4</v>
      </c>
      <c r="AF69" s="8">
        <f t="shared" si="6"/>
        <v>7</v>
      </c>
      <c r="AG69" s="8">
        <v>50.72</v>
      </c>
      <c r="AH69" s="4">
        <f t="shared" si="7"/>
        <v>0.17499999999999999</v>
      </c>
      <c r="AI69" s="4">
        <f t="shared" si="7"/>
        <v>1.268</v>
      </c>
      <c r="AK69" s="10">
        <f>Q69*(0.0349*(2.5^2.9109))+R69*(0.0349*(7.5^2.9109))+S69*(0.0349*(15^2.9109))</f>
        <v>50.723109889123059</v>
      </c>
    </row>
    <row r="70" spans="1:41" ht="12.75" customHeight="1">
      <c r="A70" s="4">
        <v>6</v>
      </c>
      <c r="B70" s="4">
        <v>2</v>
      </c>
      <c r="C70" s="4">
        <v>2</v>
      </c>
      <c r="D70" s="5">
        <v>39477</v>
      </c>
      <c r="E70" s="6" t="s">
        <v>73</v>
      </c>
      <c r="F70" s="4" t="s">
        <v>74</v>
      </c>
      <c r="G70" s="4" t="s">
        <v>74</v>
      </c>
      <c r="H70" s="4" t="s">
        <v>75</v>
      </c>
      <c r="I70" s="4" t="s">
        <v>93</v>
      </c>
      <c r="J70" s="4" t="s">
        <v>41</v>
      </c>
      <c r="K70" s="4">
        <v>17</v>
      </c>
      <c r="L70" s="4" t="str">
        <f t="shared" si="4"/>
        <v>15-20</v>
      </c>
      <c r="M70" s="4" t="s">
        <v>94</v>
      </c>
      <c r="N70" s="4">
        <v>4</v>
      </c>
      <c r="O70" s="4" t="s">
        <v>49</v>
      </c>
      <c r="P70" s="6" t="s">
        <v>46</v>
      </c>
      <c r="Q70" s="7">
        <v>4</v>
      </c>
      <c r="AE70" s="4">
        <f t="shared" si="5"/>
        <v>2.5</v>
      </c>
      <c r="AF70" s="8">
        <f t="shared" si="6"/>
        <v>4</v>
      </c>
      <c r="AG70" s="8">
        <v>0.63</v>
      </c>
      <c r="AH70" s="4">
        <f t="shared" si="7"/>
        <v>0.1</v>
      </c>
      <c r="AI70" s="4">
        <f t="shared" si="7"/>
        <v>1.575E-2</v>
      </c>
      <c r="AK70" s="10">
        <f>Q70*(0.007*(2.5^3.39))+R70*(0.0126*(7.5^3.0673))+S70*(0.0126*(15^3.0673))+T70*(0.0126*(25^3.0673))+U70*(0.0126*(35^3.0673))</f>
        <v>0.6254241698035452</v>
      </c>
    </row>
    <row r="71" spans="1:41" ht="12.75" customHeight="1">
      <c r="A71" s="4">
        <v>6</v>
      </c>
      <c r="B71" s="4">
        <v>2</v>
      </c>
      <c r="C71" s="4">
        <v>2</v>
      </c>
      <c r="D71" s="5">
        <v>39477</v>
      </c>
      <c r="E71" s="6" t="s">
        <v>73</v>
      </c>
      <c r="F71" s="4" t="s">
        <v>74</v>
      </c>
      <c r="G71" s="4" t="s">
        <v>74</v>
      </c>
      <c r="H71" s="4" t="s">
        <v>75</v>
      </c>
      <c r="I71" s="4" t="s">
        <v>93</v>
      </c>
      <c r="J71" s="4" t="s">
        <v>41</v>
      </c>
      <c r="K71" s="4">
        <v>17</v>
      </c>
      <c r="L71" s="4" t="str">
        <f t="shared" si="4"/>
        <v>15-20</v>
      </c>
      <c r="M71" s="4" t="s">
        <v>94</v>
      </c>
      <c r="N71" s="4">
        <v>5</v>
      </c>
      <c r="O71" s="4" t="s">
        <v>59</v>
      </c>
      <c r="P71" s="6" t="s">
        <v>46</v>
      </c>
      <c r="Q71" s="7">
        <v>2</v>
      </c>
      <c r="R71" s="7">
        <v>3</v>
      </c>
      <c r="AE71" s="4">
        <f t="shared" si="5"/>
        <v>5.5</v>
      </c>
      <c r="AF71" s="8">
        <f t="shared" si="6"/>
        <v>5</v>
      </c>
      <c r="AG71" s="8">
        <v>13.86</v>
      </c>
      <c r="AH71" s="4">
        <f t="shared" si="7"/>
        <v>0.125</v>
      </c>
      <c r="AI71" s="4">
        <f t="shared" si="7"/>
        <v>0.34649999999999997</v>
      </c>
      <c r="AK71" s="10">
        <f>Q71*(0.0093*(2.5^3.07))+R71*(0.0093*(7.5^3.07))+S71*(0.0093*(15^3.07))+T71*(0.0126*(25^3.0673))</f>
        <v>13.86309016007622</v>
      </c>
    </row>
    <row r="72" spans="1:41" ht="12.75" customHeight="1">
      <c r="A72" s="4">
        <v>6</v>
      </c>
      <c r="B72" s="4">
        <v>2</v>
      </c>
      <c r="C72" s="4">
        <v>2</v>
      </c>
      <c r="D72" s="5">
        <v>39477</v>
      </c>
      <c r="E72" s="6" t="s">
        <v>73</v>
      </c>
      <c r="F72" s="4" t="s">
        <v>74</v>
      </c>
      <c r="G72" s="4" t="s">
        <v>74</v>
      </c>
      <c r="H72" s="4" t="s">
        <v>75</v>
      </c>
      <c r="I72" s="4" t="s">
        <v>93</v>
      </c>
      <c r="J72" s="4" t="s">
        <v>41</v>
      </c>
      <c r="K72" s="4">
        <v>17</v>
      </c>
      <c r="L72" s="4" t="str">
        <f t="shared" si="4"/>
        <v>15-20</v>
      </c>
      <c r="M72" s="4" t="s">
        <v>94</v>
      </c>
      <c r="N72" s="4">
        <v>6</v>
      </c>
      <c r="O72" s="4" t="s">
        <v>68</v>
      </c>
      <c r="P72" s="6" t="s">
        <v>46</v>
      </c>
      <c r="S72" s="7">
        <v>5</v>
      </c>
      <c r="T72" s="7">
        <v>9</v>
      </c>
      <c r="AE72" s="4">
        <f t="shared" si="5"/>
        <v>21.4</v>
      </c>
      <c r="AF72" s="8">
        <f t="shared" si="6"/>
        <v>14</v>
      </c>
      <c r="AG72" s="8">
        <v>1616.97</v>
      </c>
      <c r="AH72" s="4">
        <f t="shared" si="7"/>
        <v>0.35</v>
      </c>
      <c r="AI72" s="4">
        <f t="shared" si="7"/>
        <v>40.424250000000001</v>
      </c>
      <c r="AK72" s="10">
        <f>Q72*(0.0208*((2.5/1.21)^3))+R72*(0.0208*((7.5/1.21)^3))+S72*(0.0208*((15/1.21)^3))+T72*(0.0079*(25^3.076))+U72*(0.0079*(35^3.076))</f>
        <v>1616.9691856892139</v>
      </c>
    </row>
    <row r="73" spans="1:41" ht="12.75" customHeight="1">
      <c r="A73" s="4">
        <v>6</v>
      </c>
      <c r="B73" s="4">
        <v>2</v>
      </c>
      <c r="C73" s="4">
        <v>2</v>
      </c>
      <c r="D73" s="5">
        <v>39477</v>
      </c>
      <c r="E73" s="6" t="s">
        <v>73</v>
      </c>
      <c r="F73" s="4" t="s">
        <v>74</v>
      </c>
      <c r="G73" s="4" t="s">
        <v>74</v>
      </c>
      <c r="H73" s="4" t="s">
        <v>75</v>
      </c>
      <c r="I73" s="4" t="s">
        <v>93</v>
      </c>
      <c r="J73" s="4" t="s">
        <v>41</v>
      </c>
      <c r="K73" s="4">
        <v>17</v>
      </c>
      <c r="L73" s="4" t="str">
        <f t="shared" si="4"/>
        <v>15-20</v>
      </c>
      <c r="M73" s="4" t="s">
        <v>94</v>
      </c>
      <c r="N73" s="4">
        <v>7</v>
      </c>
      <c r="O73" s="4" t="s">
        <v>58</v>
      </c>
      <c r="P73" s="12" t="s">
        <v>46</v>
      </c>
      <c r="S73" s="7">
        <v>2</v>
      </c>
      <c r="AE73" s="4">
        <f t="shared" si="5"/>
        <v>15</v>
      </c>
      <c r="AF73" s="8">
        <f t="shared" si="6"/>
        <v>2</v>
      </c>
      <c r="AG73" s="8">
        <v>88.88</v>
      </c>
      <c r="AH73" s="4">
        <f t="shared" si="7"/>
        <v>0.05</v>
      </c>
      <c r="AI73" s="4">
        <f t="shared" si="7"/>
        <v>2.222</v>
      </c>
      <c r="AK73" s="10">
        <f>Q73*(0.0145*((2.5/1.08175)^3.053))+R73*(0.0145*((7.5/1.08175)^3.053))+S73*(0.0145*((15/1.08175)^3.053))+T73*(0.0145*((25/1.08175)^3.053))+U73*(0.0145*((35/1.08175)^3.053))+V73*(0.0145*((45/1.08175)^3.053))+W73*(0.0145*((55/1.08175)^3.053))</f>
        <v>88.882277487003947</v>
      </c>
    </row>
    <row r="74" spans="1:41" ht="12.75" customHeight="1">
      <c r="A74" s="4">
        <v>6</v>
      </c>
      <c r="B74" s="4">
        <v>2</v>
      </c>
      <c r="C74" s="4">
        <v>2</v>
      </c>
      <c r="D74" s="5">
        <v>39477</v>
      </c>
      <c r="E74" s="6" t="s">
        <v>73</v>
      </c>
      <c r="F74" s="4" t="s">
        <v>74</v>
      </c>
      <c r="G74" s="4" t="s">
        <v>74</v>
      </c>
      <c r="H74" s="4" t="s">
        <v>75</v>
      </c>
      <c r="I74" s="4" t="s">
        <v>93</v>
      </c>
      <c r="J74" s="4" t="s">
        <v>41</v>
      </c>
      <c r="K74" s="4">
        <v>17</v>
      </c>
      <c r="L74" s="4" t="str">
        <f t="shared" si="4"/>
        <v>15-20</v>
      </c>
      <c r="M74" s="4" t="s">
        <v>94</v>
      </c>
      <c r="N74" s="4">
        <v>8</v>
      </c>
      <c r="O74" s="4" t="s">
        <v>52</v>
      </c>
      <c r="P74" s="6" t="s">
        <v>46</v>
      </c>
      <c r="S74" s="7">
        <v>20</v>
      </c>
      <c r="T74" s="7">
        <v>50</v>
      </c>
      <c r="AE74" s="4">
        <f t="shared" si="5"/>
        <v>22.1</v>
      </c>
      <c r="AF74" s="8">
        <f t="shared" si="6"/>
        <v>70</v>
      </c>
      <c r="AG74" s="8">
        <v>8147.81</v>
      </c>
      <c r="AH74" s="4">
        <f t="shared" si="7"/>
        <v>1.75</v>
      </c>
      <c r="AI74" s="4">
        <f t="shared" si="7"/>
        <v>203.69525000000002</v>
      </c>
      <c r="AK74" s="10">
        <f>Q74*(0.01*(((2.5-1.82)/1.15)^3.208))+R74*(0.01*(((7.5-1.82)/1.15)^3.208))+S74*(0.01*(((15-1.82)/1.15)^3.208))+T74*(0.01*(((25-1.82)/1.15)^3.208))</f>
        <v>8147.811580329635</v>
      </c>
    </row>
    <row r="75" spans="1:41" ht="12.75" customHeight="1">
      <c r="A75" s="4">
        <v>6</v>
      </c>
      <c r="B75" s="4">
        <v>2</v>
      </c>
      <c r="C75" s="4">
        <v>2</v>
      </c>
      <c r="D75" s="5">
        <v>39477</v>
      </c>
      <c r="E75" s="6" t="s">
        <v>73</v>
      </c>
      <c r="F75" s="4" t="s">
        <v>74</v>
      </c>
      <c r="G75" s="4" t="s">
        <v>74</v>
      </c>
      <c r="H75" s="4" t="s">
        <v>75</v>
      </c>
      <c r="I75" s="4" t="s">
        <v>93</v>
      </c>
      <c r="J75" s="4" t="s">
        <v>41</v>
      </c>
      <c r="K75" s="4">
        <v>17</v>
      </c>
      <c r="L75" s="4" t="str">
        <f t="shared" si="4"/>
        <v>15-20</v>
      </c>
      <c r="M75" s="4" t="s">
        <v>94</v>
      </c>
      <c r="N75" s="4">
        <v>9</v>
      </c>
      <c r="O75" s="4" t="s">
        <v>69</v>
      </c>
      <c r="P75" s="12" t="s">
        <v>48</v>
      </c>
      <c r="S75" s="7">
        <v>2</v>
      </c>
      <c r="AE75" s="4">
        <f t="shared" si="5"/>
        <v>15</v>
      </c>
      <c r="AF75" s="8">
        <f t="shared" si="6"/>
        <v>2</v>
      </c>
      <c r="AG75" s="8">
        <v>218.93</v>
      </c>
      <c r="AH75" s="4">
        <f t="shared" si="7"/>
        <v>0.05</v>
      </c>
      <c r="AI75" s="4">
        <f t="shared" si="7"/>
        <v>5.4732500000000002</v>
      </c>
      <c r="AK75" s="10">
        <f>Q75*(0.029*(2.5^2.98))+R75*(0.029*(7.5^2.98))+S75*(0.0222*(15^3.14))</f>
        <v>218.93214068561713</v>
      </c>
    </row>
    <row r="76" spans="1:41" ht="12.75" customHeight="1">
      <c r="A76" s="4">
        <v>6</v>
      </c>
      <c r="B76" s="4">
        <v>2</v>
      </c>
      <c r="C76" s="4">
        <v>2</v>
      </c>
      <c r="D76" s="5">
        <v>39477</v>
      </c>
      <c r="E76" s="6" t="s">
        <v>73</v>
      </c>
      <c r="F76" s="4" t="s">
        <v>74</v>
      </c>
      <c r="G76" s="4" t="s">
        <v>74</v>
      </c>
      <c r="H76" s="4" t="s">
        <v>75</v>
      </c>
      <c r="I76" s="4" t="s">
        <v>93</v>
      </c>
      <c r="J76" s="4" t="s">
        <v>41</v>
      </c>
      <c r="K76" s="4">
        <v>17</v>
      </c>
      <c r="L76" s="4" t="str">
        <f t="shared" si="4"/>
        <v>15-20</v>
      </c>
      <c r="M76" s="4" t="s">
        <v>94</v>
      </c>
      <c r="N76" s="12">
        <v>10</v>
      </c>
      <c r="O76" s="4" t="s">
        <v>53</v>
      </c>
      <c r="P76" s="12" t="s">
        <v>54</v>
      </c>
      <c r="Q76" s="7">
        <v>10</v>
      </c>
      <c r="S76" s="7">
        <v>3</v>
      </c>
      <c r="AE76" s="4">
        <f t="shared" si="5"/>
        <v>5.4</v>
      </c>
      <c r="AF76" s="8">
        <f t="shared" si="6"/>
        <v>13</v>
      </c>
      <c r="AG76" s="8">
        <v>171.78</v>
      </c>
      <c r="AH76" s="4">
        <f t="shared" si="7"/>
        <v>0.32500000000000001</v>
      </c>
      <c r="AI76" s="4">
        <f t="shared" si="7"/>
        <v>4.2945000000000002</v>
      </c>
      <c r="AK76" s="10">
        <f>Q76*(0.026*(2.5^2.87))+R76*(0.026*(7.5^2.87))+S76*(0.0236*((15/1.1)^2.975))+T76*(0.0236*((25/1.1)^2.975))+U76*(0.0236*((35/1.1)^2.975))</f>
        <v>171.7813248293881</v>
      </c>
    </row>
    <row r="77" spans="1:41" ht="12.75" customHeight="1">
      <c r="A77" s="4">
        <v>6</v>
      </c>
      <c r="B77" s="4">
        <v>2</v>
      </c>
      <c r="C77" s="4">
        <v>2</v>
      </c>
      <c r="D77" s="5">
        <v>39477</v>
      </c>
      <c r="E77" s="6" t="s">
        <v>73</v>
      </c>
      <c r="F77" s="4" t="s">
        <v>74</v>
      </c>
      <c r="G77" s="4" t="s">
        <v>74</v>
      </c>
      <c r="H77" s="4" t="s">
        <v>75</v>
      </c>
      <c r="I77" s="4" t="s">
        <v>93</v>
      </c>
      <c r="J77" s="4" t="s">
        <v>41</v>
      </c>
      <c r="K77" s="4">
        <v>17</v>
      </c>
      <c r="L77" s="4" t="str">
        <f t="shared" si="4"/>
        <v>15-20</v>
      </c>
      <c r="M77" s="4" t="s">
        <v>94</v>
      </c>
      <c r="N77" s="12">
        <v>11</v>
      </c>
      <c r="O77" s="4" t="s">
        <v>51</v>
      </c>
      <c r="P77" s="6" t="s">
        <v>48</v>
      </c>
      <c r="S77" s="7">
        <v>1</v>
      </c>
      <c r="U77" s="7">
        <v>1</v>
      </c>
      <c r="AE77" s="4">
        <f t="shared" si="5"/>
        <v>25</v>
      </c>
      <c r="AF77" s="8">
        <f t="shared" si="6"/>
        <v>2</v>
      </c>
      <c r="AG77" s="8">
        <v>1099.33</v>
      </c>
      <c r="AH77" s="4">
        <f t="shared" si="7"/>
        <v>0.05</v>
      </c>
      <c r="AI77" s="4">
        <f t="shared" si="7"/>
        <v>27.483249999999998</v>
      </c>
      <c r="AK77" s="10">
        <f>Q77*(0.0337*(2.5^2.9))+R77*(0.0337*(7.5^2.9))+S77*(0.0337*(15^2.9))+T77*(0.0337*(25^2.9))+U77*(0.0337*(35^2.9))</f>
        <v>1099.3300748115473</v>
      </c>
    </row>
    <row r="78" spans="1:41" s="13" customFormat="1" ht="12.75" customHeight="1">
      <c r="A78" s="4">
        <v>6</v>
      </c>
      <c r="B78" s="4">
        <v>2</v>
      </c>
      <c r="C78" s="4">
        <v>2</v>
      </c>
      <c r="D78" s="5">
        <v>39477</v>
      </c>
      <c r="E78" s="6" t="s">
        <v>73</v>
      </c>
      <c r="F78" s="4" t="s">
        <v>74</v>
      </c>
      <c r="G78" s="4" t="s">
        <v>74</v>
      </c>
      <c r="H78" s="4" t="s">
        <v>75</v>
      </c>
      <c r="I78" s="4" t="s">
        <v>93</v>
      </c>
      <c r="J78" s="4" t="s">
        <v>41</v>
      </c>
      <c r="K78" s="4">
        <v>17</v>
      </c>
      <c r="L78" s="4" t="str">
        <f t="shared" si="4"/>
        <v>15-20</v>
      </c>
      <c r="M78" s="4" t="s">
        <v>94</v>
      </c>
      <c r="N78" s="4">
        <v>12</v>
      </c>
      <c r="O78" s="4" t="s">
        <v>82</v>
      </c>
      <c r="P78" s="6" t="s">
        <v>46</v>
      </c>
      <c r="Q78" s="7"/>
      <c r="R78" s="7"/>
      <c r="S78" s="7"/>
      <c r="T78" s="7">
        <v>1</v>
      </c>
      <c r="U78" s="7"/>
      <c r="V78" s="7"/>
      <c r="W78" s="7"/>
      <c r="X78" s="7"/>
      <c r="Y78" s="7"/>
      <c r="Z78" s="7"/>
      <c r="AA78" s="7"/>
      <c r="AB78" s="7"/>
      <c r="AC78" s="7"/>
      <c r="AD78" s="7"/>
      <c r="AE78" s="4">
        <f t="shared" si="5"/>
        <v>25</v>
      </c>
      <c r="AF78" s="8">
        <f t="shared" si="6"/>
        <v>1</v>
      </c>
      <c r="AG78" s="8">
        <v>251.27</v>
      </c>
      <c r="AH78" s="4">
        <f t="shared" si="7"/>
        <v>2.5000000000000001E-2</v>
      </c>
      <c r="AI78" s="4">
        <f t="shared" si="7"/>
        <v>6.2817500000000006</v>
      </c>
      <c r="AJ78" s="4"/>
      <c r="AK78" s="10">
        <f>Q78*(0.0121*((2.5/1.09)^3.161))+R78*(0.0121*((7.5/1.09)^3.161))+S78*(0.0335*(15^2.772))+T78*(0.0335*(25^2.772))+U78*(0.0335*(35^2.772))</f>
        <v>251.26645415008608</v>
      </c>
      <c r="AL78" s="4"/>
      <c r="AM78" s="4"/>
      <c r="AN78" s="4"/>
      <c r="AO78" s="4"/>
    </row>
    <row r="79" spans="1:41" ht="12.75" customHeight="1">
      <c r="A79" s="4">
        <v>6</v>
      </c>
      <c r="B79" s="4">
        <v>2</v>
      </c>
      <c r="C79" s="4">
        <v>2</v>
      </c>
      <c r="D79" s="5">
        <v>39477</v>
      </c>
      <c r="E79" s="6" t="s">
        <v>73</v>
      </c>
      <c r="F79" s="4" t="s">
        <v>74</v>
      </c>
      <c r="G79" s="4" t="s">
        <v>74</v>
      </c>
      <c r="H79" s="4" t="s">
        <v>75</v>
      </c>
      <c r="I79" s="4" t="s">
        <v>93</v>
      </c>
      <c r="J79" s="4" t="s">
        <v>41</v>
      </c>
      <c r="K79" s="4">
        <v>17</v>
      </c>
      <c r="L79" s="4" t="str">
        <f t="shared" si="4"/>
        <v>15-20</v>
      </c>
      <c r="M79" s="4" t="s">
        <v>94</v>
      </c>
      <c r="N79" s="4">
        <v>13</v>
      </c>
      <c r="O79" s="4" t="s">
        <v>96</v>
      </c>
      <c r="P79" s="6" t="s">
        <v>84</v>
      </c>
      <c r="Q79" s="7">
        <v>6</v>
      </c>
      <c r="AE79" s="4">
        <f t="shared" si="5"/>
        <v>2.5</v>
      </c>
      <c r="AF79" s="8">
        <f t="shared" si="6"/>
        <v>6</v>
      </c>
      <c r="AG79" s="8">
        <v>1.74</v>
      </c>
      <c r="AH79" s="4">
        <f t="shared" si="7"/>
        <v>0.15</v>
      </c>
      <c r="AI79" s="4">
        <f t="shared" si="7"/>
        <v>4.3499999999999997E-2</v>
      </c>
      <c r="AK79" s="10">
        <f>Q79*(0.0193*(2.5^2.96))+R79*(0.0193*(7.5^2.96))+S79*(0.0193*(15^2.96))</f>
        <v>1.7442590503559781</v>
      </c>
    </row>
    <row r="80" spans="1:41" ht="12.75" customHeight="1">
      <c r="A80" s="4">
        <v>6</v>
      </c>
      <c r="B80" s="4">
        <v>2</v>
      </c>
      <c r="C80" s="4">
        <v>2</v>
      </c>
      <c r="D80" s="5">
        <v>39477</v>
      </c>
      <c r="E80" s="6" t="s">
        <v>73</v>
      </c>
      <c r="F80" s="4" t="s">
        <v>74</v>
      </c>
      <c r="G80" s="4" t="s">
        <v>74</v>
      </c>
      <c r="H80" s="4" t="s">
        <v>75</v>
      </c>
      <c r="I80" s="4" t="s">
        <v>93</v>
      </c>
      <c r="J80" s="4" t="s">
        <v>41</v>
      </c>
      <c r="K80" s="4">
        <v>17</v>
      </c>
      <c r="L80" s="4" t="str">
        <f t="shared" si="4"/>
        <v>15-20</v>
      </c>
      <c r="M80" s="4" t="s">
        <v>94</v>
      </c>
      <c r="N80" s="12">
        <v>14</v>
      </c>
      <c r="O80" s="13" t="s">
        <v>97</v>
      </c>
      <c r="P80" s="12" t="s">
        <v>46</v>
      </c>
      <c r="R80" s="7">
        <v>2</v>
      </c>
      <c r="AE80" s="4">
        <f t="shared" si="5"/>
        <v>7.5</v>
      </c>
      <c r="AF80" s="8">
        <f t="shared" si="6"/>
        <v>2</v>
      </c>
      <c r="AG80" s="8">
        <v>5.19</v>
      </c>
      <c r="AH80" s="4">
        <f t="shared" si="7"/>
        <v>0.05</v>
      </c>
      <c r="AI80" s="4">
        <f t="shared" si="7"/>
        <v>0.12975</v>
      </c>
      <c r="AK80" s="10">
        <f>Q80*(0.0026*(2.5^3.427))+R80*(0.0026*(7.5^3.427))+S80*(0.0026*(15^3.427))</f>
        <v>5.1860690307199979</v>
      </c>
    </row>
    <row r="81" spans="1:37" ht="12.75" customHeight="1">
      <c r="A81" s="4">
        <v>6</v>
      </c>
      <c r="B81" s="4">
        <v>2</v>
      </c>
      <c r="C81" s="4">
        <v>2</v>
      </c>
      <c r="D81" s="5">
        <v>39477</v>
      </c>
      <c r="E81" s="6" t="s">
        <v>73</v>
      </c>
      <c r="F81" s="4" t="s">
        <v>74</v>
      </c>
      <c r="G81" s="4" t="s">
        <v>74</v>
      </c>
      <c r="H81" s="4" t="s">
        <v>75</v>
      </c>
      <c r="I81" s="4" t="s">
        <v>93</v>
      </c>
      <c r="J81" s="4" t="s">
        <v>41</v>
      </c>
      <c r="K81" s="4">
        <v>17</v>
      </c>
      <c r="L81" s="4" t="str">
        <f t="shared" si="4"/>
        <v>15-20</v>
      </c>
      <c r="M81" s="4" t="s">
        <v>94</v>
      </c>
      <c r="N81" s="12">
        <v>15</v>
      </c>
      <c r="O81" s="4" t="s">
        <v>47</v>
      </c>
      <c r="P81" s="12" t="s">
        <v>48</v>
      </c>
      <c r="Q81" s="7">
        <v>5</v>
      </c>
      <c r="AE81" s="4">
        <f t="shared" si="5"/>
        <v>2.5</v>
      </c>
      <c r="AF81" s="8">
        <f t="shared" si="6"/>
        <v>5</v>
      </c>
      <c r="AG81" s="8">
        <v>2.1</v>
      </c>
      <c r="AH81" s="4">
        <f t="shared" si="7"/>
        <v>0.125</v>
      </c>
      <c r="AI81" s="4">
        <f t="shared" si="7"/>
        <v>5.2500000000000005E-2</v>
      </c>
      <c r="AK81" s="10">
        <f>Q81*(0.0251*(2.5^3.076))+R81*(0.0251*(7.5^3.076))+S81*(0.0251*(15^3.076))</f>
        <v>2.1023605205078892</v>
      </c>
    </row>
    <row r="82" spans="1:37" ht="12.75" customHeight="1">
      <c r="A82" s="4">
        <v>6</v>
      </c>
      <c r="B82" s="4">
        <v>2</v>
      </c>
      <c r="C82" s="4">
        <v>2</v>
      </c>
      <c r="D82" s="5">
        <v>39477</v>
      </c>
      <c r="E82" s="6" t="s">
        <v>73</v>
      </c>
      <c r="F82" s="4" t="s">
        <v>74</v>
      </c>
      <c r="G82" s="4" t="s">
        <v>74</v>
      </c>
      <c r="H82" s="4" t="s">
        <v>75</v>
      </c>
      <c r="I82" s="4" t="s">
        <v>93</v>
      </c>
      <c r="J82" s="4" t="s">
        <v>41</v>
      </c>
      <c r="K82" s="4">
        <v>17</v>
      </c>
      <c r="L82" s="4" t="str">
        <f t="shared" si="4"/>
        <v>15-20</v>
      </c>
      <c r="M82" s="4" t="s">
        <v>94</v>
      </c>
      <c r="N82" s="4">
        <v>16</v>
      </c>
      <c r="O82" s="4" t="s">
        <v>98</v>
      </c>
      <c r="P82" s="6" t="s">
        <v>81</v>
      </c>
      <c r="R82" s="7">
        <v>1</v>
      </c>
      <c r="AE82" s="4">
        <f t="shared" si="5"/>
        <v>7.5</v>
      </c>
      <c r="AF82" s="8">
        <f t="shared" si="6"/>
        <v>1</v>
      </c>
      <c r="AG82" s="8">
        <v>4.17</v>
      </c>
      <c r="AH82" s="4">
        <f t="shared" si="7"/>
        <v>2.5000000000000001E-2</v>
      </c>
      <c r="AI82" s="4">
        <f t="shared" si="7"/>
        <v>0.10425</v>
      </c>
      <c r="AK82" s="10">
        <f>R82*(0.0135*((7.5/1.14)^3.043))+S82*(0.0135*((15/1.14)^3.043))+T82*(0.0135*((25/1.14)^3.043))+U82*(0.0135*((35/1.14)^3.043))+V82*(0.0135*((45/1.14)^3.043))</f>
        <v>4.1685376692420526</v>
      </c>
    </row>
    <row r="83" spans="1:37" ht="12.75" customHeight="1">
      <c r="A83" s="4">
        <v>6</v>
      </c>
      <c r="B83" s="4">
        <v>2</v>
      </c>
      <c r="C83" s="4">
        <v>2</v>
      </c>
      <c r="D83" s="5">
        <v>39477</v>
      </c>
      <c r="E83" s="6" t="s">
        <v>73</v>
      </c>
      <c r="F83" s="4" t="s">
        <v>74</v>
      </c>
      <c r="G83" s="4" t="s">
        <v>74</v>
      </c>
      <c r="H83" s="4" t="s">
        <v>75</v>
      </c>
      <c r="I83" s="4" t="s">
        <v>93</v>
      </c>
      <c r="J83" s="4" t="s">
        <v>41</v>
      </c>
      <c r="K83" s="4">
        <v>17</v>
      </c>
      <c r="L83" s="4" t="str">
        <f t="shared" si="4"/>
        <v>15-20</v>
      </c>
      <c r="M83" s="4" t="s">
        <v>94</v>
      </c>
      <c r="N83" s="12">
        <v>17</v>
      </c>
      <c r="O83" s="4" t="s">
        <v>80</v>
      </c>
      <c r="P83" s="12" t="s">
        <v>81</v>
      </c>
      <c r="Q83" s="7">
        <v>2</v>
      </c>
      <c r="AE83" s="4">
        <f t="shared" si="5"/>
        <v>2.5</v>
      </c>
      <c r="AF83" s="8">
        <f t="shared" si="6"/>
        <v>2</v>
      </c>
      <c r="AG83" s="8">
        <v>0.61</v>
      </c>
      <c r="AH83" s="4">
        <f t="shared" si="7"/>
        <v>0.05</v>
      </c>
      <c r="AI83" s="4">
        <f t="shared" si="7"/>
        <v>1.525E-2</v>
      </c>
      <c r="AK83" s="10">
        <f>Q83*(0.0202*(2.5^2.9595))+R83*(0.0202*(7.5^2.9595))+S83*(0.0202*(15^2.9595))+T83*(0.0202*(25^2.9595))</f>
        <v>0.60825378593315438</v>
      </c>
    </row>
    <row r="84" spans="1:37" ht="12.75" customHeight="1">
      <c r="A84" s="4">
        <v>6</v>
      </c>
      <c r="B84" s="4">
        <v>2</v>
      </c>
      <c r="C84" s="4">
        <v>2</v>
      </c>
      <c r="D84" s="5">
        <v>39477</v>
      </c>
      <c r="E84" s="6" t="s">
        <v>73</v>
      </c>
      <c r="F84" s="4" t="s">
        <v>74</v>
      </c>
      <c r="G84" s="4" t="s">
        <v>74</v>
      </c>
      <c r="H84" s="4" t="s">
        <v>75</v>
      </c>
      <c r="I84" s="4" t="s">
        <v>93</v>
      </c>
      <c r="J84" s="4" t="s">
        <v>41</v>
      </c>
      <c r="K84" s="4">
        <v>17</v>
      </c>
      <c r="L84" s="4" t="str">
        <f t="shared" si="4"/>
        <v>15-20</v>
      </c>
      <c r="M84" s="4" t="s">
        <v>94</v>
      </c>
      <c r="N84" s="12">
        <v>18</v>
      </c>
      <c r="O84" s="4" t="s">
        <v>99</v>
      </c>
      <c r="P84" s="6" t="s">
        <v>63</v>
      </c>
      <c r="U84" s="7">
        <v>1</v>
      </c>
      <c r="AE84" s="4">
        <f t="shared" si="5"/>
        <v>35</v>
      </c>
      <c r="AF84" s="8">
        <f t="shared" si="6"/>
        <v>1</v>
      </c>
      <c r="AG84" s="8">
        <v>54.99</v>
      </c>
      <c r="AH84" s="4">
        <f t="shared" si="7"/>
        <v>2.5000000000000001E-2</v>
      </c>
      <c r="AI84" s="4">
        <f t="shared" si="7"/>
        <v>1.3747500000000001</v>
      </c>
      <c r="AK84" s="10">
        <f>U84*(0.001*(35^3.07))</f>
        <v>54.990655444598652</v>
      </c>
    </row>
    <row r="85" spans="1:37" ht="12.75" customHeight="1">
      <c r="A85" s="4">
        <v>6</v>
      </c>
      <c r="B85" s="4">
        <v>2</v>
      </c>
      <c r="C85" s="4">
        <v>2</v>
      </c>
      <c r="D85" s="5">
        <v>39477</v>
      </c>
      <c r="E85" s="6" t="s">
        <v>73</v>
      </c>
      <c r="F85" s="4" t="s">
        <v>74</v>
      </c>
      <c r="G85" s="4" t="s">
        <v>74</v>
      </c>
      <c r="H85" s="4" t="s">
        <v>75</v>
      </c>
      <c r="I85" s="4" t="s">
        <v>93</v>
      </c>
      <c r="J85" s="4" t="s">
        <v>41</v>
      </c>
      <c r="K85" s="4">
        <v>17</v>
      </c>
      <c r="L85" s="4" t="str">
        <f t="shared" si="4"/>
        <v>15-20</v>
      </c>
      <c r="M85" s="4" t="s">
        <v>94</v>
      </c>
      <c r="N85" s="12">
        <v>19</v>
      </c>
      <c r="O85" s="4" t="s">
        <v>77</v>
      </c>
      <c r="P85" s="6" t="s">
        <v>48</v>
      </c>
      <c r="S85" s="7">
        <v>1</v>
      </c>
      <c r="AE85" s="4">
        <f t="shared" si="5"/>
        <v>15</v>
      </c>
      <c r="AF85" s="8">
        <f t="shared" si="6"/>
        <v>1</v>
      </c>
      <c r="AG85" s="8">
        <v>98.34</v>
      </c>
      <c r="AH85" s="4">
        <f t="shared" si="7"/>
        <v>2.5000000000000001E-2</v>
      </c>
      <c r="AI85" s="4">
        <f t="shared" si="7"/>
        <v>2.4584999999999999</v>
      </c>
      <c r="AK85" s="10">
        <f>R85*(0.0428*(7.5^2.858))+S85*(0.0428*(15^2.858))+T85*(0.0428*(25^2.858))+U85*(0.0428*(35^2.858))</f>
        <v>98.336011053719943</v>
      </c>
    </row>
    <row r="86" spans="1:37" ht="12.75" customHeight="1">
      <c r="A86" s="4">
        <v>6</v>
      </c>
      <c r="B86" s="4">
        <v>2</v>
      </c>
      <c r="C86" s="4">
        <v>2</v>
      </c>
      <c r="D86" s="5">
        <v>39477</v>
      </c>
      <c r="E86" s="6" t="s">
        <v>73</v>
      </c>
      <c r="F86" s="4" t="s">
        <v>74</v>
      </c>
      <c r="G86" s="4" t="s">
        <v>74</v>
      </c>
      <c r="H86" s="4" t="s">
        <v>75</v>
      </c>
      <c r="I86" s="4" t="s">
        <v>93</v>
      </c>
      <c r="J86" s="4" t="s">
        <v>41</v>
      </c>
      <c r="K86" s="4">
        <v>17</v>
      </c>
      <c r="L86" s="4" t="str">
        <f t="shared" si="4"/>
        <v>15-20</v>
      </c>
      <c r="M86" s="4" t="s">
        <v>94</v>
      </c>
      <c r="N86" s="12">
        <v>20</v>
      </c>
      <c r="O86" s="4" t="s">
        <v>100</v>
      </c>
      <c r="P86" s="12" t="s">
        <v>44</v>
      </c>
      <c r="U86" s="7">
        <v>1</v>
      </c>
      <c r="AE86" s="4">
        <f t="shared" si="5"/>
        <v>35</v>
      </c>
      <c r="AF86" s="8">
        <f t="shared" si="6"/>
        <v>1</v>
      </c>
      <c r="AG86" s="8">
        <v>126.25</v>
      </c>
      <c r="AH86" s="4">
        <f t="shared" si="7"/>
        <v>2.5000000000000001E-2</v>
      </c>
      <c r="AI86" s="4">
        <f t="shared" si="7"/>
        <v>3.15625</v>
      </c>
      <c r="AK86" s="10">
        <f>R86*(0.0009*(7.5^3.3334))+T86*(0.0009*(25^3.3334))+U86*(0.0009*(35^3.3334))+V86*(0.0009*(45^3.3334))+W86*(0.0009*(55^3.3334))+X86*(0.0009*(65^3.3334))+Y86*(0.0009*(75^3.3334))</f>
        <v>126.25219239742502</v>
      </c>
    </row>
    <row r="87" spans="1:37" ht="12.75" customHeight="1">
      <c r="A87" s="4">
        <v>6</v>
      </c>
      <c r="B87" s="4">
        <v>2</v>
      </c>
      <c r="C87" s="4">
        <v>2</v>
      </c>
      <c r="D87" s="5">
        <v>39477</v>
      </c>
      <c r="E87" s="6" t="s">
        <v>73</v>
      </c>
      <c r="F87" s="4" t="s">
        <v>74</v>
      </c>
      <c r="G87" s="4" t="s">
        <v>74</v>
      </c>
      <c r="H87" s="4" t="s">
        <v>75</v>
      </c>
      <c r="I87" s="4" t="s">
        <v>93</v>
      </c>
      <c r="J87" s="4" t="s">
        <v>41</v>
      </c>
      <c r="K87" s="4">
        <v>17</v>
      </c>
      <c r="L87" s="4" t="str">
        <f t="shared" si="4"/>
        <v>15-20</v>
      </c>
      <c r="M87" s="4" t="s">
        <v>94</v>
      </c>
      <c r="N87" s="12">
        <v>21</v>
      </c>
      <c r="O87" s="4" t="s">
        <v>101</v>
      </c>
      <c r="P87" s="12" t="s">
        <v>46</v>
      </c>
      <c r="T87" s="7">
        <v>1</v>
      </c>
      <c r="AE87" s="4">
        <f t="shared" si="5"/>
        <v>25</v>
      </c>
      <c r="AF87" s="8">
        <f t="shared" si="6"/>
        <v>1</v>
      </c>
      <c r="AG87" s="8">
        <v>281.55</v>
      </c>
      <c r="AH87" s="4">
        <f t="shared" si="7"/>
        <v>2.5000000000000001E-2</v>
      </c>
      <c r="AI87" s="4">
        <f t="shared" si="7"/>
        <v>7.0387500000000003</v>
      </c>
      <c r="AK87" s="10">
        <f>Q87*(0.0148*((2.5/1.11359)^3.167))+R87*(0.0148*((7.5/1.11359)^3.167))+S87*(0.0148*((15/1.11359)^3.167))+T87*(0.0148*((25/1.11359)^3.167))+U87*(0.0148*((35/1.11359)^3.167))</f>
        <v>281.55200669977285</v>
      </c>
    </row>
    <row r="88" spans="1:37" ht="12.75" customHeight="1">
      <c r="A88" s="4">
        <v>6</v>
      </c>
      <c r="B88" s="4">
        <v>2</v>
      </c>
      <c r="C88" s="4">
        <v>2</v>
      </c>
      <c r="D88" s="5">
        <v>39477</v>
      </c>
      <c r="E88" s="6" t="s">
        <v>73</v>
      </c>
      <c r="F88" s="4" t="s">
        <v>74</v>
      </c>
      <c r="G88" s="4" t="s">
        <v>74</v>
      </c>
      <c r="H88" s="4" t="s">
        <v>75</v>
      </c>
      <c r="I88" s="4" t="s">
        <v>93</v>
      </c>
      <c r="J88" s="4" t="s">
        <v>41</v>
      </c>
      <c r="K88" s="4">
        <v>17</v>
      </c>
      <c r="L88" s="4" t="str">
        <f t="shared" si="4"/>
        <v>15-20</v>
      </c>
      <c r="M88" s="4" t="s">
        <v>94</v>
      </c>
      <c r="N88" s="12">
        <v>22</v>
      </c>
      <c r="O88" s="12" t="s">
        <v>71</v>
      </c>
      <c r="P88" s="6" t="s">
        <v>46</v>
      </c>
      <c r="Q88" s="7">
        <v>2</v>
      </c>
      <c r="AE88" s="4">
        <f t="shared" si="5"/>
        <v>2.5</v>
      </c>
      <c r="AF88" s="8">
        <f t="shared" si="6"/>
        <v>2</v>
      </c>
      <c r="AG88" s="8">
        <v>0.28000000000000003</v>
      </c>
      <c r="AH88" s="4">
        <f t="shared" si="7"/>
        <v>0.05</v>
      </c>
      <c r="AI88" s="4">
        <f t="shared" si="7"/>
        <v>7.000000000000001E-3</v>
      </c>
      <c r="AJ88" s="13"/>
      <c r="AK88" s="10">
        <f>Q88*(0.0089*(2.5^3))+R88*(0.0089*(7.5^3))</f>
        <v>0.27812500000000001</v>
      </c>
    </row>
    <row r="89" spans="1:37" ht="12.75" customHeight="1">
      <c r="A89" s="4">
        <v>6</v>
      </c>
      <c r="B89" s="4">
        <v>2</v>
      </c>
      <c r="C89" s="4">
        <v>2</v>
      </c>
      <c r="D89" s="5">
        <v>39477</v>
      </c>
      <c r="E89" s="6" t="s">
        <v>73</v>
      </c>
      <c r="F89" s="4" t="s">
        <v>74</v>
      </c>
      <c r="G89" s="4" t="s">
        <v>74</v>
      </c>
      <c r="H89" s="4" t="s">
        <v>75</v>
      </c>
      <c r="I89" s="4" t="s">
        <v>93</v>
      </c>
      <c r="J89" s="4" t="s">
        <v>41</v>
      </c>
      <c r="K89" s="4">
        <v>17</v>
      </c>
      <c r="L89" s="4" t="str">
        <f t="shared" si="4"/>
        <v>15-20</v>
      </c>
      <c r="M89" s="4" t="s">
        <v>94</v>
      </c>
      <c r="N89" s="12">
        <v>23</v>
      </c>
      <c r="O89" s="4" t="s">
        <v>66</v>
      </c>
      <c r="P89" s="12" t="s">
        <v>46</v>
      </c>
      <c r="Q89" s="7">
        <v>2</v>
      </c>
      <c r="AE89" s="4">
        <f t="shared" si="5"/>
        <v>2.5</v>
      </c>
      <c r="AF89" s="8">
        <f t="shared" si="6"/>
        <v>2</v>
      </c>
      <c r="AG89" s="8">
        <v>0.56999999999999995</v>
      </c>
      <c r="AH89" s="4">
        <f t="shared" si="7"/>
        <v>0.05</v>
      </c>
      <c r="AI89" s="4">
        <f t="shared" si="7"/>
        <v>1.4249999999999999E-2</v>
      </c>
      <c r="AK89" s="10">
        <f>Q89*(0.0213*(2.5^2.8235))+R89*(0.0213*(7.5^2.8235))</f>
        <v>0.56623044088770236</v>
      </c>
    </row>
    <row r="90" spans="1:37" ht="12.75" customHeight="1">
      <c r="A90" s="4">
        <v>6</v>
      </c>
      <c r="B90" s="4">
        <v>2</v>
      </c>
      <c r="C90" s="4">
        <v>2</v>
      </c>
      <c r="D90" s="5">
        <v>39477</v>
      </c>
      <c r="E90" s="6" t="s">
        <v>73</v>
      </c>
      <c r="F90" s="4" t="s">
        <v>74</v>
      </c>
      <c r="G90" s="4" t="s">
        <v>74</v>
      </c>
      <c r="H90" s="4" t="s">
        <v>75</v>
      </c>
      <c r="I90" s="4" t="s">
        <v>93</v>
      </c>
      <c r="J90" s="4" t="s">
        <v>41</v>
      </c>
      <c r="K90" s="4">
        <v>17</v>
      </c>
      <c r="L90" s="4" t="str">
        <f t="shared" si="4"/>
        <v>15-20</v>
      </c>
      <c r="M90" s="4" t="s">
        <v>94</v>
      </c>
      <c r="N90" s="12">
        <v>24</v>
      </c>
      <c r="O90" s="4" t="s">
        <v>85</v>
      </c>
      <c r="P90" s="6" t="s">
        <v>46</v>
      </c>
      <c r="Q90" s="7">
        <v>5</v>
      </c>
      <c r="R90" s="7">
        <v>7</v>
      </c>
      <c r="AE90" s="4">
        <f t="shared" si="5"/>
        <v>5.4</v>
      </c>
      <c r="AF90" s="8">
        <f t="shared" si="6"/>
        <v>12</v>
      </c>
      <c r="AG90" s="8">
        <v>27.58</v>
      </c>
      <c r="AH90" s="4">
        <f t="shared" si="7"/>
        <v>0.3</v>
      </c>
      <c r="AI90" s="4">
        <f t="shared" si="7"/>
        <v>0.6895</v>
      </c>
      <c r="AK90" s="10">
        <f>Q90*(0.0091*(2.5^3))+R90*(0.0091*(7.5^3))</f>
        <v>27.584375000000001</v>
      </c>
    </row>
    <row r="91" spans="1:37" ht="12.75" customHeight="1">
      <c r="A91" s="4">
        <v>6</v>
      </c>
      <c r="B91" s="4">
        <v>2</v>
      </c>
      <c r="C91" s="4">
        <v>2</v>
      </c>
      <c r="D91" s="5">
        <v>39477</v>
      </c>
      <c r="E91" s="6" t="s">
        <v>73</v>
      </c>
      <c r="F91" s="4" t="s">
        <v>74</v>
      </c>
      <c r="G91" s="4" t="s">
        <v>74</v>
      </c>
      <c r="H91" s="4" t="s">
        <v>75</v>
      </c>
      <c r="I91" s="4" t="s">
        <v>93</v>
      </c>
      <c r="J91" s="4" t="s">
        <v>41</v>
      </c>
      <c r="K91" s="4">
        <v>17</v>
      </c>
      <c r="L91" s="4" t="str">
        <f t="shared" si="4"/>
        <v>15-20</v>
      </c>
      <c r="M91" s="4" t="s">
        <v>94</v>
      </c>
      <c r="N91" s="12">
        <v>25</v>
      </c>
      <c r="O91" s="4" t="s">
        <v>55</v>
      </c>
      <c r="P91" s="6" t="s">
        <v>56</v>
      </c>
      <c r="Q91" s="7">
        <v>1</v>
      </c>
      <c r="AE91" s="4">
        <f t="shared" si="5"/>
        <v>2.5</v>
      </c>
      <c r="AF91" s="8">
        <f t="shared" si="6"/>
        <v>1</v>
      </c>
      <c r="AG91" s="8">
        <v>0.17</v>
      </c>
      <c r="AH91" s="4">
        <f t="shared" si="7"/>
        <v>2.5000000000000001E-2</v>
      </c>
      <c r="AI91" s="4">
        <f t="shared" si="7"/>
        <v>4.2500000000000003E-3</v>
      </c>
      <c r="AK91" s="10">
        <f>Q91*(0.0109*(2.5^3.0249))+R91*(0.0109*(7.5^3.0249))</f>
        <v>0.17424295598865394</v>
      </c>
    </row>
    <row r="92" spans="1:37" ht="12.75" customHeight="1">
      <c r="A92" s="4">
        <v>6</v>
      </c>
      <c r="B92" s="4">
        <v>2</v>
      </c>
      <c r="C92" s="4">
        <v>2</v>
      </c>
      <c r="D92" s="5">
        <v>39477</v>
      </c>
      <c r="E92" s="6" t="s">
        <v>73</v>
      </c>
      <c r="F92" s="4" t="s">
        <v>74</v>
      </c>
      <c r="G92" s="4" t="s">
        <v>74</v>
      </c>
      <c r="H92" s="4" t="s">
        <v>75</v>
      </c>
      <c r="I92" s="4" t="s">
        <v>93</v>
      </c>
      <c r="J92" s="4" t="s">
        <v>41</v>
      </c>
      <c r="K92" s="4">
        <v>17</v>
      </c>
      <c r="L92" s="4" t="str">
        <f t="shared" si="4"/>
        <v>15-20</v>
      </c>
      <c r="M92" s="4" t="s">
        <v>94</v>
      </c>
      <c r="N92" s="12">
        <v>26</v>
      </c>
      <c r="O92" s="4" t="s">
        <v>102</v>
      </c>
      <c r="P92" s="6" t="s">
        <v>63</v>
      </c>
      <c r="S92" s="7">
        <v>1</v>
      </c>
      <c r="AE92" s="4">
        <f t="shared" si="5"/>
        <v>15</v>
      </c>
      <c r="AF92" s="8">
        <f t="shared" si="6"/>
        <v>1</v>
      </c>
      <c r="AG92" s="8">
        <v>52.17</v>
      </c>
      <c r="AH92" s="4">
        <f t="shared" si="7"/>
        <v>2.5000000000000001E-2</v>
      </c>
      <c r="AI92" s="4">
        <f t="shared" si="7"/>
        <v>1.3042500000000001</v>
      </c>
      <c r="AK92" s="10">
        <f>R92*(0.0153*(7.5^3.0038))+S92*(0.0153*(15^3.0038))+T92*(0.0153*(25^3.0038))+U92*(0.0153*(35^3.0038))</f>
        <v>52.171623892313889</v>
      </c>
    </row>
    <row r="93" spans="1:37" ht="12.75" customHeight="1">
      <c r="A93" s="4">
        <v>7</v>
      </c>
      <c r="B93" s="4">
        <v>2</v>
      </c>
      <c r="C93" s="4">
        <v>2</v>
      </c>
      <c r="D93" s="5">
        <v>39477</v>
      </c>
      <c r="E93" s="6" t="s">
        <v>73</v>
      </c>
      <c r="F93" s="4" t="s">
        <v>74</v>
      </c>
      <c r="G93" s="4" t="s">
        <v>74</v>
      </c>
      <c r="H93" s="4" t="s">
        <v>75</v>
      </c>
      <c r="I93" s="4" t="s">
        <v>93</v>
      </c>
      <c r="J93" s="4" t="s">
        <v>41</v>
      </c>
      <c r="K93" s="4">
        <v>9</v>
      </c>
      <c r="L93" s="4" t="str">
        <f t="shared" si="4"/>
        <v>5-10</v>
      </c>
      <c r="M93" s="4" t="s">
        <v>42</v>
      </c>
      <c r="N93" s="4">
        <v>1</v>
      </c>
      <c r="O93" s="4" t="s">
        <v>95</v>
      </c>
      <c r="P93" s="6" t="s">
        <v>56</v>
      </c>
      <c r="T93" s="7">
        <v>4</v>
      </c>
      <c r="AE93" s="4">
        <f t="shared" si="5"/>
        <v>25</v>
      </c>
      <c r="AF93" s="8">
        <f t="shared" si="6"/>
        <v>4</v>
      </c>
      <c r="AG93" s="8">
        <v>1238.5899999999999</v>
      </c>
      <c r="AH93" s="4">
        <f t="shared" si="7"/>
        <v>0.1</v>
      </c>
      <c r="AI93" s="4">
        <f t="shared" si="7"/>
        <v>30.964749999999999</v>
      </c>
      <c r="AK93" s="10">
        <f>S93*(0.0204*(15^2.991))+T93*(0.0204*(25^2.991))+U93*(0.0204*(35^2.991))</f>
        <v>1238.5932950611109</v>
      </c>
    </row>
    <row r="94" spans="1:37" ht="12.75" customHeight="1">
      <c r="A94" s="4">
        <v>7</v>
      </c>
      <c r="B94" s="4">
        <v>2</v>
      </c>
      <c r="C94" s="4">
        <v>2</v>
      </c>
      <c r="D94" s="5">
        <v>39477</v>
      </c>
      <c r="E94" s="6" t="s">
        <v>73</v>
      </c>
      <c r="F94" s="4" t="s">
        <v>74</v>
      </c>
      <c r="G94" s="4" t="s">
        <v>74</v>
      </c>
      <c r="H94" s="4" t="s">
        <v>75</v>
      </c>
      <c r="I94" s="4" t="s">
        <v>93</v>
      </c>
      <c r="J94" s="4" t="s">
        <v>41</v>
      </c>
      <c r="K94" s="4">
        <v>9</v>
      </c>
      <c r="L94" s="4" t="str">
        <f t="shared" si="4"/>
        <v>5-10</v>
      </c>
      <c r="M94" s="4" t="s">
        <v>42</v>
      </c>
      <c r="N94" s="12">
        <v>2</v>
      </c>
      <c r="O94" s="4" t="s">
        <v>89</v>
      </c>
      <c r="P94" s="4" t="s">
        <v>56</v>
      </c>
      <c r="S94" s="7">
        <v>3</v>
      </c>
      <c r="T94" s="7">
        <v>54</v>
      </c>
      <c r="AE94" s="4">
        <f t="shared" si="5"/>
        <v>24.5</v>
      </c>
      <c r="AF94" s="8">
        <f t="shared" si="6"/>
        <v>57</v>
      </c>
      <c r="AG94" s="8">
        <v>19356.099999999999</v>
      </c>
      <c r="AH94" s="4">
        <f t="shared" si="7"/>
        <v>1.425</v>
      </c>
      <c r="AI94" s="4">
        <f t="shared" si="7"/>
        <v>483.90249999999997</v>
      </c>
      <c r="AK94" s="10">
        <f>R94*(0.0246*(7.5^2.85))+S94*(0.0227*((15/1.13204)^3.12))+T94*(0.0227*((25/1.13204)^3.12))</f>
        <v>19356.102992389522</v>
      </c>
    </row>
    <row r="95" spans="1:37" ht="12.75" customHeight="1">
      <c r="A95" s="4">
        <v>7</v>
      </c>
      <c r="B95" s="4">
        <v>2</v>
      </c>
      <c r="C95" s="4">
        <v>2</v>
      </c>
      <c r="D95" s="5">
        <v>39477</v>
      </c>
      <c r="E95" s="6" t="s">
        <v>73</v>
      </c>
      <c r="F95" s="4" t="s">
        <v>74</v>
      </c>
      <c r="G95" s="4" t="s">
        <v>74</v>
      </c>
      <c r="H95" s="4" t="s">
        <v>75</v>
      </c>
      <c r="I95" s="4" t="s">
        <v>93</v>
      </c>
      <c r="J95" s="4" t="s">
        <v>41</v>
      </c>
      <c r="K95" s="4">
        <v>9</v>
      </c>
      <c r="L95" s="4" t="str">
        <f t="shared" si="4"/>
        <v>5-10</v>
      </c>
      <c r="M95" s="4" t="s">
        <v>42</v>
      </c>
      <c r="N95" s="12">
        <v>3</v>
      </c>
      <c r="O95" s="4" t="s">
        <v>53</v>
      </c>
      <c r="P95" s="12" t="s">
        <v>54</v>
      </c>
      <c r="S95" s="7">
        <v>1</v>
      </c>
      <c r="T95" s="7">
        <v>3</v>
      </c>
      <c r="AE95" s="4">
        <f t="shared" si="5"/>
        <v>22.5</v>
      </c>
      <c r="AF95" s="8">
        <f t="shared" si="6"/>
        <v>4</v>
      </c>
      <c r="AG95" s="8">
        <v>824.77</v>
      </c>
      <c r="AH95" s="4">
        <f t="shared" si="7"/>
        <v>0.1</v>
      </c>
      <c r="AI95" s="4">
        <f t="shared" si="7"/>
        <v>20.619250000000001</v>
      </c>
      <c r="AK95" s="10">
        <f>Q95*(0.026*(2.5^2.87))+R95*(0.026*(7.5^2.87))+S95*(0.0236*((15/1.1)^2.975))+T95*(0.0236*((25/1.1)^2.975))+U95*(0.0236*((35/1.1)^2.975))</f>
        <v>824.76659893149304</v>
      </c>
    </row>
    <row r="96" spans="1:37" ht="12.75" customHeight="1">
      <c r="A96" s="4">
        <v>7</v>
      </c>
      <c r="B96" s="4">
        <v>2</v>
      </c>
      <c r="C96" s="4">
        <v>2</v>
      </c>
      <c r="D96" s="5">
        <v>39477</v>
      </c>
      <c r="E96" s="6" t="s">
        <v>73</v>
      </c>
      <c r="F96" s="4" t="s">
        <v>74</v>
      </c>
      <c r="G96" s="4" t="s">
        <v>74</v>
      </c>
      <c r="H96" s="4" t="s">
        <v>75</v>
      </c>
      <c r="I96" s="4" t="s">
        <v>93</v>
      </c>
      <c r="J96" s="4" t="s">
        <v>41</v>
      </c>
      <c r="K96" s="4">
        <v>9</v>
      </c>
      <c r="L96" s="4" t="str">
        <f t="shared" si="4"/>
        <v>5-10</v>
      </c>
      <c r="M96" s="4" t="s">
        <v>42</v>
      </c>
      <c r="N96" s="4">
        <v>4</v>
      </c>
      <c r="O96" s="4" t="s">
        <v>49</v>
      </c>
      <c r="P96" s="6" t="s">
        <v>46</v>
      </c>
      <c r="Q96" s="7">
        <v>12</v>
      </c>
      <c r="AE96" s="4">
        <f t="shared" si="5"/>
        <v>2.5</v>
      </c>
      <c r="AF96" s="8">
        <f t="shared" si="6"/>
        <v>12</v>
      </c>
      <c r="AG96" s="8">
        <v>1.88</v>
      </c>
      <c r="AH96" s="4">
        <f t="shared" si="7"/>
        <v>0.3</v>
      </c>
      <c r="AI96" s="4">
        <f t="shared" si="7"/>
        <v>4.7E-2</v>
      </c>
      <c r="AK96" s="10">
        <f>Q96*(0.007*(2.5^3.39))+R96*(0.0126*(7.5^3.0673))+S96*(0.0126*(15^3.0673))+T96*(0.0126*(25^3.0673))+U96*(0.0126*(35^3.0673))</f>
        <v>1.8762725094106356</v>
      </c>
    </row>
    <row r="97" spans="1:37" ht="12.75" customHeight="1">
      <c r="A97" s="4">
        <v>7</v>
      </c>
      <c r="B97" s="4">
        <v>2</v>
      </c>
      <c r="C97" s="4">
        <v>2</v>
      </c>
      <c r="D97" s="5">
        <v>39477</v>
      </c>
      <c r="E97" s="6" t="s">
        <v>73</v>
      </c>
      <c r="F97" s="4" t="s">
        <v>74</v>
      </c>
      <c r="G97" s="4" t="s">
        <v>74</v>
      </c>
      <c r="H97" s="4" t="s">
        <v>75</v>
      </c>
      <c r="I97" s="4" t="s">
        <v>93</v>
      </c>
      <c r="J97" s="4" t="s">
        <v>41</v>
      </c>
      <c r="K97" s="4">
        <v>9</v>
      </c>
      <c r="L97" s="4" t="str">
        <f t="shared" si="4"/>
        <v>5-10</v>
      </c>
      <c r="M97" s="4" t="s">
        <v>42</v>
      </c>
      <c r="N97" s="4">
        <v>5</v>
      </c>
      <c r="O97" s="4" t="s">
        <v>78</v>
      </c>
      <c r="P97" s="12" t="s">
        <v>44</v>
      </c>
      <c r="U97" s="7">
        <v>2</v>
      </c>
      <c r="AE97" s="4">
        <f t="shared" si="5"/>
        <v>35</v>
      </c>
      <c r="AF97" s="8">
        <f t="shared" si="6"/>
        <v>2</v>
      </c>
      <c r="AG97" s="8">
        <v>999.7</v>
      </c>
      <c r="AH97" s="4">
        <f t="shared" si="7"/>
        <v>0.05</v>
      </c>
      <c r="AI97" s="4">
        <f t="shared" si="7"/>
        <v>24.9925</v>
      </c>
      <c r="AK97" s="10">
        <f>T97*(0.0524*((25/1.16064)^2.69))+U97*(0.0524*((35/1.16064)^2.69))</f>
        <v>999.69600311325394</v>
      </c>
    </row>
    <row r="98" spans="1:37" ht="12.75" customHeight="1">
      <c r="A98" s="4">
        <v>7</v>
      </c>
      <c r="B98" s="4">
        <v>2</v>
      </c>
      <c r="C98" s="4">
        <v>2</v>
      </c>
      <c r="D98" s="5">
        <v>39477</v>
      </c>
      <c r="E98" s="6" t="s">
        <v>73</v>
      </c>
      <c r="F98" s="4" t="s">
        <v>74</v>
      </c>
      <c r="G98" s="4" t="s">
        <v>74</v>
      </c>
      <c r="H98" s="4" t="s">
        <v>75</v>
      </c>
      <c r="I98" s="4" t="s">
        <v>93</v>
      </c>
      <c r="J98" s="4" t="s">
        <v>41</v>
      </c>
      <c r="K98" s="4">
        <v>9</v>
      </c>
      <c r="L98" s="4" t="str">
        <f t="shared" si="4"/>
        <v>5-10</v>
      </c>
      <c r="M98" s="4" t="s">
        <v>42</v>
      </c>
      <c r="N98" s="4">
        <v>6</v>
      </c>
      <c r="O98" s="4" t="s">
        <v>80</v>
      </c>
      <c r="P98" s="12" t="s">
        <v>81</v>
      </c>
      <c r="S98" s="7">
        <v>50</v>
      </c>
      <c r="AE98" s="4">
        <f t="shared" si="5"/>
        <v>15</v>
      </c>
      <c r="AF98" s="8">
        <f t="shared" si="6"/>
        <v>50</v>
      </c>
      <c r="AG98" s="8">
        <v>3054.66</v>
      </c>
      <c r="AH98" s="4">
        <f t="shared" si="7"/>
        <v>1.25</v>
      </c>
      <c r="AI98" s="4">
        <f t="shared" si="7"/>
        <v>76.366500000000002</v>
      </c>
      <c r="AK98" s="10">
        <f>Q98*(0.0202*(2.5^2.9595))+R98*(0.0202*(7.5^2.9595))+S98*(0.0202*(15^2.9595))+T98*(0.0202*(25^2.9595))</f>
        <v>3054.6640583180997</v>
      </c>
    </row>
    <row r="99" spans="1:37" ht="12.75" customHeight="1">
      <c r="A99" s="4">
        <v>7</v>
      </c>
      <c r="B99" s="4">
        <v>2</v>
      </c>
      <c r="C99" s="4">
        <v>2</v>
      </c>
      <c r="D99" s="5">
        <v>39477</v>
      </c>
      <c r="E99" s="6" t="s">
        <v>73</v>
      </c>
      <c r="F99" s="4" t="s">
        <v>74</v>
      </c>
      <c r="G99" s="4" t="s">
        <v>74</v>
      </c>
      <c r="H99" s="4" t="s">
        <v>75</v>
      </c>
      <c r="I99" s="4" t="s">
        <v>93</v>
      </c>
      <c r="J99" s="4" t="s">
        <v>41</v>
      </c>
      <c r="K99" s="4">
        <v>9</v>
      </c>
      <c r="L99" s="4" t="str">
        <f t="shared" si="4"/>
        <v>5-10</v>
      </c>
      <c r="M99" s="4" t="s">
        <v>42</v>
      </c>
      <c r="N99" s="4">
        <v>7</v>
      </c>
      <c r="O99" s="4" t="s">
        <v>58</v>
      </c>
      <c r="P99" s="12" t="s">
        <v>46</v>
      </c>
      <c r="S99" s="7">
        <v>1</v>
      </c>
      <c r="U99" s="7">
        <v>1</v>
      </c>
      <c r="AE99" s="4">
        <f t="shared" si="5"/>
        <v>25</v>
      </c>
      <c r="AF99" s="8">
        <f t="shared" si="6"/>
        <v>2</v>
      </c>
      <c r="AG99" s="8">
        <v>634.94000000000005</v>
      </c>
      <c r="AH99" s="4">
        <f t="shared" si="7"/>
        <v>0.05</v>
      </c>
      <c r="AI99" s="4">
        <f t="shared" si="7"/>
        <v>15.873500000000002</v>
      </c>
      <c r="AK99" s="10">
        <f>Q99*(0.0145*((2.5/1.08175)^3.053))+R99*(0.0145*((7.5/1.08175)^3.053))+S99*(0.0145*((15/1.08175)^3.053))+T99*(0.0145*((25/1.08175)^3.053))+U99*(0.0145*((35/1.08175)^3.053))+V99*(0.0145*((45/1.08175)^3.053))+W99*(0.0145*((55/1.08175)^3.053))</f>
        <v>634.93896621478109</v>
      </c>
    </row>
    <row r="100" spans="1:37" ht="12.75" customHeight="1">
      <c r="A100" s="4">
        <v>7</v>
      </c>
      <c r="B100" s="4">
        <v>2</v>
      </c>
      <c r="C100" s="4">
        <v>2</v>
      </c>
      <c r="D100" s="5">
        <v>39477</v>
      </c>
      <c r="E100" s="6" t="s">
        <v>73</v>
      </c>
      <c r="F100" s="4" t="s">
        <v>74</v>
      </c>
      <c r="G100" s="4" t="s">
        <v>74</v>
      </c>
      <c r="H100" s="4" t="s">
        <v>75</v>
      </c>
      <c r="I100" s="4" t="s">
        <v>93</v>
      </c>
      <c r="J100" s="4" t="s">
        <v>41</v>
      </c>
      <c r="K100" s="4">
        <v>9</v>
      </c>
      <c r="L100" s="4" t="str">
        <f t="shared" si="4"/>
        <v>5-10</v>
      </c>
      <c r="M100" s="4" t="s">
        <v>42</v>
      </c>
      <c r="N100" s="12">
        <v>8</v>
      </c>
      <c r="O100" s="4" t="s">
        <v>101</v>
      </c>
      <c r="P100" s="12" t="s">
        <v>46</v>
      </c>
      <c r="S100" s="7">
        <v>4</v>
      </c>
      <c r="T100" s="7">
        <v>1</v>
      </c>
      <c r="AE100" s="4">
        <f t="shared" si="5"/>
        <v>17</v>
      </c>
      <c r="AF100" s="8">
        <f t="shared" si="6"/>
        <v>5</v>
      </c>
      <c r="AG100" s="8">
        <v>504.92</v>
      </c>
      <c r="AH100" s="4">
        <f t="shared" si="7"/>
        <v>0.125</v>
      </c>
      <c r="AI100" s="4">
        <f t="shared" si="7"/>
        <v>12.623000000000001</v>
      </c>
      <c r="AK100" s="10">
        <f>Q100*(0.0148*((2.5/1.11359)^3.167))+R100*(0.0148*((7.5/1.11359)^3.167))+S100*(0.0148*((15/1.11359)^3.167))+T100*(0.0148*((25/1.11359)^3.167))+U100*(0.0148*((35/1.11359)^3.167))</f>
        <v>504.92138133451863</v>
      </c>
    </row>
    <row r="101" spans="1:37" ht="12.75" customHeight="1">
      <c r="A101" s="4">
        <v>7</v>
      </c>
      <c r="B101" s="4">
        <v>2</v>
      </c>
      <c r="C101" s="4">
        <v>2</v>
      </c>
      <c r="D101" s="5">
        <v>39477</v>
      </c>
      <c r="E101" s="6" t="s">
        <v>73</v>
      </c>
      <c r="F101" s="4" t="s">
        <v>74</v>
      </c>
      <c r="G101" s="4" t="s">
        <v>74</v>
      </c>
      <c r="H101" s="4" t="s">
        <v>75</v>
      </c>
      <c r="I101" s="4" t="s">
        <v>93</v>
      </c>
      <c r="J101" s="4" t="s">
        <v>41</v>
      </c>
      <c r="K101" s="4">
        <v>9</v>
      </c>
      <c r="L101" s="4" t="str">
        <f t="shared" si="4"/>
        <v>5-10</v>
      </c>
      <c r="M101" s="4" t="s">
        <v>42</v>
      </c>
      <c r="N101" s="12">
        <v>9</v>
      </c>
      <c r="O101" s="4" t="s">
        <v>103</v>
      </c>
      <c r="P101" s="12" t="s">
        <v>46</v>
      </c>
      <c r="T101" s="7">
        <v>8</v>
      </c>
      <c r="U101" s="7">
        <v>4</v>
      </c>
      <c r="AE101" s="4">
        <f t="shared" si="5"/>
        <v>28.3</v>
      </c>
      <c r="AF101" s="8">
        <f t="shared" si="6"/>
        <v>12</v>
      </c>
      <c r="AG101" s="8">
        <v>4130.2</v>
      </c>
      <c r="AH101" s="4">
        <f t="shared" si="7"/>
        <v>0.3</v>
      </c>
      <c r="AI101" s="4">
        <f t="shared" si="7"/>
        <v>103.255</v>
      </c>
      <c r="AK101" s="10">
        <f>T101*(0.0059*((25/1.15239)^3.392))+U101*(0.0059*((35/1.15239)^3.392))+V101*(0.0059*((45/1.15239)^3.392))</f>
        <v>4130.1978282628479</v>
      </c>
    </row>
    <row r="102" spans="1:37" ht="12.75" customHeight="1">
      <c r="A102" s="4">
        <v>7</v>
      </c>
      <c r="B102" s="4">
        <v>2</v>
      </c>
      <c r="C102" s="4">
        <v>2</v>
      </c>
      <c r="D102" s="5">
        <v>39477</v>
      </c>
      <c r="E102" s="6" t="s">
        <v>73</v>
      </c>
      <c r="F102" s="4" t="s">
        <v>74</v>
      </c>
      <c r="G102" s="4" t="s">
        <v>74</v>
      </c>
      <c r="H102" s="4" t="s">
        <v>75</v>
      </c>
      <c r="I102" s="4" t="s">
        <v>93</v>
      </c>
      <c r="J102" s="4" t="s">
        <v>41</v>
      </c>
      <c r="K102" s="4">
        <v>9</v>
      </c>
      <c r="L102" s="4" t="str">
        <f t="shared" si="4"/>
        <v>5-10</v>
      </c>
      <c r="M102" s="4" t="s">
        <v>42</v>
      </c>
      <c r="N102" s="12">
        <v>10</v>
      </c>
      <c r="O102" s="4" t="s">
        <v>100</v>
      </c>
      <c r="P102" s="12" t="s">
        <v>44</v>
      </c>
      <c r="U102" s="7">
        <v>1</v>
      </c>
      <c r="AE102" s="4">
        <f t="shared" si="5"/>
        <v>35</v>
      </c>
      <c r="AF102" s="8">
        <f t="shared" si="6"/>
        <v>1</v>
      </c>
      <c r="AG102" s="8">
        <v>126.25</v>
      </c>
      <c r="AH102" s="4">
        <f t="shared" si="7"/>
        <v>2.5000000000000001E-2</v>
      </c>
      <c r="AI102" s="4">
        <f t="shared" si="7"/>
        <v>3.15625</v>
      </c>
      <c r="AK102" s="10">
        <f>R102*(0.0009*(7.5^3.3334))+T102*(0.0009*(25^3.3334))+U102*(0.0009*(35^3.3334))+V102*(0.0009*(45^3.3334))+W102*(0.0009*(55^3.3334))+X102*(0.0009*(65^3.3334))+Y102*(0.0009*(75^3.3334))</f>
        <v>126.25219239742502</v>
      </c>
    </row>
    <row r="103" spans="1:37" ht="12.75" customHeight="1">
      <c r="A103" s="4">
        <v>7</v>
      </c>
      <c r="B103" s="4">
        <v>2</v>
      </c>
      <c r="C103" s="4">
        <v>2</v>
      </c>
      <c r="D103" s="5">
        <v>39477</v>
      </c>
      <c r="E103" s="6" t="s">
        <v>73</v>
      </c>
      <c r="F103" s="4" t="s">
        <v>74</v>
      </c>
      <c r="G103" s="4" t="s">
        <v>74</v>
      </c>
      <c r="H103" s="4" t="s">
        <v>75</v>
      </c>
      <c r="I103" s="4" t="s">
        <v>93</v>
      </c>
      <c r="J103" s="4" t="s">
        <v>41</v>
      </c>
      <c r="K103" s="4">
        <v>9</v>
      </c>
      <c r="L103" s="4" t="str">
        <f t="shared" si="4"/>
        <v>5-10</v>
      </c>
      <c r="M103" s="4" t="s">
        <v>42</v>
      </c>
      <c r="N103" s="12">
        <v>11</v>
      </c>
      <c r="O103" s="4" t="s">
        <v>104</v>
      </c>
      <c r="P103" s="6" t="s">
        <v>46</v>
      </c>
      <c r="U103" s="7">
        <v>1</v>
      </c>
      <c r="AE103" s="4">
        <f t="shared" si="5"/>
        <v>35</v>
      </c>
      <c r="AF103" s="8">
        <f t="shared" si="6"/>
        <v>1</v>
      </c>
      <c r="AG103" s="8">
        <v>1190.3800000000001</v>
      </c>
      <c r="AH103" s="4">
        <f t="shared" si="7"/>
        <v>2.5000000000000001E-2</v>
      </c>
      <c r="AI103" s="4">
        <f t="shared" si="7"/>
        <v>29.759500000000003</v>
      </c>
      <c r="AK103" s="10">
        <f>U103*(0.285*(35^2.345))+V103*(0.285*(45^2.345))+W103*(0.285*(55^2.345))</f>
        <v>1190.376717670676</v>
      </c>
    </row>
    <row r="104" spans="1:37" ht="12.75" customHeight="1">
      <c r="A104" s="4">
        <v>7</v>
      </c>
      <c r="B104" s="4">
        <v>2</v>
      </c>
      <c r="C104" s="4">
        <v>2</v>
      </c>
      <c r="D104" s="5">
        <v>39477</v>
      </c>
      <c r="E104" s="6" t="s">
        <v>73</v>
      </c>
      <c r="F104" s="4" t="s">
        <v>74</v>
      </c>
      <c r="G104" s="4" t="s">
        <v>74</v>
      </c>
      <c r="H104" s="4" t="s">
        <v>75</v>
      </c>
      <c r="I104" s="4" t="s">
        <v>93</v>
      </c>
      <c r="J104" s="4" t="s">
        <v>41</v>
      </c>
      <c r="K104" s="4">
        <v>9</v>
      </c>
      <c r="L104" s="4" t="str">
        <f t="shared" si="4"/>
        <v>5-10</v>
      </c>
      <c r="M104" s="4" t="s">
        <v>42</v>
      </c>
      <c r="N104" s="12">
        <v>12</v>
      </c>
      <c r="O104" s="4" t="s">
        <v>105</v>
      </c>
      <c r="P104" s="12" t="s">
        <v>46</v>
      </c>
      <c r="T104" s="7">
        <v>3</v>
      </c>
      <c r="AE104" s="4">
        <f t="shared" si="5"/>
        <v>25</v>
      </c>
      <c r="AF104" s="8">
        <f t="shared" si="6"/>
        <v>3</v>
      </c>
      <c r="AG104" s="8">
        <v>751.83</v>
      </c>
      <c r="AH104" s="4">
        <f t="shared" si="7"/>
        <v>7.4999999999999997E-2</v>
      </c>
      <c r="AI104" s="4">
        <f t="shared" si="7"/>
        <v>18.795750000000002</v>
      </c>
      <c r="AJ104" s="11"/>
      <c r="AK104" s="10">
        <f>S104*(0.0168*(15^2.9856))+T104*(0.0168*(25^2.9856))</f>
        <v>751.83099561748486</v>
      </c>
    </row>
    <row r="105" spans="1:37" s="13" customFormat="1" ht="12.75" customHeight="1">
      <c r="A105" s="4">
        <v>7</v>
      </c>
      <c r="B105" s="4">
        <v>2</v>
      </c>
      <c r="C105" s="4">
        <v>2</v>
      </c>
      <c r="D105" s="5">
        <v>39477</v>
      </c>
      <c r="E105" s="6" t="s">
        <v>73</v>
      </c>
      <c r="F105" s="4" t="s">
        <v>74</v>
      </c>
      <c r="G105" s="4" t="s">
        <v>74</v>
      </c>
      <c r="H105" s="4" t="s">
        <v>75</v>
      </c>
      <c r="I105" s="4" t="s">
        <v>93</v>
      </c>
      <c r="J105" s="4" t="s">
        <v>41</v>
      </c>
      <c r="K105" s="4">
        <v>9</v>
      </c>
      <c r="L105" s="4" t="str">
        <f t="shared" si="4"/>
        <v>5-10</v>
      </c>
      <c r="M105" s="4" t="s">
        <v>42</v>
      </c>
      <c r="N105" s="12">
        <v>13</v>
      </c>
      <c r="O105" s="4" t="s">
        <v>106</v>
      </c>
      <c r="P105" s="6" t="s">
        <v>81</v>
      </c>
      <c r="Q105" s="7"/>
      <c r="R105" s="7"/>
      <c r="S105" s="7"/>
      <c r="T105" s="7">
        <v>6</v>
      </c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4">
        <f t="shared" si="5"/>
        <v>25</v>
      </c>
      <c r="AF105" s="8">
        <f t="shared" si="6"/>
        <v>6</v>
      </c>
      <c r="AG105" s="8">
        <v>2406.12</v>
      </c>
      <c r="AH105" s="4">
        <f t="shared" si="7"/>
        <v>0.15</v>
      </c>
      <c r="AI105" s="4">
        <f t="shared" si="7"/>
        <v>60.152999999999999</v>
      </c>
      <c r="AJ105" s="4"/>
      <c r="AK105" s="10">
        <f>R105*(0.111*((7.5*0.813)^2.72))+S105*(0.111*((15*0.813)^2.72))+T105*(0.111*((25*0.813)^2.72))+U105*(0.111*((35*0.813)^2.72))</f>
        <v>2406.1202977231483</v>
      </c>
    </row>
    <row r="106" spans="1:37" ht="12.75" customHeight="1">
      <c r="A106" s="4">
        <v>7</v>
      </c>
      <c r="B106" s="4">
        <v>2</v>
      </c>
      <c r="C106" s="4">
        <v>2</v>
      </c>
      <c r="D106" s="5">
        <v>39477</v>
      </c>
      <c r="E106" s="6" t="s">
        <v>73</v>
      </c>
      <c r="F106" s="4" t="s">
        <v>74</v>
      </c>
      <c r="G106" s="4" t="s">
        <v>74</v>
      </c>
      <c r="H106" s="4" t="s">
        <v>75</v>
      </c>
      <c r="I106" s="4" t="s">
        <v>93</v>
      </c>
      <c r="J106" s="4" t="s">
        <v>41</v>
      </c>
      <c r="K106" s="4">
        <v>9</v>
      </c>
      <c r="L106" s="4" t="str">
        <f t="shared" si="4"/>
        <v>5-10</v>
      </c>
      <c r="M106" s="4" t="s">
        <v>42</v>
      </c>
      <c r="N106" s="12">
        <v>14</v>
      </c>
      <c r="O106" s="4" t="s">
        <v>68</v>
      </c>
      <c r="P106" s="6" t="s">
        <v>46</v>
      </c>
      <c r="U106" s="7">
        <v>1</v>
      </c>
      <c r="AE106" s="4">
        <f t="shared" si="5"/>
        <v>35</v>
      </c>
      <c r="AF106" s="8">
        <f t="shared" si="6"/>
        <v>1</v>
      </c>
      <c r="AG106" s="8">
        <v>443.79</v>
      </c>
      <c r="AH106" s="4">
        <f t="shared" si="7"/>
        <v>2.5000000000000001E-2</v>
      </c>
      <c r="AI106" s="4">
        <f t="shared" si="7"/>
        <v>11.094750000000001</v>
      </c>
      <c r="AK106" s="10">
        <f>Q106*(0.0208*((2.5/1.21)^3))+R106*(0.0208*((7.5/1.21)^3))+S106*(0.0208*((15/1.21)^3))+T106*(0.0079*(25^3.076))+U106*(0.0079*(35^3.076))</f>
        <v>443.79294680201997</v>
      </c>
    </row>
    <row r="107" spans="1:37" ht="12.75" customHeight="1">
      <c r="A107" s="4">
        <v>7</v>
      </c>
      <c r="B107" s="4">
        <v>2</v>
      </c>
      <c r="C107" s="4">
        <v>2</v>
      </c>
      <c r="D107" s="5">
        <v>39477</v>
      </c>
      <c r="E107" s="6" t="s">
        <v>73</v>
      </c>
      <c r="F107" s="4" t="s">
        <v>74</v>
      </c>
      <c r="G107" s="4" t="s">
        <v>74</v>
      </c>
      <c r="H107" s="4" t="s">
        <v>75</v>
      </c>
      <c r="I107" s="4" t="s">
        <v>93</v>
      </c>
      <c r="J107" s="4" t="s">
        <v>41</v>
      </c>
      <c r="K107" s="4">
        <v>9</v>
      </c>
      <c r="L107" s="4" t="str">
        <f t="shared" si="4"/>
        <v>5-10</v>
      </c>
      <c r="M107" s="4" t="s">
        <v>42</v>
      </c>
      <c r="N107" s="12">
        <v>15</v>
      </c>
      <c r="O107" s="4" t="s">
        <v>60</v>
      </c>
      <c r="P107" s="12" t="s">
        <v>48</v>
      </c>
      <c r="Q107" s="7">
        <v>1</v>
      </c>
      <c r="AE107" s="4">
        <f t="shared" si="5"/>
        <v>2.5</v>
      </c>
      <c r="AF107" s="8">
        <f t="shared" si="6"/>
        <v>1</v>
      </c>
      <c r="AG107" s="8">
        <v>0.28999999999999998</v>
      </c>
      <c r="AH107" s="4">
        <f t="shared" si="7"/>
        <v>2.5000000000000001E-2</v>
      </c>
      <c r="AI107" s="4">
        <f t="shared" si="7"/>
        <v>7.2499999999999995E-3</v>
      </c>
      <c r="AK107" s="10">
        <f>Q107*(0.0197*(2.5^2.9174))+R107*(0.0197*(7.5^2.9174))+S107*(0.0197*(15^2.9174))</f>
        <v>0.28537531735533872</v>
      </c>
    </row>
    <row r="108" spans="1:37" s="9" customFormat="1" ht="12.75" customHeight="1">
      <c r="A108" s="4">
        <v>7</v>
      </c>
      <c r="B108" s="4">
        <v>2</v>
      </c>
      <c r="C108" s="4">
        <v>2</v>
      </c>
      <c r="D108" s="5">
        <v>39477</v>
      </c>
      <c r="E108" s="6" t="s">
        <v>73</v>
      </c>
      <c r="F108" s="4" t="s">
        <v>74</v>
      </c>
      <c r="G108" s="4" t="s">
        <v>74</v>
      </c>
      <c r="H108" s="4" t="s">
        <v>75</v>
      </c>
      <c r="I108" s="4" t="s">
        <v>93</v>
      </c>
      <c r="J108" s="4" t="s">
        <v>41</v>
      </c>
      <c r="K108" s="4">
        <v>9</v>
      </c>
      <c r="L108" s="4" t="str">
        <f t="shared" si="4"/>
        <v>5-10</v>
      </c>
      <c r="M108" s="4" t="s">
        <v>42</v>
      </c>
      <c r="N108" s="12">
        <v>16</v>
      </c>
      <c r="O108" s="4" t="s">
        <v>71</v>
      </c>
      <c r="P108" s="6" t="s">
        <v>46</v>
      </c>
      <c r="Q108" s="7">
        <v>2</v>
      </c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4">
        <f t="shared" si="5"/>
        <v>2.5</v>
      </c>
      <c r="AF108" s="8">
        <f t="shared" si="6"/>
        <v>2</v>
      </c>
      <c r="AG108" s="8">
        <v>0.28000000000000003</v>
      </c>
      <c r="AH108" s="4">
        <f t="shared" si="7"/>
        <v>0.05</v>
      </c>
      <c r="AI108" s="4">
        <f t="shared" si="7"/>
        <v>7.000000000000001E-3</v>
      </c>
      <c r="AJ108" s="4"/>
      <c r="AK108" s="10">
        <f>Q108*(0.0089*(2.5^3))+R108*(0.0089*(7.5^3))</f>
        <v>0.27812500000000001</v>
      </c>
    </row>
    <row r="109" spans="1:37" ht="12.75" customHeight="1">
      <c r="A109" s="4">
        <v>7</v>
      </c>
      <c r="B109" s="4">
        <v>2</v>
      </c>
      <c r="C109" s="4">
        <v>2</v>
      </c>
      <c r="D109" s="5">
        <v>39477</v>
      </c>
      <c r="E109" s="6" t="s">
        <v>73</v>
      </c>
      <c r="F109" s="4" t="s">
        <v>74</v>
      </c>
      <c r="G109" s="4" t="s">
        <v>74</v>
      </c>
      <c r="H109" s="4" t="s">
        <v>75</v>
      </c>
      <c r="I109" s="4" t="s">
        <v>93</v>
      </c>
      <c r="J109" s="4" t="s">
        <v>41</v>
      </c>
      <c r="K109" s="4">
        <v>9</v>
      </c>
      <c r="L109" s="4" t="str">
        <f t="shared" si="4"/>
        <v>5-10</v>
      </c>
      <c r="M109" s="4" t="s">
        <v>42</v>
      </c>
      <c r="N109" s="4">
        <v>17</v>
      </c>
      <c r="O109" s="4" t="s">
        <v>55</v>
      </c>
      <c r="P109" s="6" t="s">
        <v>56</v>
      </c>
      <c r="Q109" s="7">
        <v>3</v>
      </c>
      <c r="AE109" s="4">
        <f t="shared" si="5"/>
        <v>2.5</v>
      </c>
      <c r="AF109" s="8">
        <f t="shared" si="6"/>
        <v>3</v>
      </c>
      <c r="AG109" s="8">
        <v>0.52</v>
      </c>
      <c r="AH109" s="4">
        <f t="shared" si="7"/>
        <v>7.4999999999999997E-2</v>
      </c>
      <c r="AI109" s="4">
        <f t="shared" si="7"/>
        <v>1.3000000000000001E-2</v>
      </c>
      <c r="AJ109" s="13"/>
      <c r="AK109" s="10">
        <f>Q109*(0.0109*(2.5^3.0249))+R109*(0.0109*(7.5^3.0249))</f>
        <v>0.52272886796596185</v>
      </c>
    </row>
    <row r="110" spans="1:37" ht="12.75" customHeight="1">
      <c r="A110" s="4">
        <v>8</v>
      </c>
      <c r="B110" s="4">
        <v>2</v>
      </c>
      <c r="C110" s="4">
        <v>2</v>
      </c>
      <c r="D110" s="5">
        <v>39477</v>
      </c>
      <c r="E110" s="6" t="s">
        <v>73</v>
      </c>
      <c r="F110" s="4" t="s">
        <v>74</v>
      </c>
      <c r="G110" s="4" t="s">
        <v>74</v>
      </c>
      <c r="H110" s="4" t="s">
        <v>75</v>
      </c>
      <c r="I110" s="4" t="s">
        <v>93</v>
      </c>
      <c r="J110" s="4" t="s">
        <v>41</v>
      </c>
      <c r="K110" s="4">
        <v>7</v>
      </c>
      <c r="L110" s="4" t="str">
        <f t="shared" si="4"/>
        <v>5-10</v>
      </c>
      <c r="M110" s="4" t="s">
        <v>76</v>
      </c>
      <c r="N110" s="4">
        <v>1</v>
      </c>
      <c r="O110" s="4" t="s">
        <v>107</v>
      </c>
      <c r="P110" s="6" t="s">
        <v>54</v>
      </c>
      <c r="T110" s="7">
        <v>1</v>
      </c>
      <c r="AE110" s="4">
        <f t="shared" si="5"/>
        <v>25</v>
      </c>
      <c r="AF110" s="8">
        <f t="shared" si="6"/>
        <v>1</v>
      </c>
      <c r="AG110" s="8">
        <v>274.51</v>
      </c>
      <c r="AH110" s="4">
        <f t="shared" si="7"/>
        <v>2.5000000000000001E-2</v>
      </c>
      <c r="AI110" s="4">
        <f t="shared" si="7"/>
        <v>6.8627500000000001</v>
      </c>
      <c r="AK110" s="10">
        <f>R110*(0.0144*(7.5^3.1))+S110*(0.0162*(15^3.0252))+T110*(0.0162*(25^3.0252))+U110*(0.0162*(35^3.0252))+V110*(0.0162*(45^3.0252))</f>
        <v>274.51313450729776</v>
      </c>
    </row>
    <row r="111" spans="1:37" ht="12.75" customHeight="1">
      <c r="A111" s="4">
        <v>8</v>
      </c>
      <c r="B111" s="4">
        <v>2</v>
      </c>
      <c r="C111" s="4">
        <v>2</v>
      </c>
      <c r="D111" s="5">
        <v>39477</v>
      </c>
      <c r="E111" s="6" t="s">
        <v>73</v>
      </c>
      <c r="F111" s="4" t="s">
        <v>74</v>
      </c>
      <c r="G111" s="4" t="s">
        <v>74</v>
      </c>
      <c r="H111" s="4" t="s">
        <v>75</v>
      </c>
      <c r="I111" s="4" t="s">
        <v>93</v>
      </c>
      <c r="J111" s="4" t="s">
        <v>41</v>
      </c>
      <c r="K111" s="4">
        <v>7</v>
      </c>
      <c r="L111" s="4" t="str">
        <f t="shared" si="4"/>
        <v>5-10</v>
      </c>
      <c r="M111" s="4" t="s">
        <v>76</v>
      </c>
      <c r="N111" s="12">
        <v>2</v>
      </c>
      <c r="O111" s="4" t="s">
        <v>89</v>
      </c>
      <c r="P111" s="4" t="s">
        <v>56</v>
      </c>
      <c r="T111" s="7">
        <v>58</v>
      </c>
      <c r="AE111" s="4">
        <f t="shared" si="5"/>
        <v>25</v>
      </c>
      <c r="AF111" s="8">
        <f t="shared" si="6"/>
        <v>58</v>
      </c>
      <c r="AG111" s="8">
        <v>20557.86</v>
      </c>
      <c r="AH111" s="4">
        <f t="shared" si="7"/>
        <v>1.45</v>
      </c>
      <c r="AI111" s="4">
        <f t="shared" si="7"/>
        <v>513.94650000000001</v>
      </c>
      <c r="AK111" s="10">
        <f>R111*(0.0246*(7.5^2.85))+S111*(0.0227*((15/1.13204)^3.12))+T111*(0.0227*((25/1.13204)^3.12))</f>
        <v>20557.862030561431</v>
      </c>
    </row>
    <row r="112" spans="1:37" ht="12.75" customHeight="1">
      <c r="A112" s="4">
        <v>8</v>
      </c>
      <c r="B112" s="4">
        <v>2</v>
      </c>
      <c r="C112" s="4">
        <v>2</v>
      </c>
      <c r="D112" s="5">
        <v>39477</v>
      </c>
      <c r="E112" s="6" t="s">
        <v>73</v>
      </c>
      <c r="F112" s="4" t="s">
        <v>74</v>
      </c>
      <c r="G112" s="4" t="s">
        <v>74</v>
      </c>
      <c r="H112" s="4" t="s">
        <v>75</v>
      </c>
      <c r="I112" s="4" t="s">
        <v>93</v>
      </c>
      <c r="J112" s="4" t="s">
        <v>41</v>
      </c>
      <c r="K112" s="4">
        <v>7</v>
      </c>
      <c r="L112" s="4" t="str">
        <f t="shared" si="4"/>
        <v>5-10</v>
      </c>
      <c r="M112" s="4" t="s">
        <v>76</v>
      </c>
      <c r="N112" s="4">
        <v>3</v>
      </c>
      <c r="O112" s="4" t="s">
        <v>60</v>
      </c>
      <c r="P112" s="12" t="s">
        <v>48</v>
      </c>
      <c r="Q112" s="7">
        <v>1</v>
      </c>
      <c r="AE112" s="4">
        <f t="shared" si="5"/>
        <v>2.5</v>
      </c>
      <c r="AF112" s="8">
        <f t="shared" si="6"/>
        <v>1</v>
      </c>
      <c r="AG112" s="8">
        <v>0.28999999999999998</v>
      </c>
      <c r="AH112" s="4">
        <f t="shared" si="7"/>
        <v>2.5000000000000001E-2</v>
      </c>
      <c r="AI112" s="4">
        <f t="shared" si="7"/>
        <v>7.2499999999999995E-3</v>
      </c>
      <c r="AK112" s="10">
        <f>Q112*(0.0197*(2.5^2.9174))+R112*(0.0197*(7.5^2.9174))+S112*(0.0197*(15^2.9174))</f>
        <v>0.28537531735533872</v>
      </c>
    </row>
    <row r="113" spans="1:37" ht="12.75" customHeight="1">
      <c r="A113" s="4">
        <v>8</v>
      </c>
      <c r="B113" s="4">
        <v>2</v>
      </c>
      <c r="C113" s="4">
        <v>2</v>
      </c>
      <c r="D113" s="5">
        <v>39477</v>
      </c>
      <c r="E113" s="6" t="s">
        <v>73</v>
      </c>
      <c r="F113" s="4" t="s">
        <v>74</v>
      </c>
      <c r="G113" s="4" t="s">
        <v>74</v>
      </c>
      <c r="H113" s="4" t="s">
        <v>75</v>
      </c>
      <c r="I113" s="4" t="s">
        <v>93</v>
      </c>
      <c r="J113" s="4" t="s">
        <v>41</v>
      </c>
      <c r="K113" s="4">
        <v>7</v>
      </c>
      <c r="L113" s="4" t="str">
        <f t="shared" si="4"/>
        <v>5-10</v>
      </c>
      <c r="M113" s="4" t="s">
        <v>76</v>
      </c>
      <c r="N113" s="4">
        <v>4</v>
      </c>
      <c r="O113" s="4" t="s">
        <v>101</v>
      </c>
      <c r="P113" s="12" t="s">
        <v>46</v>
      </c>
      <c r="S113" s="7">
        <v>1</v>
      </c>
      <c r="AE113" s="4">
        <f t="shared" si="5"/>
        <v>15</v>
      </c>
      <c r="AF113" s="8">
        <f t="shared" si="6"/>
        <v>1</v>
      </c>
      <c r="AG113" s="8">
        <v>55.84</v>
      </c>
      <c r="AH113" s="4">
        <f t="shared" si="7"/>
        <v>2.5000000000000001E-2</v>
      </c>
      <c r="AI113" s="4">
        <f t="shared" si="7"/>
        <v>1.3960000000000001</v>
      </c>
      <c r="AK113" s="10">
        <f>Q113*(0.0148*((2.5/1.11359)^3.167))+R113*(0.0148*((7.5/1.11359)^3.167))+S113*(0.0148*((15/1.11359)^3.167))+T113*(0.0148*((25/1.11359)^3.167))+U113*(0.0148*((35/1.11359)^3.167))</f>
        <v>55.842343658686445</v>
      </c>
    </row>
    <row r="114" spans="1:37" ht="12.75" customHeight="1">
      <c r="A114" s="4">
        <v>8</v>
      </c>
      <c r="B114" s="4">
        <v>2</v>
      </c>
      <c r="C114" s="4">
        <v>2</v>
      </c>
      <c r="D114" s="5">
        <v>39477</v>
      </c>
      <c r="E114" s="6" t="s">
        <v>73</v>
      </c>
      <c r="F114" s="4" t="s">
        <v>74</v>
      </c>
      <c r="G114" s="4" t="s">
        <v>74</v>
      </c>
      <c r="H114" s="4" t="s">
        <v>75</v>
      </c>
      <c r="I114" s="4" t="s">
        <v>93</v>
      </c>
      <c r="J114" s="4" t="s">
        <v>41</v>
      </c>
      <c r="K114" s="4">
        <v>7</v>
      </c>
      <c r="L114" s="4" t="str">
        <f t="shared" si="4"/>
        <v>5-10</v>
      </c>
      <c r="M114" s="4" t="s">
        <v>76</v>
      </c>
      <c r="N114" s="4">
        <v>5</v>
      </c>
      <c r="O114" s="4" t="s">
        <v>53</v>
      </c>
      <c r="P114" s="12" t="s">
        <v>54</v>
      </c>
      <c r="S114" s="7">
        <v>5</v>
      </c>
      <c r="AE114" s="4">
        <f t="shared" si="5"/>
        <v>15</v>
      </c>
      <c r="AF114" s="8">
        <f t="shared" si="6"/>
        <v>5</v>
      </c>
      <c r="AG114" s="8">
        <v>280.29000000000002</v>
      </c>
      <c r="AH114" s="4">
        <f t="shared" si="7"/>
        <v>0.125</v>
      </c>
      <c r="AI114" s="4">
        <f t="shared" si="7"/>
        <v>7.0072500000000009</v>
      </c>
      <c r="AK114" s="10">
        <f>Q114*(0.026*(2.5^2.87))+R114*(0.026*(7.5^2.87))+S114*(0.0236*((15/1.1)^2.975))+T114*(0.0236*((25/1.1)^2.975))+U114*(0.0236*((35/1.1)^2.975))</f>
        <v>280.29171744629315</v>
      </c>
    </row>
    <row r="115" spans="1:37" ht="12.75" customHeight="1">
      <c r="A115" s="4">
        <v>8</v>
      </c>
      <c r="B115" s="4">
        <v>2</v>
      </c>
      <c r="C115" s="4">
        <v>2</v>
      </c>
      <c r="D115" s="5">
        <v>39477</v>
      </c>
      <c r="E115" s="6" t="s">
        <v>73</v>
      </c>
      <c r="F115" s="4" t="s">
        <v>74</v>
      </c>
      <c r="G115" s="4" t="s">
        <v>74</v>
      </c>
      <c r="H115" s="4" t="s">
        <v>75</v>
      </c>
      <c r="I115" s="4" t="s">
        <v>93</v>
      </c>
      <c r="J115" s="4" t="s">
        <v>41</v>
      </c>
      <c r="K115" s="4">
        <v>7</v>
      </c>
      <c r="L115" s="4" t="str">
        <f t="shared" si="4"/>
        <v>5-10</v>
      </c>
      <c r="M115" s="4" t="s">
        <v>76</v>
      </c>
      <c r="N115" s="4">
        <v>6</v>
      </c>
      <c r="O115" s="4" t="s">
        <v>95</v>
      </c>
      <c r="P115" s="6" t="s">
        <v>56</v>
      </c>
      <c r="T115" s="7">
        <v>7</v>
      </c>
      <c r="AE115" s="4">
        <f t="shared" si="5"/>
        <v>25</v>
      </c>
      <c r="AF115" s="8">
        <f t="shared" si="6"/>
        <v>7</v>
      </c>
      <c r="AG115" s="8">
        <v>2167.54</v>
      </c>
      <c r="AH115" s="4">
        <f t="shared" si="7"/>
        <v>0.17499999999999999</v>
      </c>
      <c r="AI115" s="4">
        <f t="shared" si="7"/>
        <v>54.188499999999998</v>
      </c>
      <c r="AK115" s="10">
        <f>S115*(0.0204*(15^2.991))+T115*(0.0204*(25^2.991))+U115*(0.0204*(35^2.991))</f>
        <v>2167.538266356944</v>
      </c>
    </row>
    <row r="116" spans="1:37" s="13" customFormat="1" ht="12.75" customHeight="1">
      <c r="A116" s="4">
        <v>8</v>
      </c>
      <c r="B116" s="4">
        <v>2</v>
      </c>
      <c r="C116" s="4">
        <v>2</v>
      </c>
      <c r="D116" s="5">
        <v>39477</v>
      </c>
      <c r="E116" s="6" t="s">
        <v>73</v>
      </c>
      <c r="F116" s="4" t="s">
        <v>74</v>
      </c>
      <c r="G116" s="4" t="s">
        <v>74</v>
      </c>
      <c r="H116" s="4" t="s">
        <v>75</v>
      </c>
      <c r="I116" s="4" t="s">
        <v>93</v>
      </c>
      <c r="J116" s="4" t="s">
        <v>41</v>
      </c>
      <c r="K116" s="4">
        <v>7</v>
      </c>
      <c r="L116" s="4" t="str">
        <f t="shared" si="4"/>
        <v>5-10</v>
      </c>
      <c r="M116" s="4" t="s">
        <v>76</v>
      </c>
      <c r="N116" s="4">
        <v>7</v>
      </c>
      <c r="O116" s="4" t="s">
        <v>103</v>
      </c>
      <c r="P116" s="12" t="s">
        <v>46</v>
      </c>
      <c r="Q116" s="7"/>
      <c r="R116" s="7"/>
      <c r="S116" s="7"/>
      <c r="T116" s="7">
        <v>2</v>
      </c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4">
        <f t="shared" si="5"/>
        <v>25</v>
      </c>
      <c r="AF116" s="8">
        <f t="shared" si="6"/>
        <v>2</v>
      </c>
      <c r="AG116" s="8">
        <v>402.48</v>
      </c>
      <c r="AH116" s="4">
        <f t="shared" si="7"/>
        <v>0.05</v>
      </c>
      <c r="AI116" s="4">
        <f t="shared" si="7"/>
        <v>10.062000000000001</v>
      </c>
      <c r="AJ116" s="4"/>
      <c r="AK116" s="10">
        <f>T116*(0.0059*((25/1.15239)^3.392))+U116*(0.0059*((35/1.15239)^3.392))+V116*(0.0059*((45/1.15239)^3.392))</f>
        <v>402.48442329122355</v>
      </c>
    </row>
    <row r="117" spans="1:37" ht="12.75" customHeight="1">
      <c r="A117" s="4">
        <v>8</v>
      </c>
      <c r="B117" s="4">
        <v>2</v>
      </c>
      <c r="C117" s="4">
        <v>2</v>
      </c>
      <c r="D117" s="5">
        <v>39477</v>
      </c>
      <c r="E117" s="6" t="s">
        <v>73</v>
      </c>
      <c r="F117" s="4" t="s">
        <v>74</v>
      </c>
      <c r="G117" s="4" t="s">
        <v>74</v>
      </c>
      <c r="H117" s="4" t="s">
        <v>75</v>
      </c>
      <c r="I117" s="4" t="s">
        <v>93</v>
      </c>
      <c r="J117" s="4" t="s">
        <v>41</v>
      </c>
      <c r="K117" s="4">
        <v>7</v>
      </c>
      <c r="L117" s="4" t="str">
        <f t="shared" si="4"/>
        <v>5-10</v>
      </c>
      <c r="M117" s="4" t="s">
        <v>76</v>
      </c>
      <c r="N117" s="12">
        <v>8</v>
      </c>
      <c r="O117" s="13" t="s">
        <v>108</v>
      </c>
      <c r="P117" s="4" t="s">
        <v>56</v>
      </c>
      <c r="S117" s="7">
        <v>1</v>
      </c>
      <c r="AE117" s="4">
        <f t="shared" si="5"/>
        <v>15</v>
      </c>
      <c r="AF117" s="8">
        <f t="shared" si="6"/>
        <v>1</v>
      </c>
      <c r="AG117" s="8">
        <v>80.27</v>
      </c>
      <c r="AH117" s="4">
        <f t="shared" si="7"/>
        <v>2.5000000000000001E-2</v>
      </c>
      <c r="AI117" s="4">
        <f t="shared" si="7"/>
        <v>2.0067499999999998</v>
      </c>
      <c r="AK117" s="10">
        <f>S117*(0.175*(15^2.263))+T117*(0.175*(25^2.263))+V117*(0.175*(45^2.263))</f>
        <v>80.266175056440318</v>
      </c>
    </row>
    <row r="118" spans="1:37" ht="12.75" customHeight="1">
      <c r="A118" s="4">
        <v>8</v>
      </c>
      <c r="B118" s="4">
        <v>2</v>
      </c>
      <c r="C118" s="4">
        <v>2</v>
      </c>
      <c r="D118" s="5">
        <v>39477</v>
      </c>
      <c r="E118" s="6" t="s">
        <v>73</v>
      </c>
      <c r="F118" s="4" t="s">
        <v>74</v>
      </c>
      <c r="G118" s="4" t="s">
        <v>74</v>
      </c>
      <c r="H118" s="4" t="s">
        <v>75</v>
      </c>
      <c r="I118" s="4" t="s">
        <v>93</v>
      </c>
      <c r="J118" s="4" t="s">
        <v>41</v>
      </c>
      <c r="K118" s="4">
        <v>7</v>
      </c>
      <c r="L118" s="4" t="str">
        <f t="shared" si="4"/>
        <v>5-10</v>
      </c>
      <c r="M118" s="4" t="s">
        <v>76</v>
      </c>
      <c r="N118" s="4">
        <v>9</v>
      </c>
      <c r="O118" s="4" t="s">
        <v>58</v>
      </c>
      <c r="P118" s="12" t="s">
        <v>46</v>
      </c>
      <c r="R118" s="7">
        <v>1</v>
      </c>
      <c r="S118" s="7">
        <v>3</v>
      </c>
      <c r="AE118" s="4">
        <f t="shared" si="5"/>
        <v>13.1</v>
      </c>
      <c r="AF118" s="8">
        <f t="shared" si="6"/>
        <v>4</v>
      </c>
      <c r="AG118" s="8">
        <v>138.68</v>
      </c>
      <c r="AH118" s="4">
        <f t="shared" si="7"/>
        <v>0.1</v>
      </c>
      <c r="AI118" s="4">
        <f t="shared" si="7"/>
        <v>3.4670000000000001</v>
      </c>
      <c r="AK118" s="10">
        <f>Q118*(0.0145*((2.5/1.08175)^3.053))+R118*(0.0145*((7.5/1.08175)^3.053))+S118*(0.0145*((15/1.08175)^3.053))+T118*(0.0145*((25/1.08175)^3.053))+U118*(0.0145*((35/1.08175)^3.053))+V118*(0.0145*((45/1.08175)^3.053))+W118*(0.0145*((55/1.08175)^3.053))</f>
        <v>138.67818352110581</v>
      </c>
    </row>
    <row r="119" spans="1:37" ht="12.75" customHeight="1">
      <c r="A119" s="4">
        <v>8</v>
      </c>
      <c r="B119" s="4">
        <v>2</v>
      </c>
      <c r="C119" s="4">
        <v>2</v>
      </c>
      <c r="D119" s="5">
        <v>39477</v>
      </c>
      <c r="E119" s="6" t="s">
        <v>73</v>
      </c>
      <c r="F119" s="4" t="s">
        <v>74</v>
      </c>
      <c r="G119" s="4" t="s">
        <v>74</v>
      </c>
      <c r="H119" s="4" t="s">
        <v>75</v>
      </c>
      <c r="I119" s="4" t="s">
        <v>93</v>
      </c>
      <c r="J119" s="4" t="s">
        <v>41</v>
      </c>
      <c r="K119" s="4">
        <v>7</v>
      </c>
      <c r="L119" s="4" t="str">
        <f t="shared" si="4"/>
        <v>5-10</v>
      </c>
      <c r="M119" s="4" t="s">
        <v>76</v>
      </c>
      <c r="N119" s="4">
        <v>10</v>
      </c>
      <c r="O119" s="4" t="s">
        <v>68</v>
      </c>
      <c r="P119" s="6" t="s">
        <v>46</v>
      </c>
      <c r="T119" s="7">
        <v>2</v>
      </c>
      <c r="U119" s="7">
        <v>1</v>
      </c>
      <c r="AE119" s="4">
        <f t="shared" si="5"/>
        <v>28.3</v>
      </c>
      <c r="AF119" s="8">
        <f t="shared" si="6"/>
        <v>3</v>
      </c>
      <c r="AG119" s="8">
        <v>759.09</v>
      </c>
      <c r="AH119" s="4">
        <f t="shared" si="7"/>
        <v>7.4999999999999997E-2</v>
      </c>
      <c r="AI119" s="4">
        <f t="shared" si="7"/>
        <v>18.977250000000002</v>
      </c>
      <c r="AK119" s="10">
        <f>Q119*(0.0208*((2.5/1.21)^3))+R119*(0.0208*((7.5/1.21)^3))+S119*(0.0208*((15/1.21)^3))+T119*(0.0079*(25^3.076))+U119*(0.0079*(35^3.076))</f>
        <v>759.09046596653957</v>
      </c>
    </row>
    <row r="120" spans="1:37" ht="12.75" customHeight="1">
      <c r="A120" s="4">
        <v>8</v>
      </c>
      <c r="B120" s="4">
        <v>2</v>
      </c>
      <c r="C120" s="4">
        <v>2</v>
      </c>
      <c r="D120" s="5">
        <v>39477</v>
      </c>
      <c r="E120" s="6" t="s">
        <v>73</v>
      </c>
      <c r="F120" s="4" t="s">
        <v>74</v>
      </c>
      <c r="G120" s="4" t="s">
        <v>74</v>
      </c>
      <c r="H120" s="4" t="s">
        <v>75</v>
      </c>
      <c r="I120" s="4" t="s">
        <v>93</v>
      </c>
      <c r="J120" s="4" t="s">
        <v>41</v>
      </c>
      <c r="K120" s="4">
        <v>7</v>
      </c>
      <c r="L120" s="4" t="str">
        <f t="shared" si="4"/>
        <v>5-10</v>
      </c>
      <c r="M120" s="4" t="s">
        <v>76</v>
      </c>
      <c r="N120" s="4">
        <v>11</v>
      </c>
      <c r="O120" s="4" t="s">
        <v>106</v>
      </c>
      <c r="P120" s="6" t="s">
        <v>81</v>
      </c>
      <c r="T120" s="7">
        <v>4</v>
      </c>
      <c r="AE120" s="4">
        <f t="shared" si="5"/>
        <v>25</v>
      </c>
      <c r="AF120" s="8">
        <f t="shared" si="6"/>
        <v>4</v>
      </c>
      <c r="AG120" s="8">
        <v>1604.08</v>
      </c>
      <c r="AH120" s="4">
        <f t="shared" si="7"/>
        <v>0.1</v>
      </c>
      <c r="AI120" s="4">
        <f t="shared" si="7"/>
        <v>40.101999999999997</v>
      </c>
      <c r="AK120" s="10">
        <f>R120*(0.111*((7.5*0.813)^2.72))+S120*(0.111*((15*0.813)^2.72))+T120*(0.111*((25*0.813)^2.72))+U120*(0.111*((35*0.813)^2.72))</f>
        <v>1604.0801984820989</v>
      </c>
    </row>
    <row r="121" spans="1:37" ht="12.75" customHeight="1">
      <c r="A121" s="4">
        <v>8</v>
      </c>
      <c r="B121" s="4">
        <v>2</v>
      </c>
      <c r="C121" s="4">
        <v>2</v>
      </c>
      <c r="D121" s="5">
        <v>39477</v>
      </c>
      <c r="E121" s="6" t="s">
        <v>73</v>
      </c>
      <c r="F121" s="4" t="s">
        <v>74</v>
      </c>
      <c r="G121" s="4" t="s">
        <v>74</v>
      </c>
      <c r="H121" s="4" t="s">
        <v>75</v>
      </c>
      <c r="I121" s="4" t="s">
        <v>93</v>
      </c>
      <c r="J121" s="4" t="s">
        <v>41</v>
      </c>
      <c r="K121" s="4">
        <v>7</v>
      </c>
      <c r="L121" s="4" t="str">
        <f t="shared" si="4"/>
        <v>5-10</v>
      </c>
      <c r="M121" s="4" t="s">
        <v>76</v>
      </c>
      <c r="N121" s="4">
        <v>12</v>
      </c>
      <c r="O121" s="4" t="s">
        <v>49</v>
      </c>
      <c r="P121" s="6" t="s">
        <v>46</v>
      </c>
      <c r="Q121" s="7">
        <v>8</v>
      </c>
      <c r="U121" s="7">
        <v>1</v>
      </c>
      <c r="AE121" s="4">
        <f t="shared" si="5"/>
        <v>6.1</v>
      </c>
      <c r="AF121" s="8">
        <f t="shared" si="6"/>
        <v>9</v>
      </c>
      <c r="AG121" s="8">
        <v>687.51</v>
      </c>
      <c r="AH121" s="4">
        <f t="shared" si="7"/>
        <v>0.22500000000000001</v>
      </c>
      <c r="AI121" s="4">
        <f t="shared" si="7"/>
        <v>17.187750000000001</v>
      </c>
      <c r="AJ121" s="13"/>
      <c r="AK121" s="10">
        <f>Q121*(0.007*(2.5^3.39))+R121*(0.0126*(7.5^3.0673))+S121*(0.0126*(15^3.0673))+T121*(0.0126*(25^3.0673))+U121*(0.0126*(35^3.0673))</f>
        <v>687.51364781616871</v>
      </c>
    </row>
    <row r="122" spans="1:37" ht="12.75" customHeight="1">
      <c r="A122" s="4">
        <v>8</v>
      </c>
      <c r="B122" s="4">
        <v>2</v>
      </c>
      <c r="C122" s="4">
        <v>2</v>
      </c>
      <c r="D122" s="5">
        <v>39477</v>
      </c>
      <c r="E122" s="6" t="s">
        <v>73</v>
      </c>
      <c r="F122" s="4" t="s">
        <v>74</v>
      </c>
      <c r="G122" s="4" t="s">
        <v>74</v>
      </c>
      <c r="H122" s="4" t="s">
        <v>75</v>
      </c>
      <c r="I122" s="4" t="s">
        <v>93</v>
      </c>
      <c r="J122" s="4" t="s">
        <v>41</v>
      </c>
      <c r="K122" s="4">
        <v>7</v>
      </c>
      <c r="L122" s="4" t="str">
        <f t="shared" si="4"/>
        <v>5-10</v>
      </c>
      <c r="M122" s="4" t="s">
        <v>76</v>
      </c>
      <c r="N122" s="4">
        <v>13</v>
      </c>
      <c r="O122" s="4" t="s">
        <v>80</v>
      </c>
      <c r="P122" s="12" t="s">
        <v>81</v>
      </c>
      <c r="S122" s="7">
        <v>1</v>
      </c>
      <c r="AE122" s="4">
        <f t="shared" si="5"/>
        <v>15</v>
      </c>
      <c r="AF122" s="8">
        <f t="shared" si="6"/>
        <v>1</v>
      </c>
      <c r="AG122" s="8">
        <v>61.09</v>
      </c>
      <c r="AH122" s="4">
        <f t="shared" si="7"/>
        <v>2.5000000000000001E-2</v>
      </c>
      <c r="AI122" s="4">
        <f t="shared" si="7"/>
        <v>1.52725</v>
      </c>
      <c r="AK122" s="10">
        <f>Q122*(0.0202*(2.5^2.9595))+R122*(0.0202*(7.5^2.9595))+S122*(0.0202*(15^2.9595))+T122*(0.0202*(25^2.9595))</f>
        <v>61.093281166361997</v>
      </c>
    </row>
    <row r="123" spans="1:37" ht="12.75" customHeight="1">
      <c r="A123" s="4">
        <v>8</v>
      </c>
      <c r="B123" s="4">
        <v>2</v>
      </c>
      <c r="C123" s="4">
        <v>2</v>
      </c>
      <c r="D123" s="5">
        <v>39477</v>
      </c>
      <c r="E123" s="6" t="s">
        <v>73</v>
      </c>
      <c r="F123" s="4" t="s">
        <v>74</v>
      </c>
      <c r="G123" s="4" t="s">
        <v>74</v>
      </c>
      <c r="H123" s="4" t="s">
        <v>75</v>
      </c>
      <c r="I123" s="4" t="s">
        <v>93</v>
      </c>
      <c r="J123" s="4" t="s">
        <v>41</v>
      </c>
      <c r="K123" s="4">
        <v>7</v>
      </c>
      <c r="L123" s="4" t="str">
        <f t="shared" si="4"/>
        <v>5-10</v>
      </c>
      <c r="M123" s="4" t="s">
        <v>76</v>
      </c>
      <c r="N123" s="4">
        <v>14</v>
      </c>
      <c r="O123" s="4" t="s">
        <v>96</v>
      </c>
      <c r="P123" s="6" t="s">
        <v>84</v>
      </c>
      <c r="R123" s="7">
        <v>1</v>
      </c>
      <c r="S123" s="7">
        <v>5</v>
      </c>
      <c r="AE123" s="4">
        <f t="shared" si="5"/>
        <v>13.8</v>
      </c>
      <c r="AF123" s="8">
        <f t="shared" si="6"/>
        <v>6</v>
      </c>
      <c r="AG123" s="8">
        <v>299.76</v>
      </c>
      <c r="AH123" s="4">
        <f t="shared" si="7"/>
        <v>0.15</v>
      </c>
      <c r="AI123" s="4">
        <f t="shared" si="7"/>
        <v>7.4939999999999998</v>
      </c>
      <c r="AK123" s="10">
        <f>Q123*(0.0193*(2.5^2.96))+R123*(0.0193*(7.5^2.96))+S123*(0.0193*(15^2.96))</f>
        <v>299.76367233204735</v>
      </c>
    </row>
    <row r="124" spans="1:37" ht="12.75" customHeight="1">
      <c r="A124" s="4">
        <v>8</v>
      </c>
      <c r="B124" s="4">
        <v>2</v>
      </c>
      <c r="C124" s="4">
        <v>2</v>
      </c>
      <c r="D124" s="5">
        <v>39477</v>
      </c>
      <c r="E124" s="6" t="s">
        <v>73</v>
      </c>
      <c r="F124" s="4" t="s">
        <v>74</v>
      </c>
      <c r="G124" s="4" t="s">
        <v>74</v>
      </c>
      <c r="H124" s="4" t="s">
        <v>75</v>
      </c>
      <c r="I124" s="4" t="s">
        <v>93</v>
      </c>
      <c r="J124" s="4" t="s">
        <v>41</v>
      </c>
      <c r="K124" s="4">
        <v>7</v>
      </c>
      <c r="L124" s="4" t="str">
        <f t="shared" si="4"/>
        <v>5-10</v>
      </c>
      <c r="M124" s="4" t="s">
        <v>76</v>
      </c>
      <c r="N124" s="4">
        <v>15</v>
      </c>
      <c r="O124" s="4" t="s">
        <v>104</v>
      </c>
      <c r="P124" s="6" t="s">
        <v>46</v>
      </c>
      <c r="U124" s="7">
        <v>2</v>
      </c>
      <c r="AE124" s="4">
        <f t="shared" si="5"/>
        <v>35</v>
      </c>
      <c r="AF124" s="8">
        <f t="shared" si="6"/>
        <v>2</v>
      </c>
      <c r="AG124" s="8">
        <v>2380.75</v>
      </c>
      <c r="AH124" s="4">
        <f t="shared" si="7"/>
        <v>0.05</v>
      </c>
      <c r="AI124" s="4">
        <f t="shared" si="7"/>
        <v>59.518749999999997</v>
      </c>
      <c r="AK124" s="10">
        <f>U124*(0.285*(35^2.345))+V124*(0.285*(45^2.345))+W124*(0.285*(55^2.345))</f>
        <v>2380.7534353413521</v>
      </c>
    </row>
    <row r="125" spans="1:37" ht="12.75" customHeight="1">
      <c r="A125" s="4">
        <v>8</v>
      </c>
      <c r="B125" s="4">
        <v>2</v>
      </c>
      <c r="C125" s="4">
        <v>2</v>
      </c>
      <c r="D125" s="5">
        <v>39477</v>
      </c>
      <c r="E125" s="6" t="s">
        <v>73</v>
      </c>
      <c r="F125" s="4" t="s">
        <v>74</v>
      </c>
      <c r="G125" s="4" t="s">
        <v>74</v>
      </c>
      <c r="H125" s="4" t="s">
        <v>75</v>
      </c>
      <c r="I125" s="4" t="s">
        <v>93</v>
      </c>
      <c r="J125" s="4" t="s">
        <v>41</v>
      </c>
      <c r="K125" s="4">
        <v>7</v>
      </c>
      <c r="L125" s="4" t="str">
        <f t="shared" si="4"/>
        <v>5-10</v>
      </c>
      <c r="M125" s="4" t="s">
        <v>76</v>
      </c>
      <c r="N125" s="4">
        <v>16</v>
      </c>
      <c r="O125" s="4" t="s">
        <v>100</v>
      </c>
      <c r="P125" s="12" t="s">
        <v>44</v>
      </c>
      <c r="U125" s="7">
        <v>1</v>
      </c>
      <c r="AE125" s="4">
        <f t="shared" si="5"/>
        <v>35</v>
      </c>
      <c r="AF125" s="8">
        <f t="shared" si="6"/>
        <v>1</v>
      </c>
      <c r="AG125" s="8">
        <v>126.25</v>
      </c>
      <c r="AH125" s="4">
        <f t="shared" si="7"/>
        <v>2.5000000000000001E-2</v>
      </c>
      <c r="AI125" s="4">
        <f t="shared" si="7"/>
        <v>3.15625</v>
      </c>
      <c r="AJ125" s="13"/>
      <c r="AK125" s="10">
        <f>R125*(0.0009*(7.5^3.3334))+T125*(0.0009*(25^3.3334))+U125*(0.0009*(35^3.3334))+V125*(0.0009*(45^3.3334))+W125*(0.0009*(55^3.3334))+X125*(0.0009*(65^3.3334))+Y125*(0.0009*(75^3.3334))</f>
        <v>126.25219239742502</v>
      </c>
    </row>
    <row r="126" spans="1:37" ht="12.75" customHeight="1">
      <c r="A126" s="4">
        <v>8</v>
      </c>
      <c r="B126" s="4">
        <v>2</v>
      </c>
      <c r="C126" s="4">
        <v>2</v>
      </c>
      <c r="D126" s="5">
        <v>39477</v>
      </c>
      <c r="E126" s="6" t="s">
        <v>73</v>
      </c>
      <c r="F126" s="4" t="s">
        <v>74</v>
      </c>
      <c r="G126" s="4" t="s">
        <v>74</v>
      </c>
      <c r="H126" s="4" t="s">
        <v>75</v>
      </c>
      <c r="I126" s="4" t="s">
        <v>93</v>
      </c>
      <c r="J126" s="4" t="s">
        <v>41</v>
      </c>
      <c r="K126" s="4">
        <v>7</v>
      </c>
      <c r="L126" s="4" t="str">
        <f t="shared" si="4"/>
        <v>5-10</v>
      </c>
      <c r="M126" s="4" t="s">
        <v>76</v>
      </c>
      <c r="N126" s="4">
        <v>17</v>
      </c>
      <c r="O126" s="4" t="s">
        <v>71</v>
      </c>
      <c r="P126" s="6" t="s">
        <v>46</v>
      </c>
      <c r="Q126" s="7">
        <v>8</v>
      </c>
      <c r="AE126" s="4">
        <f t="shared" si="5"/>
        <v>2.5</v>
      </c>
      <c r="AF126" s="8">
        <f t="shared" si="6"/>
        <v>8</v>
      </c>
      <c r="AG126" s="8">
        <v>1.1100000000000001</v>
      </c>
      <c r="AH126" s="4">
        <f t="shared" si="7"/>
        <v>0.2</v>
      </c>
      <c r="AI126" s="4">
        <f t="shared" si="7"/>
        <v>2.7750000000000004E-2</v>
      </c>
      <c r="AJ126" s="13"/>
      <c r="AK126" s="10">
        <f>Q126*(0.0089*(2.5^3))+R126*(0.0089*(7.5^3))</f>
        <v>1.1125</v>
      </c>
    </row>
    <row r="127" spans="1:37" s="9" customFormat="1" ht="12.75" customHeight="1">
      <c r="A127" s="4">
        <v>8</v>
      </c>
      <c r="B127" s="4">
        <v>2</v>
      </c>
      <c r="C127" s="4">
        <v>2</v>
      </c>
      <c r="D127" s="5">
        <v>39477</v>
      </c>
      <c r="E127" s="6" t="s">
        <v>73</v>
      </c>
      <c r="F127" s="4" t="s">
        <v>74</v>
      </c>
      <c r="G127" s="4" t="s">
        <v>74</v>
      </c>
      <c r="H127" s="4" t="s">
        <v>75</v>
      </c>
      <c r="I127" s="4" t="s">
        <v>93</v>
      </c>
      <c r="J127" s="4" t="s">
        <v>41</v>
      </c>
      <c r="K127" s="4">
        <v>7</v>
      </c>
      <c r="L127" s="4" t="str">
        <f t="shared" si="4"/>
        <v>5-10</v>
      </c>
      <c r="M127" s="4" t="s">
        <v>76</v>
      </c>
      <c r="N127" s="4">
        <v>18</v>
      </c>
      <c r="O127" s="4" t="s">
        <v>109</v>
      </c>
      <c r="P127" s="6" t="s">
        <v>63</v>
      </c>
      <c r="Q127" s="7"/>
      <c r="R127" s="7"/>
      <c r="S127" s="7">
        <v>1</v>
      </c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4">
        <f t="shared" si="5"/>
        <v>15</v>
      </c>
      <c r="AF127" s="8">
        <f t="shared" si="6"/>
        <v>1</v>
      </c>
      <c r="AG127" s="8">
        <v>48.73</v>
      </c>
      <c r="AH127" s="4">
        <f t="shared" si="7"/>
        <v>2.5000000000000001E-2</v>
      </c>
      <c r="AI127" s="4">
        <f t="shared" si="7"/>
        <v>1.2182499999999998</v>
      </c>
      <c r="AJ127" s="4"/>
      <c r="AK127" s="10">
        <f>R127*(0.0084*(7.5^3.2))+S127*(0.0084*(15^3.2))+T127*(0.0084*(25^3.2))</f>
        <v>48.727184147105021</v>
      </c>
    </row>
    <row r="128" spans="1:37" ht="12.75" customHeight="1">
      <c r="A128" s="4">
        <v>8</v>
      </c>
      <c r="B128" s="4">
        <v>2</v>
      </c>
      <c r="C128" s="4">
        <v>2</v>
      </c>
      <c r="D128" s="5">
        <v>39477</v>
      </c>
      <c r="E128" s="6" t="s">
        <v>73</v>
      </c>
      <c r="F128" s="4" t="s">
        <v>74</v>
      </c>
      <c r="G128" s="4" t="s">
        <v>74</v>
      </c>
      <c r="H128" s="4" t="s">
        <v>75</v>
      </c>
      <c r="I128" s="4" t="s">
        <v>93</v>
      </c>
      <c r="J128" s="4" t="s">
        <v>41</v>
      </c>
      <c r="K128" s="4">
        <v>7</v>
      </c>
      <c r="L128" s="4" t="str">
        <f t="shared" si="4"/>
        <v>5-10</v>
      </c>
      <c r="M128" s="4" t="s">
        <v>76</v>
      </c>
      <c r="N128" s="4">
        <v>19</v>
      </c>
      <c r="O128" s="4" t="s">
        <v>70</v>
      </c>
      <c r="P128" s="6" t="s">
        <v>54</v>
      </c>
      <c r="Q128" s="7">
        <v>3</v>
      </c>
      <c r="AE128" s="4">
        <f t="shared" si="5"/>
        <v>2.5</v>
      </c>
      <c r="AF128" s="8">
        <f t="shared" si="6"/>
        <v>3</v>
      </c>
      <c r="AG128" s="8">
        <v>0.78</v>
      </c>
      <c r="AH128" s="4">
        <f t="shared" si="7"/>
        <v>7.4999999999999997E-2</v>
      </c>
      <c r="AI128" s="4">
        <f t="shared" si="7"/>
        <v>1.95E-2</v>
      </c>
      <c r="AK128" s="10">
        <f>Q128*(0.0162*(2.5^3.0252))+R128*(0.0162*(7.5^3.0252))</f>
        <v>0.77711337459431529</v>
      </c>
    </row>
    <row r="129" spans="1:41" s="13" customFormat="1" ht="12.75" customHeight="1">
      <c r="A129" s="4">
        <v>9</v>
      </c>
      <c r="B129" s="4">
        <v>2</v>
      </c>
      <c r="C129" s="4">
        <v>1</v>
      </c>
      <c r="D129" s="5">
        <v>39477</v>
      </c>
      <c r="E129" s="6" t="s">
        <v>37</v>
      </c>
      <c r="F129" s="4" t="s">
        <v>38</v>
      </c>
      <c r="G129" s="4" t="s">
        <v>38</v>
      </c>
      <c r="H129" s="4" t="s">
        <v>39</v>
      </c>
      <c r="I129" s="4" t="s">
        <v>40</v>
      </c>
      <c r="J129" s="4" t="s">
        <v>110</v>
      </c>
      <c r="K129" s="4">
        <v>35</v>
      </c>
      <c r="L129" s="4" t="str">
        <f t="shared" si="4"/>
        <v>30-35</v>
      </c>
      <c r="M129" s="4" t="s">
        <v>42</v>
      </c>
      <c r="N129" s="12">
        <v>1</v>
      </c>
      <c r="O129" s="4" t="s">
        <v>47</v>
      </c>
      <c r="P129" s="12" t="s">
        <v>48</v>
      </c>
      <c r="Q129" s="7">
        <v>2</v>
      </c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4">
        <f t="shared" si="5"/>
        <v>2.5</v>
      </c>
      <c r="AF129" s="8">
        <f t="shared" si="6"/>
        <v>2</v>
      </c>
      <c r="AG129" s="8">
        <v>0.84</v>
      </c>
      <c r="AH129" s="4">
        <f t="shared" si="7"/>
        <v>0.05</v>
      </c>
      <c r="AI129" s="4">
        <f t="shared" si="7"/>
        <v>2.0999999999999998E-2</v>
      </c>
      <c r="AJ129" s="4"/>
      <c r="AK129" s="10">
        <f>Q129*(0.0251*(2.5^3.076))+R129*(0.0251*(7.5^3.076))+S129*(0.0251*(15^3.076))</f>
        <v>0.84094420820315563</v>
      </c>
    </row>
    <row r="130" spans="1:41" ht="12.75" customHeight="1">
      <c r="A130" s="4">
        <v>9</v>
      </c>
      <c r="B130" s="4">
        <v>2</v>
      </c>
      <c r="C130" s="4">
        <v>1</v>
      </c>
      <c r="D130" s="5">
        <v>39477</v>
      </c>
      <c r="E130" s="6" t="s">
        <v>37</v>
      </c>
      <c r="F130" s="4" t="s">
        <v>38</v>
      </c>
      <c r="G130" s="4" t="s">
        <v>38</v>
      </c>
      <c r="H130" s="4" t="s">
        <v>39</v>
      </c>
      <c r="I130" s="4" t="s">
        <v>40</v>
      </c>
      <c r="J130" s="4" t="s">
        <v>110</v>
      </c>
      <c r="K130" s="4">
        <v>35</v>
      </c>
      <c r="L130" s="4" t="str">
        <f t="shared" ref="L130:L193" si="8">IF(K130&lt;=5,"0-5",IF(K130&lt;=10,"5-10",IF(K130&lt;=15,"10-15",IF(K130&lt;=20,"15-20",IF(K130&lt;=25,"20-25",IF(K130&lt;=30,"25-30",IF(K130&lt;=35,"30-35","35-40")))))))</f>
        <v>30-35</v>
      </c>
      <c r="M130" s="4" t="s">
        <v>42</v>
      </c>
      <c r="N130" s="12">
        <v>2</v>
      </c>
      <c r="O130" s="4" t="s">
        <v>78</v>
      </c>
      <c r="P130" s="12" t="s">
        <v>44</v>
      </c>
      <c r="U130" s="7">
        <v>1</v>
      </c>
      <c r="AE130" s="4">
        <f t="shared" ref="AE130:AE193" si="9">ROUND(((Q130*2.5)+(R130*7.5)+(S130*15)+(T130*25)+(U130*35)+(V130*45)+(W130*55)+(X130*65)+(Y130*75)+(Z130*85)+(AA130*95)+(AB130*105)+(AC130*115)+(AD130*195))/(SUM(Q130:AD130)),1)</f>
        <v>35</v>
      </c>
      <c r="AF130" s="8">
        <f t="shared" ref="AF130:AF193" si="10">SUM(Q130:AD130)</f>
        <v>1</v>
      </c>
      <c r="AG130" s="8">
        <v>499.85</v>
      </c>
      <c r="AH130" s="4">
        <f t="shared" ref="AH130:AI193" si="11">AF130/40</f>
        <v>2.5000000000000001E-2</v>
      </c>
      <c r="AI130" s="4">
        <f t="shared" si="11"/>
        <v>12.49625</v>
      </c>
      <c r="AJ130" s="13"/>
      <c r="AK130" s="10">
        <f>T130*(0.0524*((25/1.16064)^2.69))+U130*(0.0524*((35/1.16064)^2.69))</f>
        <v>499.84800155662697</v>
      </c>
    </row>
    <row r="131" spans="1:41" ht="12.75" customHeight="1">
      <c r="A131" s="4">
        <v>9</v>
      </c>
      <c r="B131" s="4">
        <v>2</v>
      </c>
      <c r="C131" s="4">
        <v>1</v>
      </c>
      <c r="D131" s="5">
        <v>39477</v>
      </c>
      <c r="E131" s="6" t="s">
        <v>37</v>
      </c>
      <c r="F131" s="4" t="s">
        <v>38</v>
      </c>
      <c r="G131" s="4" t="s">
        <v>38</v>
      </c>
      <c r="H131" s="4" t="s">
        <v>39</v>
      </c>
      <c r="I131" s="4" t="s">
        <v>40</v>
      </c>
      <c r="J131" s="4" t="s">
        <v>110</v>
      </c>
      <c r="K131" s="4">
        <v>35</v>
      </c>
      <c r="L131" s="4" t="str">
        <f t="shared" si="8"/>
        <v>30-35</v>
      </c>
      <c r="M131" s="4" t="s">
        <v>42</v>
      </c>
      <c r="N131" s="4">
        <v>3</v>
      </c>
      <c r="O131" s="13" t="s">
        <v>65</v>
      </c>
      <c r="P131" s="6" t="s">
        <v>44</v>
      </c>
      <c r="W131" s="7">
        <v>3</v>
      </c>
      <c r="AE131" s="4">
        <f t="shared" si="9"/>
        <v>55</v>
      </c>
      <c r="AF131" s="8">
        <f t="shared" si="10"/>
        <v>3</v>
      </c>
      <c r="AG131" s="8">
        <v>4418.25</v>
      </c>
      <c r="AH131" s="4">
        <f t="shared" si="11"/>
        <v>7.4999999999999997E-2</v>
      </c>
      <c r="AI131" s="4">
        <f t="shared" si="11"/>
        <v>110.45625</v>
      </c>
      <c r="AK131" s="10">
        <f>T131*(0.0009*((25/1.013)^3.582))+U131*(0.0009*((35/1.013)^3.582))+V131*(0.0009*((45/1.013)^3.582))+W131*(0.0009*((55/1.013)^3.582))</f>
        <v>4418.2459155779861</v>
      </c>
    </row>
    <row r="132" spans="1:41" ht="12.75" customHeight="1">
      <c r="A132" s="4">
        <v>9</v>
      </c>
      <c r="B132" s="4">
        <v>2</v>
      </c>
      <c r="C132" s="4">
        <v>1</v>
      </c>
      <c r="D132" s="5">
        <v>39477</v>
      </c>
      <c r="E132" s="6" t="s">
        <v>37</v>
      </c>
      <c r="F132" s="4" t="s">
        <v>38</v>
      </c>
      <c r="G132" s="4" t="s">
        <v>38</v>
      </c>
      <c r="H132" s="4" t="s">
        <v>39</v>
      </c>
      <c r="I132" s="4" t="s">
        <v>40</v>
      </c>
      <c r="J132" s="4" t="s">
        <v>110</v>
      </c>
      <c r="K132" s="4">
        <v>35</v>
      </c>
      <c r="L132" s="4" t="str">
        <f t="shared" si="8"/>
        <v>30-35</v>
      </c>
      <c r="M132" s="4" t="s">
        <v>42</v>
      </c>
      <c r="N132" s="4">
        <v>4</v>
      </c>
      <c r="O132" s="4" t="s">
        <v>111</v>
      </c>
      <c r="P132" s="6" t="s">
        <v>63</v>
      </c>
      <c r="W132" s="7">
        <v>1</v>
      </c>
      <c r="AE132" s="4">
        <f t="shared" si="9"/>
        <v>55</v>
      </c>
      <c r="AF132" s="8">
        <f t="shared" si="10"/>
        <v>1</v>
      </c>
      <c r="AG132" s="8">
        <v>2417.14</v>
      </c>
      <c r="AH132" s="4">
        <f t="shared" si="11"/>
        <v>2.5000000000000001E-2</v>
      </c>
      <c r="AI132" s="4">
        <f t="shared" si="11"/>
        <v>60.4285</v>
      </c>
      <c r="AK132" s="10">
        <f>U132*(0.0163*(35^2.944))+W132*(0.0282*((55/1.08)^2.89))</f>
        <v>2417.1445764462119</v>
      </c>
    </row>
    <row r="133" spans="1:41" ht="12.75" customHeight="1">
      <c r="A133" s="4">
        <v>9</v>
      </c>
      <c r="B133" s="4">
        <v>2</v>
      </c>
      <c r="C133" s="4">
        <v>1</v>
      </c>
      <c r="D133" s="5">
        <v>39477</v>
      </c>
      <c r="E133" s="6" t="s">
        <v>37</v>
      </c>
      <c r="F133" s="4" t="s">
        <v>38</v>
      </c>
      <c r="G133" s="4" t="s">
        <v>38</v>
      </c>
      <c r="H133" s="4" t="s">
        <v>39</v>
      </c>
      <c r="I133" s="4" t="s">
        <v>40</v>
      </c>
      <c r="J133" s="4" t="s">
        <v>110</v>
      </c>
      <c r="K133" s="4">
        <v>35</v>
      </c>
      <c r="L133" s="4" t="str">
        <f t="shared" si="8"/>
        <v>30-35</v>
      </c>
      <c r="M133" s="4" t="s">
        <v>42</v>
      </c>
      <c r="N133" s="12">
        <v>5</v>
      </c>
      <c r="O133" s="4" t="s">
        <v>103</v>
      </c>
      <c r="P133" s="12" t="s">
        <v>46</v>
      </c>
      <c r="V133" s="7">
        <v>1</v>
      </c>
      <c r="AE133" s="4">
        <f t="shared" si="9"/>
        <v>45</v>
      </c>
      <c r="AF133" s="8">
        <f t="shared" si="10"/>
        <v>1</v>
      </c>
      <c r="AG133" s="8">
        <v>1477.76</v>
      </c>
      <c r="AH133" s="4">
        <f t="shared" si="11"/>
        <v>2.5000000000000001E-2</v>
      </c>
      <c r="AI133" s="4">
        <f t="shared" si="11"/>
        <v>36.944000000000003</v>
      </c>
      <c r="AK133" s="10">
        <f>T133*(0.0059*((25/1.15239)^3.392))+U133*(0.0059*((35/1.15239)^3.392))+V133*(0.0059*((45/1.15239)^3.392))</f>
        <v>1477.7583394038118</v>
      </c>
    </row>
    <row r="134" spans="1:41" ht="12.75" customHeight="1">
      <c r="A134" s="4">
        <v>9</v>
      </c>
      <c r="B134" s="4">
        <v>2</v>
      </c>
      <c r="C134" s="4">
        <v>1</v>
      </c>
      <c r="D134" s="5">
        <v>39477</v>
      </c>
      <c r="E134" s="6" t="s">
        <v>37</v>
      </c>
      <c r="F134" s="4" t="s">
        <v>38</v>
      </c>
      <c r="G134" s="4" t="s">
        <v>38</v>
      </c>
      <c r="H134" s="4" t="s">
        <v>39</v>
      </c>
      <c r="I134" s="4" t="s">
        <v>40</v>
      </c>
      <c r="J134" s="4" t="s">
        <v>110</v>
      </c>
      <c r="K134" s="4">
        <v>35</v>
      </c>
      <c r="L134" s="4" t="str">
        <f t="shared" si="8"/>
        <v>30-35</v>
      </c>
      <c r="M134" s="4" t="s">
        <v>42</v>
      </c>
      <c r="N134" s="4">
        <v>6</v>
      </c>
      <c r="O134" s="4" t="s">
        <v>112</v>
      </c>
      <c r="P134" s="6" t="s">
        <v>44</v>
      </c>
      <c r="R134" s="7">
        <v>1</v>
      </c>
      <c r="S134" s="7">
        <v>1</v>
      </c>
      <c r="AE134" s="4">
        <f t="shared" si="9"/>
        <v>11.3</v>
      </c>
      <c r="AF134" s="8">
        <f t="shared" si="10"/>
        <v>2</v>
      </c>
      <c r="AG134" s="8">
        <v>37.49</v>
      </c>
      <c r="AH134" s="4">
        <f t="shared" si="11"/>
        <v>0.05</v>
      </c>
      <c r="AI134" s="4">
        <f t="shared" si="11"/>
        <v>0.93725000000000003</v>
      </c>
      <c r="AK134" s="10">
        <f>Q134*(0.0099*(2.5^2.999))+R134*(0.0099*(7.5^2.999))+S134*(0.0099*(15^2.999))+T134*(0.0099*(25^2.999))</f>
        <v>37.490295282008994</v>
      </c>
    </row>
    <row r="135" spans="1:41" ht="12.75" customHeight="1">
      <c r="A135" s="4">
        <v>9</v>
      </c>
      <c r="B135" s="4">
        <v>2</v>
      </c>
      <c r="C135" s="4">
        <v>1</v>
      </c>
      <c r="D135" s="5">
        <v>39477</v>
      </c>
      <c r="E135" s="6" t="s">
        <v>37</v>
      </c>
      <c r="F135" s="4" t="s">
        <v>38</v>
      </c>
      <c r="G135" s="4" t="s">
        <v>38</v>
      </c>
      <c r="H135" s="4" t="s">
        <v>39</v>
      </c>
      <c r="I135" s="4" t="s">
        <v>40</v>
      </c>
      <c r="J135" s="4" t="s">
        <v>110</v>
      </c>
      <c r="K135" s="4">
        <v>35</v>
      </c>
      <c r="L135" s="4" t="str">
        <f t="shared" si="8"/>
        <v>30-35</v>
      </c>
      <c r="M135" s="4" t="s">
        <v>42</v>
      </c>
      <c r="N135" s="12">
        <v>7</v>
      </c>
      <c r="O135" s="4" t="s">
        <v>113</v>
      </c>
      <c r="P135" s="6" t="s">
        <v>63</v>
      </c>
      <c r="R135" s="7">
        <v>1</v>
      </c>
      <c r="AE135" s="4">
        <f t="shared" si="9"/>
        <v>7.5</v>
      </c>
      <c r="AF135" s="8">
        <f t="shared" si="10"/>
        <v>1</v>
      </c>
      <c r="AG135" s="8">
        <v>6.18</v>
      </c>
      <c r="AH135" s="4">
        <f t="shared" si="11"/>
        <v>2.5000000000000001E-2</v>
      </c>
      <c r="AI135" s="4">
        <f t="shared" si="11"/>
        <v>0.1545</v>
      </c>
      <c r="AK135" s="10">
        <f>Q135*(0.0128*(2.5^3.067))+R135*(0.0128*(7.5^3.067))+S135*(0.0128*(15^3.067))</f>
        <v>6.180489379442994</v>
      </c>
    </row>
    <row r="136" spans="1:41" ht="12.75" customHeight="1">
      <c r="A136" s="4">
        <v>9</v>
      </c>
      <c r="B136" s="4">
        <v>2</v>
      </c>
      <c r="C136" s="4">
        <v>1</v>
      </c>
      <c r="D136" s="5">
        <v>39477</v>
      </c>
      <c r="E136" s="6" t="s">
        <v>37</v>
      </c>
      <c r="F136" s="4" t="s">
        <v>38</v>
      </c>
      <c r="G136" s="4" t="s">
        <v>38</v>
      </c>
      <c r="H136" s="4" t="s">
        <v>39</v>
      </c>
      <c r="I136" s="4" t="s">
        <v>40</v>
      </c>
      <c r="J136" s="4" t="s">
        <v>110</v>
      </c>
      <c r="K136" s="4">
        <v>35</v>
      </c>
      <c r="L136" s="4" t="str">
        <f t="shared" si="8"/>
        <v>30-35</v>
      </c>
      <c r="M136" s="4" t="s">
        <v>42</v>
      </c>
      <c r="N136" s="12">
        <v>8</v>
      </c>
      <c r="O136" s="4" t="s">
        <v>59</v>
      </c>
      <c r="P136" s="6" t="s">
        <v>46</v>
      </c>
      <c r="R136" s="7">
        <v>1</v>
      </c>
      <c r="AE136" s="4">
        <f t="shared" si="9"/>
        <v>7.5</v>
      </c>
      <c r="AF136" s="8">
        <f t="shared" si="10"/>
        <v>1</v>
      </c>
      <c r="AG136" s="8">
        <v>4.5199999999999996</v>
      </c>
      <c r="AH136" s="4">
        <f t="shared" si="11"/>
        <v>2.5000000000000001E-2</v>
      </c>
      <c r="AI136" s="4">
        <f t="shared" si="11"/>
        <v>0.11299999999999999</v>
      </c>
      <c r="AK136" s="10">
        <f>Q136*(0.0093*(2.5^3.07))+R136*(0.0093*(7.5^3.07))+S136*(0.0093*(15^3.07))+T136*(0.0126*(25^3.0673))</f>
        <v>4.5177378560589574</v>
      </c>
    </row>
    <row r="137" spans="1:41" ht="12.75" customHeight="1">
      <c r="A137" s="4">
        <v>10</v>
      </c>
      <c r="B137" s="4">
        <v>2</v>
      </c>
      <c r="C137" s="4">
        <v>1</v>
      </c>
      <c r="D137" s="5">
        <v>39477</v>
      </c>
      <c r="E137" s="6" t="s">
        <v>37</v>
      </c>
      <c r="F137" s="4" t="s">
        <v>38</v>
      </c>
      <c r="G137" s="4" t="s">
        <v>38</v>
      </c>
      <c r="H137" s="4" t="s">
        <v>39</v>
      </c>
      <c r="I137" s="4" t="s">
        <v>40</v>
      </c>
      <c r="J137" s="4" t="s">
        <v>110</v>
      </c>
      <c r="K137" s="4">
        <v>35</v>
      </c>
      <c r="L137" s="4" t="str">
        <f t="shared" si="8"/>
        <v>30-35</v>
      </c>
      <c r="M137" s="4" t="s">
        <v>76</v>
      </c>
      <c r="N137" s="4">
        <v>1</v>
      </c>
      <c r="O137" s="13" t="s">
        <v>65</v>
      </c>
      <c r="P137" s="6" t="s">
        <v>44</v>
      </c>
      <c r="U137" s="7">
        <v>4</v>
      </c>
      <c r="AE137" s="4">
        <f t="shared" si="9"/>
        <v>35</v>
      </c>
      <c r="AF137" s="8">
        <f t="shared" si="10"/>
        <v>4</v>
      </c>
      <c r="AG137" s="8">
        <v>1166.97</v>
      </c>
      <c r="AH137" s="4">
        <f t="shared" si="11"/>
        <v>0.1</v>
      </c>
      <c r="AI137" s="4">
        <f t="shared" si="11"/>
        <v>29.174250000000001</v>
      </c>
      <c r="AJ137" s="13"/>
      <c r="AK137" s="10">
        <f>T137*(0.0009*((25/1.013)^3.582))+U137*(0.0009*((35/1.013)^3.582))+V137*(0.0009*((45/1.013)^3.582))+W137*(0.0009*((55/1.013)^3.582))</f>
        <v>1166.9740596797842</v>
      </c>
    </row>
    <row r="138" spans="1:41" s="13" customFormat="1" ht="12.75" customHeight="1">
      <c r="A138" s="4">
        <v>10</v>
      </c>
      <c r="B138" s="4">
        <v>2</v>
      </c>
      <c r="C138" s="4">
        <v>1</v>
      </c>
      <c r="D138" s="5">
        <v>39477</v>
      </c>
      <c r="E138" s="6" t="s">
        <v>37</v>
      </c>
      <c r="F138" s="4" t="s">
        <v>38</v>
      </c>
      <c r="G138" s="4" t="s">
        <v>38</v>
      </c>
      <c r="H138" s="4" t="s">
        <v>39</v>
      </c>
      <c r="I138" s="4" t="s">
        <v>40</v>
      </c>
      <c r="J138" s="4" t="s">
        <v>110</v>
      </c>
      <c r="K138" s="4">
        <v>35</v>
      </c>
      <c r="L138" s="4" t="str">
        <f t="shared" si="8"/>
        <v>30-35</v>
      </c>
      <c r="M138" s="4" t="s">
        <v>76</v>
      </c>
      <c r="N138" s="12">
        <v>2</v>
      </c>
      <c r="O138" s="4" t="s">
        <v>79</v>
      </c>
      <c r="P138" s="12" t="s">
        <v>54</v>
      </c>
      <c r="Q138" s="7"/>
      <c r="R138" s="7"/>
      <c r="S138" s="7"/>
      <c r="T138" s="7"/>
      <c r="U138" s="7">
        <v>1</v>
      </c>
      <c r="V138" s="7"/>
      <c r="W138" s="7"/>
      <c r="X138" s="7"/>
      <c r="Y138" s="7"/>
      <c r="Z138" s="7"/>
      <c r="AA138" s="7"/>
      <c r="AB138" s="7"/>
      <c r="AC138" s="7"/>
      <c r="AD138" s="7"/>
      <c r="AE138" s="4">
        <f t="shared" si="9"/>
        <v>35</v>
      </c>
      <c r="AF138" s="8">
        <f t="shared" si="10"/>
        <v>1</v>
      </c>
      <c r="AG138" s="8">
        <v>872.21</v>
      </c>
      <c r="AH138" s="4">
        <f t="shared" si="11"/>
        <v>2.5000000000000001E-2</v>
      </c>
      <c r="AI138" s="4">
        <f t="shared" si="11"/>
        <v>21.805250000000001</v>
      </c>
      <c r="AJ138" s="4"/>
      <c r="AK138" s="10">
        <f>Q138*(0.024*(2.5^2.93))+R138*(0.024*(7.5^2.93))+S138*(0.0225*((15/1.03416)^3))+T138*(0.0225*((25/1.03416)^3))+U138*(0.0225*((35/1.03416)^3))</f>
        <v>872.21478418319157</v>
      </c>
      <c r="AL138" s="4"/>
      <c r="AM138" s="4"/>
      <c r="AN138" s="4"/>
      <c r="AO138" s="4"/>
    </row>
    <row r="139" spans="1:41" ht="12.75" customHeight="1">
      <c r="A139" s="4">
        <v>10</v>
      </c>
      <c r="B139" s="4">
        <v>2</v>
      </c>
      <c r="C139" s="4">
        <v>1</v>
      </c>
      <c r="D139" s="5">
        <v>39477</v>
      </c>
      <c r="E139" s="6" t="s">
        <v>37</v>
      </c>
      <c r="F139" s="4" t="s">
        <v>38</v>
      </c>
      <c r="G139" s="4" t="s">
        <v>38</v>
      </c>
      <c r="H139" s="4" t="s">
        <v>39</v>
      </c>
      <c r="I139" s="4" t="s">
        <v>40</v>
      </c>
      <c r="J139" s="4" t="s">
        <v>110</v>
      </c>
      <c r="K139" s="4">
        <v>35</v>
      </c>
      <c r="L139" s="4" t="str">
        <f t="shared" si="8"/>
        <v>30-35</v>
      </c>
      <c r="M139" s="4" t="s">
        <v>76</v>
      </c>
      <c r="N139" s="12">
        <v>3</v>
      </c>
      <c r="O139" s="4" t="s">
        <v>103</v>
      </c>
      <c r="P139" s="12" t="s">
        <v>46</v>
      </c>
      <c r="U139" s="7">
        <v>2</v>
      </c>
      <c r="AE139" s="4">
        <f t="shared" si="9"/>
        <v>35</v>
      </c>
      <c r="AF139" s="8">
        <f t="shared" si="10"/>
        <v>2</v>
      </c>
      <c r="AG139" s="8">
        <v>1260.1300000000001</v>
      </c>
      <c r="AH139" s="4">
        <f t="shared" si="11"/>
        <v>0.05</v>
      </c>
      <c r="AI139" s="4">
        <f t="shared" si="11"/>
        <v>31.503250000000001</v>
      </c>
      <c r="AJ139" s="13"/>
      <c r="AK139" s="10">
        <f>T139*(0.0059*((25/1.15239)^3.392))+U139*(0.0059*((35/1.15239)^3.392))+V139*(0.0059*((45/1.15239)^3.392))</f>
        <v>1260.130067548977</v>
      </c>
    </row>
    <row r="140" spans="1:41" ht="12.75" customHeight="1">
      <c r="A140" s="4">
        <v>10</v>
      </c>
      <c r="B140" s="4">
        <v>2</v>
      </c>
      <c r="C140" s="4">
        <v>1</v>
      </c>
      <c r="D140" s="5">
        <v>39477</v>
      </c>
      <c r="E140" s="6" t="s">
        <v>37</v>
      </c>
      <c r="F140" s="4" t="s">
        <v>38</v>
      </c>
      <c r="G140" s="4" t="s">
        <v>38</v>
      </c>
      <c r="H140" s="4" t="s">
        <v>39</v>
      </c>
      <c r="I140" s="4" t="s">
        <v>40</v>
      </c>
      <c r="J140" s="4" t="s">
        <v>110</v>
      </c>
      <c r="K140" s="4">
        <v>35</v>
      </c>
      <c r="L140" s="4" t="str">
        <f t="shared" si="8"/>
        <v>30-35</v>
      </c>
      <c r="M140" s="4" t="s">
        <v>76</v>
      </c>
      <c r="N140" s="4">
        <v>4</v>
      </c>
      <c r="O140" s="4" t="s">
        <v>52</v>
      </c>
      <c r="P140" s="6" t="s">
        <v>46</v>
      </c>
      <c r="S140" s="7">
        <v>1000</v>
      </c>
      <c r="AE140" s="4">
        <f t="shared" si="9"/>
        <v>15</v>
      </c>
      <c r="AF140" s="8">
        <f t="shared" si="10"/>
        <v>1000</v>
      </c>
      <c r="AG140" s="8">
        <v>25001.72</v>
      </c>
      <c r="AH140" s="4">
        <f t="shared" si="11"/>
        <v>25</v>
      </c>
      <c r="AI140" s="4">
        <f t="shared" si="11"/>
        <v>625.04300000000001</v>
      </c>
      <c r="AK140" s="10">
        <f>Q140*(0.01*(((2.5-1.82)/1.15)^3.208))+R140*(0.01*(((7.5-1.82)/1.15)^3.208))+S140*(0.01*(((15-1.82)/1.15)^3.208))+T140*(0.01*(((25-1.82)/1.15)^3.208))</f>
        <v>25001.724441339957</v>
      </c>
    </row>
    <row r="141" spans="1:41" ht="12.75" customHeight="1">
      <c r="A141" s="4">
        <v>10</v>
      </c>
      <c r="B141" s="4">
        <v>2</v>
      </c>
      <c r="C141" s="4">
        <v>1</v>
      </c>
      <c r="D141" s="5">
        <v>39477</v>
      </c>
      <c r="E141" s="6" t="s">
        <v>37</v>
      </c>
      <c r="F141" s="4" t="s">
        <v>38</v>
      </c>
      <c r="G141" s="4" t="s">
        <v>38</v>
      </c>
      <c r="H141" s="4" t="s">
        <v>39</v>
      </c>
      <c r="I141" s="4" t="s">
        <v>40</v>
      </c>
      <c r="J141" s="4" t="s">
        <v>110</v>
      </c>
      <c r="K141" s="4">
        <v>35</v>
      </c>
      <c r="L141" s="4" t="str">
        <f t="shared" si="8"/>
        <v>30-35</v>
      </c>
      <c r="M141" s="4" t="s">
        <v>76</v>
      </c>
      <c r="N141" s="4">
        <v>5</v>
      </c>
      <c r="O141" s="4" t="s">
        <v>114</v>
      </c>
      <c r="P141" s="6" t="s">
        <v>63</v>
      </c>
      <c r="U141" s="7">
        <v>1</v>
      </c>
      <c r="AE141" s="4">
        <f t="shared" si="9"/>
        <v>35</v>
      </c>
      <c r="AF141" s="8">
        <f t="shared" si="10"/>
        <v>1</v>
      </c>
      <c r="AG141" s="8">
        <v>540.94000000000005</v>
      </c>
      <c r="AH141" s="4">
        <f t="shared" si="11"/>
        <v>2.5000000000000001E-2</v>
      </c>
      <c r="AI141" s="4">
        <f t="shared" si="11"/>
        <v>13.523500000000002</v>
      </c>
      <c r="AK141" s="10">
        <f>U141*(0.0113*(35^3.031))</f>
        <v>540.93948834928381</v>
      </c>
    </row>
    <row r="142" spans="1:41" ht="12.75" customHeight="1">
      <c r="A142" s="4">
        <v>10</v>
      </c>
      <c r="B142" s="4">
        <v>2</v>
      </c>
      <c r="C142" s="4">
        <v>1</v>
      </c>
      <c r="D142" s="5">
        <v>39477</v>
      </c>
      <c r="E142" s="6" t="s">
        <v>37</v>
      </c>
      <c r="F142" s="4" t="s">
        <v>38</v>
      </c>
      <c r="G142" s="4" t="s">
        <v>38</v>
      </c>
      <c r="H142" s="4" t="s">
        <v>39</v>
      </c>
      <c r="I142" s="4" t="s">
        <v>40</v>
      </c>
      <c r="J142" s="4" t="s">
        <v>110</v>
      </c>
      <c r="K142" s="4">
        <v>35</v>
      </c>
      <c r="L142" s="4" t="str">
        <f t="shared" si="8"/>
        <v>30-35</v>
      </c>
      <c r="M142" s="4" t="s">
        <v>76</v>
      </c>
      <c r="N142" s="12">
        <v>6</v>
      </c>
      <c r="O142" s="4" t="s">
        <v>47</v>
      </c>
      <c r="P142" s="12" t="s">
        <v>48</v>
      </c>
      <c r="R142" s="7">
        <v>1</v>
      </c>
      <c r="AE142" s="4">
        <f t="shared" si="9"/>
        <v>7.5</v>
      </c>
      <c r="AF142" s="8">
        <f t="shared" si="10"/>
        <v>1</v>
      </c>
      <c r="AG142" s="8">
        <v>12.34</v>
      </c>
      <c r="AH142" s="4">
        <f t="shared" si="11"/>
        <v>2.5000000000000001E-2</v>
      </c>
      <c r="AI142" s="4">
        <f t="shared" si="11"/>
        <v>0.3085</v>
      </c>
      <c r="AK142" s="10">
        <f>Q142*(0.0251*(2.5^3.076))+R142*(0.0251*(7.5^3.076))+S142*(0.0251*(15^3.076))</f>
        <v>12.341335752240466</v>
      </c>
    </row>
    <row r="143" spans="1:41" ht="12.75" customHeight="1">
      <c r="A143" s="4">
        <v>10</v>
      </c>
      <c r="B143" s="4">
        <v>2</v>
      </c>
      <c r="C143" s="4">
        <v>1</v>
      </c>
      <c r="D143" s="5">
        <v>39477</v>
      </c>
      <c r="E143" s="6" t="s">
        <v>37</v>
      </c>
      <c r="F143" s="4" t="s">
        <v>38</v>
      </c>
      <c r="G143" s="4" t="s">
        <v>38</v>
      </c>
      <c r="H143" s="4" t="s">
        <v>39</v>
      </c>
      <c r="I143" s="4" t="s">
        <v>40</v>
      </c>
      <c r="J143" s="4" t="s">
        <v>110</v>
      </c>
      <c r="K143" s="4">
        <v>35</v>
      </c>
      <c r="L143" s="4" t="str">
        <f t="shared" si="8"/>
        <v>30-35</v>
      </c>
      <c r="M143" s="4" t="s">
        <v>76</v>
      </c>
      <c r="N143" s="12">
        <v>7</v>
      </c>
      <c r="O143" s="4" t="s">
        <v>59</v>
      </c>
      <c r="P143" s="6" t="s">
        <v>46</v>
      </c>
      <c r="R143" s="7">
        <v>1</v>
      </c>
      <c r="AE143" s="4">
        <f t="shared" si="9"/>
        <v>7.5</v>
      </c>
      <c r="AF143" s="8">
        <f t="shared" si="10"/>
        <v>1</v>
      </c>
      <c r="AG143" s="8">
        <v>4.5199999999999996</v>
      </c>
      <c r="AH143" s="4">
        <f t="shared" si="11"/>
        <v>2.5000000000000001E-2</v>
      </c>
      <c r="AI143" s="4">
        <f t="shared" si="11"/>
        <v>0.11299999999999999</v>
      </c>
      <c r="AK143" s="10">
        <f>Q143*(0.0093*(2.5^3.07))+R143*(0.0093*(7.5^3.07))+S143*(0.0093*(15^3.07))+T143*(0.0126*(25^3.0673))</f>
        <v>4.5177378560589574</v>
      </c>
    </row>
    <row r="144" spans="1:41" ht="12.75" customHeight="1">
      <c r="A144" s="4">
        <v>10</v>
      </c>
      <c r="B144" s="4">
        <v>2</v>
      </c>
      <c r="C144" s="4">
        <v>1</v>
      </c>
      <c r="D144" s="5">
        <v>39477</v>
      </c>
      <c r="E144" s="6" t="s">
        <v>37</v>
      </c>
      <c r="F144" s="4" t="s">
        <v>38</v>
      </c>
      <c r="G144" s="4" t="s">
        <v>38</v>
      </c>
      <c r="H144" s="4" t="s">
        <v>39</v>
      </c>
      <c r="I144" s="4" t="s">
        <v>40</v>
      </c>
      <c r="J144" s="4" t="s">
        <v>110</v>
      </c>
      <c r="K144" s="4">
        <v>35</v>
      </c>
      <c r="L144" s="4" t="str">
        <f t="shared" si="8"/>
        <v>30-35</v>
      </c>
      <c r="M144" s="4" t="s">
        <v>76</v>
      </c>
      <c r="N144" s="12">
        <v>8</v>
      </c>
      <c r="O144" s="4" t="s">
        <v>49</v>
      </c>
      <c r="P144" s="6" t="s">
        <v>46</v>
      </c>
      <c r="R144" s="7">
        <v>1</v>
      </c>
      <c r="AE144" s="4">
        <f t="shared" si="9"/>
        <v>7.5</v>
      </c>
      <c r="AF144" s="8">
        <f t="shared" si="10"/>
        <v>1</v>
      </c>
      <c r="AG144" s="8">
        <v>6.09</v>
      </c>
      <c r="AH144" s="4">
        <f t="shared" si="11"/>
        <v>2.5000000000000001E-2</v>
      </c>
      <c r="AI144" s="4">
        <f t="shared" si="11"/>
        <v>0.15225</v>
      </c>
      <c r="AK144" s="10">
        <f>Q144*(0.007*(2.5^3.39))+R144*(0.0126*(7.5^3.0673))+S144*(0.0126*(15^3.0673))+T144*(0.0126*(25^3.0673))+U144*(0.0126*(35^3.0673))</f>
        <v>6.0875978967715536</v>
      </c>
    </row>
    <row r="145" spans="1:37" ht="12.75" customHeight="1">
      <c r="A145" s="4">
        <v>10</v>
      </c>
      <c r="B145" s="4">
        <v>2</v>
      </c>
      <c r="C145" s="4">
        <v>1</v>
      </c>
      <c r="D145" s="5">
        <v>39477</v>
      </c>
      <c r="E145" s="6" t="s">
        <v>37</v>
      </c>
      <c r="F145" s="4" t="s">
        <v>38</v>
      </c>
      <c r="G145" s="4" t="s">
        <v>38</v>
      </c>
      <c r="H145" s="4" t="s">
        <v>39</v>
      </c>
      <c r="I145" s="4" t="s">
        <v>40</v>
      </c>
      <c r="J145" s="4" t="s">
        <v>110</v>
      </c>
      <c r="K145" s="4">
        <v>35</v>
      </c>
      <c r="L145" s="4" t="str">
        <f t="shared" si="8"/>
        <v>30-35</v>
      </c>
      <c r="M145" s="4" t="s">
        <v>76</v>
      </c>
      <c r="N145" s="12">
        <v>9</v>
      </c>
      <c r="O145" s="4" t="s">
        <v>104</v>
      </c>
      <c r="P145" s="6" t="s">
        <v>46</v>
      </c>
      <c r="U145" s="7">
        <v>1</v>
      </c>
      <c r="AE145" s="4">
        <f t="shared" si="9"/>
        <v>35</v>
      </c>
      <c r="AF145" s="8">
        <f t="shared" si="10"/>
        <v>1</v>
      </c>
      <c r="AG145" s="8">
        <v>1190.3800000000001</v>
      </c>
      <c r="AH145" s="4">
        <f t="shared" si="11"/>
        <v>2.5000000000000001E-2</v>
      </c>
      <c r="AI145" s="4">
        <f t="shared" si="11"/>
        <v>29.759500000000003</v>
      </c>
      <c r="AK145" s="10">
        <f>U145*(0.285*(35^2.345))+V145*(0.285*(45^2.345))+W145*(0.285*(55^2.345))</f>
        <v>1190.376717670676</v>
      </c>
    </row>
    <row r="146" spans="1:37" ht="12.75" customHeight="1">
      <c r="A146" s="4">
        <v>11</v>
      </c>
      <c r="B146" s="4">
        <v>2</v>
      </c>
      <c r="C146" s="4">
        <v>1</v>
      </c>
      <c r="D146" s="5">
        <v>39477</v>
      </c>
      <c r="E146" s="6" t="s">
        <v>37</v>
      </c>
      <c r="F146" s="4" t="s">
        <v>38</v>
      </c>
      <c r="G146" s="4" t="s">
        <v>38</v>
      </c>
      <c r="H146" s="4" t="s">
        <v>39</v>
      </c>
      <c r="I146" s="4" t="s">
        <v>40</v>
      </c>
      <c r="J146" s="4" t="s">
        <v>110</v>
      </c>
      <c r="K146" s="4">
        <v>35</v>
      </c>
      <c r="L146" s="4" t="str">
        <f t="shared" si="8"/>
        <v>30-35</v>
      </c>
      <c r="M146" s="4" t="s">
        <v>42</v>
      </c>
      <c r="N146" s="12">
        <v>1</v>
      </c>
      <c r="O146" s="4" t="s">
        <v>101</v>
      </c>
      <c r="P146" s="12" t="s">
        <v>46</v>
      </c>
      <c r="T146" s="7">
        <v>1</v>
      </c>
      <c r="U146" s="7">
        <v>1</v>
      </c>
      <c r="AE146" s="4">
        <f t="shared" si="9"/>
        <v>30</v>
      </c>
      <c r="AF146" s="8">
        <f t="shared" si="10"/>
        <v>2</v>
      </c>
      <c r="AG146" s="8">
        <v>1098.79</v>
      </c>
      <c r="AH146" s="4">
        <f t="shared" si="11"/>
        <v>0.05</v>
      </c>
      <c r="AI146" s="4">
        <f t="shared" si="11"/>
        <v>27.469749999999998</v>
      </c>
      <c r="AK146" s="10">
        <f>Q146*(0.0148*((2.5/1.11359)^3.167))+R146*(0.0148*((7.5/1.11359)^3.167))+S146*(0.0148*((15/1.11359)^3.167))+T146*(0.0148*((25/1.11359)^3.167))+U146*(0.0148*((35/1.11359)^3.167))</f>
        <v>1098.7854222342739</v>
      </c>
    </row>
    <row r="147" spans="1:37" ht="12.75" customHeight="1">
      <c r="A147" s="4">
        <v>11</v>
      </c>
      <c r="B147" s="4">
        <v>2</v>
      </c>
      <c r="C147" s="4">
        <v>1</v>
      </c>
      <c r="D147" s="5">
        <v>39477</v>
      </c>
      <c r="E147" s="6" t="s">
        <v>37</v>
      </c>
      <c r="F147" s="4" t="s">
        <v>38</v>
      </c>
      <c r="G147" s="4" t="s">
        <v>38</v>
      </c>
      <c r="H147" s="4" t="s">
        <v>39</v>
      </c>
      <c r="I147" s="4" t="s">
        <v>40</v>
      </c>
      <c r="J147" s="4" t="s">
        <v>110</v>
      </c>
      <c r="K147" s="4">
        <v>35</v>
      </c>
      <c r="L147" s="4" t="str">
        <f t="shared" si="8"/>
        <v>30-35</v>
      </c>
      <c r="M147" s="4" t="s">
        <v>42</v>
      </c>
      <c r="N147" s="4">
        <v>2</v>
      </c>
      <c r="O147" s="4" t="s">
        <v>45</v>
      </c>
      <c r="P147" s="6" t="s">
        <v>46</v>
      </c>
      <c r="T147" s="7">
        <v>1</v>
      </c>
      <c r="AE147" s="4">
        <f t="shared" si="9"/>
        <v>25</v>
      </c>
      <c r="AF147" s="8">
        <f t="shared" si="10"/>
        <v>1</v>
      </c>
      <c r="AG147" s="8">
        <v>303.7</v>
      </c>
      <c r="AH147" s="4">
        <f t="shared" si="11"/>
        <v>2.5000000000000001E-2</v>
      </c>
      <c r="AI147" s="4">
        <f t="shared" si="11"/>
        <v>7.5924999999999994</v>
      </c>
      <c r="AJ147" s="13"/>
      <c r="AK147" s="10">
        <f>Q147*(0.039*((2.5/1.15)^2.91))+S147*(0.039*((15/1.15)^2.91))+T147*(0.039*((25/1.15)^2.91))+U147*(0.039*((35/1.15)^2.91))</f>
        <v>303.69617132395854</v>
      </c>
    </row>
    <row r="148" spans="1:37" ht="12.75" customHeight="1">
      <c r="A148" s="4">
        <v>11</v>
      </c>
      <c r="B148" s="4">
        <v>2</v>
      </c>
      <c r="C148" s="4">
        <v>1</v>
      </c>
      <c r="D148" s="5">
        <v>39477</v>
      </c>
      <c r="E148" s="6" t="s">
        <v>37</v>
      </c>
      <c r="F148" s="4" t="s">
        <v>38</v>
      </c>
      <c r="G148" s="4" t="s">
        <v>38</v>
      </c>
      <c r="H148" s="4" t="s">
        <v>39</v>
      </c>
      <c r="I148" s="4" t="s">
        <v>40</v>
      </c>
      <c r="J148" s="4" t="s">
        <v>110</v>
      </c>
      <c r="K148" s="4">
        <v>35</v>
      </c>
      <c r="L148" s="4" t="str">
        <f t="shared" si="8"/>
        <v>30-35</v>
      </c>
      <c r="M148" s="4" t="s">
        <v>42</v>
      </c>
      <c r="N148" s="4">
        <v>3</v>
      </c>
      <c r="O148" s="4" t="s">
        <v>98</v>
      </c>
      <c r="P148" s="6" t="s">
        <v>81</v>
      </c>
      <c r="R148" s="7">
        <v>1</v>
      </c>
      <c r="AE148" s="4">
        <f t="shared" si="9"/>
        <v>7.5</v>
      </c>
      <c r="AF148" s="8">
        <f t="shared" si="10"/>
        <v>1</v>
      </c>
      <c r="AG148" s="8">
        <v>4.17</v>
      </c>
      <c r="AH148" s="4">
        <f t="shared" si="11"/>
        <v>2.5000000000000001E-2</v>
      </c>
      <c r="AI148" s="4">
        <f t="shared" si="11"/>
        <v>0.10425</v>
      </c>
      <c r="AK148" s="10">
        <f>R148*(0.0135*((7.5/1.14)^3.043))+S148*(0.0135*((15/1.14)^3.043))+T148*(0.0135*((25/1.14)^3.043))+U148*(0.0135*((35/1.14)^3.043))+V148*(0.0135*((45/1.14)^3.043))</f>
        <v>4.1685376692420526</v>
      </c>
    </row>
    <row r="149" spans="1:37" s="9" customFormat="1" ht="12.75" customHeight="1">
      <c r="A149" s="4">
        <v>11</v>
      </c>
      <c r="B149" s="4">
        <v>2</v>
      </c>
      <c r="C149" s="4">
        <v>1</v>
      </c>
      <c r="D149" s="5">
        <v>39477</v>
      </c>
      <c r="E149" s="6" t="s">
        <v>37</v>
      </c>
      <c r="F149" s="4" t="s">
        <v>38</v>
      </c>
      <c r="G149" s="4" t="s">
        <v>38</v>
      </c>
      <c r="H149" s="4" t="s">
        <v>39</v>
      </c>
      <c r="I149" s="4" t="s">
        <v>40</v>
      </c>
      <c r="J149" s="4" t="s">
        <v>110</v>
      </c>
      <c r="K149" s="4">
        <v>35</v>
      </c>
      <c r="L149" s="4" t="str">
        <f t="shared" si="8"/>
        <v>30-35</v>
      </c>
      <c r="M149" s="4" t="s">
        <v>42</v>
      </c>
      <c r="N149" s="4">
        <v>4</v>
      </c>
      <c r="O149" s="4" t="s">
        <v>59</v>
      </c>
      <c r="P149" s="6" t="s">
        <v>46</v>
      </c>
      <c r="Q149" s="7"/>
      <c r="R149" s="7"/>
      <c r="S149" s="7">
        <v>1</v>
      </c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4">
        <f t="shared" si="9"/>
        <v>15</v>
      </c>
      <c r="AF149" s="8">
        <f t="shared" si="10"/>
        <v>1</v>
      </c>
      <c r="AG149" s="8">
        <v>37.94</v>
      </c>
      <c r="AH149" s="4">
        <f t="shared" si="11"/>
        <v>2.5000000000000001E-2</v>
      </c>
      <c r="AI149" s="4">
        <f t="shared" si="11"/>
        <v>0.9484999999999999</v>
      </c>
      <c r="AJ149" s="13"/>
      <c r="AK149" s="10">
        <f>Q149*(0.0093*(2.5^3.07))+R149*(0.0093*(7.5^3.07))+S149*(0.0093*(15^3.07))+T149*(0.0126*(25^3.0673))</f>
        <v>37.938758397924737</v>
      </c>
    </row>
    <row r="150" spans="1:37" s="9" customFormat="1" ht="12.75" customHeight="1">
      <c r="A150" s="4">
        <v>11</v>
      </c>
      <c r="B150" s="4">
        <v>2</v>
      </c>
      <c r="C150" s="4">
        <v>1</v>
      </c>
      <c r="D150" s="5">
        <v>39477</v>
      </c>
      <c r="E150" s="6" t="s">
        <v>37</v>
      </c>
      <c r="F150" s="4" t="s">
        <v>38</v>
      </c>
      <c r="G150" s="4" t="s">
        <v>38</v>
      </c>
      <c r="H150" s="4" t="s">
        <v>39</v>
      </c>
      <c r="I150" s="4" t="s">
        <v>40</v>
      </c>
      <c r="J150" s="4" t="s">
        <v>110</v>
      </c>
      <c r="K150" s="4">
        <v>35</v>
      </c>
      <c r="L150" s="4" t="str">
        <f t="shared" si="8"/>
        <v>30-35</v>
      </c>
      <c r="M150" s="4" t="s">
        <v>42</v>
      </c>
      <c r="N150" s="12">
        <v>5</v>
      </c>
      <c r="O150" s="4" t="s">
        <v>47</v>
      </c>
      <c r="P150" s="12" t="s">
        <v>48</v>
      </c>
      <c r="Q150" s="7">
        <v>1</v>
      </c>
      <c r="R150" s="7">
        <v>3</v>
      </c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4">
        <f t="shared" si="9"/>
        <v>6.3</v>
      </c>
      <c r="AF150" s="8">
        <f t="shared" si="10"/>
        <v>4</v>
      </c>
      <c r="AG150" s="8">
        <v>37.44</v>
      </c>
      <c r="AH150" s="4">
        <f t="shared" si="11"/>
        <v>0.1</v>
      </c>
      <c r="AI150" s="4">
        <f t="shared" si="11"/>
        <v>0.93599999999999994</v>
      </c>
      <c r="AJ150" s="4"/>
      <c r="AK150" s="10">
        <f>Q150*(0.0251*(2.5^3.076))+R150*(0.0251*(7.5^3.076))+S150*(0.0251*(15^3.076))</f>
        <v>37.444479360822974</v>
      </c>
    </row>
    <row r="151" spans="1:37" ht="12.75" customHeight="1">
      <c r="A151" s="4">
        <v>11</v>
      </c>
      <c r="B151" s="4">
        <v>2</v>
      </c>
      <c r="C151" s="4">
        <v>1</v>
      </c>
      <c r="D151" s="5">
        <v>39477</v>
      </c>
      <c r="E151" s="6" t="s">
        <v>37</v>
      </c>
      <c r="F151" s="4" t="s">
        <v>38</v>
      </c>
      <c r="G151" s="4" t="s">
        <v>38</v>
      </c>
      <c r="H151" s="4" t="s">
        <v>39</v>
      </c>
      <c r="I151" s="4" t="s">
        <v>40</v>
      </c>
      <c r="J151" s="4" t="s">
        <v>110</v>
      </c>
      <c r="K151" s="4">
        <v>35</v>
      </c>
      <c r="L151" s="4" t="str">
        <f t="shared" si="8"/>
        <v>30-35</v>
      </c>
      <c r="M151" s="4" t="s">
        <v>42</v>
      </c>
      <c r="N151" s="4">
        <v>6</v>
      </c>
      <c r="O151" s="4" t="s">
        <v>111</v>
      </c>
      <c r="P151" s="6" t="s">
        <v>63</v>
      </c>
      <c r="W151" s="7">
        <v>1</v>
      </c>
      <c r="AE151" s="4">
        <f t="shared" si="9"/>
        <v>55</v>
      </c>
      <c r="AF151" s="8">
        <f t="shared" si="10"/>
        <v>1</v>
      </c>
      <c r="AG151" s="8">
        <v>2417.14</v>
      </c>
      <c r="AH151" s="4">
        <f t="shared" si="11"/>
        <v>2.5000000000000001E-2</v>
      </c>
      <c r="AI151" s="4">
        <f t="shared" si="11"/>
        <v>60.4285</v>
      </c>
      <c r="AJ151" s="9"/>
      <c r="AK151" s="10">
        <f>U151*(0.0163*(35^2.944))+W151*(0.0282*((55/1.08)^2.89))</f>
        <v>2417.1445764462119</v>
      </c>
    </row>
    <row r="152" spans="1:37" ht="12.75" customHeight="1">
      <c r="A152" s="4">
        <v>11</v>
      </c>
      <c r="B152" s="4">
        <v>2</v>
      </c>
      <c r="C152" s="4">
        <v>1</v>
      </c>
      <c r="D152" s="5">
        <v>39477</v>
      </c>
      <c r="E152" s="6" t="s">
        <v>37</v>
      </c>
      <c r="F152" s="4" t="s">
        <v>38</v>
      </c>
      <c r="G152" s="4" t="s">
        <v>38</v>
      </c>
      <c r="H152" s="4" t="s">
        <v>39</v>
      </c>
      <c r="I152" s="4" t="s">
        <v>40</v>
      </c>
      <c r="J152" s="4" t="s">
        <v>110</v>
      </c>
      <c r="K152" s="4">
        <v>35</v>
      </c>
      <c r="L152" s="4" t="str">
        <f t="shared" si="8"/>
        <v>30-35</v>
      </c>
      <c r="M152" s="4" t="s">
        <v>42</v>
      </c>
      <c r="N152" s="12">
        <v>7</v>
      </c>
      <c r="O152" s="4" t="s">
        <v>60</v>
      </c>
      <c r="P152" s="12" t="s">
        <v>48</v>
      </c>
      <c r="R152" s="7">
        <v>1</v>
      </c>
      <c r="AE152" s="4">
        <f t="shared" si="9"/>
        <v>7.5</v>
      </c>
      <c r="AF152" s="8">
        <f t="shared" si="10"/>
        <v>1</v>
      </c>
      <c r="AG152" s="8">
        <v>7.04</v>
      </c>
      <c r="AH152" s="4">
        <f t="shared" si="11"/>
        <v>2.5000000000000001E-2</v>
      </c>
      <c r="AI152" s="4">
        <f t="shared" si="11"/>
        <v>0.17599999999999999</v>
      </c>
      <c r="AK152" s="10">
        <f>Q152*(0.0197*(2.5^2.9174))+R152*(0.0197*(7.5^2.9174))+S152*(0.0197*(15^2.9174))</f>
        <v>7.0367149081055116</v>
      </c>
    </row>
    <row r="153" spans="1:37" ht="12.75" customHeight="1">
      <c r="A153" s="4">
        <v>11</v>
      </c>
      <c r="B153" s="4">
        <v>2</v>
      </c>
      <c r="C153" s="4">
        <v>1</v>
      </c>
      <c r="D153" s="5">
        <v>39477</v>
      </c>
      <c r="E153" s="6" t="s">
        <v>37</v>
      </c>
      <c r="F153" s="4" t="s">
        <v>38</v>
      </c>
      <c r="G153" s="4" t="s">
        <v>38</v>
      </c>
      <c r="H153" s="4" t="s">
        <v>39</v>
      </c>
      <c r="I153" s="4" t="s">
        <v>40</v>
      </c>
      <c r="J153" s="4" t="s">
        <v>110</v>
      </c>
      <c r="K153" s="4">
        <v>35</v>
      </c>
      <c r="L153" s="4" t="str">
        <f t="shared" si="8"/>
        <v>30-35</v>
      </c>
      <c r="M153" s="4" t="s">
        <v>42</v>
      </c>
      <c r="N153" s="12">
        <v>8</v>
      </c>
      <c r="O153" s="4" t="s">
        <v>52</v>
      </c>
      <c r="P153" s="6" t="s">
        <v>46</v>
      </c>
      <c r="S153" s="7">
        <v>100</v>
      </c>
      <c r="AE153" s="4">
        <f t="shared" si="9"/>
        <v>15</v>
      </c>
      <c r="AF153" s="8">
        <f t="shared" si="10"/>
        <v>100</v>
      </c>
      <c r="AG153" s="8">
        <v>2500.17</v>
      </c>
      <c r="AH153" s="4">
        <f t="shared" si="11"/>
        <v>2.5</v>
      </c>
      <c r="AI153" s="4">
        <f t="shared" si="11"/>
        <v>62.504249999999999</v>
      </c>
      <c r="AK153" s="10">
        <f>Q153*(0.01*(((2.5-1.82)/1.15)^3.208))+R153*(0.01*(((7.5-1.82)/1.15)^3.208))+S153*(0.01*(((15-1.82)/1.15)^3.208))+T153*(0.01*(((25-1.82)/1.15)^3.208))</f>
        <v>2500.1724441339957</v>
      </c>
    </row>
    <row r="154" spans="1:37" ht="12.75" customHeight="1">
      <c r="A154" s="4">
        <v>11</v>
      </c>
      <c r="B154" s="4">
        <v>2</v>
      </c>
      <c r="C154" s="4">
        <v>1</v>
      </c>
      <c r="D154" s="5">
        <v>39477</v>
      </c>
      <c r="E154" s="6" t="s">
        <v>37</v>
      </c>
      <c r="F154" s="4" t="s">
        <v>38</v>
      </c>
      <c r="G154" s="4" t="s">
        <v>38</v>
      </c>
      <c r="H154" s="4" t="s">
        <v>39</v>
      </c>
      <c r="I154" s="4" t="s">
        <v>40</v>
      </c>
      <c r="J154" s="4" t="s">
        <v>110</v>
      </c>
      <c r="K154" s="4">
        <v>35</v>
      </c>
      <c r="L154" s="4" t="str">
        <f t="shared" si="8"/>
        <v>30-35</v>
      </c>
      <c r="M154" s="4" t="s">
        <v>42</v>
      </c>
      <c r="N154" s="4">
        <v>9</v>
      </c>
      <c r="O154" s="4" t="s">
        <v>112</v>
      </c>
      <c r="P154" s="6" t="s">
        <v>44</v>
      </c>
      <c r="Q154" s="7">
        <v>2</v>
      </c>
      <c r="R154" s="7">
        <v>2</v>
      </c>
      <c r="AE154" s="4">
        <f t="shared" si="9"/>
        <v>5</v>
      </c>
      <c r="AF154" s="8">
        <f t="shared" si="10"/>
        <v>4</v>
      </c>
      <c r="AG154" s="8">
        <v>8.65</v>
      </c>
      <c r="AH154" s="4">
        <f t="shared" si="11"/>
        <v>0.1</v>
      </c>
      <c r="AI154" s="4">
        <f t="shared" si="11"/>
        <v>0.21625</v>
      </c>
      <c r="AK154" s="10">
        <f>Q154*(0.0099*(2.5^2.999))+R154*(0.0099*(7.5^2.999))+S154*(0.0099*(15^2.999))+T154*(0.0099*(25^2.999))</f>
        <v>8.6454028603641806</v>
      </c>
    </row>
    <row r="155" spans="1:37" ht="12.75" customHeight="1">
      <c r="A155" s="4">
        <v>11</v>
      </c>
      <c r="B155" s="4">
        <v>2</v>
      </c>
      <c r="C155" s="4">
        <v>1</v>
      </c>
      <c r="D155" s="5">
        <v>39477</v>
      </c>
      <c r="E155" s="6" t="s">
        <v>37</v>
      </c>
      <c r="F155" s="4" t="s">
        <v>38</v>
      </c>
      <c r="G155" s="4" t="s">
        <v>38</v>
      </c>
      <c r="H155" s="4" t="s">
        <v>39</v>
      </c>
      <c r="I155" s="4" t="s">
        <v>40</v>
      </c>
      <c r="J155" s="4" t="s">
        <v>110</v>
      </c>
      <c r="K155" s="4">
        <v>35</v>
      </c>
      <c r="L155" s="4" t="str">
        <f t="shared" si="8"/>
        <v>30-35</v>
      </c>
      <c r="M155" s="4" t="s">
        <v>42</v>
      </c>
      <c r="N155" s="12">
        <v>10</v>
      </c>
      <c r="O155" s="4" t="s">
        <v>72</v>
      </c>
      <c r="P155" s="6" t="s">
        <v>46</v>
      </c>
      <c r="Q155" s="7">
        <v>1</v>
      </c>
      <c r="AE155" s="4">
        <f t="shared" si="9"/>
        <v>2.5</v>
      </c>
      <c r="AF155" s="8">
        <f t="shared" si="10"/>
        <v>1</v>
      </c>
      <c r="AG155" s="8">
        <v>0.21</v>
      </c>
      <c r="AH155" s="4">
        <f t="shared" si="11"/>
        <v>2.5000000000000001E-2</v>
      </c>
      <c r="AI155" s="4">
        <f t="shared" si="11"/>
        <v>5.2499999999999995E-3</v>
      </c>
      <c r="AK155" s="10">
        <f>Q155*(0.0128*(2.5^3.036))+R155*(0.0128*(7.5^3.036))+S155*(0.0128*(15^3.036))</f>
        <v>0.20670731032441741</v>
      </c>
    </row>
    <row r="156" spans="1:37" ht="12.75" customHeight="1">
      <c r="A156" s="4">
        <v>11</v>
      </c>
      <c r="B156" s="4">
        <v>2</v>
      </c>
      <c r="C156" s="4">
        <v>1</v>
      </c>
      <c r="D156" s="5">
        <v>39477</v>
      </c>
      <c r="E156" s="6" t="s">
        <v>37</v>
      </c>
      <c r="F156" s="4" t="s">
        <v>38</v>
      </c>
      <c r="G156" s="4" t="s">
        <v>38</v>
      </c>
      <c r="H156" s="4" t="s">
        <v>39</v>
      </c>
      <c r="I156" s="4" t="s">
        <v>40</v>
      </c>
      <c r="J156" s="4" t="s">
        <v>110</v>
      </c>
      <c r="K156" s="4">
        <v>35</v>
      </c>
      <c r="L156" s="4" t="str">
        <f t="shared" si="8"/>
        <v>30-35</v>
      </c>
      <c r="M156" s="4" t="s">
        <v>42</v>
      </c>
      <c r="N156" s="12">
        <v>11</v>
      </c>
      <c r="O156" s="4" t="s">
        <v>66</v>
      </c>
      <c r="P156" s="12" t="s">
        <v>46</v>
      </c>
      <c r="Q156" s="7">
        <v>3</v>
      </c>
      <c r="AE156" s="4">
        <f t="shared" si="9"/>
        <v>2.5</v>
      </c>
      <c r="AF156" s="8">
        <f t="shared" si="10"/>
        <v>3</v>
      </c>
      <c r="AG156" s="8">
        <v>0.85</v>
      </c>
      <c r="AH156" s="4">
        <f t="shared" si="11"/>
        <v>7.4999999999999997E-2</v>
      </c>
      <c r="AI156" s="4">
        <f t="shared" si="11"/>
        <v>2.1249999999999998E-2</v>
      </c>
      <c r="AK156" s="10">
        <f>Q156*(0.0213*(2.5^2.8235))+R156*(0.0213*(7.5^2.8235))</f>
        <v>0.84934566133155354</v>
      </c>
    </row>
    <row r="157" spans="1:37" ht="12.75" customHeight="1">
      <c r="A157" s="4">
        <v>11</v>
      </c>
      <c r="B157" s="4">
        <v>2</v>
      </c>
      <c r="C157" s="4">
        <v>1</v>
      </c>
      <c r="D157" s="5">
        <v>39477</v>
      </c>
      <c r="E157" s="6" t="s">
        <v>37</v>
      </c>
      <c r="F157" s="4" t="s">
        <v>38</v>
      </c>
      <c r="G157" s="4" t="s">
        <v>38</v>
      </c>
      <c r="H157" s="4" t="s">
        <v>39</v>
      </c>
      <c r="I157" s="4" t="s">
        <v>40</v>
      </c>
      <c r="J157" s="4" t="s">
        <v>110</v>
      </c>
      <c r="K157" s="4">
        <v>35</v>
      </c>
      <c r="L157" s="4" t="str">
        <f t="shared" si="8"/>
        <v>30-35</v>
      </c>
      <c r="M157" s="4" t="s">
        <v>42</v>
      </c>
      <c r="N157" s="12">
        <v>12</v>
      </c>
      <c r="O157" s="4" t="s">
        <v>50</v>
      </c>
      <c r="P157" s="6" t="s">
        <v>46</v>
      </c>
      <c r="Q157" s="7">
        <v>2</v>
      </c>
      <c r="AE157" s="4">
        <f t="shared" si="9"/>
        <v>2.5</v>
      </c>
      <c r="AF157" s="8">
        <f t="shared" si="10"/>
        <v>2</v>
      </c>
      <c r="AG157" s="8">
        <v>0.53</v>
      </c>
      <c r="AH157" s="4">
        <f t="shared" si="11"/>
        <v>0.05</v>
      </c>
      <c r="AI157" s="4">
        <f t="shared" si="11"/>
        <v>1.3250000000000001E-2</v>
      </c>
      <c r="AK157" s="10">
        <f>Q157*(0.0194*(2.5^2.8528))+R157*(0.0194*(7.5^2.8528))+S157*(0.0194*(15^2.8528))</f>
        <v>0.52975489987716406</v>
      </c>
    </row>
    <row r="158" spans="1:37" ht="12.75" customHeight="1">
      <c r="A158" s="4">
        <v>11</v>
      </c>
      <c r="B158" s="4">
        <v>2</v>
      </c>
      <c r="C158" s="4">
        <v>1</v>
      </c>
      <c r="D158" s="5">
        <v>39477</v>
      </c>
      <c r="E158" s="6" t="s">
        <v>37</v>
      </c>
      <c r="F158" s="4" t="s">
        <v>38</v>
      </c>
      <c r="G158" s="4" t="s">
        <v>38</v>
      </c>
      <c r="H158" s="4" t="s">
        <v>39</v>
      </c>
      <c r="I158" s="4" t="s">
        <v>40</v>
      </c>
      <c r="J158" s="4" t="s">
        <v>110</v>
      </c>
      <c r="K158" s="4">
        <v>35</v>
      </c>
      <c r="L158" s="4" t="str">
        <f t="shared" si="8"/>
        <v>30-35</v>
      </c>
      <c r="M158" s="4" t="s">
        <v>42</v>
      </c>
      <c r="N158" s="12">
        <v>13</v>
      </c>
      <c r="O158" s="4" t="s">
        <v>115</v>
      </c>
      <c r="P158" s="6" t="s">
        <v>56</v>
      </c>
      <c r="Q158" s="7">
        <v>1</v>
      </c>
      <c r="AE158" s="4">
        <f t="shared" si="9"/>
        <v>2.5</v>
      </c>
      <c r="AF158" s="8">
        <f t="shared" si="10"/>
        <v>1</v>
      </c>
      <c r="AG158" s="8">
        <v>0.11</v>
      </c>
      <c r="AH158" s="4">
        <f t="shared" si="11"/>
        <v>2.5000000000000001E-2</v>
      </c>
      <c r="AI158" s="4">
        <f t="shared" si="11"/>
        <v>2.7499999999999998E-3</v>
      </c>
      <c r="AK158" s="10">
        <f>Q158*(0.0035*(2.5^3.766))</f>
        <v>0.11033419151203873</v>
      </c>
    </row>
    <row r="159" spans="1:37" ht="12.75" customHeight="1">
      <c r="A159" s="4">
        <v>12</v>
      </c>
      <c r="B159" s="4">
        <v>2</v>
      </c>
      <c r="C159" s="4">
        <v>1</v>
      </c>
      <c r="D159" s="5">
        <v>39477</v>
      </c>
      <c r="E159" s="6" t="s">
        <v>37</v>
      </c>
      <c r="F159" s="4" t="s">
        <v>38</v>
      </c>
      <c r="G159" s="4" t="s">
        <v>38</v>
      </c>
      <c r="H159" s="4" t="s">
        <v>39</v>
      </c>
      <c r="I159" s="4" t="s">
        <v>57</v>
      </c>
      <c r="J159" s="4" t="s">
        <v>110</v>
      </c>
      <c r="K159" s="4">
        <v>30</v>
      </c>
      <c r="L159" s="4" t="str">
        <f t="shared" si="8"/>
        <v>25-30</v>
      </c>
      <c r="M159" s="4" t="s">
        <v>42</v>
      </c>
      <c r="N159" s="4">
        <v>1</v>
      </c>
      <c r="O159" s="4" t="s">
        <v>52</v>
      </c>
      <c r="P159" s="6" t="s">
        <v>46</v>
      </c>
      <c r="R159" s="7">
        <v>300</v>
      </c>
      <c r="S159" s="7">
        <v>50</v>
      </c>
      <c r="AE159" s="4">
        <f t="shared" si="9"/>
        <v>8.6</v>
      </c>
      <c r="AF159" s="8">
        <f t="shared" si="10"/>
        <v>350</v>
      </c>
      <c r="AG159" s="8">
        <v>1754</v>
      </c>
      <c r="AH159" s="4">
        <f t="shared" si="11"/>
        <v>8.75</v>
      </c>
      <c r="AI159" s="4">
        <f t="shared" si="11"/>
        <v>43.85</v>
      </c>
      <c r="AK159" s="10">
        <f>Q159*(0.01*(((2.5-1.82)/1.15)^3.208))+R159*(0.01*(((7.5-1.82)/1.15)^3.208))+S159*(0.01*(((15-1.82)/1.15)^3.208))+T159*(0.01*(((25-1.82)/1.15)^3.208))</f>
        <v>1753.9951393869062</v>
      </c>
    </row>
    <row r="160" spans="1:37" ht="12.75" customHeight="1">
      <c r="A160" s="4">
        <v>12</v>
      </c>
      <c r="B160" s="4">
        <v>2</v>
      </c>
      <c r="C160" s="4">
        <v>1</v>
      </c>
      <c r="D160" s="5">
        <v>39477</v>
      </c>
      <c r="E160" s="6" t="s">
        <v>37</v>
      </c>
      <c r="F160" s="4" t="s">
        <v>38</v>
      </c>
      <c r="G160" s="4" t="s">
        <v>38</v>
      </c>
      <c r="H160" s="4" t="s">
        <v>39</v>
      </c>
      <c r="I160" s="4" t="s">
        <v>57</v>
      </c>
      <c r="J160" s="4" t="s">
        <v>110</v>
      </c>
      <c r="K160" s="4">
        <v>30</v>
      </c>
      <c r="L160" s="4" t="str">
        <f t="shared" si="8"/>
        <v>25-30</v>
      </c>
      <c r="M160" s="4" t="s">
        <v>42</v>
      </c>
      <c r="N160" s="4">
        <v>2</v>
      </c>
      <c r="O160" s="4" t="s">
        <v>49</v>
      </c>
      <c r="P160" s="6" t="s">
        <v>46</v>
      </c>
      <c r="R160" s="7">
        <v>1</v>
      </c>
      <c r="AE160" s="4">
        <f t="shared" si="9"/>
        <v>7.5</v>
      </c>
      <c r="AF160" s="8">
        <f t="shared" si="10"/>
        <v>1</v>
      </c>
      <c r="AG160" s="8">
        <v>6.09</v>
      </c>
      <c r="AH160" s="4">
        <f t="shared" si="11"/>
        <v>2.5000000000000001E-2</v>
      </c>
      <c r="AI160" s="4">
        <f t="shared" si="11"/>
        <v>0.15225</v>
      </c>
      <c r="AK160" s="10">
        <f>Q160*(0.007*(2.5^3.39))+R160*(0.0126*(7.5^3.0673))+S160*(0.0126*(15^3.0673))+T160*(0.0126*(25^3.0673))+U160*(0.0126*(35^3.0673))</f>
        <v>6.0875978967715536</v>
      </c>
    </row>
    <row r="161" spans="1:37" ht="12.75" customHeight="1">
      <c r="A161" s="4">
        <v>12</v>
      </c>
      <c r="B161" s="4">
        <v>2</v>
      </c>
      <c r="C161" s="4">
        <v>1</v>
      </c>
      <c r="D161" s="5">
        <v>39477</v>
      </c>
      <c r="E161" s="6" t="s">
        <v>37</v>
      </c>
      <c r="F161" s="4" t="s">
        <v>38</v>
      </c>
      <c r="G161" s="4" t="s">
        <v>38</v>
      </c>
      <c r="H161" s="4" t="s">
        <v>39</v>
      </c>
      <c r="I161" s="4" t="s">
        <v>57</v>
      </c>
      <c r="J161" s="4" t="s">
        <v>110</v>
      </c>
      <c r="K161" s="4">
        <v>30</v>
      </c>
      <c r="L161" s="4" t="str">
        <f t="shared" si="8"/>
        <v>25-30</v>
      </c>
      <c r="M161" s="4" t="s">
        <v>42</v>
      </c>
      <c r="N161" s="12">
        <v>3</v>
      </c>
      <c r="O161" s="4" t="s">
        <v>47</v>
      </c>
      <c r="P161" s="12" t="s">
        <v>48</v>
      </c>
      <c r="R161" s="7">
        <v>4</v>
      </c>
      <c r="AE161" s="4">
        <f t="shared" si="9"/>
        <v>7.5</v>
      </c>
      <c r="AF161" s="8">
        <f t="shared" si="10"/>
        <v>4</v>
      </c>
      <c r="AG161" s="8">
        <v>49.37</v>
      </c>
      <c r="AH161" s="4">
        <f t="shared" si="11"/>
        <v>0.1</v>
      </c>
      <c r="AI161" s="4">
        <f t="shared" si="11"/>
        <v>1.2342499999999998</v>
      </c>
      <c r="AJ161" s="13"/>
      <c r="AK161" s="10">
        <f>Q161*(0.0251*(2.5^3.076))+R161*(0.0251*(7.5^3.076))+S161*(0.0251*(15^3.076))</f>
        <v>49.365343008961865</v>
      </c>
    </row>
    <row r="162" spans="1:37" ht="12.75" customHeight="1">
      <c r="A162" s="4">
        <v>12</v>
      </c>
      <c r="B162" s="4">
        <v>2</v>
      </c>
      <c r="C162" s="4">
        <v>1</v>
      </c>
      <c r="D162" s="5">
        <v>39477</v>
      </c>
      <c r="E162" s="6" t="s">
        <v>37</v>
      </c>
      <c r="F162" s="4" t="s">
        <v>38</v>
      </c>
      <c r="G162" s="4" t="s">
        <v>38</v>
      </c>
      <c r="H162" s="4" t="s">
        <v>39</v>
      </c>
      <c r="I162" s="4" t="s">
        <v>57</v>
      </c>
      <c r="J162" s="4" t="s">
        <v>110</v>
      </c>
      <c r="K162" s="4">
        <v>30</v>
      </c>
      <c r="L162" s="4" t="str">
        <f t="shared" si="8"/>
        <v>25-30</v>
      </c>
      <c r="M162" s="4" t="s">
        <v>42</v>
      </c>
      <c r="N162" s="12">
        <v>4</v>
      </c>
      <c r="O162" s="4" t="s">
        <v>78</v>
      </c>
      <c r="P162" s="12" t="s">
        <v>44</v>
      </c>
      <c r="U162" s="7">
        <v>3</v>
      </c>
      <c r="AE162" s="4">
        <f t="shared" si="9"/>
        <v>35</v>
      </c>
      <c r="AF162" s="8">
        <f t="shared" si="10"/>
        <v>3</v>
      </c>
      <c r="AG162" s="8">
        <v>1499.54</v>
      </c>
      <c r="AH162" s="4">
        <f t="shared" si="11"/>
        <v>7.4999999999999997E-2</v>
      </c>
      <c r="AI162" s="4">
        <f t="shared" si="11"/>
        <v>37.488500000000002</v>
      </c>
      <c r="AK162" s="10">
        <f>T162*(0.0524*((25/1.16064)^2.69))+U162*(0.0524*((35/1.16064)^2.69))</f>
        <v>1499.5440046698809</v>
      </c>
    </row>
    <row r="163" spans="1:37" ht="12.75" customHeight="1">
      <c r="A163" s="4">
        <v>12</v>
      </c>
      <c r="B163" s="4">
        <v>2</v>
      </c>
      <c r="C163" s="4">
        <v>1</v>
      </c>
      <c r="D163" s="5">
        <v>39477</v>
      </c>
      <c r="E163" s="6" t="s">
        <v>37</v>
      </c>
      <c r="F163" s="4" t="s">
        <v>38</v>
      </c>
      <c r="G163" s="4" t="s">
        <v>38</v>
      </c>
      <c r="H163" s="4" t="s">
        <v>39</v>
      </c>
      <c r="I163" s="4" t="s">
        <v>57</v>
      </c>
      <c r="J163" s="4" t="s">
        <v>110</v>
      </c>
      <c r="K163" s="4">
        <v>30</v>
      </c>
      <c r="L163" s="4" t="str">
        <f t="shared" si="8"/>
        <v>25-30</v>
      </c>
      <c r="M163" s="4" t="s">
        <v>42</v>
      </c>
      <c r="N163" s="12">
        <v>5</v>
      </c>
      <c r="O163" s="13" t="s">
        <v>65</v>
      </c>
      <c r="P163" s="6" t="s">
        <v>44</v>
      </c>
      <c r="U163" s="7">
        <v>1</v>
      </c>
      <c r="AE163" s="4">
        <f t="shared" si="9"/>
        <v>35</v>
      </c>
      <c r="AF163" s="8">
        <f t="shared" si="10"/>
        <v>1</v>
      </c>
      <c r="AG163" s="8">
        <v>291.74</v>
      </c>
      <c r="AH163" s="4">
        <f t="shared" si="11"/>
        <v>2.5000000000000001E-2</v>
      </c>
      <c r="AI163" s="4">
        <f t="shared" si="11"/>
        <v>7.2934999999999999</v>
      </c>
      <c r="AK163" s="10">
        <f>T163*(0.0009*((25/1.013)^3.582))+U163*(0.0009*((35/1.013)^3.582))+V163*(0.0009*((45/1.013)^3.582))+W163*(0.0009*((55/1.013)^3.582))</f>
        <v>291.74351491994605</v>
      </c>
    </row>
    <row r="164" spans="1:37" ht="12.75" customHeight="1">
      <c r="A164" s="4">
        <v>12</v>
      </c>
      <c r="B164" s="4">
        <v>2</v>
      </c>
      <c r="C164" s="4">
        <v>1</v>
      </c>
      <c r="D164" s="5">
        <v>39477</v>
      </c>
      <c r="E164" s="6" t="s">
        <v>37</v>
      </c>
      <c r="F164" s="4" t="s">
        <v>38</v>
      </c>
      <c r="G164" s="4" t="s">
        <v>38</v>
      </c>
      <c r="H164" s="4" t="s">
        <v>39</v>
      </c>
      <c r="I164" s="4" t="s">
        <v>57</v>
      </c>
      <c r="J164" s="4" t="s">
        <v>110</v>
      </c>
      <c r="K164" s="4">
        <v>30</v>
      </c>
      <c r="L164" s="4" t="str">
        <f t="shared" si="8"/>
        <v>25-30</v>
      </c>
      <c r="M164" s="4" t="s">
        <v>42</v>
      </c>
      <c r="N164" s="12">
        <v>6</v>
      </c>
      <c r="O164" s="4" t="s">
        <v>101</v>
      </c>
      <c r="P164" s="12" t="s">
        <v>46</v>
      </c>
      <c r="T164" s="7">
        <v>1</v>
      </c>
      <c r="AE164" s="4">
        <f t="shared" si="9"/>
        <v>25</v>
      </c>
      <c r="AF164" s="8">
        <f t="shared" si="10"/>
        <v>1</v>
      </c>
      <c r="AG164" s="8">
        <v>281.55</v>
      </c>
      <c r="AH164" s="4">
        <f t="shared" si="11"/>
        <v>2.5000000000000001E-2</v>
      </c>
      <c r="AI164" s="4">
        <f t="shared" si="11"/>
        <v>7.0387500000000003</v>
      </c>
      <c r="AK164" s="10">
        <f>Q164*(0.0148*((2.5/1.11359)^3.167))+R164*(0.0148*((7.5/1.11359)^3.167))+S164*(0.0148*((15/1.11359)^3.167))+T164*(0.0148*((25/1.11359)^3.167))+U164*(0.0148*((35/1.11359)^3.167))</f>
        <v>281.55200669977285</v>
      </c>
    </row>
    <row r="165" spans="1:37" ht="12.75" customHeight="1">
      <c r="A165" s="4">
        <v>12</v>
      </c>
      <c r="B165" s="4">
        <v>2</v>
      </c>
      <c r="C165" s="4">
        <v>1</v>
      </c>
      <c r="D165" s="5">
        <v>39477</v>
      </c>
      <c r="E165" s="6" t="s">
        <v>37</v>
      </c>
      <c r="F165" s="4" t="s">
        <v>38</v>
      </c>
      <c r="G165" s="4" t="s">
        <v>38</v>
      </c>
      <c r="H165" s="4" t="s">
        <v>39</v>
      </c>
      <c r="I165" s="4" t="s">
        <v>57</v>
      </c>
      <c r="J165" s="4" t="s">
        <v>110</v>
      </c>
      <c r="K165" s="4">
        <v>30</v>
      </c>
      <c r="L165" s="4" t="str">
        <f t="shared" si="8"/>
        <v>25-30</v>
      </c>
      <c r="M165" s="4" t="s">
        <v>42</v>
      </c>
      <c r="N165" s="4">
        <v>7</v>
      </c>
      <c r="O165" s="4" t="s">
        <v>50</v>
      </c>
      <c r="P165" s="6" t="s">
        <v>46</v>
      </c>
      <c r="Q165" s="7">
        <v>1</v>
      </c>
      <c r="AE165" s="4">
        <f t="shared" si="9"/>
        <v>2.5</v>
      </c>
      <c r="AF165" s="8">
        <f t="shared" si="10"/>
        <v>1</v>
      </c>
      <c r="AG165" s="8">
        <v>0.26</v>
      </c>
      <c r="AH165" s="4">
        <f t="shared" si="11"/>
        <v>2.5000000000000001E-2</v>
      </c>
      <c r="AI165" s="4">
        <f t="shared" si="11"/>
        <v>6.5000000000000006E-3</v>
      </c>
      <c r="AK165" s="10">
        <f>Q165*(0.0194*(2.5^2.8528))+R165*(0.0194*(7.5^2.8528))+S165*(0.0194*(15^2.8528))</f>
        <v>0.26487744993858203</v>
      </c>
    </row>
    <row r="166" spans="1:37" ht="12.75" customHeight="1">
      <c r="A166" s="4">
        <v>12</v>
      </c>
      <c r="B166" s="4">
        <v>2</v>
      </c>
      <c r="C166" s="4">
        <v>1</v>
      </c>
      <c r="D166" s="5">
        <v>39477</v>
      </c>
      <c r="E166" s="6" t="s">
        <v>37</v>
      </c>
      <c r="F166" s="4" t="s">
        <v>38</v>
      </c>
      <c r="G166" s="4" t="s">
        <v>38</v>
      </c>
      <c r="H166" s="4" t="s">
        <v>39</v>
      </c>
      <c r="I166" s="4" t="s">
        <v>57</v>
      </c>
      <c r="J166" s="4" t="s">
        <v>110</v>
      </c>
      <c r="K166" s="4">
        <v>30</v>
      </c>
      <c r="L166" s="4" t="str">
        <f t="shared" si="8"/>
        <v>25-30</v>
      </c>
      <c r="M166" s="4" t="s">
        <v>42</v>
      </c>
      <c r="N166" s="12">
        <v>8</v>
      </c>
      <c r="O166" s="4" t="s">
        <v>55</v>
      </c>
      <c r="P166" s="6" t="s">
        <v>56</v>
      </c>
      <c r="Q166" s="7">
        <v>4</v>
      </c>
      <c r="AE166" s="4">
        <f t="shared" si="9"/>
        <v>2.5</v>
      </c>
      <c r="AF166" s="8">
        <f t="shared" si="10"/>
        <v>4</v>
      </c>
      <c r="AG166" s="8">
        <v>0.7</v>
      </c>
      <c r="AH166" s="4">
        <f t="shared" si="11"/>
        <v>0.1</v>
      </c>
      <c r="AI166" s="4">
        <f t="shared" si="11"/>
        <v>1.7499999999999998E-2</v>
      </c>
      <c r="AK166" s="10">
        <f>Q166*(0.0109*(2.5^3.0249))+R166*(0.0109*(7.5^3.0249))</f>
        <v>0.69697182395461577</v>
      </c>
    </row>
    <row r="167" spans="1:37" ht="12.75" customHeight="1">
      <c r="A167" s="4">
        <v>12</v>
      </c>
      <c r="B167" s="4">
        <v>2</v>
      </c>
      <c r="C167" s="4">
        <v>1</v>
      </c>
      <c r="D167" s="5">
        <v>39477</v>
      </c>
      <c r="E167" s="6" t="s">
        <v>37</v>
      </c>
      <c r="F167" s="4" t="s">
        <v>38</v>
      </c>
      <c r="G167" s="4" t="s">
        <v>38</v>
      </c>
      <c r="H167" s="4" t="s">
        <v>39</v>
      </c>
      <c r="I167" s="4" t="s">
        <v>57</v>
      </c>
      <c r="J167" s="4" t="s">
        <v>110</v>
      </c>
      <c r="K167" s="4">
        <v>30</v>
      </c>
      <c r="L167" s="4" t="str">
        <f t="shared" si="8"/>
        <v>25-30</v>
      </c>
      <c r="M167" s="4" t="s">
        <v>42</v>
      </c>
      <c r="N167" s="12">
        <v>9</v>
      </c>
      <c r="O167" s="4" t="s">
        <v>51</v>
      </c>
      <c r="P167" s="6" t="s">
        <v>48</v>
      </c>
      <c r="Q167" s="7">
        <v>1</v>
      </c>
      <c r="AE167" s="4">
        <f t="shared" si="9"/>
        <v>2.5</v>
      </c>
      <c r="AF167" s="8">
        <f t="shared" si="10"/>
        <v>1</v>
      </c>
      <c r="AG167" s="8">
        <v>0.48</v>
      </c>
      <c r="AH167" s="4">
        <f t="shared" si="11"/>
        <v>2.5000000000000001E-2</v>
      </c>
      <c r="AI167" s="4">
        <f t="shared" si="11"/>
        <v>1.2E-2</v>
      </c>
      <c r="AK167" s="10">
        <f>Q167*(0.0337*(2.5^2.9))+R167*(0.0337*(7.5^2.9))+S167*(0.0337*(15^2.9))+T167*(0.0337*(25^2.9))+U167*(0.0337*(35^2.9))</f>
        <v>0.48045854971749552</v>
      </c>
    </row>
    <row r="168" spans="1:37" ht="12.75" customHeight="1">
      <c r="A168" s="4">
        <v>13</v>
      </c>
      <c r="B168" s="4">
        <v>2</v>
      </c>
      <c r="C168" s="4">
        <v>1</v>
      </c>
      <c r="D168" s="5">
        <v>39477</v>
      </c>
      <c r="E168" s="6" t="s">
        <v>37</v>
      </c>
      <c r="F168" s="4" t="s">
        <v>38</v>
      </c>
      <c r="G168" s="4" t="s">
        <v>38</v>
      </c>
      <c r="H168" s="4" t="s">
        <v>39</v>
      </c>
      <c r="I168" s="4" t="s">
        <v>67</v>
      </c>
      <c r="J168" s="4" t="s">
        <v>110</v>
      </c>
      <c r="K168" s="4">
        <v>20</v>
      </c>
      <c r="L168" s="4" t="str">
        <f t="shared" si="8"/>
        <v>15-20</v>
      </c>
      <c r="M168" s="4" t="s">
        <v>42</v>
      </c>
      <c r="N168" s="4">
        <v>1</v>
      </c>
      <c r="O168" s="4" t="s">
        <v>51</v>
      </c>
      <c r="P168" s="6" t="s">
        <v>48</v>
      </c>
      <c r="U168" s="7">
        <v>2</v>
      </c>
      <c r="AE168" s="4">
        <f t="shared" si="9"/>
        <v>35</v>
      </c>
      <c r="AF168" s="8">
        <f t="shared" si="10"/>
        <v>2</v>
      </c>
      <c r="AG168" s="8">
        <v>2025.15</v>
      </c>
      <c r="AH168" s="4">
        <f t="shared" si="11"/>
        <v>0.05</v>
      </c>
      <c r="AI168" s="4">
        <f t="shared" si="11"/>
        <v>50.628750000000004</v>
      </c>
      <c r="AK168" s="10">
        <f>Q168*(0.0337*(2.5^2.9))+R168*(0.0337*(7.5^2.9))+S168*(0.0337*(15^2.9))+T168*(0.0337*(25^2.9))+U168*(0.0337*(35^2.9))</f>
        <v>2025.1501344376807</v>
      </c>
    </row>
    <row r="169" spans="1:37" ht="12.75" customHeight="1">
      <c r="A169" s="4">
        <v>13</v>
      </c>
      <c r="B169" s="4">
        <v>2</v>
      </c>
      <c r="C169" s="4">
        <v>1</v>
      </c>
      <c r="D169" s="5">
        <v>39477</v>
      </c>
      <c r="E169" s="6" t="s">
        <v>37</v>
      </c>
      <c r="F169" s="4" t="s">
        <v>38</v>
      </c>
      <c r="G169" s="4" t="s">
        <v>38</v>
      </c>
      <c r="H169" s="4" t="s">
        <v>39</v>
      </c>
      <c r="I169" s="4" t="s">
        <v>67</v>
      </c>
      <c r="J169" s="4" t="s">
        <v>110</v>
      </c>
      <c r="K169" s="4">
        <v>20</v>
      </c>
      <c r="L169" s="4" t="str">
        <f t="shared" si="8"/>
        <v>15-20</v>
      </c>
      <c r="M169" s="4" t="s">
        <v>42</v>
      </c>
      <c r="N169" s="12">
        <v>2</v>
      </c>
      <c r="O169" s="4" t="s">
        <v>58</v>
      </c>
      <c r="P169" s="12" t="s">
        <v>46</v>
      </c>
      <c r="S169" s="7">
        <v>1</v>
      </c>
      <c r="U169" s="7">
        <v>1</v>
      </c>
      <c r="AE169" s="4">
        <f t="shared" si="9"/>
        <v>25</v>
      </c>
      <c r="AF169" s="8">
        <f t="shared" si="10"/>
        <v>2</v>
      </c>
      <c r="AG169" s="8">
        <v>634.94000000000005</v>
      </c>
      <c r="AH169" s="4">
        <f t="shared" si="11"/>
        <v>0.05</v>
      </c>
      <c r="AI169" s="4">
        <f t="shared" si="11"/>
        <v>15.873500000000002</v>
      </c>
      <c r="AK169" s="10">
        <f>Q169*(0.0145*((2.5/1.08175)^3.053))+R169*(0.0145*((7.5/1.08175)^3.053))+S169*(0.0145*((15/1.08175)^3.053))+T169*(0.0145*((25/1.08175)^3.053))+U169*(0.0145*((35/1.08175)^3.053))+V169*(0.0145*((45/1.08175)^3.053))+W169*(0.0145*((55/1.08175)^3.053))</f>
        <v>634.93896621478109</v>
      </c>
    </row>
    <row r="170" spans="1:37" ht="12.75" customHeight="1">
      <c r="A170" s="4">
        <v>13</v>
      </c>
      <c r="B170" s="4">
        <v>2</v>
      </c>
      <c r="C170" s="4">
        <v>1</v>
      </c>
      <c r="D170" s="5">
        <v>39477</v>
      </c>
      <c r="E170" s="6" t="s">
        <v>37</v>
      </c>
      <c r="F170" s="4" t="s">
        <v>38</v>
      </c>
      <c r="G170" s="4" t="s">
        <v>38</v>
      </c>
      <c r="H170" s="4" t="s">
        <v>39</v>
      </c>
      <c r="I170" s="4" t="s">
        <v>67</v>
      </c>
      <c r="J170" s="4" t="s">
        <v>110</v>
      </c>
      <c r="K170" s="4">
        <v>20</v>
      </c>
      <c r="L170" s="4" t="str">
        <f t="shared" si="8"/>
        <v>15-20</v>
      </c>
      <c r="M170" s="4" t="s">
        <v>42</v>
      </c>
      <c r="N170" s="4">
        <v>3</v>
      </c>
      <c r="O170" s="4" t="s">
        <v>80</v>
      </c>
      <c r="P170" s="12" t="s">
        <v>81</v>
      </c>
      <c r="R170" s="7">
        <v>3</v>
      </c>
      <c r="AE170" s="4">
        <f t="shared" si="9"/>
        <v>7.5</v>
      </c>
      <c r="AF170" s="8">
        <f t="shared" si="10"/>
        <v>3</v>
      </c>
      <c r="AG170" s="8">
        <v>23.56</v>
      </c>
      <c r="AH170" s="4">
        <f t="shared" si="11"/>
        <v>7.4999999999999997E-2</v>
      </c>
      <c r="AI170" s="4">
        <f t="shared" si="11"/>
        <v>0.58899999999999997</v>
      </c>
      <c r="AK170" s="10">
        <f>Q170*(0.0202*(2.5^2.9595))+R170*(0.0202*(7.5^2.9595))+S170*(0.0202*(15^2.9595))+T170*(0.0202*(25^2.9595))</f>
        <v>23.562232288630831</v>
      </c>
    </row>
    <row r="171" spans="1:37" ht="12.75" customHeight="1">
      <c r="A171" s="4">
        <v>13</v>
      </c>
      <c r="B171" s="4">
        <v>2</v>
      </c>
      <c r="C171" s="4">
        <v>1</v>
      </c>
      <c r="D171" s="5">
        <v>39477</v>
      </c>
      <c r="E171" s="6" t="s">
        <v>37</v>
      </c>
      <c r="F171" s="4" t="s">
        <v>38</v>
      </c>
      <c r="G171" s="4" t="s">
        <v>38</v>
      </c>
      <c r="H171" s="4" t="s">
        <v>39</v>
      </c>
      <c r="I171" s="4" t="s">
        <v>67</v>
      </c>
      <c r="J171" s="4" t="s">
        <v>110</v>
      </c>
      <c r="K171" s="4">
        <v>20</v>
      </c>
      <c r="L171" s="4" t="str">
        <f t="shared" si="8"/>
        <v>15-20</v>
      </c>
      <c r="M171" s="4" t="s">
        <v>42</v>
      </c>
      <c r="N171" s="4">
        <v>4</v>
      </c>
      <c r="O171" s="4" t="s">
        <v>52</v>
      </c>
      <c r="P171" s="6" t="s">
        <v>46</v>
      </c>
      <c r="S171" s="7">
        <v>1500</v>
      </c>
      <c r="AE171" s="4">
        <f t="shared" si="9"/>
        <v>15</v>
      </c>
      <c r="AF171" s="8">
        <f t="shared" si="10"/>
        <v>1500</v>
      </c>
      <c r="AG171" s="8">
        <v>37502.589999999997</v>
      </c>
      <c r="AH171" s="4">
        <f t="shared" si="11"/>
        <v>37.5</v>
      </c>
      <c r="AI171" s="4">
        <f t="shared" si="11"/>
        <v>937.56474999999989</v>
      </c>
      <c r="AK171" s="10">
        <f>Q171*(0.01*(((2.5-1.82)/1.15)^3.208))+R171*(0.01*(((7.5-1.82)/1.15)^3.208))+S171*(0.01*(((15-1.82)/1.15)^3.208))+T171*(0.01*(((25-1.82)/1.15)^3.208))</f>
        <v>37502.586662009933</v>
      </c>
    </row>
    <row r="172" spans="1:37" ht="12.75" customHeight="1">
      <c r="A172" s="4">
        <v>13</v>
      </c>
      <c r="B172" s="4">
        <v>2</v>
      </c>
      <c r="C172" s="4">
        <v>1</v>
      </c>
      <c r="D172" s="5">
        <v>39477</v>
      </c>
      <c r="E172" s="6" t="s">
        <v>37</v>
      </c>
      <c r="F172" s="4" t="s">
        <v>38</v>
      </c>
      <c r="G172" s="4" t="s">
        <v>38</v>
      </c>
      <c r="H172" s="4" t="s">
        <v>39</v>
      </c>
      <c r="I172" s="4" t="s">
        <v>67</v>
      </c>
      <c r="J172" s="4" t="s">
        <v>110</v>
      </c>
      <c r="K172" s="4">
        <v>20</v>
      </c>
      <c r="L172" s="4" t="str">
        <f t="shared" si="8"/>
        <v>15-20</v>
      </c>
      <c r="M172" s="4" t="s">
        <v>42</v>
      </c>
      <c r="N172" s="12">
        <v>5</v>
      </c>
      <c r="O172" s="4" t="s">
        <v>78</v>
      </c>
      <c r="P172" s="12" t="s">
        <v>44</v>
      </c>
      <c r="U172" s="7">
        <v>16</v>
      </c>
      <c r="AE172" s="4">
        <f t="shared" si="9"/>
        <v>35</v>
      </c>
      <c r="AF172" s="8">
        <f t="shared" si="10"/>
        <v>16</v>
      </c>
      <c r="AG172" s="8">
        <v>7997.57</v>
      </c>
      <c r="AH172" s="4">
        <f t="shared" si="11"/>
        <v>0.4</v>
      </c>
      <c r="AI172" s="4">
        <f t="shared" si="11"/>
        <v>199.93924999999999</v>
      </c>
      <c r="AK172" s="10">
        <f>T172*(0.0524*((25/1.16064)^2.69))+U172*(0.0524*((35/1.16064)^2.69))</f>
        <v>7997.5680249060315</v>
      </c>
    </row>
    <row r="173" spans="1:37" ht="12.75" customHeight="1">
      <c r="A173" s="4">
        <v>13</v>
      </c>
      <c r="B173" s="4">
        <v>2</v>
      </c>
      <c r="C173" s="4">
        <v>1</v>
      </c>
      <c r="D173" s="5">
        <v>39477</v>
      </c>
      <c r="E173" s="6" t="s">
        <v>37</v>
      </c>
      <c r="F173" s="4" t="s">
        <v>38</v>
      </c>
      <c r="G173" s="4" t="s">
        <v>38</v>
      </c>
      <c r="H173" s="4" t="s">
        <v>39</v>
      </c>
      <c r="I173" s="4" t="s">
        <v>67</v>
      </c>
      <c r="J173" s="4" t="s">
        <v>110</v>
      </c>
      <c r="K173" s="4">
        <v>20</v>
      </c>
      <c r="L173" s="4" t="str">
        <f t="shared" si="8"/>
        <v>15-20</v>
      </c>
      <c r="M173" s="4" t="s">
        <v>42</v>
      </c>
      <c r="N173" s="12">
        <v>6</v>
      </c>
      <c r="O173" s="4" t="s">
        <v>95</v>
      </c>
      <c r="P173" s="6" t="s">
        <v>56</v>
      </c>
      <c r="U173" s="7">
        <v>1</v>
      </c>
      <c r="AE173" s="4">
        <f t="shared" si="9"/>
        <v>35</v>
      </c>
      <c r="AF173" s="8">
        <f t="shared" si="10"/>
        <v>1</v>
      </c>
      <c r="AG173" s="8">
        <v>847.11</v>
      </c>
      <c r="AH173" s="4">
        <f t="shared" si="11"/>
        <v>2.5000000000000001E-2</v>
      </c>
      <c r="AI173" s="4">
        <f t="shared" si="11"/>
        <v>21.17775</v>
      </c>
      <c r="AK173" s="10">
        <f>S173*(0.0204*(15^2.991))+T173*(0.0204*(25^2.991))+U173*(0.0204*(35^2.991))</f>
        <v>847.10586393905476</v>
      </c>
    </row>
    <row r="174" spans="1:37" ht="12.75" customHeight="1">
      <c r="A174" s="4">
        <v>13</v>
      </c>
      <c r="B174" s="4">
        <v>2</v>
      </c>
      <c r="C174" s="4">
        <v>1</v>
      </c>
      <c r="D174" s="5">
        <v>39477</v>
      </c>
      <c r="E174" s="6" t="s">
        <v>37</v>
      </c>
      <c r="F174" s="4" t="s">
        <v>38</v>
      </c>
      <c r="G174" s="4" t="s">
        <v>38</v>
      </c>
      <c r="H174" s="4" t="s">
        <v>39</v>
      </c>
      <c r="I174" s="4" t="s">
        <v>67</v>
      </c>
      <c r="J174" s="4" t="s">
        <v>110</v>
      </c>
      <c r="K174" s="4">
        <v>20</v>
      </c>
      <c r="L174" s="4" t="str">
        <f t="shared" si="8"/>
        <v>15-20</v>
      </c>
      <c r="M174" s="4" t="s">
        <v>42</v>
      </c>
      <c r="N174" s="12">
        <v>7</v>
      </c>
      <c r="O174" s="4" t="s">
        <v>101</v>
      </c>
      <c r="P174" s="12" t="s">
        <v>46</v>
      </c>
      <c r="T174" s="7">
        <v>1</v>
      </c>
      <c r="AE174" s="4">
        <f t="shared" si="9"/>
        <v>25</v>
      </c>
      <c r="AF174" s="8">
        <f t="shared" si="10"/>
        <v>1</v>
      </c>
      <c r="AG174" s="8">
        <v>281.55</v>
      </c>
      <c r="AH174" s="4">
        <f t="shared" si="11"/>
        <v>2.5000000000000001E-2</v>
      </c>
      <c r="AI174" s="4">
        <f t="shared" si="11"/>
        <v>7.0387500000000003</v>
      </c>
      <c r="AK174" s="10">
        <f>Q174*(0.0148*((2.5/1.11359)^3.167))+R174*(0.0148*((7.5/1.11359)^3.167))+S174*(0.0148*((15/1.11359)^3.167))+T174*(0.0148*((25/1.11359)^3.167))+U174*(0.0148*((35/1.11359)^3.167))</f>
        <v>281.55200669977285</v>
      </c>
    </row>
    <row r="175" spans="1:37" ht="12.75" customHeight="1">
      <c r="A175" s="4">
        <v>13</v>
      </c>
      <c r="B175" s="4">
        <v>2</v>
      </c>
      <c r="C175" s="4">
        <v>1</v>
      </c>
      <c r="D175" s="5">
        <v>39477</v>
      </c>
      <c r="E175" s="6" t="s">
        <v>37</v>
      </c>
      <c r="F175" s="4" t="s">
        <v>38</v>
      </c>
      <c r="G175" s="4" t="s">
        <v>38</v>
      </c>
      <c r="H175" s="4" t="s">
        <v>39</v>
      </c>
      <c r="I175" s="4" t="s">
        <v>67</v>
      </c>
      <c r="J175" s="4" t="s">
        <v>110</v>
      </c>
      <c r="K175" s="4">
        <v>20</v>
      </c>
      <c r="L175" s="4" t="str">
        <f t="shared" si="8"/>
        <v>15-20</v>
      </c>
      <c r="M175" s="4" t="s">
        <v>42</v>
      </c>
      <c r="N175" s="12">
        <v>8</v>
      </c>
      <c r="O175" s="4" t="s">
        <v>53</v>
      </c>
      <c r="P175" s="12" t="s">
        <v>54</v>
      </c>
      <c r="T175" s="7">
        <v>1</v>
      </c>
      <c r="AE175" s="4">
        <f t="shared" si="9"/>
        <v>25</v>
      </c>
      <c r="AF175" s="8">
        <f t="shared" si="10"/>
        <v>1</v>
      </c>
      <c r="AG175" s="8">
        <v>256.24</v>
      </c>
      <c r="AH175" s="4">
        <f t="shared" si="11"/>
        <v>2.5000000000000001E-2</v>
      </c>
      <c r="AI175" s="4">
        <f t="shared" si="11"/>
        <v>6.4060000000000006</v>
      </c>
      <c r="AK175" s="10">
        <f>Q175*(0.026*(2.5^2.87))+R175*(0.026*(7.5^2.87))+S175*(0.0236*((15/1.1)^2.975))+T175*(0.0236*((25/1.1)^2.975))+U175*(0.0236*((35/1.1)^2.975))</f>
        <v>256.23608514741147</v>
      </c>
    </row>
    <row r="176" spans="1:37" ht="12.75" customHeight="1">
      <c r="A176" s="4">
        <v>13</v>
      </c>
      <c r="B176" s="4">
        <v>2</v>
      </c>
      <c r="C176" s="4">
        <v>1</v>
      </c>
      <c r="D176" s="5">
        <v>39477</v>
      </c>
      <c r="E176" s="6" t="s">
        <v>37</v>
      </c>
      <c r="F176" s="4" t="s">
        <v>38</v>
      </c>
      <c r="G176" s="4" t="s">
        <v>38</v>
      </c>
      <c r="H176" s="4" t="s">
        <v>39</v>
      </c>
      <c r="I176" s="4" t="s">
        <v>67</v>
      </c>
      <c r="J176" s="4" t="s">
        <v>110</v>
      </c>
      <c r="K176" s="4">
        <v>20</v>
      </c>
      <c r="L176" s="4" t="str">
        <f t="shared" si="8"/>
        <v>15-20</v>
      </c>
      <c r="M176" s="4" t="s">
        <v>42</v>
      </c>
      <c r="N176" s="12">
        <v>9</v>
      </c>
      <c r="O176" s="4" t="s">
        <v>85</v>
      </c>
      <c r="P176" s="6" t="s">
        <v>46</v>
      </c>
      <c r="Q176" s="7">
        <v>1</v>
      </c>
      <c r="AE176" s="4">
        <f t="shared" si="9"/>
        <v>2.5</v>
      </c>
      <c r="AF176" s="8">
        <f t="shared" si="10"/>
        <v>1</v>
      </c>
      <c r="AG176" s="8">
        <v>0.14000000000000001</v>
      </c>
      <c r="AH176" s="4">
        <f t="shared" si="11"/>
        <v>2.5000000000000001E-2</v>
      </c>
      <c r="AI176" s="4">
        <f t="shared" si="11"/>
        <v>3.5000000000000005E-3</v>
      </c>
      <c r="AK176" s="10">
        <f>Q176*(0.0091*(2.5^3))+R176*(0.0091*(7.5^3))</f>
        <v>0.14218749999999999</v>
      </c>
    </row>
    <row r="177" spans="1:41" s="13" customFormat="1" ht="12.75" customHeight="1">
      <c r="A177" s="4">
        <v>13</v>
      </c>
      <c r="B177" s="4">
        <v>2</v>
      </c>
      <c r="C177" s="4">
        <v>1</v>
      </c>
      <c r="D177" s="5">
        <v>39477</v>
      </c>
      <c r="E177" s="6" t="s">
        <v>37</v>
      </c>
      <c r="F177" s="4" t="s">
        <v>38</v>
      </c>
      <c r="G177" s="4" t="s">
        <v>38</v>
      </c>
      <c r="H177" s="4" t="s">
        <v>39</v>
      </c>
      <c r="I177" s="4" t="s">
        <v>67</v>
      </c>
      <c r="J177" s="4" t="s">
        <v>110</v>
      </c>
      <c r="K177" s="4">
        <v>20</v>
      </c>
      <c r="L177" s="4" t="str">
        <f t="shared" si="8"/>
        <v>15-20</v>
      </c>
      <c r="M177" s="4" t="s">
        <v>42</v>
      </c>
      <c r="N177" s="12">
        <v>10</v>
      </c>
      <c r="O177" s="4" t="s">
        <v>47</v>
      </c>
      <c r="P177" s="12" t="s">
        <v>48</v>
      </c>
      <c r="Q177" s="7">
        <v>1</v>
      </c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4">
        <f t="shared" si="9"/>
        <v>2.5</v>
      </c>
      <c r="AF177" s="8">
        <f t="shared" si="10"/>
        <v>1</v>
      </c>
      <c r="AG177" s="8">
        <v>0.42</v>
      </c>
      <c r="AH177" s="4">
        <f t="shared" si="11"/>
        <v>2.5000000000000001E-2</v>
      </c>
      <c r="AI177" s="4">
        <f t="shared" si="11"/>
        <v>1.0499999999999999E-2</v>
      </c>
      <c r="AJ177" s="4"/>
      <c r="AK177" s="10">
        <f>Q177*(0.0251*(2.5^3.076))+R177*(0.0251*(7.5^3.076))+S177*(0.0251*(15^3.076))</f>
        <v>0.42047210410157781</v>
      </c>
    </row>
    <row r="178" spans="1:41" ht="12.75" customHeight="1">
      <c r="A178" s="4">
        <v>13</v>
      </c>
      <c r="B178" s="4">
        <v>2</v>
      </c>
      <c r="C178" s="4">
        <v>1</v>
      </c>
      <c r="D178" s="5">
        <v>39477</v>
      </c>
      <c r="E178" s="6" t="s">
        <v>37</v>
      </c>
      <c r="F178" s="4" t="s">
        <v>38</v>
      </c>
      <c r="G178" s="4" t="s">
        <v>38</v>
      </c>
      <c r="H178" s="4" t="s">
        <v>39</v>
      </c>
      <c r="I178" s="4" t="s">
        <v>67</v>
      </c>
      <c r="J178" s="4" t="s">
        <v>110</v>
      </c>
      <c r="K178" s="4">
        <v>20</v>
      </c>
      <c r="L178" s="4" t="str">
        <f t="shared" si="8"/>
        <v>15-20</v>
      </c>
      <c r="M178" s="4" t="s">
        <v>42</v>
      </c>
      <c r="N178" s="12">
        <v>11</v>
      </c>
      <c r="O178" s="4" t="s">
        <v>55</v>
      </c>
      <c r="P178" s="6" t="s">
        <v>56</v>
      </c>
      <c r="Q178" s="7">
        <v>11</v>
      </c>
      <c r="AE178" s="4">
        <f t="shared" si="9"/>
        <v>2.5</v>
      </c>
      <c r="AF178" s="8">
        <f t="shared" si="10"/>
        <v>11</v>
      </c>
      <c r="AG178" s="8">
        <v>1.92</v>
      </c>
      <c r="AH178" s="4">
        <f t="shared" si="11"/>
        <v>0.27500000000000002</v>
      </c>
      <c r="AI178" s="4">
        <f t="shared" si="11"/>
        <v>4.8000000000000001E-2</v>
      </c>
      <c r="AJ178" s="13"/>
      <c r="AK178" s="10">
        <f>Q178*(0.0109*(2.5^3.0249))+R178*(0.0109*(7.5^3.0249))</f>
        <v>1.9166725158751934</v>
      </c>
    </row>
    <row r="179" spans="1:41" ht="12.75" customHeight="1">
      <c r="A179" s="4">
        <v>13</v>
      </c>
      <c r="B179" s="4">
        <v>2</v>
      </c>
      <c r="C179" s="4">
        <v>1</v>
      </c>
      <c r="D179" s="5">
        <v>39477</v>
      </c>
      <c r="E179" s="6" t="s">
        <v>37</v>
      </c>
      <c r="F179" s="4" t="s">
        <v>38</v>
      </c>
      <c r="G179" s="4" t="s">
        <v>38</v>
      </c>
      <c r="H179" s="4" t="s">
        <v>39</v>
      </c>
      <c r="I179" s="4" t="s">
        <v>67</v>
      </c>
      <c r="J179" s="4" t="s">
        <v>110</v>
      </c>
      <c r="K179" s="4">
        <v>20</v>
      </c>
      <c r="L179" s="4" t="str">
        <f t="shared" si="8"/>
        <v>15-20</v>
      </c>
      <c r="M179" s="4" t="s">
        <v>42</v>
      </c>
      <c r="N179" s="4">
        <v>12</v>
      </c>
      <c r="O179" s="4" t="s">
        <v>116</v>
      </c>
      <c r="P179" s="6" t="s">
        <v>84</v>
      </c>
      <c r="Q179" s="7">
        <v>1</v>
      </c>
      <c r="AE179" s="4">
        <f t="shared" si="9"/>
        <v>2.5</v>
      </c>
      <c r="AF179" s="8">
        <f t="shared" si="10"/>
        <v>1</v>
      </c>
      <c r="AG179" s="8">
        <v>0.27</v>
      </c>
      <c r="AH179" s="4">
        <f t="shared" si="11"/>
        <v>2.5000000000000001E-2</v>
      </c>
      <c r="AI179" s="4">
        <f t="shared" si="11"/>
        <v>6.7500000000000008E-3</v>
      </c>
      <c r="AK179" s="10">
        <f>Q179*(0.0156*(2.5^3.13))+R179*(0.0156*(7.5^3.13))</f>
        <v>0.27458501045858014</v>
      </c>
    </row>
    <row r="180" spans="1:41" ht="12.75" customHeight="1">
      <c r="A180" s="4">
        <v>13</v>
      </c>
      <c r="B180" s="4">
        <v>2</v>
      </c>
      <c r="C180" s="4">
        <v>1</v>
      </c>
      <c r="D180" s="5">
        <v>39477</v>
      </c>
      <c r="E180" s="6" t="s">
        <v>37</v>
      </c>
      <c r="F180" s="4" t="s">
        <v>38</v>
      </c>
      <c r="G180" s="4" t="s">
        <v>38</v>
      </c>
      <c r="H180" s="4" t="s">
        <v>39</v>
      </c>
      <c r="I180" s="4" t="s">
        <v>67</v>
      </c>
      <c r="J180" s="4" t="s">
        <v>110</v>
      </c>
      <c r="K180" s="4">
        <v>20</v>
      </c>
      <c r="L180" s="4" t="str">
        <f t="shared" si="8"/>
        <v>15-20</v>
      </c>
      <c r="M180" s="4" t="s">
        <v>42</v>
      </c>
      <c r="N180" s="4">
        <v>13</v>
      </c>
      <c r="O180" s="4" t="s">
        <v>117</v>
      </c>
      <c r="P180" s="6" t="s">
        <v>46</v>
      </c>
      <c r="Q180" s="7">
        <v>1</v>
      </c>
      <c r="AE180" s="4">
        <f t="shared" si="9"/>
        <v>2.5</v>
      </c>
      <c r="AF180" s="8">
        <f t="shared" si="10"/>
        <v>1</v>
      </c>
      <c r="AG180" s="8">
        <v>0.18</v>
      </c>
      <c r="AH180" s="4">
        <f t="shared" si="11"/>
        <v>2.5000000000000001E-2</v>
      </c>
      <c r="AI180" s="4">
        <f t="shared" si="11"/>
        <v>4.4999999999999997E-3</v>
      </c>
      <c r="AK180" s="10">
        <f>Q180*(0.0122*(2.5^2.95))+R180*(0.0122*(7.5^2.95))</f>
        <v>0.18208864169091182</v>
      </c>
    </row>
    <row r="181" spans="1:41" s="13" customFormat="1" ht="12.75" customHeight="1">
      <c r="A181" s="4">
        <v>14</v>
      </c>
      <c r="B181" s="4">
        <v>2</v>
      </c>
      <c r="C181" s="4">
        <v>2</v>
      </c>
      <c r="D181" s="5">
        <v>39477</v>
      </c>
      <c r="E181" s="6" t="s">
        <v>73</v>
      </c>
      <c r="F181" s="4" t="s">
        <v>74</v>
      </c>
      <c r="G181" s="4" t="s">
        <v>74</v>
      </c>
      <c r="H181" s="4" t="s">
        <v>75</v>
      </c>
      <c r="I181" s="4" t="s">
        <v>40</v>
      </c>
      <c r="J181" s="4" t="s">
        <v>110</v>
      </c>
      <c r="K181" s="13">
        <v>20</v>
      </c>
      <c r="L181" s="4" t="str">
        <f t="shared" si="8"/>
        <v>15-20</v>
      </c>
      <c r="M181" s="4" t="s">
        <v>42</v>
      </c>
      <c r="N181" s="4">
        <v>1</v>
      </c>
      <c r="O181" s="4" t="s">
        <v>52</v>
      </c>
      <c r="P181" s="6" t="s">
        <v>46</v>
      </c>
      <c r="Q181" s="7"/>
      <c r="R181" s="7"/>
      <c r="S181" s="7">
        <v>200</v>
      </c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4">
        <f t="shared" si="9"/>
        <v>15</v>
      </c>
      <c r="AF181" s="8">
        <f t="shared" si="10"/>
        <v>200</v>
      </c>
      <c r="AG181" s="8">
        <v>5000.34</v>
      </c>
      <c r="AH181" s="4">
        <f t="shared" si="11"/>
        <v>5</v>
      </c>
      <c r="AI181" s="4">
        <f t="shared" si="11"/>
        <v>125.0085</v>
      </c>
      <c r="AJ181" s="4"/>
      <c r="AK181" s="10">
        <f>Q181*(0.01*(((2.5-1.82)/1.15)^3.208))+R181*(0.01*(((7.5-1.82)/1.15)^3.208))+S181*(0.01*(((15-1.82)/1.15)^3.208))+T181*(0.01*(((25-1.82)/1.15)^3.208))</f>
        <v>5000.3448882679913</v>
      </c>
      <c r="AL181" s="4"/>
      <c r="AM181" s="4"/>
      <c r="AN181" s="4"/>
      <c r="AO181" s="4"/>
    </row>
    <row r="182" spans="1:41" ht="12.75" customHeight="1">
      <c r="A182" s="4">
        <v>14</v>
      </c>
      <c r="B182" s="4">
        <v>2</v>
      </c>
      <c r="C182" s="4">
        <v>2</v>
      </c>
      <c r="D182" s="5">
        <v>39477</v>
      </c>
      <c r="E182" s="6" t="s">
        <v>73</v>
      </c>
      <c r="F182" s="4" t="s">
        <v>74</v>
      </c>
      <c r="G182" s="4" t="s">
        <v>74</v>
      </c>
      <c r="H182" s="4" t="s">
        <v>75</v>
      </c>
      <c r="I182" s="4" t="s">
        <v>40</v>
      </c>
      <c r="J182" s="4" t="s">
        <v>110</v>
      </c>
      <c r="K182" s="13">
        <v>20</v>
      </c>
      <c r="L182" s="4" t="str">
        <f t="shared" si="8"/>
        <v>15-20</v>
      </c>
      <c r="M182" s="4" t="s">
        <v>42</v>
      </c>
      <c r="N182" s="12">
        <v>2</v>
      </c>
      <c r="O182" s="4" t="s">
        <v>53</v>
      </c>
      <c r="P182" s="12" t="s">
        <v>54</v>
      </c>
      <c r="R182" s="7">
        <v>1</v>
      </c>
      <c r="S182" s="7">
        <v>1</v>
      </c>
      <c r="T182" s="7">
        <v>2</v>
      </c>
      <c r="AE182" s="4">
        <f t="shared" si="9"/>
        <v>18.100000000000001</v>
      </c>
      <c r="AF182" s="8">
        <f t="shared" si="10"/>
        <v>4</v>
      </c>
      <c r="AG182" s="8">
        <v>576.97</v>
      </c>
      <c r="AH182" s="4">
        <f t="shared" si="11"/>
        <v>0.1</v>
      </c>
      <c r="AI182" s="4">
        <f t="shared" si="11"/>
        <v>14.424250000000001</v>
      </c>
      <c r="AK182" s="10">
        <f>Q182*(0.026*(2.5^2.87))+R182*(0.026*(7.5^2.87))+S182*(0.0236*((15/1.1)^2.975))+T182*(0.0236*((25/1.1)^2.975))+U182*(0.0236*((35/1.1)^2.975))</f>
        <v>576.9716162837168</v>
      </c>
    </row>
    <row r="183" spans="1:41" ht="12.75" customHeight="1">
      <c r="A183" s="4">
        <v>14</v>
      </c>
      <c r="B183" s="4">
        <v>2</v>
      </c>
      <c r="C183" s="4">
        <v>2</v>
      </c>
      <c r="D183" s="5">
        <v>39477</v>
      </c>
      <c r="E183" s="6" t="s">
        <v>73</v>
      </c>
      <c r="F183" s="4" t="s">
        <v>74</v>
      </c>
      <c r="G183" s="4" t="s">
        <v>74</v>
      </c>
      <c r="H183" s="4" t="s">
        <v>75</v>
      </c>
      <c r="I183" s="4" t="s">
        <v>40</v>
      </c>
      <c r="J183" s="4" t="s">
        <v>110</v>
      </c>
      <c r="K183" s="13">
        <v>20</v>
      </c>
      <c r="L183" s="4" t="str">
        <f t="shared" si="8"/>
        <v>15-20</v>
      </c>
      <c r="M183" s="4" t="s">
        <v>42</v>
      </c>
      <c r="N183" s="4">
        <v>3</v>
      </c>
      <c r="O183" s="4" t="s">
        <v>68</v>
      </c>
      <c r="P183" s="6" t="s">
        <v>46</v>
      </c>
      <c r="S183" s="7">
        <v>9</v>
      </c>
      <c r="T183" s="7">
        <v>1</v>
      </c>
      <c r="AE183" s="4">
        <f t="shared" si="9"/>
        <v>16</v>
      </c>
      <c r="AF183" s="8">
        <f t="shared" si="10"/>
        <v>10</v>
      </c>
      <c r="AG183" s="8">
        <v>514.28</v>
      </c>
      <c r="AH183" s="4">
        <f t="shared" si="11"/>
        <v>0.25</v>
      </c>
      <c r="AI183" s="4">
        <f t="shared" si="11"/>
        <v>12.856999999999999</v>
      </c>
      <c r="AK183" s="10">
        <f>Q183*(0.0208*((2.5/1.21)^3))+R183*(0.0208*((7.5/1.21)^3))+S183*(0.0208*((15/1.21)^3))+T183*(0.0079*(25^3.076))+U183*(0.0079*(35^3.076))</f>
        <v>514.28338859023643</v>
      </c>
    </row>
    <row r="184" spans="1:41" ht="12.75" customHeight="1">
      <c r="A184" s="4">
        <v>14</v>
      </c>
      <c r="B184" s="4">
        <v>2</v>
      </c>
      <c r="C184" s="4">
        <v>2</v>
      </c>
      <c r="D184" s="5">
        <v>39477</v>
      </c>
      <c r="E184" s="6" t="s">
        <v>73</v>
      </c>
      <c r="F184" s="4" t="s">
        <v>74</v>
      </c>
      <c r="G184" s="4" t="s">
        <v>74</v>
      </c>
      <c r="H184" s="4" t="s">
        <v>75</v>
      </c>
      <c r="I184" s="4" t="s">
        <v>40</v>
      </c>
      <c r="J184" s="4" t="s">
        <v>110</v>
      </c>
      <c r="K184" s="13">
        <v>20</v>
      </c>
      <c r="L184" s="4" t="str">
        <f t="shared" si="8"/>
        <v>15-20</v>
      </c>
      <c r="M184" s="4" t="s">
        <v>42</v>
      </c>
      <c r="N184" s="4">
        <v>4</v>
      </c>
      <c r="O184" s="4" t="s">
        <v>47</v>
      </c>
      <c r="P184" s="12" t="s">
        <v>48</v>
      </c>
      <c r="R184" s="7">
        <v>26</v>
      </c>
      <c r="AE184" s="4">
        <f t="shared" si="9"/>
        <v>7.5</v>
      </c>
      <c r="AF184" s="8">
        <f t="shared" si="10"/>
        <v>26</v>
      </c>
      <c r="AG184" s="8">
        <v>320.87</v>
      </c>
      <c r="AH184" s="4">
        <f t="shared" si="11"/>
        <v>0.65</v>
      </c>
      <c r="AI184" s="4">
        <f t="shared" si="11"/>
        <v>8.0217500000000008</v>
      </c>
      <c r="AK184" s="10">
        <f>Q184*(0.0251*(2.5^3.076))+R184*(0.0251*(7.5^3.076))+S184*(0.0251*(15^3.076))</f>
        <v>320.87472955825211</v>
      </c>
    </row>
    <row r="185" spans="1:41" ht="12.75" customHeight="1">
      <c r="A185" s="4">
        <v>14</v>
      </c>
      <c r="B185" s="4">
        <v>2</v>
      </c>
      <c r="C185" s="4">
        <v>2</v>
      </c>
      <c r="D185" s="5">
        <v>39477</v>
      </c>
      <c r="E185" s="6" t="s">
        <v>73</v>
      </c>
      <c r="F185" s="4" t="s">
        <v>74</v>
      </c>
      <c r="G185" s="4" t="s">
        <v>74</v>
      </c>
      <c r="H185" s="4" t="s">
        <v>75</v>
      </c>
      <c r="I185" s="4" t="s">
        <v>40</v>
      </c>
      <c r="J185" s="4" t="s">
        <v>110</v>
      </c>
      <c r="K185" s="13">
        <v>20</v>
      </c>
      <c r="L185" s="4" t="str">
        <f t="shared" si="8"/>
        <v>15-20</v>
      </c>
      <c r="M185" s="4" t="s">
        <v>42</v>
      </c>
      <c r="N185" s="4">
        <v>5</v>
      </c>
      <c r="O185" s="4" t="s">
        <v>95</v>
      </c>
      <c r="P185" s="6" t="s">
        <v>56</v>
      </c>
      <c r="T185" s="7">
        <v>2</v>
      </c>
      <c r="AE185" s="4">
        <f t="shared" si="9"/>
        <v>25</v>
      </c>
      <c r="AF185" s="8">
        <f t="shared" si="10"/>
        <v>2</v>
      </c>
      <c r="AG185" s="8">
        <v>619.29999999999995</v>
      </c>
      <c r="AH185" s="4">
        <f t="shared" si="11"/>
        <v>0.05</v>
      </c>
      <c r="AI185" s="4">
        <f t="shared" si="11"/>
        <v>15.482499999999998</v>
      </c>
      <c r="AK185" s="10">
        <f>S185*(0.0204*(15^2.991))+T185*(0.0204*(25^2.991))+U185*(0.0204*(35^2.991))</f>
        <v>619.29664753055545</v>
      </c>
    </row>
    <row r="186" spans="1:41" ht="12.75" customHeight="1">
      <c r="A186" s="4">
        <v>14</v>
      </c>
      <c r="B186" s="4">
        <v>2</v>
      </c>
      <c r="C186" s="4">
        <v>2</v>
      </c>
      <c r="D186" s="5">
        <v>39477</v>
      </c>
      <c r="E186" s="6" t="s">
        <v>73</v>
      </c>
      <c r="F186" s="4" t="s">
        <v>74</v>
      </c>
      <c r="G186" s="4" t="s">
        <v>74</v>
      </c>
      <c r="H186" s="4" t="s">
        <v>75</v>
      </c>
      <c r="I186" s="4" t="s">
        <v>40</v>
      </c>
      <c r="J186" s="4" t="s">
        <v>110</v>
      </c>
      <c r="K186" s="13">
        <v>20</v>
      </c>
      <c r="L186" s="4" t="str">
        <f t="shared" si="8"/>
        <v>15-20</v>
      </c>
      <c r="M186" s="4" t="s">
        <v>42</v>
      </c>
      <c r="N186" s="12">
        <v>6</v>
      </c>
      <c r="O186" s="4" t="s">
        <v>77</v>
      </c>
      <c r="P186" s="6" t="s">
        <v>48</v>
      </c>
      <c r="T186" s="7">
        <v>1</v>
      </c>
      <c r="AE186" s="4">
        <f t="shared" si="9"/>
        <v>25</v>
      </c>
      <c r="AF186" s="8">
        <f t="shared" si="10"/>
        <v>1</v>
      </c>
      <c r="AG186" s="8">
        <v>423.41</v>
      </c>
      <c r="AH186" s="4">
        <f t="shared" si="11"/>
        <v>2.5000000000000001E-2</v>
      </c>
      <c r="AI186" s="4">
        <f t="shared" si="11"/>
        <v>10.58525</v>
      </c>
      <c r="AK186" s="10">
        <f>R186*(0.0428*(7.5^2.858))+S186*(0.0428*(15^2.858))+T186*(0.0428*(25^2.858))+U186*(0.0428*(35^2.858))</f>
        <v>423.40532317837847</v>
      </c>
    </row>
    <row r="187" spans="1:41" ht="12.75" customHeight="1">
      <c r="A187" s="4">
        <v>14</v>
      </c>
      <c r="B187" s="4">
        <v>2</v>
      </c>
      <c r="C187" s="4">
        <v>2</v>
      </c>
      <c r="D187" s="5">
        <v>39477</v>
      </c>
      <c r="E187" s="6" t="s">
        <v>73</v>
      </c>
      <c r="F187" s="4" t="s">
        <v>74</v>
      </c>
      <c r="G187" s="4" t="s">
        <v>74</v>
      </c>
      <c r="H187" s="4" t="s">
        <v>75</v>
      </c>
      <c r="I187" s="4" t="s">
        <v>40</v>
      </c>
      <c r="J187" s="4" t="s">
        <v>110</v>
      </c>
      <c r="K187" s="13">
        <v>20</v>
      </c>
      <c r="L187" s="4" t="str">
        <f t="shared" si="8"/>
        <v>15-20</v>
      </c>
      <c r="M187" s="4" t="s">
        <v>42</v>
      </c>
      <c r="N187" s="12">
        <v>7</v>
      </c>
      <c r="O187" s="4" t="s">
        <v>79</v>
      </c>
      <c r="P187" s="12" t="s">
        <v>54</v>
      </c>
      <c r="T187" s="7">
        <v>2</v>
      </c>
      <c r="U187" s="7">
        <v>1</v>
      </c>
      <c r="AE187" s="4">
        <f t="shared" si="9"/>
        <v>28.3</v>
      </c>
      <c r="AF187" s="8">
        <f t="shared" si="10"/>
        <v>3</v>
      </c>
      <c r="AG187" s="8">
        <v>1507.94</v>
      </c>
      <c r="AH187" s="4">
        <f t="shared" si="11"/>
        <v>7.4999999999999997E-2</v>
      </c>
      <c r="AI187" s="4">
        <f t="shared" si="11"/>
        <v>37.698500000000003</v>
      </c>
      <c r="AK187" s="10">
        <f>Q187*(0.024*(2.5^2.93))+R187*(0.024*(7.5^2.93))+S187*(0.0225*((15/1.03416)^3))+T187*(0.0225*((25/1.03416)^3))+U187*(0.0225*((35/1.03416)^3))</f>
        <v>1507.9398455412027</v>
      </c>
    </row>
    <row r="188" spans="1:41" ht="12.75" customHeight="1">
      <c r="A188" s="4">
        <v>14</v>
      </c>
      <c r="B188" s="4">
        <v>2</v>
      </c>
      <c r="C188" s="4">
        <v>2</v>
      </c>
      <c r="D188" s="5">
        <v>39477</v>
      </c>
      <c r="E188" s="6" t="s">
        <v>73</v>
      </c>
      <c r="F188" s="4" t="s">
        <v>74</v>
      </c>
      <c r="G188" s="4" t="s">
        <v>74</v>
      </c>
      <c r="H188" s="4" t="s">
        <v>75</v>
      </c>
      <c r="I188" s="4" t="s">
        <v>40</v>
      </c>
      <c r="J188" s="4" t="s">
        <v>110</v>
      </c>
      <c r="K188" s="13">
        <v>20</v>
      </c>
      <c r="L188" s="4" t="str">
        <f t="shared" si="8"/>
        <v>15-20</v>
      </c>
      <c r="M188" s="4" t="s">
        <v>42</v>
      </c>
      <c r="N188" s="12">
        <v>8</v>
      </c>
      <c r="O188" s="4" t="s">
        <v>60</v>
      </c>
      <c r="P188" s="12" t="s">
        <v>48</v>
      </c>
      <c r="R188" s="7">
        <v>1</v>
      </c>
      <c r="AE188" s="4">
        <f t="shared" si="9"/>
        <v>7.5</v>
      </c>
      <c r="AF188" s="8">
        <f t="shared" si="10"/>
        <v>1</v>
      </c>
      <c r="AG188" s="8">
        <v>7.04</v>
      </c>
      <c r="AH188" s="4">
        <f t="shared" si="11"/>
        <v>2.5000000000000001E-2</v>
      </c>
      <c r="AI188" s="4">
        <f t="shared" si="11"/>
        <v>0.17599999999999999</v>
      </c>
      <c r="AK188" s="10">
        <f>Q188*(0.0197*(2.5^2.9174))+R188*(0.0197*(7.5^2.9174))+S188*(0.0197*(15^2.9174))</f>
        <v>7.0367149081055116</v>
      </c>
    </row>
    <row r="189" spans="1:41" ht="12.75" customHeight="1">
      <c r="A189" s="4">
        <v>14</v>
      </c>
      <c r="B189" s="4">
        <v>2</v>
      </c>
      <c r="C189" s="4">
        <v>2</v>
      </c>
      <c r="D189" s="5">
        <v>39477</v>
      </c>
      <c r="E189" s="6" t="s">
        <v>73</v>
      </c>
      <c r="F189" s="4" t="s">
        <v>74</v>
      </c>
      <c r="G189" s="4" t="s">
        <v>74</v>
      </c>
      <c r="H189" s="4" t="s">
        <v>75</v>
      </c>
      <c r="I189" s="4" t="s">
        <v>40</v>
      </c>
      <c r="J189" s="4" t="s">
        <v>110</v>
      </c>
      <c r="K189" s="13">
        <v>20</v>
      </c>
      <c r="L189" s="4" t="str">
        <f t="shared" si="8"/>
        <v>15-20</v>
      </c>
      <c r="M189" s="4" t="s">
        <v>42</v>
      </c>
      <c r="N189" s="4">
        <v>9</v>
      </c>
      <c r="O189" s="4" t="s">
        <v>107</v>
      </c>
      <c r="P189" s="6" t="s">
        <v>54</v>
      </c>
      <c r="U189" s="7">
        <v>1</v>
      </c>
      <c r="AE189" s="4">
        <f t="shared" si="9"/>
        <v>35</v>
      </c>
      <c r="AF189" s="8">
        <f t="shared" si="10"/>
        <v>1</v>
      </c>
      <c r="AG189" s="8">
        <v>759.68</v>
      </c>
      <c r="AH189" s="4">
        <f t="shared" si="11"/>
        <v>2.5000000000000001E-2</v>
      </c>
      <c r="AI189" s="4">
        <f t="shared" si="11"/>
        <v>18.991999999999997</v>
      </c>
      <c r="AK189" s="10">
        <f>R189*(0.0144*(7.5^3.1))+S189*(0.0162*(15^3.0252))+T189*(0.0162*(25^3.0252))+U189*(0.0162*(35^3.0252))+V189*(0.0162*(45^3.0252))</f>
        <v>759.67819720000477</v>
      </c>
    </row>
    <row r="190" spans="1:41" ht="12.75" customHeight="1">
      <c r="A190" s="4">
        <v>14</v>
      </c>
      <c r="B190" s="4">
        <v>2</v>
      </c>
      <c r="C190" s="4">
        <v>2</v>
      </c>
      <c r="D190" s="5">
        <v>39477</v>
      </c>
      <c r="E190" s="6" t="s">
        <v>73</v>
      </c>
      <c r="F190" s="4" t="s">
        <v>74</v>
      </c>
      <c r="G190" s="4" t="s">
        <v>74</v>
      </c>
      <c r="H190" s="4" t="s">
        <v>75</v>
      </c>
      <c r="I190" s="4" t="s">
        <v>40</v>
      </c>
      <c r="J190" s="4" t="s">
        <v>110</v>
      </c>
      <c r="K190" s="13">
        <v>20</v>
      </c>
      <c r="L190" s="4" t="str">
        <f t="shared" si="8"/>
        <v>15-20</v>
      </c>
      <c r="M190" s="4" t="s">
        <v>42</v>
      </c>
      <c r="N190" s="4">
        <v>10</v>
      </c>
      <c r="O190" s="4" t="s">
        <v>83</v>
      </c>
      <c r="P190" s="6" t="s">
        <v>84</v>
      </c>
      <c r="R190" s="7">
        <v>3</v>
      </c>
      <c r="AE190" s="4">
        <f t="shared" si="9"/>
        <v>7.5</v>
      </c>
      <c r="AF190" s="8">
        <f t="shared" si="10"/>
        <v>3</v>
      </c>
      <c r="AG190" s="8">
        <v>36.909999999999997</v>
      </c>
      <c r="AH190" s="4">
        <f t="shared" si="11"/>
        <v>7.4999999999999997E-2</v>
      </c>
      <c r="AI190" s="4">
        <f t="shared" si="11"/>
        <v>0.92274999999999996</v>
      </c>
      <c r="AK190" s="10">
        <f>Q190*(0.0349*(2.5^2.9109))+R190*(0.0349*(7.5^2.9109))+S190*(0.0349*(15^2.9109))</f>
        <v>36.911569607091842</v>
      </c>
    </row>
    <row r="191" spans="1:41" ht="12.75" customHeight="1">
      <c r="A191" s="4">
        <v>14</v>
      </c>
      <c r="B191" s="4">
        <v>2</v>
      </c>
      <c r="C191" s="4">
        <v>2</v>
      </c>
      <c r="D191" s="5">
        <v>39477</v>
      </c>
      <c r="E191" s="6" t="s">
        <v>73</v>
      </c>
      <c r="F191" s="4" t="s">
        <v>74</v>
      </c>
      <c r="G191" s="4" t="s">
        <v>74</v>
      </c>
      <c r="H191" s="4" t="s">
        <v>75</v>
      </c>
      <c r="I191" s="4" t="s">
        <v>40</v>
      </c>
      <c r="J191" s="4" t="s">
        <v>110</v>
      </c>
      <c r="K191" s="13">
        <v>20</v>
      </c>
      <c r="L191" s="4" t="str">
        <f t="shared" si="8"/>
        <v>15-20</v>
      </c>
      <c r="M191" s="4" t="s">
        <v>42</v>
      </c>
      <c r="N191" s="12">
        <v>11</v>
      </c>
      <c r="O191" s="4" t="s">
        <v>78</v>
      </c>
      <c r="P191" s="12" t="s">
        <v>44</v>
      </c>
      <c r="U191" s="7">
        <v>7</v>
      </c>
      <c r="AE191" s="4">
        <f t="shared" si="9"/>
        <v>35</v>
      </c>
      <c r="AF191" s="8">
        <f t="shared" si="10"/>
        <v>7</v>
      </c>
      <c r="AG191" s="8">
        <v>3498.94</v>
      </c>
      <c r="AH191" s="4">
        <f t="shared" si="11"/>
        <v>0.17499999999999999</v>
      </c>
      <c r="AI191" s="4">
        <f t="shared" si="11"/>
        <v>87.473500000000001</v>
      </c>
      <c r="AK191" s="10">
        <f>T191*(0.0524*((25/1.16064)^2.69))+U191*(0.0524*((35/1.16064)^2.69))</f>
        <v>3498.9360108963888</v>
      </c>
    </row>
    <row r="192" spans="1:41" s="13" customFormat="1" ht="12.75" customHeight="1">
      <c r="A192" s="4">
        <v>14</v>
      </c>
      <c r="B192" s="4">
        <v>2</v>
      </c>
      <c r="C192" s="4">
        <v>2</v>
      </c>
      <c r="D192" s="5">
        <v>39477</v>
      </c>
      <c r="E192" s="6" t="s">
        <v>73</v>
      </c>
      <c r="F192" s="4" t="s">
        <v>74</v>
      </c>
      <c r="G192" s="4" t="s">
        <v>74</v>
      </c>
      <c r="H192" s="4" t="s">
        <v>75</v>
      </c>
      <c r="I192" s="4" t="s">
        <v>40</v>
      </c>
      <c r="J192" s="4" t="s">
        <v>110</v>
      </c>
      <c r="K192" s="13">
        <v>20</v>
      </c>
      <c r="L192" s="4" t="str">
        <f t="shared" si="8"/>
        <v>15-20</v>
      </c>
      <c r="M192" s="4" t="s">
        <v>42</v>
      </c>
      <c r="N192" s="4">
        <v>12</v>
      </c>
      <c r="O192" s="4" t="s">
        <v>45</v>
      </c>
      <c r="P192" s="6" t="s">
        <v>46</v>
      </c>
      <c r="Q192" s="7"/>
      <c r="R192" s="7"/>
      <c r="S192" s="7"/>
      <c r="T192" s="7">
        <v>11</v>
      </c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4">
        <f t="shared" si="9"/>
        <v>25</v>
      </c>
      <c r="AF192" s="8">
        <f t="shared" si="10"/>
        <v>11</v>
      </c>
      <c r="AG192" s="8">
        <v>3340.66</v>
      </c>
      <c r="AH192" s="4">
        <f t="shared" si="11"/>
        <v>0.27500000000000002</v>
      </c>
      <c r="AI192" s="4">
        <f t="shared" si="11"/>
        <v>83.516499999999994</v>
      </c>
      <c r="AJ192" s="4"/>
      <c r="AK192" s="10">
        <f>Q192*(0.039*((2.5/1.15)^2.91))+S192*(0.039*((15/1.15)^2.91))+T192*(0.039*((25/1.15)^2.91))+U192*(0.039*((35/1.15)^2.91))</f>
        <v>3340.657884563544</v>
      </c>
    </row>
    <row r="193" spans="1:37" ht="12.75" customHeight="1">
      <c r="A193" s="4">
        <v>14</v>
      </c>
      <c r="B193" s="4">
        <v>2</v>
      </c>
      <c r="C193" s="4">
        <v>2</v>
      </c>
      <c r="D193" s="5">
        <v>39477</v>
      </c>
      <c r="E193" s="6" t="s">
        <v>73</v>
      </c>
      <c r="F193" s="4" t="s">
        <v>74</v>
      </c>
      <c r="G193" s="4" t="s">
        <v>74</v>
      </c>
      <c r="H193" s="4" t="s">
        <v>75</v>
      </c>
      <c r="I193" s="4" t="s">
        <v>40</v>
      </c>
      <c r="J193" s="4" t="s">
        <v>110</v>
      </c>
      <c r="K193" s="13">
        <v>20</v>
      </c>
      <c r="L193" s="4" t="str">
        <f t="shared" si="8"/>
        <v>15-20</v>
      </c>
      <c r="M193" s="4" t="s">
        <v>42</v>
      </c>
      <c r="N193" s="12">
        <v>13</v>
      </c>
      <c r="O193" s="4" t="s">
        <v>59</v>
      </c>
      <c r="P193" s="6" t="s">
        <v>46</v>
      </c>
      <c r="R193" s="7">
        <v>6</v>
      </c>
      <c r="AE193" s="4">
        <f t="shared" si="9"/>
        <v>7.5</v>
      </c>
      <c r="AF193" s="8">
        <f t="shared" si="10"/>
        <v>6</v>
      </c>
      <c r="AG193" s="8">
        <v>27.11</v>
      </c>
      <c r="AH193" s="4">
        <f t="shared" si="11"/>
        <v>0.15</v>
      </c>
      <c r="AI193" s="4">
        <f t="shared" si="11"/>
        <v>0.67774999999999996</v>
      </c>
      <c r="AK193" s="10">
        <f>Q193*(0.0093*(2.5^3.07))+R193*(0.0093*(7.5^3.07))+S193*(0.0093*(15^3.07))+T193*(0.0126*(25^3.0673))</f>
        <v>27.106427136353744</v>
      </c>
    </row>
    <row r="194" spans="1:37" ht="12.75" customHeight="1">
      <c r="A194" s="4">
        <v>14</v>
      </c>
      <c r="B194" s="4">
        <v>2</v>
      </c>
      <c r="C194" s="4">
        <v>2</v>
      </c>
      <c r="D194" s="5">
        <v>39477</v>
      </c>
      <c r="E194" s="6" t="s">
        <v>73</v>
      </c>
      <c r="F194" s="4" t="s">
        <v>74</v>
      </c>
      <c r="G194" s="4" t="s">
        <v>74</v>
      </c>
      <c r="H194" s="4" t="s">
        <v>75</v>
      </c>
      <c r="I194" s="4" t="s">
        <v>40</v>
      </c>
      <c r="J194" s="4" t="s">
        <v>110</v>
      </c>
      <c r="K194" s="13">
        <v>20</v>
      </c>
      <c r="L194" s="4" t="str">
        <f t="shared" ref="L194:L257" si="12">IF(K194&lt;=5,"0-5",IF(K194&lt;=10,"5-10",IF(K194&lt;=15,"10-15",IF(K194&lt;=20,"15-20",IF(K194&lt;=25,"20-25",IF(K194&lt;=30,"25-30",IF(K194&lt;=35,"30-35","35-40")))))))</f>
        <v>15-20</v>
      </c>
      <c r="M194" s="4" t="s">
        <v>42</v>
      </c>
      <c r="N194" s="12">
        <v>14</v>
      </c>
      <c r="O194" s="4" t="s">
        <v>87</v>
      </c>
      <c r="P194" s="6" t="s">
        <v>46</v>
      </c>
      <c r="R194" s="7">
        <v>2</v>
      </c>
      <c r="S194" s="7">
        <v>2</v>
      </c>
      <c r="AE194" s="4">
        <f t="shared" ref="AE194:AE257" si="13">ROUND(((Q194*2.5)+(R194*7.5)+(S194*15)+(T194*25)+(U194*35)+(V194*45)+(W194*55)+(X194*65)+(Y194*75)+(Z194*85)+(AA194*95)+(AB194*105)+(AC194*115)+(AD194*195))/(SUM(Q194:AD194)),1)</f>
        <v>11.3</v>
      </c>
      <c r="AF194" s="8">
        <f t="shared" ref="AF194:AF257" si="14">SUM(Q194:AD194)</f>
        <v>4</v>
      </c>
      <c r="AG194" s="8">
        <v>124.01</v>
      </c>
      <c r="AH194" s="4">
        <f t="shared" ref="AH194:AI257" si="15">AF194/40</f>
        <v>0.1</v>
      </c>
      <c r="AI194" s="4">
        <f t="shared" si="15"/>
        <v>3.10025</v>
      </c>
      <c r="AK194" s="10">
        <f>Q194*(0.0229*((2.5/1.08)^2.958))+R194*(0.0229*((7.5/1.08)^2.958))+S194*(0.0229*((15/1.08)^2.958))+T194*(0.0229*((25/1.08)^2.958))+U194*(0.0229*((35/1.08)^2.958))</f>
        <v>124.00854068220271</v>
      </c>
    </row>
    <row r="195" spans="1:37" s="13" customFormat="1" ht="12.75" customHeight="1">
      <c r="A195" s="4">
        <v>15</v>
      </c>
      <c r="B195" s="4">
        <v>2</v>
      </c>
      <c r="C195" s="4">
        <v>2</v>
      </c>
      <c r="D195" s="5">
        <v>39477</v>
      </c>
      <c r="E195" s="6" t="s">
        <v>73</v>
      </c>
      <c r="F195" s="4" t="s">
        <v>74</v>
      </c>
      <c r="G195" s="4" t="s">
        <v>74</v>
      </c>
      <c r="H195" s="4" t="s">
        <v>75</v>
      </c>
      <c r="I195" s="4" t="s">
        <v>40</v>
      </c>
      <c r="J195" s="4" t="s">
        <v>110</v>
      </c>
      <c r="K195" s="13">
        <v>20</v>
      </c>
      <c r="L195" s="4" t="str">
        <f t="shared" si="12"/>
        <v>15-20</v>
      </c>
      <c r="M195" s="4" t="s">
        <v>42</v>
      </c>
      <c r="N195" s="4">
        <v>1</v>
      </c>
      <c r="O195" s="4" t="s">
        <v>83</v>
      </c>
      <c r="P195" s="6" t="s">
        <v>84</v>
      </c>
      <c r="Q195" s="7"/>
      <c r="R195" s="7">
        <v>3</v>
      </c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4">
        <f t="shared" si="13"/>
        <v>7.5</v>
      </c>
      <c r="AF195" s="8">
        <f t="shared" si="14"/>
        <v>3</v>
      </c>
      <c r="AG195" s="8">
        <v>36.909999999999997</v>
      </c>
      <c r="AH195" s="4">
        <f t="shared" si="15"/>
        <v>7.4999999999999997E-2</v>
      </c>
      <c r="AI195" s="4">
        <f t="shared" si="15"/>
        <v>0.92274999999999996</v>
      </c>
      <c r="AK195" s="10">
        <f>Q195*(0.0349*(2.5^2.9109))+R195*(0.0349*(7.5^2.9109))+S195*(0.0349*(15^2.9109))</f>
        <v>36.911569607091842</v>
      </c>
    </row>
    <row r="196" spans="1:37" ht="12.75" customHeight="1">
      <c r="A196" s="4">
        <v>15</v>
      </c>
      <c r="B196" s="4">
        <v>2</v>
      </c>
      <c r="C196" s="4">
        <v>2</v>
      </c>
      <c r="D196" s="5">
        <v>39477</v>
      </c>
      <c r="E196" s="6" t="s">
        <v>73</v>
      </c>
      <c r="F196" s="4" t="s">
        <v>74</v>
      </c>
      <c r="G196" s="4" t="s">
        <v>74</v>
      </c>
      <c r="H196" s="4" t="s">
        <v>75</v>
      </c>
      <c r="I196" s="4" t="s">
        <v>40</v>
      </c>
      <c r="J196" s="4" t="s">
        <v>110</v>
      </c>
      <c r="K196" s="13">
        <v>20</v>
      </c>
      <c r="L196" s="4" t="str">
        <f t="shared" si="12"/>
        <v>15-20</v>
      </c>
      <c r="M196" s="4" t="s">
        <v>42</v>
      </c>
      <c r="N196" s="12">
        <v>2</v>
      </c>
      <c r="O196" s="4" t="s">
        <v>79</v>
      </c>
      <c r="P196" s="12" t="s">
        <v>54</v>
      </c>
      <c r="T196" s="7">
        <v>2</v>
      </c>
      <c r="AE196" s="4">
        <f t="shared" si="13"/>
        <v>25</v>
      </c>
      <c r="AF196" s="8">
        <f t="shared" si="14"/>
        <v>2</v>
      </c>
      <c r="AG196" s="8">
        <v>635.73</v>
      </c>
      <c r="AH196" s="4">
        <f t="shared" si="15"/>
        <v>0.05</v>
      </c>
      <c r="AI196" s="4">
        <f t="shared" si="15"/>
        <v>15.89325</v>
      </c>
      <c r="AK196" s="10">
        <f>Q196*(0.024*(2.5^2.93))+R196*(0.024*(7.5^2.93))+S196*(0.0225*((15/1.03416)^3))+T196*(0.0225*((25/1.03416)^3))+U196*(0.0225*((35/1.03416)^3))</f>
        <v>635.72506135801109</v>
      </c>
    </row>
    <row r="197" spans="1:37" ht="12.75" customHeight="1">
      <c r="A197" s="4">
        <v>15</v>
      </c>
      <c r="B197" s="4">
        <v>2</v>
      </c>
      <c r="C197" s="4">
        <v>2</v>
      </c>
      <c r="D197" s="5">
        <v>39477</v>
      </c>
      <c r="E197" s="6" t="s">
        <v>73</v>
      </c>
      <c r="F197" s="4" t="s">
        <v>74</v>
      </c>
      <c r="G197" s="4" t="s">
        <v>74</v>
      </c>
      <c r="H197" s="4" t="s">
        <v>75</v>
      </c>
      <c r="I197" s="4" t="s">
        <v>40</v>
      </c>
      <c r="J197" s="4" t="s">
        <v>110</v>
      </c>
      <c r="K197" s="13">
        <v>20</v>
      </c>
      <c r="L197" s="4" t="str">
        <f t="shared" si="12"/>
        <v>15-20</v>
      </c>
      <c r="M197" s="4" t="s">
        <v>42</v>
      </c>
      <c r="N197" s="12">
        <v>3</v>
      </c>
      <c r="O197" s="4" t="s">
        <v>53</v>
      </c>
      <c r="P197" s="12" t="s">
        <v>54</v>
      </c>
      <c r="T197" s="7">
        <v>4</v>
      </c>
      <c r="AE197" s="4">
        <f t="shared" si="13"/>
        <v>25</v>
      </c>
      <c r="AF197" s="8">
        <f t="shared" si="14"/>
        <v>4</v>
      </c>
      <c r="AG197" s="8">
        <v>1024.94</v>
      </c>
      <c r="AH197" s="4">
        <f t="shared" si="15"/>
        <v>0.1</v>
      </c>
      <c r="AI197" s="4">
        <f t="shared" si="15"/>
        <v>25.6235</v>
      </c>
      <c r="AJ197" s="13"/>
      <c r="AK197" s="10">
        <f>Q197*(0.026*(2.5^2.87))+R197*(0.026*(7.5^2.87))+S197*(0.0236*((15/1.1)^2.975))+T197*(0.0236*((25/1.1)^2.975))+U197*(0.0236*((35/1.1)^2.975))</f>
        <v>1024.9443405896459</v>
      </c>
    </row>
    <row r="198" spans="1:37" ht="12.75" customHeight="1">
      <c r="A198" s="4">
        <v>15</v>
      </c>
      <c r="B198" s="4">
        <v>2</v>
      </c>
      <c r="C198" s="4">
        <v>2</v>
      </c>
      <c r="D198" s="5">
        <v>39477</v>
      </c>
      <c r="E198" s="6" t="s">
        <v>73</v>
      </c>
      <c r="F198" s="4" t="s">
        <v>74</v>
      </c>
      <c r="G198" s="4" t="s">
        <v>74</v>
      </c>
      <c r="H198" s="4" t="s">
        <v>75</v>
      </c>
      <c r="I198" s="4" t="s">
        <v>40</v>
      </c>
      <c r="J198" s="4" t="s">
        <v>110</v>
      </c>
      <c r="K198" s="13">
        <v>20</v>
      </c>
      <c r="L198" s="4" t="str">
        <f t="shared" si="12"/>
        <v>15-20</v>
      </c>
      <c r="M198" s="4" t="s">
        <v>42</v>
      </c>
      <c r="N198" s="12">
        <v>4</v>
      </c>
      <c r="O198" s="4" t="s">
        <v>59</v>
      </c>
      <c r="P198" s="6" t="s">
        <v>46</v>
      </c>
      <c r="R198" s="7">
        <v>1</v>
      </c>
      <c r="AE198" s="4">
        <f t="shared" si="13"/>
        <v>7.5</v>
      </c>
      <c r="AF198" s="8">
        <f t="shared" si="14"/>
        <v>1</v>
      </c>
      <c r="AG198" s="8">
        <v>4.5199999999999996</v>
      </c>
      <c r="AH198" s="4">
        <f t="shared" si="15"/>
        <v>2.5000000000000001E-2</v>
      </c>
      <c r="AI198" s="4">
        <f t="shared" si="15"/>
        <v>0.11299999999999999</v>
      </c>
      <c r="AK198" s="10">
        <f>Q198*(0.0093*(2.5^3.07))+R198*(0.0093*(7.5^3.07))+S198*(0.0093*(15^3.07))+T198*(0.0126*(25^3.0673))</f>
        <v>4.5177378560589574</v>
      </c>
    </row>
    <row r="199" spans="1:37" ht="12.75" customHeight="1">
      <c r="A199" s="4">
        <v>15</v>
      </c>
      <c r="B199" s="4">
        <v>2</v>
      </c>
      <c r="C199" s="4">
        <v>2</v>
      </c>
      <c r="D199" s="5">
        <v>39477</v>
      </c>
      <c r="E199" s="6" t="s">
        <v>73</v>
      </c>
      <c r="F199" s="4" t="s">
        <v>74</v>
      </c>
      <c r="G199" s="4" t="s">
        <v>74</v>
      </c>
      <c r="H199" s="4" t="s">
        <v>75</v>
      </c>
      <c r="I199" s="4" t="s">
        <v>40</v>
      </c>
      <c r="J199" s="4" t="s">
        <v>110</v>
      </c>
      <c r="K199" s="13">
        <v>20</v>
      </c>
      <c r="L199" s="4" t="str">
        <f t="shared" si="12"/>
        <v>15-20</v>
      </c>
      <c r="M199" s="4" t="s">
        <v>42</v>
      </c>
      <c r="N199" s="12">
        <v>5</v>
      </c>
      <c r="O199" s="4" t="s">
        <v>60</v>
      </c>
      <c r="P199" s="12" t="s">
        <v>48</v>
      </c>
      <c r="R199" s="7">
        <v>1</v>
      </c>
      <c r="AE199" s="4">
        <f t="shared" si="13"/>
        <v>7.5</v>
      </c>
      <c r="AF199" s="8">
        <f t="shared" si="14"/>
        <v>1</v>
      </c>
      <c r="AG199" s="8">
        <v>7.04</v>
      </c>
      <c r="AH199" s="4">
        <f t="shared" si="15"/>
        <v>2.5000000000000001E-2</v>
      </c>
      <c r="AI199" s="4">
        <f t="shared" si="15"/>
        <v>0.17599999999999999</v>
      </c>
      <c r="AK199" s="10">
        <f>Q199*(0.0197*(2.5^2.9174))+R199*(0.0197*(7.5^2.9174))+S199*(0.0197*(15^2.9174))</f>
        <v>7.0367149081055116</v>
      </c>
    </row>
    <row r="200" spans="1:37" ht="12.75" customHeight="1">
      <c r="A200" s="4">
        <v>15</v>
      </c>
      <c r="B200" s="4">
        <v>2</v>
      </c>
      <c r="C200" s="4">
        <v>2</v>
      </c>
      <c r="D200" s="5">
        <v>39477</v>
      </c>
      <c r="E200" s="6" t="s">
        <v>73</v>
      </c>
      <c r="F200" s="4" t="s">
        <v>74</v>
      </c>
      <c r="G200" s="4" t="s">
        <v>74</v>
      </c>
      <c r="H200" s="4" t="s">
        <v>75</v>
      </c>
      <c r="I200" s="4" t="s">
        <v>40</v>
      </c>
      <c r="J200" s="4" t="s">
        <v>110</v>
      </c>
      <c r="K200" s="13">
        <v>20</v>
      </c>
      <c r="L200" s="4" t="str">
        <f t="shared" si="12"/>
        <v>15-20</v>
      </c>
      <c r="M200" s="4" t="s">
        <v>42</v>
      </c>
      <c r="N200" s="12">
        <v>6</v>
      </c>
      <c r="O200" s="4" t="s">
        <v>118</v>
      </c>
      <c r="P200" s="6" t="s">
        <v>63</v>
      </c>
      <c r="S200" s="7">
        <v>2</v>
      </c>
      <c r="AE200" s="4">
        <f t="shared" si="13"/>
        <v>15</v>
      </c>
      <c r="AF200" s="8">
        <f t="shared" si="14"/>
        <v>2</v>
      </c>
      <c r="AG200" s="8">
        <v>50.96</v>
      </c>
      <c r="AH200" s="4">
        <f t="shared" si="15"/>
        <v>0.05</v>
      </c>
      <c r="AI200" s="4">
        <f t="shared" si="15"/>
        <v>1.274</v>
      </c>
      <c r="AJ200" s="13"/>
      <c r="AK200" s="10">
        <f>R200*(0.027*((7.5*0.9025)^2.629))+S200*(0.027*((15*0.9025)^2.629))+T200*(0.027*((25*0.9025)^2.629))</f>
        <v>50.95753324541549</v>
      </c>
    </row>
    <row r="201" spans="1:37" ht="12.75" customHeight="1">
      <c r="A201" s="4">
        <v>15</v>
      </c>
      <c r="B201" s="4">
        <v>2</v>
      </c>
      <c r="C201" s="4">
        <v>2</v>
      </c>
      <c r="D201" s="5">
        <v>39477</v>
      </c>
      <c r="E201" s="6" t="s">
        <v>73</v>
      </c>
      <c r="F201" s="4" t="s">
        <v>74</v>
      </c>
      <c r="G201" s="4" t="s">
        <v>74</v>
      </c>
      <c r="H201" s="4" t="s">
        <v>75</v>
      </c>
      <c r="I201" s="4" t="s">
        <v>40</v>
      </c>
      <c r="J201" s="4" t="s">
        <v>110</v>
      </c>
      <c r="K201" s="13">
        <v>20</v>
      </c>
      <c r="L201" s="4" t="str">
        <f t="shared" si="12"/>
        <v>15-20</v>
      </c>
      <c r="M201" s="4" t="s">
        <v>42</v>
      </c>
      <c r="N201" s="12">
        <v>7</v>
      </c>
      <c r="O201" s="4" t="s">
        <v>77</v>
      </c>
      <c r="P201" s="6" t="s">
        <v>48</v>
      </c>
      <c r="U201" s="7">
        <v>1</v>
      </c>
      <c r="AE201" s="4">
        <f t="shared" si="13"/>
        <v>35</v>
      </c>
      <c r="AF201" s="8">
        <f t="shared" si="14"/>
        <v>1</v>
      </c>
      <c r="AG201" s="8">
        <v>1107.6199999999999</v>
      </c>
      <c r="AH201" s="4">
        <f t="shared" si="15"/>
        <v>2.5000000000000001E-2</v>
      </c>
      <c r="AI201" s="4">
        <f t="shared" si="15"/>
        <v>27.690499999999997</v>
      </c>
      <c r="AK201" s="10">
        <f>R201*(0.0428*(7.5^2.858))+S201*(0.0428*(15^2.858))+T201*(0.0428*(25^2.858))+U201*(0.0428*(35^2.858))</f>
        <v>1107.6185990258091</v>
      </c>
    </row>
    <row r="202" spans="1:37" ht="12.75" customHeight="1">
      <c r="A202" s="4">
        <v>15</v>
      </c>
      <c r="B202" s="4">
        <v>2</v>
      </c>
      <c r="C202" s="4">
        <v>2</v>
      </c>
      <c r="D202" s="5">
        <v>39477</v>
      </c>
      <c r="E202" s="6" t="s">
        <v>73</v>
      </c>
      <c r="F202" s="4" t="s">
        <v>74</v>
      </c>
      <c r="G202" s="4" t="s">
        <v>74</v>
      </c>
      <c r="H202" s="4" t="s">
        <v>75</v>
      </c>
      <c r="I202" s="4" t="s">
        <v>40</v>
      </c>
      <c r="J202" s="4" t="s">
        <v>110</v>
      </c>
      <c r="K202" s="13">
        <v>20</v>
      </c>
      <c r="L202" s="4" t="str">
        <f t="shared" si="12"/>
        <v>15-20</v>
      </c>
      <c r="M202" s="4" t="s">
        <v>42</v>
      </c>
      <c r="N202" s="12">
        <v>8</v>
      </c>
      <c r="O202" s="4" t="s">
        <v>119</v>
      </c>
      <c r="P202" s="6" t="s">
        <v>81</v>
      </c>
      <c r="R202" s="7">
        <v>1</v>
      </c>
      <c r="AE202" s="4">
        <f t="shared" si="13"/>
        <v>7.5</v>
      </c>
      <c r="AF202" s="8">
        <f t="shared" si="14"/>
        <v>1</v>
      </c>
      <c r="AG202" s="8">
        <v>4.97</v>
      </c>
      <c r="AH202" s="4">
        <f t="shared" si="15"/>
        <v>2.5000000000000001E-2</v>
      </c>
      <c r="AI202" s="4">
        <f t="shared" si="15"/>
        <v>0.12425</v>
      </c>
      <c r="AK202" s="10">
        <f>Q202*(0.0119*(2.5^2.995))+R202*(0.0119*(7.5^2.995))+S202*(0.0119*(15^2.995))</f>
        <v>4.9699892029396606</v>
      </c>
    </row>
    <row r="203" spans="1:37" ht="12.75" customHeight="1">
      <c r="A203" s="4">
        <v>15</v>
      </c>
      <c r="B203" s="4">
        <v>2</v>
      </c>
      <c r="C203" s="4">
        <v>2</v>
      </c>
      <c r="D203" s="5">
        <v>39477</v>
      </c>
      <c r="E203" s="6" t="s">
        <v>73</v>
      </c>
      <c r="F203" s="4" t="s">
        <v>74</v>
      </c>
      <c r="G203" s="4" t="s">
        <v>74</v>
      </c>
      <c r="H203" s="4" t="s">
        <v>75</v>
      </c>
      <c r="I203" s="4" t="s">
        <v>40</v>
      </c>
      <c r="J203" s="4" t="s">
        <v>110</v>
      </c>
      <c r="K203" s="13">
        <v>20</v>
      </c>
      <c r="L203" s="4" t="str">
        <f t="shared" si="12"/>
        <v>15-20</v>
      </c>
      <c r="M203" s="4" t="s">
        <v>42</v>
      </c>
      <c r="N203" s="4">
        <v>9</v>
      </c>
      <c r="O203" s="4" t="s">
        <v>72</v>
      </c>
      <c r="P203" s="6" t="s">
        <v>46</v>
      </c>
      <c r="Q203" s="7">
        <v>1</v>
      </c>
      <c r="AE203" s="4">
        <f t="shared" si="13"/>
        <v>2.5</v>
      </c>
      <c r="AF203" s="8">
        <f t="shared" si="14"/>
        <v>1</v>
      </c>
      <c r="AG203" s="8">
        <v>0.21</v>
      </c>
      <c r="AH203" s="4">
        <f t="shared" si="15"/>
        <v>2.5000000000000001E-2</v>
      </c>
      <c r="AI203" s="4">
        <f t="shared" si="15"/>
        <v>5.2499999999999995E-3</v>
      </c>
      <c r="AK203" s="10">
        <f>Q203*(0.0128*(2.5^3.036))+R203*(0.0128*(7.5^3.036))+S203*(0.0128*(15^3.036))</f>
        <v>0.20670731032441741</v>
      </c>
    </row>
    <row r="204" spans="1:37" ht="12.75" customHeight="1">
      <c r="A204" s="4">
        <v>15</v>
      </c>
      <c r="B204" s="4">
        <v>2</v>
      </c>
      <c r="C204" s="4">
        <v>2</v>
      </c>
      <c r="D204" s="5">
        <v>39477</v>
      </c>
      <c r="E204" s="6" t="s">
        <v>73</v>
      </c>
      <c r="F204" s="4" t="s">
        <v>74</v>
      </c>
      <c r="G204" s="4" t="s">
        <v>74</v>
      </c>
      <c r="H204" s="4" t="s">
        <v>75</v>
      </c>
      <c r="I204" s="4" t="s">
        <v>40</v>
      </c>
      <c r="J204" s="4" t="s">
        <v>110</v>
      </c>
      <c r="K204" s="13">
        <v>20</v>
      </c>
      <c r="L204" s="4" t="str">
        <f t="shared" si="12"/>
        <v>15-20</v>
      </c>
      <c r="M204" s="4" t="s">
        <v>42</v>
      </c>
      <c r="N204" s="12">
        <v>10</v>
      </c>
      <c r="O204" s="4" t="s">
        <v>55</v>
      </c>
      <c r="P204" s="6" t="s">
        <v>56</v>
      </c>
      <c r="Q204" s="7">
        <v>1</v>
      </c>
      <c r="AE204" s="4">
        <f t="shared" si="13"/>
        <v>2.5</v>
      </c>
      <c r="AF204" s="8">
        <f t="shared" si="14"/>
        <v>1</v>
      </c>
      <c r="AG204" s="8">
        <v>0.17</v>
      </c>
      <c r="AH204" s="4">
        <f t="shared" si="15"/>
        <v>2.5000000000000001E-2</v>
      </c>
      <c r="AI204" s="4">
        <f t="shared" si="15"/>
        <v>4.2500000000000003E-3</v>
      </c>
      <c r="AK204" s="10">
        <f>Q204*(0.0109*(2.5^3.0249))+R204*(0.0109*(7.5^3.0249))</f>
        <v>0.17424295598865394</v>
      </c>
    </row>
    <row r="205" spans="1:37" ht="12.75" customHeight="1">
      <c r="A205" s="4">
        <v>16</v>
      </c>
      <c r="B205" s="4">
        <v>2</v>
      </c>
      <c r="C205" s="4">
        <v>2</v>
      </c>
      <c r="D205" s="5">
        <v>39477</v>
      </c>
      <c r="E205" s="6" t="s">
        <v>73</v>
      </c>
      <c r="F205" s="4" t="s">
        <v>74</v>
      </c>
      <c r="G205" s="4" t="s">
        <v>74</v>
      </c>
      <c r="H205" s="4" t="s">
        <v>75</v>
      </c>
      <c r="I205" s="4" t="s">
        <v>40</v>
      </c>
      <c r="J205" s="4" t="s">
        <v>110</v>
      </c>
      <c r="K205" s="13">
        <v>20</v>
      </c>
      <c r="L205" s="4" t="str">
        <f t="shared" si="12"/>
        <v>15-20</v>
      </c>
      <c r="M205" s="4" t="s">
        <v>76</v>
      </c>
      <c r="N205" s="4">
        <v>1</v>
      </c>
      <c r="O205" s="4" t="s">
        <v>82</v>
      </c>
      <c r="P205" s="6" t="s">
        <v>46</v>
      </c>
      <c r="S205" s="7">
        <v>1</v>
      </c>
      <c r="AE205" s="4">
        <f t="shared" si="13"/>
        <v>15</v>
      </c>
      <c r="AF205" s="8">
        <f t="shared" si="14"/>
        <v>1</v>
      </c>
      <c r="AG205" s="8">
        <v>60.98</v>
      </c>
      <c r="AH205" s="4">
        <f t="shared" si="15"/>
        <v>2.5000000000000001E-2</v>
      </c>
      <c r="AI205" s="4">
        <f t="shared" si="15"/>
        <v>1.5245</v>
      </c>
      <c r="AK205" s="10">
        <f>Q205*(0.0121*((2.5/1.09)^3.161))+R205*(0.0121*((7.5/1.09)^3.161))+S205*(0.0335*(15^2.772))+T205*(0.0335*(25^2.772))+U205*(0.0335*(35^2.772))</f>
        <v>60.977522783193166</v>
      </c>
    </row>
    <row r="206" spans="1:37" ht="12.75" customHeight="1">
      <c r="A206" s="4">
        <v>16</v>
      </c>
      <c r="B206" s="4">
        <v>2</v>
      </c>
      <c r="C206" s="4">
        <v>2</v>
      </c>
      <c r="D206" s="5">
        <v>39477</v>
      </c>
      <c r="E206" s="6" t="s">
        <v>73</v>
      </c>
      <c r="F206" s="4" t="s">
        <v>74</v>
      </c>
      <c r="G206" s="4" t="s">
        <v>74</v>
      </c>
      <c r="H206" s="4" t="s">
        <v>75</v>
      </c>
      <c r="I206" s="4" t="s">
        <v>40</v>
      </c>
      <c r="J206" s="4" t="s">
        <v>110</v>
      </c>
      <c r="K206" s="13">
        <v>20</v>
      </c>
      <c r="L206" s="4" t="str">
        <f t="shared" si="12"/>
        <v>15-20</v>
      </c>
      <c r="M206" s="4" t="s">
        <v>76</v>
      </c>
      <c r="N206" s="4">
        <v>2</v>
      </c>
      <c r="O206" s="4" t="s">
        <v>68</v>
      </c>
      <c r="P206" s="6" t="s">
        <v>46</v>
      </c>
      <c r="S206" s="7">
        <v>1</v>
      </c>
      <c r="T206" s="7">
        <v>7</v>
      </c>
      <c r="U206" s="7">
        <v>1</v>
      </c>
      <c r="AE206" s="4">
        <f t="shared" si="13"/>
        <v>25</v>
      </c>
      <c r="AF206" s="8">
        <f t="shared" si="14"/>
        <v>9</v>
      </c>
      <c r="AG206" s="8">
        <v>1586.96</v>
      </c>
      <c r="AH206" s="4">
        <f t="shared" si="15"/>
        <v>0.22500000000000001</v>
      </c>
      <c r="AI206" s="4">
        <f t="shared" si="15"/>
        <v>39.673999999999999</v>
      </c>
      <c r="AK206" s="10">
        <f>Q206*(0.0208*((2.5/1.21)^3))+R206*(0.0208*((7.5/1.21)^3))+S206*(0.0208*((15/1.21)^3))+T206*(0.0079*(25^3.076))+U206*(0.0079*(35^3.076))</f>
        <v>1586.9603337676135</v>
      </c>
    </row>
    <row r="207" spans="1:37" ht="12.75" customHeight="1">
      <c r="A207" s="4">
        <v>16</v>
      </c>
      <c r="B207" s="4">
        <v>2</v>
      </c>
      <c r="C207" s="4">
        <v>2</v>
      </c>
      <c r="D207" s="5">
        <v>39477</v>
      </c>
      <c r="E207" s="6" t="s">
        <v>73</v>
      </c>
      <c r="F207" s="4" t="s">
        <v>74</v>
      </c>
      <c r="G207" s="4" t="s">
        <v>74</v>
      </c>
      <c r="H207" s="4" t="s">
        <v>75</v>
      </c>
      <c r="I207" s="4" t="s">
        <v>40</v>
      </c>
      <c r="J207" s="4" t="s">
        <v>110</v>
      </c>
      <c r="K207" s="13">
        <v>20</v>
      </c>
      <c r="L207" s="4" t="str">
        <f t="shared" si="12"/>
        <v>15-20</v>
      </c>
      <c r="M207" s="4" t="s">
        <v>76</v>
      </c>
      <c r="N207" s="4">
        <v>3</v>
      </c>
      <c r="O207" s="4" t="s">
        <v>59</v>
      </c>
      <c r="P207" s="6" t="s">
        <v>46</v>
      </c>
      <c r="R207" s="7">
        <v>7</v>
      </c>
      <c r="AE207" s="4">
        <f t="shared" si="13"/>
        <v>7.5</v>
      </c>
      <c r="AF207" s="8">
        <f t="shared" si="14"/>
        <v>7</v>
      </c>
      <c r="AG207" s="8">
        <v>31.62</v>
      </c>
      <c r="AH207" s="4">
        <f t="shared" si="15"/>
        <v>0.17499999999999999</v>
      </c>
      <c r="AI207" s="4">
        <f t="shared" si="15"/>
        <v>0.79049999999999998</v>
      </c>
      <c r="AK207" s="10">
        <f>Q207*(0.0093*(2.5^3.07))+R207*(0.0093*(7.5^3.07))+S207*(0.0093*(15^3.07))+T207*(0.0126*(25^3.0673))</f>
        <v>31.624164992412702</v>
      </c>
    </row>
    <row r="208" spans="1:37" ht="12.75" customHeight="1">
      <c r="A208" s="4">
        <v>16</v>
      </c>
      <c r="B208" s="4">
        <v>2</v>
      </c>
      <c r="C208" s="4">
        <v>2</v>
      </c>
      <c r="D208" s="5">
        <v>39477</v>
      </c>
      <c r="E208" s="6" t="s">
        <v>73</v>
      </c>
      <c r="F208" s="4" t="s">
        <v>74</v>
      </c>
      <c r="G208" s="4" t="s">
        <v>74</v>
      </c>
      <c r="H208" s="4" t="s">
        <v>75</v>
      </c>
      <c r="I208" s="4" t="s">
        <v>40</v>
      </c>
      <c r="J208" s="4" t="s">
        <v>110</v>
      </c>
      <c r="K208" s="13">
        <v>20</v>
      </c>
      <c r="L208" s="4" t="str">
        <f t="shared" si="12"/>
        <v>15-20</v>
      </c>
      <c r="M208" s="4" t="s">
        <v>76</v>
      </c>
      <c r="N208" s="4">
        <v>4</v>
      </c>
      <c r="O208" s="4" t="s">
        <v>58</v>
      </c>
      <c r="P208" s="12" t="s">
        <v>46</v>
      </c>
      <c r="T208" s="7">
        <v>7</v>
      </c>
      <c r="AE208" s="4">
        <f t="shared" si="13"/>
        <v>25</v>
      </c>
      <c r="AF208" s="8">
        <f t="shared" si="14"/>
        <v>7</v>
      </c>
      <c r="AG208" s="8">
        <v>1479.75</v>
      </c>
      <c r="AH208" s="4">
        <f t="shared" si="15"/>
        <v>0.17499999999999999</v>
      </c>
      <c r="AI208" s="4">
        <f t="shared" si="15"/>
        <v>36.993749999999999</v>
      </c>
      <c r="AK208" s="10">
        <f>Q208*(0.0145*((2.5/1.08175)^3.053))+R208*(0.0145*((7.5/1.08175)^3.053))+S208*(0.0145*((15/1.08175)^3.053))+T208*(0.0145*((25/1.08175)^3.053))+U208*(0.0145*((35/1.08175)^3.053))+V208*(0.0145*((45/1.08175)^3.053))+W208*(0.0145*((55/1.08175)^3.053))</f>
        <v>1479.7469422128452</v>
      </c>
    </row>
    <row r="209" spans="1:41" s="13" customFormat="1" ht="12.75" customHeight="1">
      <c r="A209" s="4">
        <v>16</v>
      </c>
      <c r="B209" s="4">
        <v>2</v>
      </c>
      <c r="C209" s="4">
        <v>2</v>
      </c>
      <c r="D209" s="5">
        <v>39477</v>
      </c>
      <c r="E209" s="6" t="s">
        <v>73</v>
      </c>
      <c r="F209" s="4" t="s">
        <v>74</v>
      </c>
      <c r="G209" s="4" t="s">
        <v>74</v>
      </c>
      <c r="H209" s="4" t="s">
        <v>75</v>
      </c>
      <c r="I209" s="4" t="s">
        <v>40</v>
      </c>
      <c r="J209" s="4" t="s">
        <v>110</v>
      </c>
      <c r="K209" s="13">
        <v>20</v>
      </c>
      <c r="L209" s="4" t="str">
        <f t="shared" si="12"/>
        <v>15-20</v>
      </c>
      <c r="M209" s="4" t="s">
        <v>76</v>
      </c>
      <c r="N209" s="4">
        <v>5</v>
      </c>
      <c r="O209" s="4" t="s">
        <v>83</v>
      </c>
      <c r="P209" s="6" t="s">
        <v>84</v>
      </c>
      <c r="Q209" s="7"/>
      <c r="R209" s="7">
        <v>4</v>
      </c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4">
        <f t="shared" si="13"/>
        <v>7.5</v>
      </c>
      <c r="AF209" s="8">
        <f t="shared" si="14"/>
        <v>4</v>
      </c>
      <c r="AG209" s="8">
        <v>49.22</v>
      </c>
      <c r="AH209" s="4">
        <f t="shared" si="15"/>
        <v>0.1</v>
      </c>
      <c r="AI209" s="4">
        <f t="shared" si="15"/>
        <v>1.2304999999999999</v>
      </c>
      <c r="AJ209" s="4"/>
      <c r="AK209" s="10">
        <f>Q209*(0.0349*(2.5^2.9109))+R209*(0.0349*(7.5^2.9109))+S209*(0.0349*(15^2.9109))</f>
        <v>49.21542614278912</v>
      </c>
    </row>
    <row r="210" spans="1:41" ht="12.75" customHeight="1">
      <c r="A210" s="4">
        <v>16</v>
      </c>
      <c r="B210" s="4">
        <v>2</v>
      </c>
      <c r="C210" s="4">
        <v>2</v>
      </c>
      <c r="D210" s="5">
        <v>39477</v>
      </c>
      <c r="E210" s="6" t="s">
        <v>73</v>
      </c>
      <c r="F210" s="4" t="s">
        <v>74</v>
      </c>
      <c r="G210" s="4" t="s">
        <v>74</v>
      </c>
      <c r="H210" s="4" t="s">
        <v>75</v>
      </c>
      <c r="I210" s="4" t="s">
        <v>40</v>
      </c>
      <c r="J210" s="4" t="s">
        <v>110</v>
      </c>
      <c r="K210" s="13">
        <v>20</v>
      </c>
      <c r="L210" s="4" t="str">
        <f t="shared" si="12"/>
        <v>15-20</v>
      </c>
      <c r="M210" s="4" t="s">
        <v>76</v>
      </c>
      <c r="N210" s="12">
        <v>6</v>
      </c>
      <c r="O210" s="4" t="s">
        <v>53</v>
      </c>
      <c r="P210" s="12" t="s">
        <v>54</v>
      </c>
      <c r="T210" s="7">
        <v>7</v>
      </c>
      <c r="AE210" s="4">
        <f t="shared" si="13"/>
        <v>25</v>
      </c>
      <c r="AF210" s="8">
        <f t="shared" si="14"/>
        <v>7</v>
      </c>
      <c r="AG210" s="8">
        <v>1793.65</v>
      </c>
      <c r="AH210" s="4">
        <f t="shared" si="15"/>
        <v>0.17499999999999999</v>
      </c>
      <c r="AI210" s="4">
        <f t="shared" si="15"/>
        <v>44.841250000000002</v>
      </c>
      <c r="AK210" s="10">
        <f>Q210*(0.026*(2.5^2.87))+R210*(0.026*(7.5^2.87))+S210*(0.0236*((15/1.1)^2.975))+T210*(0.0236*((25/1.1)^2.975))+U210*(0.0236*((35/1.1)^2.975))</f>
        <v>1793.6525960318804</v>
      </c>
    </row>
    <row r="211" spans="1:41" ht="12.75" customHeight="1">
      <c r="A211" s="4">
        <v>16</v>
      </c>
      <c r="B211" s="4">
        <v>2</v>
      </c>
      <c r="C211" s="4">
        <v>2</v>
      </c>
      <c r="D211" s="5">
        <v>39477</v>
      </c>
      <c r="E211" s="6" t="s">
        <v>73</v>
      </c>
      <c r="F211" s="4" t="s">
        <v>74</v>
      </c>
      <c r="G211" s="4" t="s">
        <v>74</v>
      </c>
      <c r="H211" s="4" t="s">
        <v>75</v>
      </c>
      <c r="I211" s="4" t="s">
        <v>40</v>
      </c>
      <c r="J211" s="4" t="s">
        <v>110</v>
      </c>
      <c r="K211" s="13">
        <v>20</v>
      </c>
      <c r="L211" s="4" t="str">
        <f t="shared" si="12"/>
        <v>15-20</v>
      </c>
      <c r="M211" s="4" t="s">
        <v>76</v>
      </c>
      <c r="N211" s="12">
        <v>7</v>
      </c>
      <c r="O211" s="4" t="s">
        <v>100</v>
      </c>
      <c r="P211" s="12" t="s">
        <v>44</v>
      </c>
      <c r="Y211" s="7">
        <v>1</v>
      </c>
      <c r="AE211" s="4">
        <f t="shared" si="13"/>
        <v>75</v>
      </c>
      <c r="AF211" s="8">
        <f t="shared" si="14"/>
        <v>1</v>
      </c>
      <c r="AG211" s="8">
        <v>1601.67</v>
      </c>
      <c r="AH211" s="4">
        <f t="shared" si="15"/>
        <v>2.5000000000000001E-2</v>
      </c>
      <c r="AI211" s="4">
        <f t="shared" si="15"/>
        <v>40.04175</v>
      </c>
      <c r="AK211" s="10">
        <f>R211*(0.0009*(7.5^3.3334))+T211*(0.0009*(25^3.3334))+U211*(0.0009*(35^3.3334))+V211*(0.0009*(45^3.3334))+W211*(0.0009*(55^3.3334))+X211*(0.0009*(65^3.3334))+Y211*(0.0009*(75^3.3334))</f>
        <v>1601.6651455416347</v>
      </c>
    </row>
    <row r="212" spans="1:41" ht="12.75" customHeight="1">
      <c r="A212" s="4">
        <v>16</v>
      </c>
      <c r="B212" s="4">
        <v>2</v>
      </c>
      <c r="C212" s="4">
        <v>2</v>
      </c>
      <c r="D212" s="5">
        <v>39477</v>
      </c>
      <c r="E212" s="6" t="s">
        <v>73</v>
      </c>
      <c r="F212" s="4" t="s">
        <v>74</v>
      </c>
      <c r="G212" s="4" t="s">
        <v>74</v>
      </c>
      <c r="H212" s="4" t="s">
        <v>75</v>
      </c>
      <c r="I212" s="4" t="s">
        <v>40</v>
      </c>
      <c r="J212" s="4" t="s">
        <v>110</v>
      </c>
      <c r="K212" s="13">
        <v>20</v>
      </c>
      <c r="L212" s="4" t="str">
        <f t="shared" si="12"/>
        <v>15-20</v>
      </c>
      <c r="M212" s="4" t="s">
        <v>76</v>
      </c>
      <c r="N212" s="4">
        <v>8</v>
      </c>
      <c r="O212" s="4" t="s">
        <v>49</v>
      </c>
      <c r="P212" s="6" t="s">
        <v>46</v>
      </c>
      <c r="R212" s="7">
        <v>2</v>
      </c>
      <c r="AE212" s="4">
        <f t="shared" si="13"/>
        <v>7.5</v>
      </c>
      <c r="AF212" s="8">
        <f t="shared" si="14"/>
        <v>2</v>
      </c>
      <c r="AG212" s="8">
        <v>12.18</v>
      </c>
      <c r="AH212" s="4">
        <f t="shared" si="15"/>
        <v>0.05</v>
      </c>
      <c r="AI212" s="4">
        <f t="shared" si="15"/>
        <v>0.30449999999999999</v>
      </c>
      <c r="AK212" s="10">
        <f>Q212*(0.007*(2.5^3.39))+R212*(0.0126*(7.5^3.0673))+S212*(0.0126*(15^3.0673))+T212*(0.0126*(25^3.0673))+U212*(0.0126*(35^3.0673))</f>
        <v>12.175195793543107</v>
      </c>
    </row>
    <row r="213" spans="1:41" ht="12.75" customHeight="1">
      <c r="A213" s="4">
        <v>16</v>
      </c>
      <c r="B213" s="4">
        <v>2</v>
      </c>
      <c r="C213" s="4">
        <v>2</v>
      </c>
      <c r="D213" s="5">
        <v>39477</v>
      </c>
      <c r="E213" s="6" t="s">
        <v>73</v>
      </c>
      <c r="F213" s="4" t="s">
        <v>74</v>
      </c>
      <c r="G213" s="4" t="s">
        <v>74</v>
      </c>
      <c r="H213" s="4" t="s">
        <v>75</v>
      </c>
      <c r="I213" s="4" t="s">
        <v>40</v>
      </c>
      <c r="J213" s="4" t="s">
        <v>110</v>
      </c>
      <c r="K213" s="13">
        <v>20</v>
      </c>
      <c r="L213" s="4" t="str">
        <f t="shared" si="12"/>
        <v>15-20</v>
      </c>
      <c r="M213" s="4" t="s">
        <v>76</v>
      </c>
      <c r="N213" s="4">
        <v>9</v>
      </c>
      <c r="O213" s="4" t="s">
        <v>80</v>
      </c>
      <c r="P213" s="12" t="s">
        <v>81</v>
      </c>
      <c r="R213" s="7">
        <v>1</v>
      </c>
      <c r="AE213" s="4">
        <f t="shared" si="13"/>
        <v>7.5</v>
      </c>
      <c r="AF213" s="8">
        <f t="shared" si="14"/>
        <v>1</v>
      </c>
      <c r="AG213" s="8">
        <v>7.85</v>
      </c>
      <c r="AH213" s="4">
        <f t="shared" si="15"/>
        <v>2.5000000000000001E-2</v>
      </c>
      <c r="AI213" s="4">
        <f t="shared" si="15"/>
        <v>0.19624999999999998</v>
      </c>
      <c r="AK213" s="10">
        <f>Q213*(0.0202*(2.5^2.9595))+R213*(0.0202*(7.5^2.9595))+S213*(0.0202*(15^2.9595))+T213*(0.0202*(25^2.9595))</f>
        <v>7.8540774295436098</v>
      </c>
    </row>
    <row r="214" spans="1:41" ht="12.75" customHeight="1">
      <c r="A214" s="4">
        <v>16</v>
      </c>
      <c r="B214" s="4">
        <v>2</v>
      </c>
      <c r="C214" s="4">
        <v>2</v>
      </c>
      <c r="D214" s="5">
        <v>39477</v>
      </c>
      <c r="E214" s="6" t="s">
        <v>73</v>
      </c>
      <c r="F214" s="4" t="s">
        <v>74</v>
      </c>
      <c r="G214" s="4" t="s">
        <v>74</v>
      </c>
      <c r="H214" s="4" t="s">
        <v>75</v>
      </c>
      <c r="I214" s="4" t="s">
        <v>40</v>
      </c>
      <c r="J214" s="4" t="s">
        <v>110</v>
      </c>
      <c r="K214" s="13">
        <v>20</v>
      </c>
      <c r="L214" s="4" t="str">
        <f t="shared" si="12"/>
        <v>15-20</v>
      </c>
      <c r="M214" s="4" t="s">
        <v>76</v>
      </c>
      <c r="N214" s="12">
        <v>10</v>
      </c>
      <c r="O214" s="4" t="s">
        <v>77</v>
      </c>
      <c r="P214" s="6" t="s">
        <v>48</v>
      </c>
      <c r="T214" s="7">
        <v>1</v>
      </c>
      <c r="AE214" s="4">
        <f t="shared" si="13"/>
        <v>25</v>
      </c>
      <c r="AF214" s="8">
        <f t="shared" si="14"/>
        <v>1</v>
      </c>
      <c r="AG214" s="8">
        <v>423.41</v>
      </c>
      <c r="AH214" s="4">
        <f t="shared" si="15"/>
        <v>2.5000000000000001E-2</v>
      </c>
      <c r="AI214" s="4">
        <f t="shared" si="15"/>
        <v>10.58525</v>
      </c>
      <c r="AK214" s="10">
        <f>R214*(0.0428*(7.5^2.858))+S214*(0.0428*(15^2.858))+T214*(0.0428*(25^2.858))+U214*(0.0428*(35^2.858))</f>
        <v>423.40532317837847</v>
      </c>
    </row>
    <row r="215" spans="1:41" ht="12.75" customHeight="1">
      <c r="A215" s="4">
        <v>16</v>
      </c>
      <c r="B215" s="4">
        <v>2</v>
      </c>
      <c r="C215" s="4">
        <v>2</v>
      </c>
      <c r="D215" s="5">
        <v>39477</v>
      </c>
      <c r="E215" s="6" t="s">
        <v>73</v>
      </c>
      <c r="F215" s="4" t="s">
        <v>74</v>
      </c>
      <c r="G215" s="4" t="s">
        <v>74</v>
      </c>
      <c r="H215" s="4" t="s">
        <v>75</v>
      </c>
      <c r="I215" s="4" t="s">
        <v>40</v>
      </c>
      <c r="J215" s="4" t="s">
        <v>110</v>
      </c>
      <c r="K215" s="13">
        <v>20</v>
      </c>
      <c r="L215" s="4" t="str">
        <f t="shared" si="12"/>
        <v>15-20</v>
      </c>
      <c r="M215" s="4" t="s">
        <v>76</v>
      </c>
      <c r="N215" s="12">
        <v>11</v>
      </c>
      <c r="O215" s="4" t="s">
        <v>118</v>
      </c>
      <c r="P215" s="6" t="s">
        <v>63</v>
      </c>
      <c r="T215" s="7">
        <v>1</v>
      </c>
      <c r="AE215" s="4">
        <f t="shared" si="13"/>
        <v>25</v>
      </c>
      <c r="AF215" s="8">
        <f t="shared" si="14"/>
        <v>1</v>
      </c>
      <c r="AG215" s="8">
        <v>97.59</v>
      </c>
      <c r="AH215" s="4">
        <f t="shared" si="15"/>
        <v>2.5000000000000001E-2</v>
      </c>
      <c r="AI215" s="4">
        <f t="shared" si="15"/>
        <v>2.4397500000000001</v>
      </c>
      <c r="AK215" s="10">
        <f>R215*(0.027*((7.5*0.9025)^2.629))+S215*(0.027*((15*0.9025)^2.629))+T215*(0.027*((25*0.9025)^2.629))</f>
        <v>97.593021389994547</v>
      </c>
    </row>
    <row r="216" spans="1:41" ht="12.75" customHeight="1">
      <c r="A216" s="4">
        <v>16</v>
      </c>
      <c r="B216" s="4">
        <v>2</v>
      </c>
      <c r="C216" s="4">
        <v>2</v>
      </c>
      <c r="D216" s="5">
        <v>39477</v>
      </c>
      <c r="E216" s="6" t="s">
        <v>73</v>
      </c>
      <c r="F216" s="4" t="s">
        <v>74</v>
      </c>
      <c r="G216" s="4" t="s">
        <v>74</v>
      </c>
      <c r="H216" s="4" t="s">
        <v>75</v>
      </c>
      <c r="I216" s="4" t="s">
        <v>40</v>
      </c>
      <c r="J216" s="4" t="s">
        <v>110</v>
      </c>
      <c r="K216" s="13">
        <v>20</v>
      </c>
      <c r="L216" s="4" t="str">
        <f t="shared" si="12"/>
        <v>15-20</v>
      </c>
      <c r="M216" s="4" t="s">
        <v>76</v>
      </c>
      <c r="N216" s="12">
        <v>12</v>
      </c>
      <c r="O216" s="4" t="s">
        <v>60</v>
      </c>
      <c r="P216" s="12" t="s">
        <v>48</v>
      </c>
      <c r="R216" s="7">
        <v>1</v>
      </c>
      <c r="AE216" s="4">
        <f t="shared" si="13"/>
        <v>7.5</v>
      </c>
      <c r="AF216" s="8">
        <f t="shared" si="14"/>
        <v>1</v>
      </c>
      <c r="AG216" s="8">
        <v>7.04</v>
      </c>
      <c r="AH216" s="4">
        <f t="shared" si="15"/>
        <v>2.5000000000000001E-2</v>
      </c>
      <c r="AI216" s="4">
        <f t="shared" si="15"/>
        <v>0.17599999999999999</v>
      </c>
      <c r="AK216" s="10">
        <f>Q216*(0.0197*(2.5^2.9174))+R216*(0.0197*(7.5^2.9174))+S216*(0.0197*(15^2.9174))</f>
        <v>7.0367149081055116</v>
      </c>
    </row>
    <row r="217" spans="1:41" ht="12.75" customHeight="1">
      <c r="A217" s="4">
        <v>16</v>
      </c>
      <c r="B217" s="4">
        <v>2</v>
      </c>
      <c r="C217" s="4">
        <v>2</v>
      </c>
      <c r="D217" s="5">
        <v>39477</v>
      </c>
      <c r="E217" s="6" t="s">
        <v>73</v>
      </c>
      <c r="F217" s="4" t="s">
        <v>74</v>
      </c>
      <c r="G217" s="4" t="s">
        <v>74</v>
      </c>
      <c r="H217" s="4" t="s">
        <v>75</v>
      </c>
      <c r="I217" s="4" t="s">
        <v>40</v>
      </c>
      <c r="J217" s="4" t="s">
        <v>110</v>
      </c>
      <c r="K217" s="13">
        <v>20</v>
      </c>
      <c r="L217" s="4" t="str">
        <f t="shared" si="12"/>
        <v>15-20</v>
      </c>
      <c r="M217" s="4" t="s">
        <v>76</v>
      </c>
      <c r="N217" s="4">
        <v>13</v>
      </c>
      <c r="O217" s="4" t="s">
        <v>85</v>
      </c>
      <c r="P217" s="6" t="s">
        <v>46</v>
      </c>
      <c r="Q217" s="7">
        <v>1</v>
      </c>
      <c r="AE217" s="4">
        <f t="shared" si="13"/>
        <v>2.5</v>
      </c>
      <c r="AF217" s="8">
        <f t="shared" si="14"/>
        <v>1</v>
      </c>
      <c r="AG217" s="8">
        <v>0.14000000000000001</v>
      </c>
      <c r="AH217" s="4">
        <f t="shared" si="15"/>
        <v>2.5000000000000001E-2</v>
      </c>
      <c r="AI217" s="4">
        <f t="shared" si="15"/>
        <v>3.5000000000000005E-3</v>
      </c>
      <c r="AK217" s="10">
        <f>Q217*(0.0091*(2.5^3))+R217*(0.0091*(7.5^3))</f>
        <v>0.14218749999999999</v>
      </c>
    </row>
    <row r="218" spans="1:41" ht="12.75" customHeight="1">
      <c r="A218" s="4">
        <v>16</v>
      </c>
      <c r="B218" s="4">
        <v>2</v>
      </c>
      <c r="C218" s="4">
        <v>2</v>
      </c>
      <c r="D218" s="5">
        <v>39477</v>
      </c>
      <c r="E218" s="6" t="s">
        <v>73</v>
      </c>
      <c r="F218" s="4" t="s">
        <v>74</v>
      </c>
      <c r="G218" s="4" t="s">
        <v>74</v>
      </c>
      <c r="H218" s="4" t="s">
        <v>75</v>
      </c>
      <c r="I218" s="4" t="s">
        <v>40</v>
      </c>
      <c r="J218" s="4" t="s">
        <v>110</v>
      </c>
      <c r="K218" s="13">
        <v>20</v>
      </c>
      <c r="L218" s="4" t="str">
        <f t="shared" si="12"/>
        <v>15-20</v>
      </c>
      <c r="M218" s="4" t="s">
        <v>76</v>
      </c>
      <c r="N218" s="12">
        <v>14</v>
      </c>
      <c r="O218" s="4" t="s">
        <v>62</v>
      </c>
      <c r="P218" s="12" t="s">
        <v>63</v>
      </c>
      <c r="S218" s="7">
        <v>1</v>
      </c>
      <c r="AE218" s="4">
        <f t="shared" si="13"/>
        <v>15</v>
      </c>
      <c r="AF218" s="8">
        <f t="shared" si="14"/>
        <v>1</v>
      </c>
      <c r="AG218" s="8">
        <v>54.41</v>
      </c>
      <c r="AH218" s="4">
        <f t="shared" si="15"/>
        <v>2.5000000000000001E-2</v>
      </c>
      <c r="AI218" s="4">
        <f t="shared" si="15"/>
        <v>1.36025</v>
      </c>
      <c r="AK218" s="10">
        <f>R218*(0.0114*(7.5^3.128))+S218*(0.0114*(15^3.128))+T218*(0.0114*(25^3.128))+U218*(0.0114*(35^3.128))</f>
        <v>54.414959423729201</v>
      </c>
    </row>
    <row r="219" spans="1:41" s="9" customFormat="1" ht="12.75" customHeight="1">
      <c r="A219" s="4">
        <v>16</v>
      </c>
      <c r="B219" s="4">
        <v>2</v>
      </c>
      <c r="C219" s="4">
        <v>2</v>
      </c>
      <c r="D219" s="5">
        <v>39477</v>
      </c>
      <c r="E219" s="6" t="s">
        <v>73</v>
      </c>
      <c r="F219" s="4" t="s">
        <v>74</v>
      </c>
      <c r="G219" s="4" t="s">
        <v>74</v>
      </c>
      <c r="H219" s="4" t="s">
        <v>75</v>
      </c>
      <c r="I219" s="4" t="s">
        <v>40</v>
      </c>
      <c r="J219" s="4" t="s">
        <v>110</v>
      </c>
      <c r="K219" s="13">
        <v>20</v>
      </c>
      <c r="L219" s="4" t="str">
        <f t="shared" si="12"/>
        <v>15-20</v>
      </c>
      <c r="M219" s="4" t="s">
        <v>76</v>
      </c>
      <c r="N219" s="12">
        <v>15</v>
      </c>
      <c r="O219" s="4" t="s">
        <v>79</v>
      </c>
      <c r="P219" s="12" t="s">
        <v>54</v>
      </c>
      <c r="Q219" s="7"/>
      <c r="R219" s="7"/>
      <c r="S219" s="7"/>
      <c r="T219" s="7">
        <v>4</v>
      </c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4">
        <f t="shared" si="13"/>
        <v>25</v>
      </c>
      <c r="AF219" s="8">
        <f t="shared" si="14"/>
        <v>4</v>
      </c>
      <c r="AG219" s="8">
        <v>1271.45</v>
      </c>
      <c r="AH219" s="4">
        <f t="shared" si="15"/>
        <v>0.1</v>
      </c>
      <c r="AI219" s="4">
        <f t="shared" si="15"/>
        <v>31.786250000000003</v>
      </c>
      <c r="AJ219" s="4"/>
      <c r="AK219" s="10">
        <f>Q219*(0.024*(2.5^2.93))+R219*(0.024*(7.5^2.93))+S219*(0.0225*((15/1.03416)^3))+T219*(0.0225*((25/1.03416)^3))+U219*(0.0225*((35/1.03416)^3))</f>
        <v>1271.4501227160222</v>
      </c>
    </row>
    <row r="220" spans="1:41" ht="12.75" customHeight="1">
      <c r="A220" s="4">
        <v>16</v>
      </c>
      <c r="B220" s="4">
        <v>2</v>
      </c>
      <c r="C220" s="4">
        <v>2</v>
      </c>
      <c r="D220" s="5">
        <v>39477</v>
      </c>
      <c r="E220" s="6" t="s">
        <v>73</v>
      </c>
      <c r="F220" s="4" t="s">
        <v>74</v>
      </c>
      <c r="G220" s="4" t="s">
        <v>74</v>
      </c>
      <c r="H220" s="4" t="s">
        <v>75</v>
      </c>
      <c r="I220" s="4" t="s">
        <v>40</v>
      </c>
      <c r="J220" s="4" t="s">
        <v>110</v>
      </c>
      <c r="K220" s="13">
        <v>20</v>
      </c>
      <c r="L220" s="4" t="str">
        <f t="shared" si="12"/>
        <v>15-20</v>
      </c>
      <c r="M220" s="4" t="s">
        <v>76</v>
      </c>
      <c r="N220" s="12">
        <v>16</v>
      </c>
      <c r="O220" s="4" t="s">
        <v>69</v>
      </c>
      <c r="P220" s="12" t="s">
        <v>48</v>
      </c>
      <c r="S220" s="7">
        <v>3</v>
      </c>
      <c r="AE220" s="4">
        <f t="shared" si="13"/>
        <v>15</v>
      </c>
      <c r="AF220" s="8">
        <f t="shared" si="14"/>
        <v>3</v>
      </c>
      <c r="AG220" s="8">
        <v>328.4</v>
      </c>
      <c r="AH220" s="4">
        <f t="shared" si="15"/>
        <v>7.4999999999999997E-2</v>
      </c>
      <c r="AI220" s="4">
        <f t="shared" si="15"/>
        <v>8.2099999999999991</v>
      </c>
      <c r="AK220" s="10">
        <f>Q220*(0.029*(2.5^2.98))+R220*(0.029*(7.5^2.98))+S220*(0.0222*(15^3.14))</f>
        <v>328.39821102842569</v>
      </c>
    </row>
    <row r="221" spans="1:41" ht="12.75" customHeight="1">
      <c r="A221" s="4">
        <v>16</v>
      </c>
      <c r="B221" s="4">
        <v>2</v>
      </c>
      <c r="C221" s="4">
        <v>2</v>
      </c>
      <c r="D221" s="5">
        <v>39477</v>
      </c>
      <c r="E221" s="6" t="s">
        <v>73</v>
      </c>
      <c r="F221" s="4" t="s">
        <v>74</v>
      </c>
      <c r="G221" s="4" t="s">
        <v>74</v>
      </c>
      <c r="H221" s="4" t="s">
        <v>75</v>
      </c>
      <c r="I221" s="4" t="s">
        <v>40</v>
      </c>
      <c r="J221" s="4" t="s">
        <v>110</v>
      </c>
      <c r="K221" s="13">
        <v>20</v>
      </c>
      <c r="L221" s="4" t="str">
        <f t="shared" si="12"/>
        <v>15-20</v>
      </c>
      <c r="M221" s="4" t="s">
        <v>76</v>
      </c>
      <c r="N221" s="12">
        <v>17</v>
      </c>
      <c r="O221" s="4" t="s">
        <v>95</v>
      </c>
      <c r="P221" s="6" t="s">
        <v>56</v>
      </c>
      <c r="U221" s="7">
        <v>2</v>
      </c>
      <c r="AE221" s="4">
        <f t="shared" si="13"/>
        <v>35</v>
      </c>
      <c r="AF221" s="8">
        <f t="shared" si="14"/>
        <v>2</v>
      </c>
      <c r="AG221" s="8">
        <v>1694.21</v>
      </c>
      <c r="AH221" s="4">
        <f t="shared" si="15"/>
        <v>0.05</v>
      </c>
      <c r="AI221" s="4">
        <f t="shared" si="15"/>
        <v>42.355249999999998</v>
      </c>
      <c r="AK221" s="10">
        <f>S221*(0.0204*(15^2.991))+T221*(0.0204*(25^2.991))+U221*(0.0204*(35^2.991))</f>
        <v>1694.2117278781095</v>
      </c>
    </row>
    <row r="222" spans="1:41" ht="12.75" customHeight="1">
      <c r="A222" s="4">
        <v>16</v>
      </c>
      <c r="B222" s="4">
        <v>2</v>
      </c>
      <c r="C222" s="4">
        <v>2</v>
      </c>
      <c r="D222" s="5">
        <v>39477</v>
      </c>
      <c r="E222" s="6" t="s">
        <v>73</v>
      </c>
      <c r="F222" s="4" t="s">
        <v>74</v>
      </c>
      <c r="G222" s="4" t="s">
        <v>74</v>
      </c>
      <c r="H222" s="4" t="s">
        <v>75</v>
      </c>
      <c r="I222" s="4" t="s">
        <v>40</v>
      </c>
      <c r="J222" s="4" t="s">
        <v>110</v>
      </c>
      <c r="K222" s="13">
        <v>20</v>
      </c>
      <c r="L222" s="4" t="str">
        <f t="shared" si="12"/>
        <v>15-20</v>
      </c>
      <c r="M222" s="4" t="s">
        <v>76</v>
      </c>
      <c r="N222" s="12">
        <v>18</v>
      </c>
      <c r="O222" s="4" t="s">
        <v>102</v>
      </c>
      <c r="P222" s="6" t="s">
        <v>63</v>
      </c>
      <c r="U222" s="7">
        <v>1</v>
      </c>
      <c r="AE222" s="4">
        <f t="shared" si="13"/>
        <v>35</v>
      </c>
      <c r="AF222" s="8">
        <f t="shared" si="14"/>
        <v>1</v>
      </c>
      <c r="AG222" s="8">
        <v>664.91</v>
      </c>
      <c r="AH222" s="4">
        <f t="shared" si="15"/>
        <v>2.5000000000000001E-2</v>
      </c>
      <c r="AI222" s="4">
        <f t="shared" si="15"/>
        <v>16.62275</v>
      </c>
      <c r="AK222" s="10">
        <f>R222*(0.0153*(7.5^3.0038))+S222*(0.0153*(15^3.0038))+T222*(0.0153*(25^3.0038))+U222*(0.0153*(35^3.0038))</f>
        <v>664.91024160654422</v>
      </c>
    </row>
    <row r="223" spans="1:41" ht="12.75" customHeight="1">
      <c r="A223" s="4">
        <v>16</v>
      </c>
      <c r="B223" s="4">
        <v>2</v>
      </c>
      <c r="C223" s="4">
        <v>2</v>
      </c>
      <c r="D223" s="5">
        <v>39477</v>
      </c>
      <c r="E223" s="6" t="s">
        <v>73</v>
      </c>
      <c r="F223" s="4" t="s">
        <v>74</v>
      </c>
      <c r="G223" s="4" t="s">
        <v>74</v>
      </c>
      <c r="H223" s="4" t="s">
        <v>75</v>
      </c>
      <c r="I223" s="4" t="s">
        <v>40</v>
      </c>
      <c r="J223" s="4" t="s">
        <v>110</v>
      </c>
      <c r="K223" s="13">
        <v>20</v>
      </c>
      <c r="L223" s="4" t="str">
        <f t="shared" si="12"/>
        <v>15-20</v>
      </c>
      <c r="M223" s="4" t="s">
        <v>76</v>
      </c>
      <c r="N223" s="12">
        <v>19</v>
      </c>
      <c r="O223" s="4" t="s">
        <v>66</v>
      </c>
      <c r="P223" s="12" t="s">
        <v>46</v>
      </c>
      <c r="Q223" s="7">
        <v>2</v>
      </c>
      <c r="AE223" s="4">
        <f t="shared" si="13"/>
        <v>2.5</v>
      </c>
      <c r="AF223" s="8">
        <f t="shared" si="14"/>
        <v>2</v>
      </c>
      <c r="AG223" s="8">
        <v>0.56999999999999995</v>
      </c>
      <c r="AH223" s="4">
        <f t="shared" si="15"/>
        <v>0.05</v>
      </c>
      <c r="AI223" s="4">
        <f t="shared" si="15"/>
        <v>1.4249999999999999E-2</v>
      </c>
      <c r="AK223" s="10">
        <f>Q223*(0.0213*(2.5^2.8235))+R223*(0.0213*(7.5^2.8235))</f>
        <v>0.56623044088770236</v>
      </c>
    </row>
    <row r="224" spans="1:41" s="9" customFormat="1" ht="12.75" customHeight="1">
      <c r="A224" s="4">
        <v>17</v>
      </c>
      <c r="B224" s="4">
        <v>2</v>
      </c>
      <c r="C224" s="4">
        <v>2</v>
      </c>
      <c r="D224" s="5">
        <v>39477</v>
      </c>
      <c r="E224" s="6" t="s">
        <v>73</v>
      </c>
      <c r="F224" s="4" t="s">
        <v>74</v>
      </c>
      <c r="G224" s="4" t="s">
        <v>74</v>
      </c>
      <c r="H224" s="4" t="s">
        <v>75</v>
      </c>
      <c r="I224" s="4" t="s">
        <v>40</v>
      </c>
      <c r="J224" s="4" t="s">
        <v>110</v>
      </c>
      <c r="K224" s="13">
        <v>17</v>
      </c>
      <c r="L224" s="4" t="str">
        <f t="shared" si="12"/>
        <v>15-20</v>
      </c>
      <c r="M224" s="4" t="s">
        <v>76</v>
      </c>
      <c r="N224" s="4">
        <v>1</v>
      </c>
      <c r="O224" s="4" t="s">
        <v>45</v>
      </c>
      <c r="P224" s="6" t="s">
        <v>46</v>
      </c>
      <c r="Q224" s="7"/>
      <c r="R224" s="7"/>
      <c r="S224" s="7"/>
      <c r="T224" s="7">
        <v>4</v>
      </c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4">
        <f t="shared" si="13"/>
        <v>25</v>
      </c>
      <c r="AF224" s="8">
        <f t="shared" si="14"/>
        <v>4</v>
      </c>
      <c r="AG224" s="8">
        <v>1214.78</v>
      </c>
      <c r="AH224" s="4">
        <f t="shared" si="15"/>
        <v>0.1</v>
      </c>
      <c r="AI224" s="4">
        <f t="shared" si="15"/>
        <v>30.369499999999999</v>
      </c>
      <c r="AJ224" s="4"/>
      <c r="AK224" s="10">
        <f>Q224*(0.039*((2.5/1.15)^2.91))+S224*(0.039*((15/1.15)^2.91))+T224*(0.039*((25/1.15)^2.91))+U224*(0.039*((35/1.15)^2.91))</f>
        <v>1214.7846852958342</v>
      </c>
      <c r="AL224" s="4"/>
      <c r="AM224" s="4"/>
      <c r="AN224" s="4"/>
      <c r="AO224" s="4"/>
    </row>
    <row r="225" spans="1:37" ht="12.75" customHeight="1">
      <c r="A225" s="4">
        <v>17</v>
      </c>
      <c r="B225" s="4">
        <v>2</v>
      </c>
      <c r="C225" s="4">
        <v>2</v>
      </c>
      <c r="D225" s="5">
        <v>39477</v>
      </c>
      <c r="E225" s="6" t="s">
        <v>73</v>
      </c>
      <c r="F225" s="4" t="s">
        <v>74</v>
      </c>
      <c r="G225" s="4" t="s">
        <v>74</v>
      </c>
      <c r="H225" s="4" t="s">
        <v>75</v>
      </c>
      <c r="I225" s="4" t="s">
        <v>40</v>
      </c>
      <c r="J225" s="4" t="s">
        <v>110</v>
      </c>
      <c r="K225" s="13">
        <v>17</v>
      </c>
      <c r="L225" s="4" t="str">
        <f t="shared" si="12"/>
        <v>15-20</v>
      </c>
      <c r="M225" s="4" t="s">
        <v>76</v>
      </c>
      <c r="N225" s="12">
        <v>2</v>
      </c>
      <c r="O225" s="4" t="s">
        <v>79</v>
      </c>
      <c r="P225" s="12" t="s">
        <v>54</v>
      </c>
      <c r="S225" s="7">
        <v>1</v>
      </c>
      <c r="T225" s="7">
        <v>5</v>
      </c>
      <c r="AE225" s="4">
        <f t="shared" si="13"/>
        <v>23.3</v>
      </c>
      <c r="AF225" s="8">
        <f t="shared" si="14"/>
        <v>6</v>
      </c>
      <c r="AG225" s="8">
        <v>1657.97</v>
      </c>
      <c r="AH225" s="4">
        <f t="shared" si="15"/>
        <v>0.15</v>
      </c>
      <c r="AI225" s="4">
        <f t="shared" si="15"/>
        <v>41.449249999999999</v>
      </c>
      <c r="AK225" s="10">
        <f>Q225*(0.024*(2.5^2.93))+R225*(0.024*(7.5^2.93))+S225*(0.0225*((15/1.03416)^3))+T225*(0.0225*((25/1.03416)^3))+U225*(0.0225*((35/1.03416)^3))</f>
        <v>1657.9709600216929</v>
      </c>
    </row>
    <row r="226" spans="1:37" ht="12.75" customHeight="1">
      <c r="A226" s="4">
        <v>17</v>
      </c>
      <c r="B226" s="4">
        <v>2</v>
      </c>
      <c r="C226" s="4">
        <v>2</v>
      </c>
      <c r="D226" s="5">
        <v>39477</v>
      </c>
      <c r="E226" s="6" t="s">
        <v>73</v>
      </c>
      <c r="F226" s="4" t="s">
        <v>74</v>
      </c>
      <c r="G226" s="4" t="s">
        <v>74</v>
      </c>
      <c r="H226" s="4" t="s">
        <v>75</v>
      </c>
      <c r="I226" s="4" t="s">
        <v>40</v>
      </c>
      <c r="J226" s="4" t="s">
        <v>110</v>
      </c>
      <c r="K226" s="13">
        <v>17</v>
      </c>
      <c r="L226" s="4" t="str">
        <f t="shared" si="12"/>
        <v>15-20</v>
      </c>
      <c r="M226" s="4" t="s">
        <v>76</v>
      </c>
      <c r="N226" s="4">
        <v>3</v>
      </c>
      <c r="O226" s="4" t="s">
        <v>87</v>
      </c>
      <c r="P226" s="6" t="s">
        <v>46</v>
      </c>
      <c r="T226" s="7">
        <v>1</v>
      </c>
      <c r="AE226" s="4">
        <f t="shared" si="13"/>
        <v>25</v>
      </c>
      <c r="AF226" s="8">
        <f t="shared" si="14"/>
        <v>1</v>
      </c>
      <c r="AG226" s="8">
        <v>248.93</v>
      </c>
      <c r="AH226" s="4">
        <f t="shared" si="15"/>
        <v>2.5000000000000001E-2</v>
      </c>
      <c r="AI226" s="4">
        <f t="shared" si="15"/>
        <v>6.2232500000000002</v>
      </c>
      <c r="AK226" s="10">
        <f>Q226*(0.0229*((2.5/1.08)^2.958))+R226*(0.0229*((7.5/1.08)^2.958))+S226*(0.0229*((15/1.08)^2.958))+T226*(0.0229*((25/1.08)^2.958))+U226*(0.0229*((35/1.08)^2.958))</f>
        <v>248.92846396069424</v>
      </c>
    </row>
    <row r="227" spans="1:37" ht="12.75" customHeight="1">
      <c r="A227" s="4">
        <v>17</v>
      </c>
      <c r="B227" s="4">
        <v>2</v>
      </c>
      <c r="C227" s="4">
        <v>2</v>
      </c>
      <c r="D227" s="5">
        <v>39477</v>
      </c>
      <c r="E227" s="6" t="s">
        <v>73</v>
      </c>
      <c r="F227" s="4" t="s">
        <v>74</v>
      </c>
      <c r="G227" s="4" t="s">
        <v>74</v>
      </c>
      <c r="H227" s="4" t="s">
        <v>75</v>
      </c>
      <c r="I227" s="4" t="s">
        <v>40</v>
      </c>
      <c r="J227" s="4" t="s">
        <v>110</v>
      </c>
      <c r="K227" s="13">
        <v>17</v>
      </c>
      <c r="L227" s="4" t="str">
        <f t="shared" si="12"/>
        <v>15-20</v>
      </c>
      <c r="M227" s="4" t="s">
        <v>76</v>
      </c>
      <c r="N227" s="4">
        <v>4</v>
      </c>
      <c r="O227" s="4" t="s">
        <v>82</v>
      </c>
      <c r="P227" s="6" t="s">
        <v>46</v>
      </c>
      <c r="T227" s="7">
        <v>7</v>
      </c>
      <c r="AE227" s="4">
        <f t="shared" si="13"/>
        <v>25</v>
      </c>
      <c r="AF227" s="8">
        <f t="shared" si="14"/>
        <v>7</v>
      </c>
      <c r="AG227" s="8">
        <v>1758.87</v>
      </c>
      <c r="AH227" s="4">
        <f t="shared" si="15"/>
        <v>0.17499999999999999</v>
      </c>
      <c r="AI227" s="4">
        <f t="shared" si="15"/>
        <v>43.97175</v>
      </c>
      <c r="AK227" s="10">
        <f>Q227*(0.0121*((2.5/1.09)^3.161))+R227*(0.0121*((7.5/1.09)^3.161))+S227*(0.0335*(15^2.772))+T227*(0.0335*(25^2.772))+U227*(0.0335*(35^2.772))</f>
        <v>1758.8651790506026</v>
      </c>
    </row>
    <row r="228" spans="1:37" ht="12.75" customHeight="1">
      <c r="A228" s="4">
        <v>17</v>
      </c>
      <c r="B228" s="4">
        <v>2</v>
      </c>
      <c r="C228" s="4">
        <v>2</v>
      </c>
      <c r="D228" s="5">
        <v>39477</v>
      </c>
      <c r="E228" s="6" t="s">
        <v>73</v>
      </c>
      <c r="F228" s="4" t="s">
        <v>74</v>
      </c>
      <c r="G228" s="4" t="s">
        <v>74</v>
      </c>
      <c r="H228" s="4" t="s">
        <v>75</v>
      </c>
      <c r="I228" s="4" t="s">
        <v>40</v>
      </c>
      <c r="J228" s="4" t="s">
        <v>110</v>
      </c>
      <c r="K228" s="13">
        <v>17</v>
      </c>
      <c r="L228" s="4" t="str">
        <f t="shared" si="12"/>
        <v>15-20</v>
      </c>
      <c r="M228" s="4" t="s">
        <v>76</v>
      </c>
      <c r="N228" s="4">
        <v>5</v>
      </c>
      <c r="O228" s="4" t="s">
        <v>95</v>
      </c>
      <c r="P228" s="6" t="s">
        <v>56</v>
      </c>
      <c r="T228" s="7">
        <v>12</v>
      </c>
      <c r="AE228" s="4">
        <f t="shared" si="13"/>
        <v>25</v>
      </c>
      <c r="AF228" s="8">
        <f t="shared" si="14"/>
        <v>12</v>
      </c>
      <c r="AG228" s="8">
        <v>3715.78</v>
      </c>
      <c r="AH228" s="4">
        <f t="shared" si="15"/>
        <v>0.3</v>
      </c>
      <c r="AI228" s="4">
        <f t="shared" si="15"/>
        <v>92.894500000000008</v>
      </c>
      <c r="AK228" s="10">
        <f>S228*(0.0204*(15^2.991))+T228*(0.0204*(25^2.991))+U228*(0.0204*(35^2.991))</f>
        <v>3715.7798851833327</v>
      </c>
    </row>
    <row r="229" spans="1:37" ht="12.75" customHeight="1">
      <c r="A229" s="4">
        <v>17</v>
      </c>
      <c r="B229" s="4">
        <v>2</v>
      </c>
      <c r="C229" s="4">
        <v>2</v>
      </c>
      <c r="D229" s="5">
        <v>39477</v>
      </c>
      <c r="E229" s="6" t="s">
        <v>73</v>
      </c>
      <c r="F229" s="4" t="s">
        <v>74</v>
      </c>
      <c r="G229" s="4" t="s">
        <v>74</v>
      </c>
      <c r="H229" s="4" t="s">
        <v>75</v>
      </c>
      <c r="I229" s="4" t="s">
        <v>40</v>
      </c>
      <c r="J229" s="4" t="s">
        <v>110</v>
      </c>
      <c r="K229" s="13">
        <v>17</v>
      </c>
      <c r="L229" s="4" t="str">
        <f t="shared" si="12"/>
        <v>15-20</v>
      </c>
      <c r="M229" s="4" t="s">
        <v>76</v>
      </c>
      <c r="N229" s="12">
        <v>6</v>
      </c>
      <c r="O229" s="4" t="s">
        <v>53</v>
      </c>
      <c r="P229" s="12" t="s">
        <v>54</v>
      </c>
      <c r="S229" s="7">
        <v>2</v>
      </c>
      <c r="T229" s="7">
        <v>3</v>
      </c>
      <c r="AE229" s="4">
        <f t="shared" si="13"/>
        <v>21</v>
      </c>
      <c r="AF229" s="8">
        <f t="shared" si="14"/>
        <v>5</v>
      </c>
      <c r="AG229" s="8">
        <v>880.82</v>
      </c>
      <c r="AH229" s="4">
        <f t="shared" si="15"/>
        <v>0.125</v>
      </c>
      <c r="AI229" s="4">
        <f t="shared" si="15"/>
        <v>22.020500000000002</v>
      </c>
      <c r="AK229" s="10">
        <f>Q229*(0.026*(2.5^2.87))+R229*(0.026*(7.5^2.87))+S229*(0.0236*((15/1.1)^2.975))+T229*(0.0236*((25/1.1)^2.975))+U229*(0.0236*((35/1.1)^2.975))</f>
        <v>880.82494242075165</v>
      </c>
    </row>
    <row r="230" spans="1:37" ht="12.75" customHeight="1">
      <c r="A230" s="4">
        <v>17</v>
      </c>
      <c r="B230" s="4">
        <v>2</v>
      </c>
      <c r="C230" s="4">
        <v>2</v>
      </c>
      <c r="D230" s="5">
        <v>39477</v>
      </c>
      <c r="E230" s="6" t="s">
        <v>73</v>
      </c>
      <c r="F230" s="4" t="s">
        <v>74</v>
      </c>
      <c r="G230" s="4" t="s">
        <v>74</v>
      </c>
      <c r="H230" s="4" t="s">
        <v>75</v>
      </c>
      <c r="I230" s="4" t="s">
        <v>40</v>
      </c>
      <c r="J230" s="4" t="s">
        <v>110</v>
      </c>
      <c r="K230" s="13">
        <v>17</v>
      </c>
      <c r="L230" s="4" t="str">
        <f t="shared" si="12"/>
        <v>15-20</v>
      </c>
      <c r="M230" s="4" t="s">
        <v>76</v>
      </c>
      <c r="N230" s="4">
        <v>7</v>
      </c>
      <c r="O230" s="4" t="s">
        <v>120</v>
      </c>
      <c r="P230" s="6" t="s">
        <v>54</v>
      </c>
      <c r="U230" s="7">
        <v>1</v>
      </c>
      <c r="AE230" s="4">
        <f t="shared" si="13"/>
        <v>35</v>
      </c>
      <c r="AF230" s="8">
        <f t="shared" si="14"/>
        <v>1</v>
      </c>
      <c r="AG230" s="8">
        <v>759.68</v>
      </c>
      <c r="AH230" s="4">
        <f t="shared" si="15"/>
        <v>2.5000000000000001E-2</v>
      </c>
      <c r="AI230" s="4">
        <f t="shared" si="15"/>
        <v>18.991999999999997</v>
      </c>
      <c r="AK230" s="10">
        <f>R230*(0.0162*(7.5^3.0252))+S230*(0.0162*(15^3.0252))+T230*(0.0162*(25^3.0252))+U230*(0.0162*(35^3.0252))+V230*(0.0162*(45^3.0252))</f>
        <v>759.67819720000477</v>
      </c>
    </row>
    <row r="231" spans="1:37" ht="12.75" customHeight="1">
      <c r="A231" s="4">
        <v>17</v>
      </c>
      <c r="B231" s="4">
        <v>2</v>
      </c>
      <c r="C231" s="4">
        <v>2</v>
      </c>
      <c r="D231" s="5">
        <v>39477</v>
      </c>
      <c r="E231" s="6" t="s">
        <v>73</v>
      </c>
      <c r="F231" s="4" t="s">
        <v>74</v>
      </c>
      <c r="G231" s="4" t="s">
        <v>74</v>
      </c>
      <c r="H231" s="4" t="s">
        <v>75</v>
      </c>
      <c r="I231" s="4" t="s">
        <v>40</v>
      </c>
      <c r="J231" s="4" t="s">
        <v>110</v>
      </c>
      <c r="K231" s="13">
        <v>17</v>
      </c>
      <c r="L231" s="4" t="str">
        <f t="shared" si="12"/>
        <v>15-20</v>
      </c>
      <c r="M231" s="4" t="s">
        <v>76</v>
      </c>
      <c r="N231" s="12">
        <v>8</v>
      </c>
      <c r="O231" s="4" t="s">
        <v>100</v>
      </c>
      <c r="P231" s="12" t="s">
        <v>44</v>
      </c>
      <c r="Y231" s="7">
        <v>1</v>
      </c>
      <c r="AE231" s="4">
        <f t="shared" si="13"/>
        <v>75</v>
      </c>
      <c r="AF231" s="8">
        <f t="shared" si="14"/>
        <v>1</v>
      </c>
      <c r="AG231" s="8">
        <v>1601.67</v>
      </c>
      <c r="AH231" s="4">
        <f t="shared" si="15"/>
        <v>2.5000000000000001E-2</v>
      </c>
      <c r="AI231" s="4">
        <f t="shared" si="15"/>
        <v>40.04175</v>
      </c>
      <c r="AK231" s="10">
        <f>R231*(0.0009*(7.5^3.3334))+T231*(0.0009*(25^3.3334))+U231*(0.0009*(35^3.3334))+V231*(0.0009*(45^3.3334))+W231*(0.0009*(55^3.3334))+X231*(0.0009*(65^3.3334))+Y231*(0.0009*(75^3.3334))</f>
        <v>1601.6651455416347</v>
      </c>
    </row>
    <row r="232" spans="1:37" ht="12.75" customHeight="1">
      <c r="A232" s="4">
        <v>17</v>
      </c>
      <c r="B232" s="4">
        <v>2</v>
      </c>
      <c r="C232" s="4">
        <v>2</v>
      </c>
      <c r="D232" s="5">
        <v>39477</v>
      </c>
      <c r="E232" s="6" t="s">
        <v>73</v>
      </c>
      <c r="F232" s="4" t="s">
        <v>74</v>
      </c>
      <c r="G232" s="4" t="s">
        <v>74</v>
      </c>
      <c r="H232" s="4" t="s">
        <v>75</v>
      </c>
      <c r="I232" s="4" t="s">
        <v>40</v>
      </c>
      <c r="J232" s="4" t="s">
        <v>110</v>
      </c>
      <c r="K232" s="13">
        <v>17</v>
      </c>
      <c r="L232" s="4" t="str">
        <f t="shared" si="12"/>
        <v>15-20</v>
      </c>
      <c r="M232" s="4" t="s">
        <v>76</v>
      </c>
      <c r="N232" s="4">
        <v>9</v>
      </c>
      <c r="O232" s="4" t="s">
        <v>59</v>
      </c>
      <c r="P232" s="6" t="s">
        <v>46</v>
      </c>
      <c r="R232" s="7">
        <v>3</v>
      </c>
      <c r="AE232" s="4">
        <f t="shared" si="13"/>
        <v>7.5</v>
      </c>
      <c r="AF232" s="8">
        <f t="shared" si="14"/>
        <v>3</v>
      </c>
      <c r="AG232" s="8">
        <v>13.55</v>
      </c>
      <c r="AH232" s="4">
        <f t="shared" si="15"/>
        <v>7.4999999999999997E-2</v>
      </c>
      <c r="AI232" s="4">
        <f t="shared" si="15"/>
        <v>0.33875</v>
      </c>
      <c r="AK232" s="10">
        <f>Q232*(0.0093*(2.5^3.07))+R232*(0.0093*(7.5^3.07))+S232*(0.0093*(15^3.07))+T232*(0.0126*(25^3.0673))</f>
        <v>13.553213568176872</v>
      </c>
    </row>
    <row r="233" spans="1:37" s="9" customFormat="1" ht="12.75" customHeight="1">
      <c r="A233" s="4">
        <v>17</v>
      </c>
      <c r="B233" s="4">
        <v>2</v>
      </c>
      <c r="C233" s="4">
        <v>2</v>
      </c>
      <c r="D233" s="5">
        <v>39477</v>
      </c>
      <c r="E233" s="6" t="s">
        <v>73</v>
      </c>
      <c r="F233" s="4" t="s">
        <v>74</v>
      </c>
      <c r="G233" s="4" t="s">
        <v>74</v>
      </c>
      <c r="H233" s="4" t="s">
        <v>75</v>
      </c>
      <c r="I233" s="4" t="s">
        <v>40</v>
      </c>
      <c r="J233" s="4" t="s">
        <v>110</v>
      </c>
      <c r="K233" s="13">
        <v>17</v>
      </c>
      <c r="L233" s="4" t="str">
        <f t="shared" si="12"/>
        <v>15-20</v>
      </c>
      <c r="M233" s="4" t="s">
        <v>76</v>
      </c>
      <c r="N233" s="12">
        <v>10</v>
      </c>
      <c r="O233" s="4" t="s">
        <v>69</v>
      </c>
      <c r="P233" s="12" t="s">
        <v>48</v>
      </c>
      <c r="Q233" s="7"/>
      <c r="R233" s="7"/>
      <c r="S233" s="7">
        <v>3</v>
      </c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4">
        <f t="shared" si="13"/>
        <v>15</v>
      </c>
      <c r="AF233" s="8">
        <f t="shared" si="14"/>
        <v>3</v>
      </c>
      <c r="AG233" s="8">
        <v>328.4</v>
      </c>
      <c r="AH233" s="4">
        <f t="shared" si="15"/>
        <v>7.4999999999999997E-2</v>
      </c>
      <c r="AI233" s="4">
        <f t="shared" si="15"/>
        <v>8.2099999999999991</v>
      </c>
      <c r="AJ233" s="4"/>
      <c r="AK233" s="10">
        <f>Q233*(0.029*(2.5^2.98))+R233*(0.029*(7.5^2.98))+S233*(0.0222*(15^3.14))</f>
        <v>328.39821102842569</v>
      </c>
    </row>
    <row r="234" spans="1:37" ht="12.75" customHeight="1">
      <c r="A234" s="4">
        <v>17</v>
      </c>
      <c r="B234" s="4">
        <v>2</v>
      </c>
      <c r="C234" s="4">
        <v>2</v>
      </c>
      <c r="D234" s="5">
        <v>39477</v>
      </c>
      <c r="E234" s="6" t="s">
        <v>73</v>
      </c>
      <c r="F234" s="4" t="s">
        <v>74</v>
      </c>
      <c r="G234" s="4" t="s">
        <v>74</v>
      </c>
      <c r="H234" s="4" t="s">
        <v>75</v>
      </c>
      <c r="I234" s="4" t="s">
        <v>40</v>
      </c>
      <c r="J234" s="4" t="s">
        <v>110</v>
      </c>
      <c r="K234" s="13">
        <v>17</v>
      </c>
      <c r="L234" s="4" t="str">
        <f t="shared" si="12"/>
        <v>15-20</v>
      </c>
      <c r="M234" s="4" t="s">
        <v>76</v>
      </c>
      <c r="N234" s="12">
        <v>11</v>
      </c>
      <c r="O234" s="4" t="s">
        <v>60</v>
      </c>
      <c r="P234" s="12" t="s">
        <v>48</v>
      </c>
      <c r="R234" s="7">
        <v>1</v>
      </c>
      <c r="AE234" s="4">
        <f t="shared" si="13"/>
        <v>7.5</v>
      </c>
      <c r="AF234" s="8">
        <f t="shared" si="14"/>
        <v>1</v>
      </c>
      <c r="AG234" s="8">
        <v>7.04</v>
      </c>
      <c r="AH234" s="4">
        <f t="shared" si="15"/>
        <v>2.5000000000000001E-2</v>
      </c>
      <c r="AI234" s="4">
        <f t="shared" si="15"/>
        <v>0.17599999999999999</v>
      </c>
      <c r="AK234" s="10">
        <f>Q234*(0.0197*(2.5^2.9174))+R234*(0.0197*(7.5^2.9174))+S234*(0.0197*(15^2.9174))</f>
        <v>7.0367149081055116</v>
      </c>
    </row>
    <row r="235" spans="1:37" ht="12.75" customHeight="1">
      <c r="A235" s="4">
        <v>17</v>
      </c>
      <c r="B235" s="4">
        <v>2</v>
      </c>
      <c r="C235" s="4">
        <v>2</v>
      </c>
      <c r="D235" s="5">
        <v>39477</v>
      </c>
      <c r="E235" s="6" t="s">
        <v>73</v>
      </c>
      <c r="F235" s="4" t="s">
        <v>74</v>
      </c>
      <c r="G235" s="4" t="s">
        <v>74</v>
      </c>
      <c r="H235" s="4" t="s">
        <v>75</v>
      </c>
      <c r="I235" s="4" t="s">
        <v>40</v>
      </c>
      <c r="J235" s="4" t="s">
        <v>110</v>
      </c>
      <c r="K235" s="13">
        <v>17</v>
      </c>
      <c r="L235" s="4" t="str">
        <f t="shared" si="12"/>
        <v>15-20</v>
      </c>
      <c r="M235" s="4" t="s">
        <v>76</v>
      </c>
      <c r="N235" s="12">
        <v>12</v>
      </c>
      <c r="O235" s="4" t="s">
        <v>121</v>
      </c>
      <c r="P235" s="6" t="s">
        <v>56</v>
      </c>
      <c r="U235" s="7">
        <v>1</v>
      </c>
      <c r="AE235" s="4">
        <f t="shared" si="13"/>
        <v>35</v>
      </c>
      <c r="AF235" s="8">
        <f t="shared" si="14"/>
        <v>1</v>
      </c>
      <c r="AG235" s="8">
        <v>1362.24</v>
      </c>
      <c r="AH235" s="4">
        <f t="shared" si="15"/>
        <v>2.5000000000000001E-2</v>
      </c>
      <c r="AI235" s="4">
        <f t="shared" si="15"/>
        <v>34.055999999999997</v>
      </c>
      <c r="AK235" s="10">
        <f>S235*(0.0203*(15^3.126))+T235*(0.0203*(25^3.126))+U235*(0.0203*(35^3.126))</f>
        <v>1362.2372273563635</v>
      </c>
    </row>
    <row r="236" spans="1:37" ht="12.75" customHeight="1">
      <c r="A236" s="4">
        <v>17</v>
      </c>
      <c r="B236" s="4">
        <v>2</v>
      </c>
      <c r="C236" s="4">
        <v>2</v>
      </c>
      <c r="D236" s="5">
        <v>39477</v>
      </c>
      <c r="E236" s="6" t="s">
        <v>73</v>
      </c>
      <c r="F236" s="4" t="s">
        <v>74</v>
      </c>
      <c r="G236" s="4" t="s">
        <v>74</v>
      </c>
      <c r="H236" s="4" t="s">
        <v>75</v>
      </c>
      <c r="I236" s="4" t="s">
        <v>40</v>
      </c>
      <c r="J236" s="4" t="s">
        <v>110</v>
      </c>
      <c r="K236" s="13">
        <v>17</v>
      </c>
      <c r="L236" s="4" t="str">
        <f t="shared" si="12"/>
        <v>15-20</v>
      </c>
      <c r="M236" s="4" t="s">
        <v>76</v>
      </c>
      <c r="N236" s="12">
        <v>13</v>
      </c>
      <c r="O236" s="4" t="s">
        <v>107</v>
      </c>
      <c r="P236" s="6" t="s">
        <v>54</v>
      </c>
      <c r="U236" s="7">
        <v>1</v>
      </c>
      <c r="AE236" s="4">
        <f t="shared" si="13"/>
        <v>35</v>
      </c>
      <c r="AF236" s="8">
        <f t="shared" si="14"/>
        <v>1</v>
      </c>
      <c r="AG236" s="8">
        <v>759.68</v>
      </c>
      <c r="AH236" s="4">
        <f t="shared" si="15"/>
        <v>2.5000000000000001E-2</v>
      </c>
      <c r="AI236" s="4">
        <f t="shared" si="15"/>
        <v>18.991999999999997</v>
      </c>
      <c r="AK236" s="10">
        <f>R236*(0.0144*(7.5^3.1))+S236*(0.0162*(15^3.0252))+T236*(0.0162*(25^3.0252))+U236*(0.0162*(35^3.0252))+V236*(0.0162*(45^3.0252))</f>
        <v>759.67819720000477</v>
      </c>
    </row>
    <row r="237" spans="1:37" ht="12.75" customHeight="1">
      <c r="A237" s="4">
        <v>17</v>
      </c>
      <c r="B237" s="4">
        <v>2</v>
      </c>
      <c r="C237" s="4">
        <v>2</v>
      </c>
      <c r="D237" s="5">
        <v>39477</v>
      </c>
      <c r="E237" s="6" t="s">
        <v>73</v>
      </c>
      <c r="F237" s="4" t="s">
        <v>74</v>
      </c>
      <c r="G237" s="4" t="s">
        <v>74</v>
      </c>
      <c r="H237" s="4" t="s">
        <v>75</v>
      </c>
      <c r="I237" s="4" t="s">
        <v>40</v>
      </c>
      <c r="J237" s="4" t="s">
        <v>110</v>
      </c>
      <c r="K237" s="13">
        <v>17</v>
      </c>
      <c r="L237" s="4" t="str">
        <f t="shared" si="12"/>
        <v>15-20</v>
      </c>
      <c r="M237" s="4" t="s">
        <v>76</v>
      </c>
      <c r="N237" s="12">
        <v>14</v>
      </c>
      <c r="O237" s="4" t="s">
        <v>72</v>
      </c>
      <c r="P237" s="6" t="s">
        <v>46</v>
      </c>
      <c r="Q237" s="7">
        <v>2</v>
      </c>
      <c r="AE237" s="4">
        <f t="shared" si="13"/>
        <v>2.5</v>
      </c>
      <c r="AF237" s="8">
        <f t="shared" si="14"/>
        <v>2</v>
      </c>
      <c r="AG237" s="8">
        <v>0.41</v>
      </c>
      <c r="AH237" s="4">
        <f t="shared" si="15"/>
        <v>0.05</v>
      </c>
      <c r="AI237" s="4">
        <f t="shared" si="15"/>
        <v>1.0249999999999999E-2</v>
      </c>
      <c r="AK237" s="10">
        <f>Q237*(0.0128*(2.5^3.036))+R237*(0.0128*(7.5^3.036))+S237*(0.0128*(15^3.036))</f>
        <v>0.41341462064883483</v>
      </c>
    </row>
    <row r="238" spans="1:37" ht="12.75" customHeight="1">
      <c r="A238" s="4">
        <v>17</v>
      </c>
      <c r="B238" s="4">
        <v>2</v>
      </c>
      <c r="C238" s="4">
        <v>2</v>
      </c>
      <c r="D238" s="5">
        <v>39477</v>
      </c>
      <c r="E238" s="6" t="s">
        <v>73</v>
      </c>
      <c r="F238" s="4" t="s">
        <v>74</v>
      </c>
      <c r="G238" s="4" t="s">
        <v>74</v>
      </c>
      <c r="H238" s="4" t="s">
        <v>75</v>
      </c>
      <c r="I238" s="4" t="s">
        <v>40</v>
      </c>
      <c r="J238" s="4" t="s">
        <v>110</v>
      </c>
      <c r="K238" s="13">
        <v>17</v>
      </c>
      <c r="L238" s="4" t="str">
        <f t="shared" si="12"/>
        <v>15-20</v>
      </c>
      <c r="M238" s="4" t="s">
        <v>76</v>
      </c>
      <c r="N238" s="12">
        <v>15</v>
      </c>
      <c r="O238" s="4" t="s">
        <v>89</v>
      </c>
      <c r="P238" s="4" t="s">
        <v>56</v>
      </c>
      <c r="S238" s="7">
        <v>1</v>
      </c>
      <c r="AE238" s="4">
        <f t="shared" si="13"/>
        <v>15</v>
      </c>
      <c r="AF238" s="8">
        <f t="shared" si="14"/>
        <v>1</v>
      </c>
      <c r="AG238" s="8">
        <v>72.010000000000005</v>
      </c>
      <c r="AH238" s="4">
        <f t="shared" si="15"/>
        <v>2.5000000000000001E-2</v>
      </c>
      <c r="AI238" s="4">
        <f t="shared" si="15"/>
        <v>1.8002500000000001</v>
      </c>
      <c r="AK238" s="10">
        <f>R238*(0.0246*(7.5^2.85))+S238*(0.0227*((15/1.13204)^3.12))+T238*(0.0227*((25/1.13204)^3.12))</f>
        <v>72.008183380890259</v>
      </c>
    </row>
    <row r="239" spans="1:37" ht="12.75" customHeight="1">
      <c r="A239" s="4">
        <v>17</v>
      </c>
      <c r="B239" s="4">
        <v>2</v>
      </c>
      <c r="C239" s="4">
        <v>2</v>
      </c>
      <c r="D239" s="5">
        <v>39477</v>
      </c>
      <c r="E239" s="6" t="s">
        <v>73</v>
      </c>
      <c r="F239" s="4" t="s">
        <v>74</v>
      </c>
      <c r="G239" s="4" t="s">
        <v>74</v>
      </c>
      <c r="H239" s="4" t="s">
        <v>75</v>
      </c>
      <c r="I239" s="4" t="s">
        <v>40</v>
      </c>
      <c r="J239" s="4" t="s">
        <v>110</v>
      </c>
      <c r="K239" s="13">
        <v>17</v>
      </c>
      <c r="L239" s="4" t="str">
        <f t="shared" si="12"/>
        <v>15-20</v>
      </c>
      <c r="M239" s="4" t="s">
        <v>76</v>
      </c>
      <c r="N239" s="12">
        <v>16</v>
      </c>
      <c r="O239" s="4" t="s">
        <v>55</v>
      </c>
      <c r="P239" s="6" t="s">
        <v>56</v>
      </c>
      <c r="Q239" s="7">
        <v>2</v>
      </c>
      <c r="AE239" s="4">
        <f t="shared" si="13"/>
        <v>2.5</v>
      </c>
      <c r="AF239" s="8">
        <f t="shared" si="14"/>
        <v>2</v>
      </c>
      <c r="AG239" s="8">
        <v>0.35</v>
      </c>
      <c r="AH239" s="4">
        <f t="shared" si="15"/>
        <v>0.05</v>
      </c>
      <c r="AI239" s="4">
        <f t="shared" si="15"/>
        <v>8.7499999999999991E-3</v>
      </c>
      <c r="AK239" s="10">
        <f>Q239*(0.0109*(2.5^3.0249))+R239*(0.0109*(7.5^3.0249))</f>
        <v>0.34848591197730788</v>
      </c>
    </row>
    <row r="240" spans="1:37" ht="12.75" customHeight="1">
      <c r="A240" s="4">
        <v>18</v>
      </c>
      <c r="B240" s="4">
        <v>2</v>
      </c>
      <c r="C240" s="4">
        <v>2</v>
      </c>
      <c r="D240" s="5">
        <v>39477</v>
      </c>
      <c r="E240" s="6" t="s">
        <v>73</v>
      </c>
      <c r="F240" s="4" t="s">
        <v>74</v>
      </c>
      <c r="G240" s="4" t="s">
        <v>74</v>
      </c>
      <c r="H240" s="4" t="s">
        <v>75</v>
      </c>
      <c r="I240" s="4" t="s">
        <v>40</v>
      </c>
      <c r="J240" s="4" t="s">
        <v>110</v>
      </c>
      <c r="K240" s="13">
        <v>15</v>
      </c>
      <c r="L240" s="4" t="str">
        <f t="shared" si="12"/>
        <v>10-15</v>
      </c>
      <c r="M240" s="4" t="s">
        <v>76</v>
      </c>
      <c r="N240" s="4">
        <v>1</v>
      </c>
      <c r="O240" s="4" t="s">
        <v>95</v>
      </c>
      <c r="P240" s="6" t="s">
        <v>56</v>
      </c>
      <c r="S240" s="7">
        <v>2</v>
      </c>
      <c r="T240" s="7">
        <v>7</v>
      </c>
      <c r="AE240" s="4">
        <f t="shared" si="13"/>
        <v>22.8</v>
      </c>
      <c r="AF240" s="8">
        <f t="shared" si="14"/>
        <v>9</v>
      </c>
      <c r="AG240" s="8">
        <v>2301.92</v>
      </c>
      <c r="AH240" s="4">
        <f t="shared" si="15"/>
        <v>0.22500000000000001</v>
      </c>
      <c r="AI240" s="4">
        <f t="shared" si="15"/>
        <v>57.548000000000002</v>
      </c>
      <c r="AK240" s="10">
        <f>S240*(0.0204*(15^2.991))+T240*(0.0204*(25^2.991))+U240*(0.0204*(35^2.991))</f>
        <v>2301.9227475252833</v>
      </c>
    </row>
    <row r="241" spans="1:37" ht="12.75" customHeight="1">
      <c r="A241" s="4">
        <v>18</v>
      </c>
      <c r="B241" s="4">
        <v>2</v>
      </c>
      <c r="C241" s="4">
        <v>2</v>
      </c>
      <c r="D241" s="5">
        <v>39477</v>
      </c>
      <c r="E241" s="6" t="s">
        <v>73</v>
      </c>
      <c r="F241" s="4" t="s">
        <v>74</v>
      </c>
      <c r="G241" s="4" t="s">
        <v>74</v>
      </c>
      <c r="H241" s="4" t="s">
        <v>75</v>
      </c>
      <c r="I241" s="4" t="s">
        <v>40</v>
      </c>
      <c r="J241" s="4" t="s">
        <v>110</v>
      </c>
      <c r="K241" s="13">
        <v>15</v>
      </c>
      <c r="L241" s="4" t="str">
        <f t="shared" si="12"/>
        <v>10-15</v>
      </c>
      <c r="M241" s="4" t="s">
        <v>76</v>
      </c>
      <c r="N241" s="12">
        <v>2</v>
      </c>
      <c r="O241" s="4" t="s">
        <v>89</v>
      </c>
      <c r="P241" s="4" t="s">
        <v>56</v>
      </c>
      <c r="R241" s="7">
        <v>1</v>
      </c>
      <c r="AE241" s="4">
        <f t="shared" si="13"/>
        <v>7.5</v>
      </c>
      <c r="AF241" s="8">
        <f t="shared" si="14"/>
        <v>1</v>
      </c>
      <c r="AG241" s="8">
        <v>7.67</v>
      </c>
      <c r="AH241" s="4">
        <f t="shared" si="15"/>
        <v>2.5000000000000001E-2</v>
      </c>
      <c r="AI241" s="4">
        <f t="shared" si="15"/>
        <v>0.19175</v>
      </c>
      <c r="AK241" s="10">
        <f>R241*(0.0246*(7.5^2.85))+S241*(0.0227*((15/1.13204)^3.12))+T241*(0.0227*((25/1.13204)^3.12))</f>
        <v>7.671136449313793</v>
      </c>
    </row>
    <row r="242" spans="1:37" ht="12.75" customHeight="1">
      <c r="A242" s="4">
        <v>18</v>
      </c>
      <c r="B242" s="4">
        <v>2</v>
      </c>
      <c r="C242" s="4">
        <v>2</v>
      </c>
      <c r="D242" s="5">
        <v>39477</v>
      </c>
      <c r="E242" s="6" t="s">
        <v>73</v>
      </c>
      <c r="F242" s="4" t="s">
        <v>74</v>
      </c>
      <c r="G242" s="4" t="s">
        <v>74</v>
      </c>
      <c r="H242" s="4" t="s">
        <v>75</v>
      </c>
      <c r="I242" s="4" t="s">
        <v>40</v>
      </c>
      <c r="J242" s="4" t="s">
        <v>110</v>
      </c>
      <c r="K242" s="13">
        <v>15</v>
      </c>
      <c r="L242" s="4" t="str">
        <f t="shared" si="12"/>
        <v>10-15</v>
      </c>
      <c r="M242" s="4" t="s">
        <v>76</v>
      </c>
      <c r="N242" s="12">
        <v>3</v>
      </c>
      <c r="O242" s="4" t="s">
        <v>53</v>
      </c>
      <c r="P242" s="12" t="s">
        <v>54</v>
      </c>
      <c r="S242" s="7">
        <v>7</v>
      </c>
      <c r="AE242" s="4">
        <f t="shared" si="13"/>
        <v>15</v>
      </c>
      <c r="AF242" s="8">
        <f t="shared" si="14"/>
        <v>7</v>
      </c>
      <c r="AG242" s="8">
        <v>392.41</v>
      </c>
      <c r="AH242" s="4">
        <f t="shared" si="15"/>
        <v>0.17499999999999999</v>
      </c>
      <c r="AI242" s="4">
        <f t="shared" si="15"/>
        <v>9.8102499999999999</v>
      </c>
      <c r="AK242" s="10">
        <f>Q242*(0.026*(2.5^2.87))+R242*(0.026*(7.5^2.87))+S242*(0.0236*((15/1.1)^2.975))+T242*(0.0236*((25/1.1)^2.975))+U242*(0.0236*((35/1.1)^2.975))</f>
        <v>392.40840442481044</v>
      </c>
    </row>
    <row r="243" spans="1:37" ht="12.75" customHeight="1">
      <c r="A243" s="4">
        <v>18</v>
      </c>
      <c r="B243" s="4">
        <v>2</v>
      </c>
      <c r="C243" s="4">
        <v>2</v>
      </c>
      <c r="D243" s="5">
        <v>39477</v>
      </c>
      <c r="E243" s="6" t="s">
        <v>73</v>
      </c>
      <c r="F243" s="4" t="s">
        <v>74</v>
      </c>
      <c r="G243" s="4" t="s">
        <v>74</v>
      </c>
      <c r="H243" s="4" t="s">
        <v>75</v>
      </c>
      <c r="I243" s="4" t="s">
        <v>40</v>
      </c>
      <c r="J243" s="4" t="s">
        <v>110</v>
      </c>
      <c r="K243" s="13">
        <v>15</v>
      </c>
      <c r="L243" s="4" t="str">
        <f t="shared" si="12"/>
        <v>10-15</v>
      </c>
      <c r="M243" s="4" t="s">
        <v>76</v>
      </c>
      <c r="N243" s="4">
        <v>4</v>
      </c>
      <c r="O243" s="4" t="s">
        <v>45</v>
      </c>
      <c r="P243" s="6" t="s">
        <v>46</v>
      </c>
      <c r="S243" s="7">
        <v>1</v>
      </c>
      <c r="T243" s="7">
        <v>6</v>
      </c>
      <c r="AE243" s="4">
        <f t="shared" si="13"/>
        <v>23.6</v>
      </c>
      <c r="AF243" s="8">
        <f t="shared" si="14"/>
        <v>7</v>
      </c>
      <c r="AG243" s="8">
        <v>1890.86</v>
      </c>
      <c r="AH243" s="4">
        <f t="shared" si="15"/>
        <v>0.17499999999999999</v>
      </c>
      <c r="AI243" s="4">
        <f t="shared" si="15"/>
        <v>47.271499999999996</v>
      </c>
      <c r="AK243" s="10">
        <f>Q243*(0.039*((2.5/1.15)^2.91))+S243*(0.039*((15/1.15)^2.91))+T243*(0.039*((25/1.15)^2.91))+U243*(0.039*((35/1.15)^2.91))</f>
        <v>1890.8616409231408</v>
      </c>
    </row>
    <row r="244" spans="1:37" ht="12.75" customHeight="1">
      <c r="A244" s="4">
        <v>18</v>
      </c>
      <c r="B244" s="4">
        <v>2</v>
      </c>
      <c r="C244" s="4">
        <v>2</v>
      </c>
      <c r="D244" s="5">
        <v>39477</v>
      </c>
      <c r="E244" s="6" t="s">
        <v>73</v>
      </c>
      <c r="F244" s="4" t="s">
        <v>74</v>
      </c>
      <c r="G244" s="4" t="s">
        <v>74</v>
      </c>
      <c r="H244" s="4" t="s">
        <v>75</v>
      </c>
      <c r="I244" s="4" t="s">
        <v>40</v>
      </c>
      <c r="J244" s="4" t="s">
        <v>110</v>
      </c>
      <c r="K244" s="13">
        <v>15</v>
      </c>
      <c r="L244" s="4" t="str">
        <f t="shared" si="12"/>
        <v>10-15</v>
      </c>
      <c r="M244" s="4" t="s">
        <v>76</v>
      </c>
      <c r="N244" s="4">
        <v>5</v>
      </c>
      <c r="O244" s="4" t="s">
        <v>87</v>
      </c>
      <c r="P244" s="6" t="s">
        <v>46</v>
      </c>
      <c r="S244" s="7">
        <v>1</v>
      </c>
      <c r="T244" s="7">
        <v>2</v>
      </c>
      <c r="AE244" s="4">
        <f t="shared" si="13"/>
        <v>21.7</v>
      </c>
      <c r="AF244" s="8">
        <f t="shared" si="14"/>
        <v>3</v>
      </c>
      <c r="AG244" s="8">
        <v>552.79</v>
      </c>
      <c r="AH244" s="4">
        <f t="shared" si="15"/>
        <v>7.4999999999999997E-2</v>
      </c>
      <c r="AI244" s="4">
        <f t="shared" si="15"/>
        <v>13.819749999999999</v>
      </c>
      <c r="AK244" s="10">
        <f>Q244*(0.0229*((2.5/1.08)^2.958))+R244*(0.0229*((7.5/1.08)^2.958))+S244*(0.0229*((15/1.08)^2.958))+T244*(0.0229*((25/1.08)^2.958))+U244*(0.0229*((35/1.08)^2.958))</f>
        <v>552.79152682071197</v>
      </c>
    </row>
    <row r="245" spans="1:37" ht="12.75" customHeight="1">
      <c r="A245" s="4">
        <v>18</v>
      </c>
      <c r="B245" s="4">
        <v>2</v>
      </c>
      <c r="C245" s="4">
        <v>2</v>
      </c>
      <c r="D245" s="5">
        <v>39477</v>
      </c>
      <c r="E245" s="6" t="s">
        <v>73</v>
      </c>
      <c r="F245" s="4" t="s">
        <v>74</v>
      </c>
      <c r="G245" s="4" t="s">
        <v>74</v>
      </c>
      <c r="H245" s="4" t="s">
        <v>75</v>
      </c>
      <c r="I245" s="4" t="s">
        <v>40</v>
      </c>
      <c r="J245" s="4" t="s">
        <v>110</v>
      </c>
      <c r="K245" s="13">
        <v>15</v>
      </c>
      <c r="L245" s="4" t="str">
        <f t="shared" si="12"/>
        <v>10-15</v>
      </c>
      <c r="M245" s="4" t="s">
        <v>76</v>
      </c>
      <c r="N245" s="12">
        <v>6</v>
      </c>
      <c r="O245" s="4" t="s">
        <v>79</v>
      </c>
      <c r="P245" s="12" t="s">
        <v>54</v>
      </c>
      <c r="T245" s="7">
        <v>1</v>
      </c>
      <c r="U245" s="7">
        <v>1</v>
      </c>
      <c r="AE245" s="4">
        <f t="shared" si="13"/>
        <v>30</v>
      </c>
      <c r="AF245" s="8">
        <f t="shared" si="14"/>
        <v>2</v>
      </c>
      <c r="AG245" s="8">
        <v>1190.08</v>
      </c>
      <c r="AH245" s="4">
        <f t="shared" si="15"/>
        <v>0.05</v>
      </c>
      <c r="AI245" s="4">
        <f t="shared" si="15"/>
        <v>29.751999999999999</v>
      </c>
      <c r="AK245" s="10">
        <f>Q245*(0.024*(2.5^2.93))+R245*(0.024*(7.5^2.93))+S245*(0.0225*((15/1.03416)^3))+T245*(0.0225*((25/1.03416)^3))+U245*(0.0225*((35/1.03416)^3))</f>
        <v>1190.077314862197</v>
      </c>
    </row>
    <row r="246" spans="1:37" ht="12.75" customHeight="1">
      <c r="A246" s="4">
        <v>18</v>
      </c>
      <c r="B246" s="4">
        <v>2</v>
      </c>
      <c r="C246" s="4">
        <v>2</v>
      </c>
      <c r="D246" s="5">
        <v>39477</v>
      </c>
      <c r="E246" s="6" t="s">
        <v>73</v>
      </c>
      <c r="F246" s="4" t="s">
        <v>74</v>
      </c>
      <c r="G246" s="4" t="s">
        <v>74</v>
      </c>
      <c r="H246" s="4" t="s">
        <v>75</v>
      </c>
      <c r="I246" s="4" t="s">
        <v>40</v>
      </c>
      <c r="J246" s="4" t="s">
        <v>110</v>
      </c>
      <c r="K246" s="13">
        <v>15</v>
      </c>
      <c r="L246" s="4" t="str">
        <f t="shared" si="12"/>
        <v>10-15</v>
      </c>
      <c r="M246" s="4" t="s">
        <v>76</v>
      </c>
      <c r="N246" s="4">
        <v>7</v>
      </c>
      <c r="O246" s="4" t="s">
        <v>78</v>
      </c>
      <c r="P246" s="12" t="s">
        <v>44</v>
      </c>
      <c r="U246" s="7">
        <v>13</v>
      </c>
      <c r="AE246" s="4">
        <f t="shared" si="13"/>
        <v>35</v>
      </c>
      <c r="AF246" s="8">
        <f t="shared" si="14"/>
        <v>13</v>
      </c>
      <c r="AG246" s="8">
        <v>6498.02</v>
      </c>
      <c r="AH246" s="4">
        <f t="shared" si="15"/>
        <v>0.32500000000000001</v>
      </c>
      <c r="AI246" s="4">
        <f t="shared" si="15"/>
        <v>162.45050000000001</v>
      </c>
      <c r="AK246" s="10">
        <f>T246*(0.0524*((25/1.16064)^2.69))+U246*(0.0524*((35/1.16064)^2.69))</f>
        <v>6498.024020236151</v>
      </c>
    </row>
    <row r="247" spans="1:37" ht="12.75" customHeight="1">
      <c r="A247" s="4">
        <v>18</v>
      </c>
      <c r="B247" s="4">
        <v>2</v>
      </c>
      <c r="C247" s="4">
        <v>2</v>
      </c>
      <c r="D247" s="5">
        <v>39477</v>
      </c>
      <c r="E247" s="6" t="s">
        <v>73</v>
      </c>
      <c r="F247" s="4" t="s">
        <v>74</v>
      </c>
      <c r="G247" s="4" t="s">
        <v>74</v>
      </c>
      <c r="H247" s="4" t="s">
        <v>75</v>
      </c>
      <c r="I247" s="4" t="s">
        <v>40</v>
      </c>
      <c r="J247" s="4" t="s">
        <v>110</v>
      </c>
      <c r="K247" s="13">
        <v>15</v>
      </c>
      <c r="L247" s="4" t="str">
        <f t="shared" si="12"/>
        <v>10-15</v>
      </c>
      <c r="M247" s="4" t="s">
        <v>76</v>
      </c>
      <c r="N247" s="4">
        <v>8</v>
      </c>
      <c r="O247" s="4" t="s">
        <v>69</v>
      </c>
      <c r="P247" s="12" t="s">
        <v>48</v>
      </c>
      <c r="S247" s="7">
        <v>2</v>
      </c>
      <c r="AE247" s="4">
        <f t="shared" si="13"/>
        <v>15</v>
      </c>
      <c r="AF247" s="8">
        <f t="shared" si="14"/>
        <v>2</v>
      </c>
      <c r="AG247" s="8">
        <v>218.93</v>
      </c>
      <c r="AH247" s="4">
        <f t="shared" si="15"/>
        <v>0.05</v>
      </c>
      <c r="AI247" s="4">
        <f t="shared" si="15"/>
        <v>5.4732500000000002</v>
      </c>
      <c r="AK247" s="10">
        <f>Q247*(0.029*(2.5^2.98))+R247*(0.029*(7.5^2.98))+S247*(0.0222*(15^3.14))</f>
        <v>218.93214068561713</v>
      </c>
    </row>
    <row r="248" spans="1:37" ht="12.75" customHeight="1">
      <c r="A248" s="4">
        <v>18</v>
      </c>
      <c r="B248" s="4">
        <v>2</v>
      </c>
      <c r="C248" s="4">
        <v>2</v>
      </c>
      <c r="D248" s="5">
        <v>39477</v>
      </c>
      <c r="E248" s="6" t="s">
        <v>73</v>
      </c>
      <c r="F248" s="4" t="s">
        <v>74</v>
      </c>
      <c r="G248" s="4" t="s">
        <v>74</v>
      </c>
      <c r="H248" s="4" t="s">
        <v>75</v>
      </c>
      <c r="I248" s="4" t="s">
        <v>40</v>
      </c>
      <c r="J248" s="4" t="s">
        <v>110</v>
      </c>
      <c r="K248" s="13">
        <v>15</v>
      </c>
      <c r="L248" s="4" t="str">
        <f t="shared" si="12"/>
        <v>10-15</v>
      </c>
      <c r="M248" s="4" t="s">
        <v>76</v>
      </c>
      <c r="N248" s="12">
        <v>9</v>
      </c>
      <c r="O248" s="4" t="s">
        <v>101</v>
      </c>
      <c r="P248" s="12" t="s">
        <v>46</v>
      </c>
      <c r="T248" s="7">
        <v>16</v>
      </c>
      <c r="AE248" s="4">
        <f t="shared" si="13"/>
        <v>25</v>
      </c>
      <c r="AF248" s="8">
        <f t="shared" si="14"/>
        <v>16</v>
      </c>
      <c r="AG248" s="8">
        <v>4504.83</v>
      </c>
      <c r="AH248" s="4">
        <f t="shared" si="15"/>
        <v>0.4</v>
      </c>
      <c r="AI248" s="4">
        <f t="shared" si="15"/>
        <v>112.62075</v>
      </c>
      <c r="AK248" s="10">
        <f>Q248*(0.0148*((2.5/1.11359)^3.167))+R248*(0.0148*((7.5/1.11359)^3.167))+S248*(0.0148*((15/1.11359)^3.167))+T248*(0.0148*((25/1.11359)^3.167))+U248*(0.0148*((35/1.11359)^3.167))</f>
        <v>4504.8321071963655</v>
      </c>
    </row>
    <row r="249" spans="1:37" ht="12.75" customHeight="1">
      <c r="A249" s="4">
        <v>18</v>
      </c>
      <c r="B249" s="4">
        <v>2</v>
      </c>
      <c r="C249" s="4">
        <v>2</v>
      </c>
      <c r="D249" s="5">
        <v>39477</v>
      </c>
      <c r="E249" s="6" t="s">
        <v>73</v>
      </c>
      <c r="F249" s="4" t="s">
        <v>74</v>
      </c>
      <c r="G249" s="4" t="s">
        <v>74</v>
      </c>
      <c r="H249" s="4" t="s">
        <v>75</v>
      </c>
      <c r="I249" s="4" t="s">
        <v>40</v>
      </c>
      <c r="J249" s="4" t="s">
        <v>110</v>
      </c>
      <c r="K249" s="13">
        <v>15</v>
      </c>
      <c r="L249" s="4" t="str">
        <f t="shared" si="12"/>
        <v>10-15</v>
      </c>
      <c r="M249" s="4" t="s">
        <v>76</v>
      </c>
      <c r="N249" s="12">
        <v>10</v>
      </c>
      <c r="O249" s="4" t="s">
        <v>58</v>
      </c>
      <c r="P249" s="12" t="s">
        <v>46</v>
      </c>
      <c r="T249" s="7">
        <v>1</v>
      </c>
      <c r="AE249" s="4">
        <f t="shared" si="13"/>
        <v>25</v>
      </c>
      <c r="AF249" s="8">
        <f t="shared" si="14"/>
        <v>1</v>
      </c>
      <c r="AG249" s="8">
        <v>211.39</v>
      </c>
      <c r="AH249" s="4">
        <f t="shared" si="15"/>
        <v>2.5000000000000001E-2</v>
      </c>
      <c r="AI249" s="4">
        <f t="shared" si="15"/>
        <v>5.2847499999999998</v>
      </c>
      <c r="AK249" s="10">
        <f>Q249*(0.0145*((2.5/1.08175)^3.053))+R249*(0.0145*((7.5/1.08175)^3.053))+S249*(0.0145*((15/1.08175)^3.053))+T249*(0.0145*((25/1.08175)^3.053))+U249*(0.0145*((35/1.08175)^3.053))+V249*(0.0145*((45/1.08175)^3.053))+W249*(0.0145*((55/1.08175)^3.053))</f>
        <v>211.39242031612073</v>
      </c>
    </row>
    <row r="250" spans="1:37" ht="12.75" customHeight="1">
      <c r="A250" s="4">
        <v>18</v>
      </c>
      <c r="B250" s="4">
        <v>2</v>
      </c>
      <c r="C250" s="4">
        <v>2</v>
      </c>
      <c r="D250" s="5">
        <v>39477</v>
      </c>
      <c r="E250" s="6" t="s">
        <v>73</v>
      </c>
      <c r="F250" s="4" t="s">
        <v>74</v>
      </c>
      <c r="G250" s="4" t="s">
        <v>74</v>
      </c>
      <c r="H250" s="4" t="s">
        <v>75</v>
      </c>
      <c r="I250" s="4" t="s">
        <v>40</v>
      </c>
      <c r="J250" s="4" t="s">
        <v>110</v>
      </c>
      <c r="K250" s="13">
        <v>15</v>
      </c>
      <c r="L250" s="4" t="str">
        <f t="shared" si="12"/>
        <v>10-15</v>
      </c>
      <c r="M250" s="4" t="s">
        <v>76</v>
      </c>
      <c r="N250" s="4">
        <v>11</v>
      </c>
      <c r="O250" s="4" t="s">
        <v>107</v>
      </c>
      <c r="P250" s="6" t="s">
        <v>54</v>
      </c>
      <c r="U250" s="7">
        <v>1</v>
      </c>
      <c r="AE250" s="4">
        <f t="shared" si="13"/>
        <v>35</v>
      </c>
      <c r="AF250" s="8">
        <f t="shared" si="14"/>
        <v>1</v>
      </c>
      <c r="AG250" s="8">
        <v>759.68</v>
      </c>
      <c r="AH250" s="4">
        <f t="shared" si="15"/>
        <v>2.5000000000000001E-2</v>
      </c>
      <c r="AI250" s="4">
        <f t="shared" si="15"/>
        <v>18.991999999999997</v>
      </c>
      <c r="AK250" s="10">
        <f>R250*(0.0144*(7.5^3.1))+S250*(0.0162*(15^3.0252))+T250*(0.0162*(25^3.0252))+U250*(0.0162*(35^3.0252))+V250*(0.0162*(45^3.0252))</f>
        <v>759.67819720000477</v>
      </c>
    </row>
    <row r="251" spans="1:37" ht="12.75" customHeight="1">
      <c r="A251" s="4">
        <v>18</v>
      </c>
      <c r="B251" s="4">
        <v>2</v>
      </c>
      <c r="C251" s="4">
        <v>2</v>
      </c>
      <c r="D251" s="5">
        <v>39477</v>
      </c>
      <c r="E251" s="6" t="s">
        <v>73</v>
      </c>
      <c r="F251" s="4" t="s">
        <v>74</v>
      </c>
      <c r="G251" s="4" t="s">
        <v>74</v>
      </c>
      <c r="H251" s="4" t="s">
        <v>75</v>
      </c>
      <c r="I251" s="4" t="s">
        <v>40</v>
      </c>
      <c r="J251" s="4" t="s">
        <v>110</v>
      </c>
      <c r="K251" s="13">
        <v>15</v>
      </c>
      <c r="L251" s="4" t="str">
        <f t="shared" si="12"/>
        <v>10-15</v>
      </c>
      <c r="M251" s="4" t="s">
        <v>76</v>
      </c>
      <c r="N251" s="12">
        <v>12</v>
      </c>
      <c r="O251" s="4" t="s">
        <v>60</v>
      </c>
      <c r="P251" s="12" t="s">
        <v>48</v>
      </c>
      <c r="R251" s="7">
        <v>2</v>
      </c>
      <c r="AE251" s="4">
        <f t="shared" si="13"/>
        <v>7.5</v>
      </c>
      <c r="AF251" s="8">
        <f t="shared" si="14"/>
        <v>2</v>
      </c>
      <c r="AG251" s="8">
        <v>14.07</v>
      </c>
      <c r="AH251" s="4">
        <f t="shared" si="15"/>
        <v>0.05</v>
      </c>
      <c r="AI251" s="4">
        <f t="shared" si="15"/>
        <v>0.35175000000000001</v>
      </c>
      <c r="AK251" s="10">
        <f>Q251*(0.0197*(2.5^2.9174))+R251*(0.0197*(7.5^2.9174))+S251*(0.0197*(15^2.9174))</f>
        <v>14.073429816211023</v>
      </c>
    </row>
    <row r="252" spans="1:37" ht="12.75" customHeight="1">
      <c r="A252" s="4">
        <v>18</v>
      </c>
      <c r="B252" s="4">
        <v>2</v>
      </c>
      <c r="C252" s="4">
        <v>2</v>
      </c>
      <c r="D252" s="5">
        <v>39477</v>
      </c>
      <c r="E252" s="6" t="s">
        <v>73</v>
      </c>
      <c r="F252" s="4" t="s">
        <v>74</v>
      </c>
      <c r="G252" s="4" t="s">
        <v>74</v>
      </c>
      <c r="H252" s="4" t="s">
        <v>75</v>
      </c>
      <c r="I252" s="4" t="s">
        <v>40</v>
      </c>
      <c r="J252" s="4" t="s">
        <v>110</v>
      </c>
      <c r="K252" s="13">
        <v>15</v>
      </c>
      <c r="L252" s="4" t="str">
        <f t="shared" si="12"/>
        <v>10-15</v>
      </c>
      <c r="M252" s="4" t="s">
        <v>76</v>
      </c>
      <c r="N252" s="12">
        <v>13</v>
      </c>
      <c r="O252" s="4" t="s">
        <v>59</v>
      </c>
      <c r="P252" s="6" t="s">
        <v>46</v>
      </c>
      <c r="R252" s="7">
        <v>6</v>
      </c>
      <c r="AE252" s="4">
        <f t="shared" si="13"/>
        <v>7.5</v>
      </c>
      <c r="AF252" s="8">
        <f t="shared" si="14"/>
        <v>6</v>
      </c>
      <c r="AG252" s="8">
        <v>27.11</v>
      </c>
      <c r="AH252" s="4">
        <f t="shared" si="15"/>
        <v>0.15</v>
      </c>
      <c r="AI252" s="4">
        <f t="shared" si="15"/>
        <v>0.67774999999999996</v>
      </c>
      <c r="AK252" s="10">
        <f>Q252*(0.0093*(2.5^3.07))+R252*(0.0093*(7.5^3.07))+S252*(0.0093*(15^3.07))+T252*(0.0126*(25^3.0673))</f>
        <v>27.106427136353744</v>
      </c>
    </row>
    <row r="253" spans="1:37" ht="12.75" customHeight="1">
      <c r="A253" s="4">
        <v>18</v>
      </c>
      <c r="B253" s="4">
        <v>2</v>
      </c>
      <c r="C253" s="4">
        <v>2</v>
      </c>
      <c r="D253" s="5">
        <v>39477</v>
      </c>
      <c r="E253" s="6" t="s">
        <v>73</v>
      </c>
      <c r="F253" s="4" t="s">
        <v>74</v>
      </c>
      <c r="G253" s="4" t="s">
        <v>74</v>
      </c>
      <c r="H253" s="4" t="s">
        <v>75</v>
      </c>
      <c r="I253" s="4" t="s">
        <v>40</v>
      </c>
      <c r="J253" s="4" t="s">
        <v>110</v>
      </c>
      <c r="K253" s="13">
        <v>15</v>
      </c>
      <c r="L253" s="4" t="str">
        <f t="shared" si="12"/>
        <v>10-15</v>
      </c>
      <c r="M253" s="4" t="s">
        <v>76</v>
      </c>
      <c r="N253" s="12">
        <v>14</v>
      </c>
      <c r="O253" s="4" t="s">
        <v>49</v>
      </c>
      <c r="P253" s="6" t="s">
        <v>46</v>
      </c>
      <c r="Q253" s="7">
        <v>2</v>
      </c>
      <c r="R253" s="7">
        <v>2</v>
      </c>
      <c r="AE253" s="4">
        <f t="shared" si="13"/>
        <v>5</v>
      </c>
      <c r="AF253" s="8">
        <f t="shared" si="14"/>
        <v>4</v>
      </c>
      <c r="AG253" s="8">
        <v>12.49</v>
      </c>
      <c r="AH253" s="4">
        <f t="shared" si="15"/>
        <v>0.1</v>
      </c>
      <c r="AI253" s="4">
        <f t="shared" si="15"/>
        <v>0.31225000000000003</v>
      </c>
      <c r="AK253" s="10">
        <f>Q253*(0.007*(2.5^3.39))+R253*(0.0126*(7.5^3.0673))+S253*(0.0126*(15^3.0673))+T253*(0.0126*(25^3.0673))+U253*(0.0126*(35^3.0673))</f>
        <v>12.487907878444879</v>
      </c>
    </row>
    <row r="254" spans="1:37" s="13" customFormat="1" ht="12.75" customHeight="1">
      <c r="A254" s="4">
        <v>18</v>
      </c>
      <c r="B254" s="4">
        <v>2</v>
      </c>
      <c r="C254" s="4">
        <v>2</v>
      </c>
      <c r="D254" s="5">
        <v>39477</v>
      </c>
      <c r="E254" s="6" t="s">
        <v>73</v>
      </c>
      <c r="F254" s="4" t="s">
        <v>74</v>
      </c>
      <c r="G254" s="4" t="s">
        <v>74</v>
      </c>
      <c r="H254" s="4" t="s">
        <v>75</v>
      </c>
      <c r="I254" s="4" t="s">
        <v>40</v>
      </c>
      <c r="J254" s="4" t="s">
        <v>110</v>
      </c>
      <c r="K254" s="13">
        <v>15</v>
      </c>
      <c r="L254" s="4" t="str">
        <f t="shared" si="12"/>
        <v>10-15</v>
      </c>
      <c r="M254" s="4" t="s">
        <v>76</v>
      </c>
      <c r="N254" s="12">
        <v>15</v>
      </c>
      <c r="O254" s="4" t="s">
        <v>72</v>
      </c>
      <c r="P254" s="6" t="s">
        <v>46</v>
      </c>
      <c r="Q254" s="7">
        <v>3</v>
      </c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4">
        <f t="shared" si="13"/>
        <v>2.5</v>
      </c>
      <c r="AF254" s="8">
        <f t="shared" si="14"/>
        <v>3</v>
      </c>
      <c r="AG254" s="8">
        <v>0.62</v>
      </c>
      <c r="AH254" s="4">
        <f t="shared" si="15"/>
        <v>7.4999999999999997E-2</v>
      </c>
      <c r="AI254" s="4">
        <f t="shared" si="15"/>
        <v>1.55E-2</v>
      </c>
      <c r="AJ254" s="4"/>
      <c r="AK254" s="10">
        <f>Q254*(0.0128*(2.5^3.036))+R254*(0.0128*(7.5^3.036))+S254*(0.0128*(15^3.036))</f>
        <v>0.62012193097325219</v>
      </c>
    </row>
    <row r="255" spans="1:37" ht="12.75" customHeight="1">
      <c r="A255" s="4">
        <v>19</v>
      </c>
      <c r="B255" s="4">
        <v>2</v>
      </c>
      <c r="C255" s="4">
        <v>2</v>
      </c>
      <c r="D255" s="5">
        <v>39477</v>
      </c>
      <c r="E255" s="6" t="s">
        <v>73</v>
      </c>
      <c r="F255" s="4" t="s">
        <v>74</v>
      </c>
      <c r="G255" s="4" t="s">
        <v>74</v>
      </c>
      <c r="H255" s="4" t="s">
        <v>75</v>
      </c>
      <c r="I255" s="4" t="s">
        <v>93</v>
      </c>
      <c r="J255" s="4" t="s">
        <v>110</v>
      </c>
      <c r="K255" s="13">
        <v>12</v>
      </c>
      <c r="L255" s="4" t="str">
        <f t="shared" si="12"/>
        <v>10-15</v>
      </c>
      <c r="M255" s="4" t="s">
        <v>76</v>
      </c>
      <c r="N255" s="4">
        <v>1</v>
      </c>
      <c r="O255" s="4" t="s">
        <v>68</v>
      </c>
      <c r="P255" s="6" t="s">
        <v>46</v>
      </c>
      <c r="S255" s="7">
        <v>1</v>
      </c>
      <c r="T255" s="7">
        <v>1</v>
      </c>
      <c r="AE255" s="4">
        <f t="shared" si="13"/>
        <v>20</v>
      </c>
      <c r="AF255" s="8">
        <f t="shared" si="14"/>
        <v>2</v>
      </c>
      <c r="AG255" s="8">
        <v>197.27</v>
      </c>
      <c r="AH255" s="4">
        <f t="shared" si="15"/>
        <v>0.05</v>
      </c>
      <c r="AI255" s="4">
        <f t="shared" si="15"/>
        <v>4.9317500000000001</v>
      </c>
      <c r="AK255" s="10">
        <f>Q255*(0.0208*((2.5/1.21)^3))+R255*(0.0208*((7.5/1.21)^3))+S255*(0.0208*((15/1.21)^3))+T255*(0.0079*(25^3.076))+U255*(0.0079*(35^3.076))</f>
        <v>197.27482947203495</v>
      </c>
    </row>
    <row r="256" spans="1:37" ht="12.75" customHeight="1">
      <c r="A256" s="4">
        <v>19</v>
      </c>
      <c r="B256" s="4">
        <v>2</v>
      </c>
      <c r="C256" s="4">
        <v>2</v>
      </c>
      <c r="D256" s="5">
        <v>39477</v>
      </c>
      <c r="E256" s="6" t="s">
        <v>73</v>
      </c>
      <c r="F256" s="4" t="s">
        <v>74</v>
      </c>
      <c r="G256" s="4" t="s">
        <v>74</v>
      </c>
      <c r="H256" s="4" t="s">
        <v>75</v>
      </c>
      <c r="I256" s="4" t="s">
        <v>93</v>
      </c>
      <c r="J256" s="4" t="s">
        <v>110</v>
      </c>
      <c r="K256" s="13">
        <v>12</v>
      </c>
      <c r="L256" s="4" t="str">
        <f t="shared" si="12"/>
        <v>10-15</v>
      </c>
      <c r="M256" s="4" t="s">
        <v>76</v>
      </c>
      <c r="N256" s="4">
        <v>2</v>
      </c>
      <c r="O256" s="4" t="s">
        <v>83</v>
      </c>
      <c r="P256" s="6" t="s">
        <v>84</v>
      </c>
      <c r="R256" s="7">
        <v>2</v>
      </c>
      <c r="AE256" s="4">
        <f t="shared" si="13"/>
        <v>7.5</v>
      </c>
      <c r="AF256" s="8">
        <f t="shared" si="14"/>
        <v>2</v>
      </c>
      <c r="AG256" s="8">
        <v>24.61</v>
      </c>
      <c r="AH256" s="4">
        <f t="shared" si="15"/>
        <v>0.05</v>
      </c>
      <c r="AI256" s="4">
        <f t="shared" si="15"/>
        <v>0.61524999999999996</v>
      </c>
      <c r="AK256" s="10">
        <f>Q256*(0.0349*(2.5^2.9109))+R256*(0.0349*(7.5^2.9109))+S256*(0.0349*(15^2.9109))</f>
        <v>24.60771307139456</v>
      </c>
    </row>
    <row r="257" spans="1:37" ht="12.75" customHeight="1">
      <c r="A257" s="4">
        <v>19</v>
      </c>
      <c r="B257" s="4">
        <v>2</v>
      </c>
      <c r="C257" s="4">
        <v>2</v>
      </c>
      <c r="D257" s="5">
        <v>39477</v>
      </c>
      <c r="E257" s="6" t="s">
        <v>73</v>
      </c>
      <c r="F257" s="4" t="s">
        <v>74</v>
      </c>
      <c r="G257" s="4" t="s">
        <v>74</v>
      </c>
      <c r="H257" s="4" t="s">
        <v>75</v>
      </c>
      <c r="I257" s="4" t="s">
        <v>93</v>
      </c>
      <c r="J257" s="4" t="s">
        <v>110</v>
      </c>
      <c r="K257" s="13">
        <v>12</v>
      </c>
      <c r="L257" s="4" t="str">
        <f t="shared" si="12"/>
        <v>10-15</v>
      </c>
      <c r="M257" s="4" t="s">
        <v>76</v>
      </c>
      <c r="N257" s="12">
        <v>3</v>
      </c>
      <c r="O257" s="4" t="s">
        <v>53</v>
      </c>
      <c r="P257" s="12" t="s">
        <v>54</v>
      </c>
      <c r="S257" s="7">
        <v>2</v>
      </c>
      <c r="AE257" s="4">
        <f t="shared" si="13"/>
        <v>15</v>
      </c>
      <c r="AF257" s="8">
        <f t="shared" si="14"/>
        <v>2</v>
      </c>
      <c r="AG257" s="8">
        <v>112.12</v>
      </c>
      <c r="AH257" s="4">
        <f t="shared" si="15"/>
        <v>0.05</v>
      </c>
      <c r="AI257" s="4">
        <f t="shared" si="15"/>
        <v>2.8029999999999999</v>
      </c>
      <c r="AK257" s="10">
        <f>Q257*(0.026*(2.5^2.87))+R257*(0.026*(7.5^2.87))+S257*(0.0236*((15/1.1)^2.975))+T257*(0.0236*((25/1.1)^2.975))+U257*(0.0236*((35/1.1)^2.975))</f>
        <v>112.11668697851727</v>
      </c>
    </row>
    <row r="258" spans="1:37" ht="12.75" customHeight="1">
      <c r="A258" s="4">
        <v>19</v>
      </c>
      <c r="B258" s="4">
        <v>2</v>
      </c>
      <c r="C258" s="4">
        <v>2</v>
      </c>
      <c r="D258" s="5">
        <v>39477</v>
      </c>
      <c r="E258" s="6" t="s">
        <v>73</v>
      </c>
      <c r="F258" s="4" t="s">
        <v>74</v>
      </c>
      <c r="G258" s="4" t="s">
        <v>74</v>
      </c>
      <c r="H258" s="4" t="s">
        <v>75</v>
      </c>
      <c r="I258" s="4" t="s">
        <v>93</v>
      </c>
      <c r="J258" s="4" t="s">
        <v>110</v>
      </c>
      <c r="K258" s="13">
        <v>12</v>
      </c>
      <c r="L258" s="4" t="str">
        <f t="shared" ref="L258:L321" si="16">IF(K258&lt;=5,"0-5",IF(K258&lt;=10,"5-10",IF(K258&lt;=15,"10-15",IF(K258&lt;=20,"15-20",IF(K258&lt;=25,"20-25",IF(K258&lt;=30,"25-30",IF(K258&lt;=35,"30-35","35-40")))))))</f>
        <v>10-15</v>
      </c>
      <c r="M258" s="4" t="s">
        <v>76</v>
      </c>
      <c r="N258" s="4">
        <v>4</v>
      </c>
      <c r="O258" s="4" t="s">
        <v>95</v>
      </c>
      <c r="P258" s="6" t="s">
        <v>56</v>
      </c>
      <c r="T258" s="7">
        <v>18</v>
      </c>
      <c r="AE258" s="4">
        <f t="shared" ref="AE258:AE321" si="17">ROUND(((Q258*2.5)+(R258*7.5)+(S258*15)+(T258*25)+(U258*35)+(V258*45)+(W258*55)+(X258*65)+(Y258*75)+(Z258*85)+(AA258*95)+(AB258*105)+(AC258*115)+(AD258*195))/(SUM(Q258:AD258)),1)</f>
        <v>25</v>
      </c>
      <c r="AF258" s="8">
        <f t="shared" ref="AF258:AF321" si="18">SUM(Q258:AD258)</f>
        <v>18</v>
      </c>
      <c r="AG258" s="8">
        <v>5573.67</v>
      </c>
      <c r="AH258" s="4">
        <f t="shared" ref="AH258:AI321" si="19">AF258/40</f>
        <v>0.45</v>
      </c>
      <c r="AI258" s="4">
        <f t="shared" si="19"/>
        <v>139.34174999999999</v>
      </c>
      <c r="AK258" s="10">
        <f>S258*(0.0204*(15^2.991))+T258*(0.0204*(25^2.991))+U258*(0.0204*(35^2.991))</f>
        <v>5573.6698277749992</v>
      </c>
    </row>
    <row r="259" spans="1:37" ht="12.75" customHeight="1">
      <c r="A259" s="4">
        <v>19</v>
      </c>
      <c r="B259" s="4">
        <v>2</v>
      </c>
      <c r="C259" s="4">
        <v>2</v>
      </c>
      <c r="D259" s="5">
        <v>39477</v>
      </c>
      <c r="E259" s="6" t="s">
        <v>73</v>
      </c>
      <c r="F259" s="4" t="s">
        <v>74</v>
      </c>
      <c r="G259" s="4" t="s">
        <v>74</v>
      </c>
      <c r="H259" s="4" t="s">
        <v>75</v>
      </c>
      <c r="I259" s="4" t="s">
        <v>93</v>
      </c>
      <c r="J259" s="4" t="s">
        <v>110</v>
      </c>
      <c r="K259" s="13">
        <v>12</v>
      </c>
      <c r="L259" s="4" t="str">
        <f t="shared" si="16"/>
        <v>10-15</v>
      </c>
      <c r="M259" s="4" t="s">
        <v>76</v>
      </c>
      <c r="N259" s="4">
        <v>5</v>
      </c>
      <c r="O259" s="4" t="s">
        <v>77</v>
      </c>
      <c r="P259" s="6" t="s">
        <v>48</v>
      </c>
      <c r="T259" s="7">
        <v>1</v>
      </c>
      <c r="U259" s="7">
        <v>1</v>
      </c>
      <c r="AE259" s="4">
        <f t="shared" si="17"/>
        <v>30</v>
      </c>
      <c r="AF259" s="8">
        <f t="shared" si="18"/>
        <v>2</v>
      </c>
      <c r="AG259" s="8">
        <v>1531.02</v>
      </c>
      <c r="AH259" s="4">
        <f t="shared" si="19"/>
        <v>0.05</v>
      </c>
      <c r="AI259" s="4">
        <f t="shared" si="19"/>
        <v>38.275500000000001</v>
      </c>
      <c r="AK259" s="10">
        <f>R259*(0.0428*(7.5^2.858))+S259*(0.0428*(15^2.858))+T259*(0.0428*(25^2.858))+U259*(0.0428*(35^2.858))</f>
        <v>1531.0239222041876</v>
      </c>
    </row>
    <row r="260" spans="1:37" ht="12.75" customHeight="1">
      <c r="A260" s="12">
        <v>19</v>
      </c>
      <c r="B260" s="12">
        <v>2</v>
      </c>
      <c r="C260" s="12">
        <v>2</v>
      </c>
      <c r="D260" s="14">
        <v>39477</v>
      </c>
      <c r="E260" s="6" t="s">
        <v>73</v>
      </c>
      <c r="F260" s="12" t="s">
        <v>74</v>
      </c>
      <c r="G260" s="12" t="s">
        <v>74</v>
      </c>
      <c r="H260" s="12" t="s">
        <v>75</v>
      </c>
      <c r="I260" s="12" t="s">
        <v>93</v>
      </c>
      <c r="J260" s="12" t="s">
        <v>110</v>
      </c>
      <c r="K260" s="11">
        <v>12</v>
      </c>
      <c r="L260" s="12" t="str">
        <f t="shared" si="16"/>
        <v>10-15</v>
      </c>
      <c r="M260" s="12" t="s">
        <v>76</v>
      </c>
      <c r="N260" s="12">
        <v>6</v>
      </c>
      <c r="O260" s="12" t="s">
        <v>98</v>
      </c>
      <c r="P260" s="6" t="s">
        <v>81</v>
      </c>
      <c r="Q260" s="15"/>
      <c r="R260" s="15"/>
      <c r="S260" s="15"/>
      <c r="T260" s="15"/>
      <c r="U260" s="15">
        <v>1</v>
      </c>
      <c r="V260" s="15"/>
      <c r="W260" s="15"/>
      <c r="X260" s="15"/>
      <c r="Y260" s="15"/>
      <c r="Z260" s="15"/>
      <c r="AA260" s="15"/>
      <c r="AB260" s="15"/>
      <c r="AC260" s="15"/>
      <c r="AD260" s="15"/>
      <c r="AE260" s="12">
        <f t="shared" si="17"/>
        <v>35</v>
      </c>
      <c r="AF260" s="16">
        <f t="shared" si="18"/>
        <v>1</v>
      </c>
      <c r="AG260" s="16">
        <v>452.66</v>
      </c>
      <c r="AH260" s="12">
        <f t="shared" si="19"/>
        <v>2.5000000000000001E-2</v>
      </c>
      <c r="AI260" s="4">
        <f t="shared" si="19"/>
        <v>11.316500000000001</v>
      </c>
      <c r="AJ260" s="12"/>
      <c r="AK260" s="10">
        <f>R260*(0.0135*((7.5/1.14)^3.043))+S260*(0.0135*((15/1.14)^3.043))+T260*(0.0135*((25/1.14)^3.043))+U260*(0.0135*((35/1.14)^3.043))+V260*(0.0135*((45/1.14)^3.043))</f>
        <v>452.65921385260106</v>
      </c>
    </row>
    <row r="261" spans="1:37" ht="12.75" customHeight="1">
      <c r="A261" s="4">
        <v>19</v>
      </c>
      <c r="B261" s="4">
        <v>2</v>
      </c>
      <c r="C261" s="4">
        <v>2</v>
      </c>
      <c r="D261" s="5">
        <v>39477</v>
      </c>
      <c r="E261" s="6" t="s">
        <v>73</v>
      </c>
      <c r="F261" s="4" t="s">
        <v>74</v>
      </c>
      <c r="G261" s="4" t="s">
        <v>74</v>
      </c>
      <c r="H261" s="4" t="s">
        <v>75</v>
      </c>
      <c r="I261" s="4" t="s">
        <v>93</v>
      </c>
      <c r="J261" s="4" t="s">
        <v>110</v>
      </c>
      <c r="K261" s="13">
        <v>12</v>
      </c>
      <c r="L261" s="4" t="str">
        <f t="shared" si="16"/>
        <v>10-15</v>
      </c>
      <c r="M261" s="4" t="s">
        <v>76</v>
      </c>
      <c r="N261" s="12">
        <v>7</v>
      </c>
      <c r="O261" s="4" t="s">
        <v>79</v>
      </c>
      <c r="P261" s="12" t="s">
        <v>54</v>
      </c>
      <c r="T261" s="7">
        <v>1</v>
      </c>
      <c r="AE261" s="4">
        <f t="shared" si="17"/>
        <v>25</v>
      </c>
      <c r="AF261" s="8">
        <f t="shared" si="18"/>
        <v>1</v>
      </c>
      <c r="AG261" s="8">
        <v>317.86</v>
      </c>
      <c r="AH261" s="4">
        <f t="shared" si="19"/>
        <v>2.5000000000000001E-2</v>
      </c>
      <c r="AI261" s="4">
        <f t="shared" si="19"/>
        <v>7.9465000000000003</v>
      </c>
      <c r="AK261" s="10">
        <f>Q261*(0.024*(2.5^2.93))+R261*(0.024*(7.5^2.93))+S261*(0.0225*((15/1.03416)^3))+T261*(0.0225*((25/1.03416)^3))+U261*(0.0225*((35/1.03416)^3))</f>
        <v>317.86253067900554</v>
      </c>
    </row>
    <row r="262" spans="1:37" ht="12.75" customHeight="1">
      <c r="A262" s="4">
        <v>19</v>
      </c>
      <c r="B262" s="4">
        <v>2</v>
      </c>
      <c r="C262" s="4">
        <v>2</v>
      </c>
      <c r="D262" s="5">
        <v>39477</v>
      </c>
      <c r="E262" s="6" t="s">
        <v>73</v>
      </c>
      <c r="F262" s="4" t="s">
        <v>74</v>
      </c>
      <c r="G262" s="4" t="s">
        <v>74</v>
      </c>
      <c r="H262" s="4" t="s">
        <v>75</v>
      </c>
      <c r="I262" s="4" t="s">
        <v>93</v>
      </c>
      <c r="J262" s="4" t="s">
        <v>110</v>
      </c>
      <c r="K262" s="13">
        <v>12</v>
      </c>
      <c r="L262" s="4" t="str">
        <f t="shared" si="16"/>
        <v>10-15</v>
      </c>
      <c r="M262" s="4" t="s">
        <v>76</v>
      </c>
      <c r="N262" s="4">
        <v>8</v>
      </c>
      <c r="O262" s="4" t="s">
        <v>69</v>
      </c>
      <c r="P262" s="12" t="s">
        <v>48</v>
      </c>
      <c r="S262" s="7">
        <v>3</v>
      </c>
      <c r="AE262" s="4">
        <f t="shared" si="17"/>
        <v>15</v>
      </c>
      <c r="AF262" s="8">
        <f t="shared" si="18"/>
        <v>3</v>
      </c>
      <c r="AG262" s="8">
        <v>328.4</v>
      </c>
      <c r="AH262" s="4">
        <f t="shared" si="19"/>
        <v>7.4999999999999997E-2</v>
      </c>
      <c r="AI262" s="4">
        <f t="shared" si="19"/>
        <v>8.2099999999999991</v>
      </c>
      <c r="AK262" s="10">
        <f>Q262*(0.029*(2.5^2.98))+R262*(0.029*(7.5^2.98))+S262*(0.0222*(15^3.14))</f>
        <v>328.39821102842569</v>
      </c>
    </row>
    <row r="263" spans="1:37" ht="12.75" customHeight="1">
      <c r="A263" s="4">
        <v>19</v>
      </c>
      <c r="B263" s="4">
        <v>2</v>
      </c>
      <c r="C263" s="4">
        <v>2</v>
      </c>
      <c r="D263" s="5">
        <v>39477</v>
      </c>
      <c r="E263" s="6" t="s">
        <v>73</v>
      </c>
      <c r="F263" s="4" t="s">
        <v>74</v>
      </c>
      <c r="G263" s="4" t="s">
        <v>74</v>
      </c>
      <c r="H263" s="4" t="s">
        <v>75</v>
      </c>
      <c r="I263" s="4" t="s">
        <v>93</v>
      </c>
      <c r="J263" s="4" t="s">
        <v>110</v>
      </c>
      <c r="K263" s="13">
        <v>12</v>
      </c>
      <c r="L263" s="4" t="str">
        <f t="shared" si="16"/>
        <v>10-15</v>
      </c>
      <c r="M263" s="4" t="s">
        <v>76</v>
      </c>
      <c r="N263" s="4">
        <v>9</v>
      </c>
      <c r="O263" s="4" t="s">
        <v>78</v>
      </c>
      <c r="P263" s="12" t="s">
        <v>44</v>
      </c>
      <c r="U263" s="7">
        <v>5</v>
      </c>
      <c r="AE263" s="4">
        <f t="shared" si="17"/>
        <v>35</v>
      </c>
      <c r="AF263" s="8">
        <f t="shared" si="18"/>
        <v>5</v>
      </c>
      <c r="AG263" s="8">
        <v>2499.2399999999998</v>
      </c>
      <c r="AH263" s="4">
        <f t="shared" si="19"/>
        <v>0.125</v>
      </c>
      <c r="AI263" s="4">
        <f t="shared" si="19"/>
        <v>62.480999999999995</v>
      </c>
      <c r="AK263" s="10">
        <f>T263*(0.0524*((25/1.16064)^2.69))+U263*(0.0524*((35/1.16064)^2.69))</f>
        <v>2499.2400077831348</v>
      </c>
    </row>
    <row r="264" spans="1:37" ht="12.75" customHeight="1">
      <c r="A264" s="4">
        <v>19</v>
      </c>
      <c r="B264" s="4">
        <v>2</v>
      </c>
      <c r="C264" s="4">
        <v>2</v>
      </c>
      <c r="D264" s="5">
        <v>39477</v>
      </c>
      <c r="E264" s="6" t="s">
        <v>73</v>
      </c>
      <c r="F264" s="4" t="s">
        <v>74</v>
      </c>
      <c r="G264" s="4" t="s">
        <v>74</v>
      </c>
      <c r="H264" s="4" t="s">
        <v>75</v>
      </c>
      <c r="I264" s="4" t="s">
        <v>93</v>
      </c>
      <c r="J264" s="4" t="s">
        <v>110</v>
      </c>
      <c r="K264" s="13">
        <v>12</v>
      </c>
      <c r="L264" s="4" t="str">
        <f t="shared" si="16"/>
        <v>10-15</v>
      </c>
      <c r="M264" s="4" t="s">
        <v>76</v>
      </c>
      <c r="N264" s="4">
        <v>10</v>
      </c>
      <c r="O264" s="4" t="s">
        <v>82</v>
      </c>
      <c r="P264" s="6" t="s">
        <v>46</v>
      </c>
      <c r="T264" s="7">
        <v>2</v>
      </c>
      <c r="AE264" s="4">
        <f t="shared" si="17"/>
        <v>25</v>
      </c>
      <c r="AF264" s="8">
        <f t="shared" si="18"/>
        <v>2</v>
      </c>
      <c r="AG264" s="8">
        <v>502.53</v>
      </c>
      <c r="AH264" s="4">
        <f t="shared" si="19"/>
        <v>0.05</v>
      </c>
      <c r="AI264" s="4">
        <f t="shared" si="19"/>
        <v>12.56325</v>
      </c>
      <c r="AK264" s="10">
        <f>Q264*(0.0121*((2.5/1.09)^3.161))+R264*(0.0121*((7.5/1.09)^3.161))+S264*(0.0335*(15^2.772))+T264*(0.0335*(25^2.772))+U264*(0.0335*(35^2.772))</f>
        <v>502.53290830017215</v>
      </c>
    </row>
    <row r="265" spans="1:37" ht="12.75" customHeight="1">
      <c r="A265" s="4">
        <v>19</v>
      </c>
      <c r="B265" s="4">
        <v>2</v>
      </c>
      <c r="C265" s="4">
        <v>2</v>
      </c>
      <c r="D265" s="5">
        <v>39477</v>
      </c>
      <c r="E265" s="6" t="s">
        <v>73</v>
      </c>
      <c r="F265" s="4" t="s">
        <v>74</v>
      </c>
      <c r="G265" s="4" t="s">
        <v>74</v>
      </c>
      <c r="H265" s="4" t="s">
        <v>75</v>
      </c>
      <c r="I265" s="4" t="s">
        <v>93</v>
      </c>
      <c r="J265" s="4" t="s">
        <v>110</v>
      </c>
      <c r="K265" s="13">
        <v>12</v>
      </c>
      <c r="L265" s="4" t="str">
        <f t="shared" si="16"/>
        <v>10-15</v>
      </c>
      <c r="M265" s="4" t="s">
        <v>76</v>
      </c>
      <c r="N265" s="12">
        <v>11</v>
      </c>
      <c r="O265" s="4" t="s">
        <v>101</v>
      </c>
      <c r="P265" s="12" t="s">
        <v>46</v>
      </c>
      <c r="T265" s="7">
        <v>1</v>
      </c>
      <c r="AE265" s="4">
        <f t="shared" si="17"/>
        <v>25</v>
      </c>
      <c r="AF265" s="8">
        <f t="shared" si="18"/>
        <v>1</v>
      </c>
      <c r="AG265" s="8">
        <v>281.55</v>
      </c>
      <c r="AH265" s="4">
        <f t="shared" si="19"/>
        <v>2.5000000000000001E-2</v>
      </c>
      <c r="AI265" s="4">
        <f t="shared" si="19"/>
        <v>7.0387500000000003</v>
      </c>
      <c r="AK265" s="10">
        <f>Q265*(0.0148*((2.5/1.11359)^3.167))+R265*(0.0148*((7.5/1.11359)^3.167))+S265*(0.0148*((15/1.11359)^3.167))+T265*(0.0148*((25/1.11359)^3.167))+U265*(0.0148*((35/1.11359)^3.167))</f>
        <v>281.55200669977285</v>
      </c>
    </row>
    <row r="266" spans="1:37" ht="12.75" customHeight="1">
      <c r="A266" s="12">
        <v>19</v>
      </c>
      <c r="B266" s="12">
        <v>2</v>
      </c>
      <c r="C266" s="12">
        <v>2</v>
      </c>
      <c r="D266" s="14">
        <v>39477</v>
      </c>
      <c r="E266" s="6" t="s">
        <v>73</v>
      </c>
      <c r="F266" s="12" t="s">
        <v>74</v>
      </c>
      <c r="G266" s="12" t="s">
        <v>74</v>
      </c>
      <c r="H266" s="12" t="s">
        <v>75</v>
      </c>
      <c r="I266" s="12" t="s">
        <v>93</v>
      </c>
      <c r="J266" s="12" t="s">
        <v>110</v>
      </c>
      <c r="K266" s="11">
        <v>12</v>
      </c>
      <c r="L266" s="12" t="str">
        <f t="shared" si="16"/>
        <v>10-15</v>
      </c>
      <c r="M266" s="12" t="s">
        <v>76</v>
      </c>
      <c r="N266" s="12">
        <v>12</v>
      </c>
      <c r="O266" s="12" t="s">
        <v>117</v>
      </c>
      <c r="P266" s="6" t="s">
        <v>46</v>
      </c>
      <c r="Q266" s="15">
        <v>4</v>
      </c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2">
        <f t="shared" si="17"/>
        <v>2.5</v>
      </c>
      <c r="AF266" s="16">
        <f t="shared" si="18"/>
        <v>4</v>
      </c>
      <c r="AG266" s="16">
        <v>0.73</v>
      </c>
      <c r="AH266" s="12">
        <f t="shared" si="19"/>
        <v>0.1</v>
      </c>
      <c r="AI266" s="4">
        <f t="shared" si="19"/>
        <v>1.8249999999999999E-2</v>
      </c>
      <c r="AJ266" s="12"/>
      <c r="AK266" s="10">
        <f>Q266*(0.0122*(2.5^2.95))+R266*(0.0122*(7.5^2.95))</f>
        <v>0.72835456676364729</v>
      </c>
    </row>
    <row r="267" spans="1:37" ht="12.75" customHeight="1">
      <c r="A267" s="4">
        <v>19</v>
      </c>
      <c r="B267" s="4">
        <v>2</v>
      </c>
      <c r="C267" s="4">
        <v>2</v>
      </c>
      <c r="D267" s="5">
        <v>39477</v>
      </c>
      <c r="E267" s="6" t="s">
        <v>73</v>
      </c>
      <c r="F267" s="4" t="s">
        <v>74</v>
      </c>
      <c r="G267" s="4" t="s">
        <v>74</v>
      </c>
      <c r="H267" s="4" t="s">
        <v>75</v>
      </c>
      <c r="I267" s="4" t="s">
        <v>93</v>
      </c>
      <c r="J267" s="4" t="s">
        <v>110</v>
      </c>
      <c r="K267" s="13">
        <v>12</v>
      </c>
      <c r="L267" s="4" t="str">
        <f t="shared" si="16"/>
        <v>10-15</v>
      </c>
      <c r="M267" s="4" t="s">
        <v>76</v>
      </c>
      <c r="N267" s="4">
        <v>13</v>
      </c>
      <c r="O267" s="4" t="s">
        <v>71</v>
      </c>
      <c r="P267" s="6" t="s">
        <v>46</v>
      </c>
      <c r="Q267" s="7">
        <v>2</v>
      </c>
      <c r="AE267" s="4">
        <f t="shared" si="17"/>
        <v>2.5</v>
      </c>
      <c r="AF267" s="8">
        <f t="shared" si="18"/>
        <v>2</v>
      </c>
      <c r="AG267" s="8">
        <v>0.28000000000000003</v>
      </c>
      <c r="AH267" s="4">
        <f t="shared" si="19"/>
        <v>0.05</v>
      </c>
      <c r="AI267" s="4">
        <f t="shared" si="19"/>
        <v>7.000000000000001E-3</v>
      </c>
      <c r="AK267" s="10">
        <f>Q267*(0.0089*(2.5^3))+R267*(0.0089*(7.5^3))</f>
        <v>0.27812500000000001</v>
      </c>
    </row>
    <row r="268" spans="1:37" ht="12.75" customHeight="1">
      <c r="A268" s="4">
        <v>19</v>
      </c>
      <c r="B268" s="4">
        <v>2</v>
      </c>
      <c r="C268" s="4">
        <v>2</v>
      </c>
      <c r="D268" s="5">
        <v>39477</v>
      </c>
      <c r="E268" s="6" t="s">
        <v>73</v>
      </c>
      <c r="F268" s="4" t="s">
        <v>74</v>
      </c>
      <c r="G268" s="4" t="s">
        <v>74</v>
      </c>
      <c r="H268" s="4" t="s">
        <v>75</v>
      </c>
      <c r="I268" s="4" t="s">
        <v>93</v>
      </c>
      <c r="J268" s="4" t="s">
        <v>110</v>
      </c>
      <c r="K268" s="13">
        <v>12</v>
      </c>
      <c r="L268" s="4" t="str">
        <f t="shared" si="16"/>
        <v>10-15</v>
      </c>
      <c r="M268" s="4" t="s">
        <v>76</v>
      </c>
      <c r="N268" s="4">
        <v>14</v>
      </c>
      <c r="O268" s="4" t="s">
        <v>122</v>
      </c>
      <c r="P268" s="6" t="s">
        <v>46</v>
      </c>
      <c r="S268" s="7">
        <v>2</v>
      </c>
      <c r="AE268" s="4">
        <f t="shared" si="17"/>
        <v>15</v>
      </c>
      <c r="AF268" s="8">
        <f t="shared" si="18"/>
        <v>2</v>
      </c>
      <c r="AG268" s="8">
        <v>101.48</v>
      </c>
      <c r="AH268" s="4">
        <f t="shared" si="19"/>
        <v>0.05</v>
      </c>
      <c r="AI268" s="4">
        <f t="shared" si="19"/>
        <v>2.5369999999999999</v>
      </c>
      <c r="AK268" s="10">
        <f>Q268*(0.0087*(2.5^3.202))+R268*(0.0087*(7.5^3.202))+S268*(0.0087*(15^3.202))+T268*(0.0087*(25^3.202))</f>
        <v>101.48303799505338</v>
      </c>
    </row>
    <row r="269" spans="1:37" ht="12.75" customHeight="1">
      <c r="A269" s="4">
        <v>20</v>
      </c>
      <c r="B269" s="4">
        <v>2</v>
      </c>
      <c r="C269" s="4">
        <v>2</v>
      </c>
      <c r="D269" s="5">
        <v>39477</v>
      </c>
      <c r="E269" s="6" t="s">
        <v>73</v>
      </c>
      <c r="F269" s="4" t="s">
        <v>74</v>
      </c>
      <c r="G269" s="4" t="s">
        <v>74</v>
      </c>
      <c r="H269" s="4" t="s">
        <v>75</v>
      </c>
      <c r="I269" s="4" t="s">
        <v>93</v>
      </c>
      <c r="J269" s="4" t="s">
        <v>110</v>
      </c>
      <c r="K269" s="13">
        <v>12</v>
      </c>
      <c r="L269" s="4" t="str">
        <f t="shared" si="16"/>
        <v>10-15</v>
      </c>
      <c r="M269" s="4" t="s">
        <v>94</v>
      </c>
      <c r="N269" s="4">
        <v>1</v>
      </c>
      <c r="O269" s="4" t="s">
        <v>68</v>
      </c>
      <c r="P269" s="6" t="s">
        <v>46</v>
      </c>
      <c r="S269" s="7">
        <v>2</v>
      </c>
      <c r="T269" s="7">
        <v>6</v>
      </c>
      <c r="AE269" s="4">
        <f t="shared" si="17"/>
        <v>22.5</v>
      </c>
      <c r="AF269" s="8">
        <f t="shared" si="18"/>
        <v>8</v>
      </c>
      <c r="AG269" s="8">
        <v>1025.1400000000001</v>
      </c>
      <c r="AH269" s="4">
        <f t="shared" si="19"/>
        <v>0.2</v>
      </c>
      <c r="AI269" s="4">
        <f t="shared" si="19"/>
        <v>25.628500000000003</v>
      </c>
      <c r="AK269" s="10">
        <f>Q269*(0.0208*((2.5/1.21)^3))+R269*(0.0208*((7.5/1.21)^3))+S269*(0.0208*((15/1.21)^3))+T269*(0.0079*(25^3.076))+U269*(0.0079*(35^3.076))</f>
        <v>1025.1446972731089</v>
      </c>
    </row>
    <row r="270" spans="1:37" ht="12.75" customHeight="1">
      <c r="A270" s="4">
        <v>20</v>
      </c>
      <c r="B270" s="4">
        <v>2</v>
      </c>
      <c r="C270" s="4">
        <v>2</v>
      </c>
      <c r="D270" s="5">
        <v>39477</v>
      </c>
      <c r="E270" s="6" t="s">
        <v>73</v>
      </c>
      <c r="F270" s="4" t="s">
        <v>74</v>
      </c>
      <c r="G270" s="4" t="s">
        <v>74</v>
      </c>
      <c r="H270" s="4" t="s">
        <v>75</v>
      </c>
      <c r="I270" s="4" t="s">
        <v>93</v>
      </c>
      <c r="J270" s="4" t="s">
        <v>110</v>
      </c>
      <c r="K270" s="13">
        <v>12</v>
      </c>
      <c r="L270" s="4" t="str">
        <f t="shared" si="16"/>
        <v>10-15</v>
      </c>
      <c r="M270" s="4" t="s">
        <v>94</v>
      </c>
      <c r="N270" s="4">
        <v>2</v>
      </c>
      <c r="O270" s="4" t="s">
        <v>82</v>
      </c>
      <c r="P270" s="6" t="s">
        <v>46</v>
      </c>
      <c r="S270" s="7">
        <v>1</v>
      </c>
      <c r="T270" s="7">
        <v>7</v>
      </c>
      <c r="AE270" s="4">
        <f t="shared" si="17"/>
        <v>23.8</v>
      </c>
      <c r="AF270" s="8">
        <f t="shared" si="18"/>
        <v>8</v>
      </c>
      <c r="AG270" s="8">
        <v>1819.84</v>
      </c>
      <c r="AH270" s="4">
        <f t="shared" si="19"/>
        <v>0.2</v>
      </c>
      <c r="AI270" s="4">
        <f t="shared" si="19"/>
        <v>45.495999999999995</v>
      </c>
      <c r="AK270" s="10">
        <f>Q270*(0.0121*((2.5/1.09)^3.161))+R270*(0.0121*((7.5/1.09)^3.161))+S270*(0.0335*(15^2.772))+T270*(0.0335*(25^2.772))+U270*(0.0335*(35^2.772))</f>
        <v>1819.8427018337957</v>
      </c>
    </row>
    <row r="271" spans="1:37" ht="12.75" customHeight="1">
      <c r="A271" s="12">
        <v>20</v>
      </c>
      <c r="B271" s="12">
        <v>2</v>
      </c>
      <c r="C271" s="12">
        <v>2</v>
      </c>
      <c r="D271" s="14">
        <v>39477</v>
      </c>
      <c r="E271" s="6" t="s">
        <v>73</v>
      </c>
      <c r="F271" s="12" t="s">
        <v>74</v>
      </c>
      <c r="G271" s="12" t="s">
        <v>74</v>
      </c>
      <c r="H271" s="12" t="s">
        <v>75</v>
      </c>
      <c r="I271" s="12" t="s">
        <v>93</v>
      </c>
      <c r="J271" s="12" t="s">
        <v>110</v>
      </c>
      <c r="K271" s="11">
        <v>12</v>
      </c>
      <c r="L271" s="12" t="str">
        <f t="shared" si="16"/>
        <v>10-15</v>
      </c>
      <c r="M271" s="12" t="s">
        <v>94</v>
      </c>
      <c r="N271" s="12">
        <v>3</v>
      </c>
      <c r="O271" s="12" t="s">
        <v>83</v>
      </c>
      <c r="P271" s="6" t="s">
        <v>84</v>
      </c>
      <c r="Q271" s="15"/>
      <c r="R271" s="15">
        <v>3</v>
      </c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2">
        <f t="shared" si="17"/>
        <v>7.5</v>
      </c>
      <c r="AF271" s="16">
        <f t="shared" si="18"/>
        <v>3</v>
      </c>
      <c r="AG271" s="16">
        <v>36.909999999999997</v>
      </c>
      <c r="AH271" s="12">
        <f t="shared" si="19"/>
        <v>7.4999999999999997E-2</v>
      </c>
      <c r="AI271" s="4">
        <f t="shared" si="19"/>
        <v>0.92274999999999996</v>
      </c>
      <c r="AJ271" s="12"/>
      <c r="AK271" s="10">
        <f>Q271*(0.0349*(2.5^2.9109))+R271*(0.0349*(7.5^2.9109))+S271*(0.0349*(15^2.9109))</f>
        <v>36.911569607091842</v>
      </c>
    </row>
    <row r="272" spans="1:37" ht="12.75" customHeight="1">
      <c r="A272" s="4">
        <v>20</v>
      </c>
      <c r="B272" s="4">
        <v>2</v>
      </c>
      <c r="C272" s="4">
        <v>2</v>
      </c>
      <c r="D272" s="5">
        <v>39477</v>
      </c>
      <c r="E272" s="6" t="s">
        <v>73</v>
      </c>
      <c r="F272" s="4" t="s">
        <v>74</v>
      </c>
      <c r="G272" s="4" t="s">
        <v>74</v>
      </c>
      <c r="H272" s="4" t="s">
        <v>75</v>
      </c>
      <c r="I272" s="4" t="s">
        <v>93</v>
      </c>
      <c r="J272" s="4" t="s">
        <v>110</v>
      </c>
      <c r="K272" s="13">
        <v>12</v>
      </c>
      <c r="L272" s="4" t="str">
        <f t="shared" si="16"/>
        <v>10-15</v>
      </c>
      <c r="M272" s="4" t="s">
        <v>94</v>
      </c>
      <c r="N272" s="4">
        <v>4</v>
      </c>
      <c r="O272" s="4" t="s">
        <v>123</v>
      </c>
      <c r="P272" s="12" t="s">
        <v>56</v>
      </c>
      <c r="U272" s="7">
        <v>2</v>
      </c>
      <c r="AE272" s="4">
        <f t="shared" si="17"/>
        <v>35</v>
      </c>
      <c r="AF272" s="8">
        <f t="shared" si="18"/>
        <v>2</v>
      </c>
      <c r="AG272" s="8">
        <v>1400.89</v>
      </c>
      <c r="AH272" s="4">
        <f t="shared" si="19"/>
        <v>0.05</v>
      </c>
      <c r="AI272" s="4">
        <f t="shared" si="19"/>
        <v>35.02225</v>
      </c>
      <c r="AK272" s="10">
        <f>T272*(0.0561*(25^2.653))+U272*(0.0561*(35^2.653))</f>
        <v>1400.8943334211199</v>
      </c>
    </row>
    <row r="273" spans="1:37" ht="12.75" customHeight="1">
      <c r="A273" s="4">
        <v>20</v>
      </c>
      <c r="B273" s="4">
        <v>2</v>
      </c>
      <c r="C273" s="4">
        <v>2</v>
      </c>
      <c r="D273" s="5">
        <v>39477</v>
      </c>
      <c r="E273" s="6" t="s">
        <v>73</v>
      </c>
      <c r="F273" s="4" t="s">
        <v>74</v>
      </c>
      <c r="G273" s="4" t="s">
        <v>74</v>
      </c>
      <c r="H273" s="4" t="s">
        <v>75</v>
      </c>
      <c r="I273" s="4" t="s">
        <v>93</v>
      </c>
      <c r="J273" s="4" t="s">
        <v>110</v>
      </c>
      <c r="K273" s="13">
        <v>12</v>
      </c>
      <c r="L273" s="4" t="str">
        <f t="shared" si="16"/>
        <v>10-15</v>
      </c>
      <c r="M273" s="4" t="s">
        <v>94</v>
      </c>
      <c r="N273" s="4">
        <v>5</v>
      </c>
      <c r="O273" s="4" t="s">
        <v>80</v>
      </c>
      <c r="P273" s="12" t="s">
        <v>81</v>
      </c>
      <c r="Q273" s="7">
        <v>1</v>
      </c>
      <c r="AE273" s="4">
        <f t="shared" si="17"/>
        <v>2.5</v>
      </c>
      <c r="AF273" s="8">
        <f t="shared" si="18"/>
        <v>1</v>
      </c>
      <c r="AG273" s="8">
        <v>0.3</v>
      </c>
      <c r="AH273" s="4">
        <f t="shared" si="19"/>
        <v>2.5000000000000001E-2</v>
      </c>
      <c r="AI273" s="4">
        <f t="shared" si="19"/>
        <v>7.4999999999999997E-3</v>
      </c>
      <c r="AK273" s="10">
        <f>Q273*(0.0202*(2.5^2.9595))+R273*(0.0202*(7.5^2.9595))+S273*(0.0202*(15^2.9595))+T273*(0.0202*(25^2.9595))</f>
        <v>0.30412689296657719</v>
      </c>
    </row>
    <row r="274" spans="1:37" ht="12.75" customHeight="1">
      <c r="A274" s="4">
        <v>20</v>
      </c>
      <c r="B274" s="4">
        <v>2</v>
      </c>
      <c r="C274" s="4">
        <v>2</v>
      </c>
      <c r="D274" s="5">
        <v>39477</v>
      </c>
      <c r="E274" s="6" t="s">
        <v>73</v>
      </c>
      <c r="F274" s="4" t="s">
        <v>74</v>
      </c>
      <c r="G274" s="4" t="s">
        <v>74</v>
      </c>
      <c r="H274" s="4" t="s">
        <v>75</v>
      </c>
      <c r="I274" s="4" t="s">
        <v>93</v>
      </c>
      <c r="J274" s="4" t="s">
        <v>110</v>
      </c>
      <c r="K274" s="13">
        <v>12</v>
      </c>
      <c r="L274" s="4" t="str">
        <f t="shared" si="16"/>
        <v>10-15</v>
      </c>
      <c r="M274" s="4" t="s">
        <v>94</v>
      </c>
      <c r="N274" s="4">
        <v>6</v>
      </c>
      <c r="O274" s="4" t="s">
        <v>85</v>
      </c>
      <c r="P274" s="6" t="s">
        <v>46</v>
      </c>
      <c r="Q274" s="7">
        <v>1</v>
      </c>
      <c r="AE274" s="4">
        <f t="shared" si="17"/>
        <v>2.5</v>
      </c>
      <c r="AF274" s="8">
        <f t="shared" si="18"/>
        <v>1</v>
      </c>
      <c r="AG274" s="8">
        <v>0.14000000000000001</v>
      </c>
      <c r="AH274" s="4">
        <f t="shared" si="19"/>
        <v>2.5000000000000001E-2</v>
      </c>
      <c r="AI274" s="4">
        <f t="shared" si="19"/>
        <v>3.5000000000000005E-3</v>
      </c>
      <c r="AK274" s="10">
        <f>Q274*(0.0091*(2.5^3))+R274*(0.0091*(7.5^3))</f>
        <v>0.14218749999999999</v>
      </c>
    </row>
    <row r="275" spans="1:37" ht="12.75" customHeight="1">
      <c r="A275" s="4">
        <v>20</v>
      </c>
      <c r="B275" s="4">
        <v>2</v>
      </c>
      <c r="C275" s="4">
        <v>2</v>
      </c>
      <c r="D275" s="5">
        <v>39477</v>
      </c>
      <c r="E275" s="6" t="s">
        <v>73</v>
      </c>
      <c r="F275" s="4" t="s">
        <v>74</v>
      </c>
      <c r="G275" s="4" t="s">
        <v>74</v>
      </c>
      <c r="H275" s="4" t="s">
        <v>75</v>
      </c>
      <c r="I275" s="4" t="s">
        <v>93</v>
      </c>
      <c r="J275" s="4" t="s">
        <v>110</v>
      </c>
      <c r="K275" s="13">
        <v>12</v>
      </c>
      <c r="L275" s="4" t="str">
        <f t="shared" si="16"/>
        <v>10-15</v>
      </c>
      <c r="M275" s="4" t="s">
        <v>94</v>
      </c>
      <c r="N275" s="4">
        <v>7</v>
      </c>
      <c r="O275" s="4" t="s">
        <v>96</v>
      </c>
      <c r="P275" s="6" t="s">
        <v>84</v>
      </c>
      <c r="Q275" s="7">
        <v>1</v>
      </c>
      <c r="R275" s="7">
        <v>3</v>
      </c>
      <c r="AE275" s="4">
        <f t="shared" si="17"/>
        <v>6.3</v>
      </c>
      <c r="AF275" s="8">
        <f t="shared" si="18"/>
        <v>4</v>
      </c>
      <c r="AG275" s="8">
        <v>22.83</v>
      </c>
      <c r="AH275" s="4">
        <f t="shared" si="19"/>
        <v>0.1</v>
      </c>
      <c r="AI275" s="4">
        <f t="shared" si="19"/>
        <v>0.57074999999999998</v>
      </c>
      <c r="AK275" s="10">
        <f>Q275*(0.0193*(2.5^2.96))+R275*(0.0193*(7.5^2.96))+S275*(0.0193*(15^2.96))</f>
        <v>22.825831311546793</v>
      </c>
    </row>
    <row r="276" spans="1:37" ht="12.75" customHeight="1">
      <c r="A276" s="4">
        <v>20</v>
      </c>
      <c r="B276" s="4">
        <v>2</v>
      </c>
      <c r="C276" s="4">
        <v>2</v>
      </c>
      <c r="D276" s="5">
        <v>39477</v>
      </c>
      <c r="E276" s="6" t="s">
        <v>73</v>
      </c>
      <c r="F276" s="4" t="s">
        <v>74</v>
      </c>
      <c r="G276" s="4" t="s">
        <v>74</v>
      </c>
      <c r="H276" s="4" t="s">
        <v>75</v>
      </c>
      <c r="I276" s="4" t="s">
        <v>93</v>
      </c>
      <c r="J276" s="4" t="s">
        <v>110</v>
      </c>
      <c r="K276" s="13">
        <v>12</v>
      </c>
      <c r="L276" s="4" t="str">
        <f t="shared" si="16"/>
        <v>10-15</v>
      </c>
      <c r="M276" s="4" t="s">
        <v>94</v>
      </c>
      <c r="N276" s="4">
        <v>8</v>
      </c>
      <c r="O276" s="4" t="s">
        <v>95</v>
      </c>
      <c r="P276" s="6" t="s">
        <v>56</v>
      </c>
      <c r="S276" s="7">
        <v>2</v>
      </c>
      <c r="T276" s="7">
        <v>7</v>
      </c>
      <c r="AE276" s="4">
        <f t="shared" si="17"/>
        <v>22.8</v>
      </c>
      <c r="AF276" s="8">
        <f t="shared" si="18"/>
        <v>9</v>
      </c>
      <c r="AG276" s="8">
        <v>2301.92</v>
      </c>
      <c r="AH276" s="4">
        <f t="shared" si="19"/>
        <v>0.22500000000000001</v>
      </c>
      <c r="AI276" s="4">
        <f t="shared" si="19"/>
        <v>57.548000000000002</v>
      </c>
      <c r="AK276" s="10">
        <f>S276*(0.0204*(15^2.991))+T276*(0.0204*(25^2.991))+U276*(0.0204*(35^2.991))</f>
        <v>2301.9227475252833</v>
      </c>
    </row>
    <row r="277" spans="1:37" ht="12.75" customHeight="1">
      <c r="A277" s="4">
        <v>20</v>
      </c>
      <c r="B277" s="4">
        <v>2</v>
      </c>
      <c r="C277" s="4">
        <v>2</v>
      </c>
      <c r="D277" s="5">
        <v>39477</v>
      </c>
      <c r="E277" s="6" t="s">
        <v>73</v>
      </c>
      <c r="F277" s="4" t="s">
        <v>74</v>
      </c>
      <c r="G277" s="4" t="s">
        <v>74</v>
      </c>
      <c r="H277" s="4" t="s">
        <v>75</v>
      </c>
      <c r="I277" s="4" t="s">
        <v>93</v>
      </c>
      <c r="J277" s="4" t="s">
        <v>110</v>
      </c>
      <c r="K277" s="13">
        <v>12</v>
      </c>
      <c r="L277" s="4" t="str">
        <f t="shared" si="16"/>
        <v>10-15</v>
      </c>
      <c r="M277" s="4" t="s">
        <v>94</v>
      </c>
      <c r="N277" s="12">
        <v>9</v>
      </c>
      <c r="O277" s="4" t="s">
        <v>79</v>
      </c>
      <c r="P277" s="12" t="s">
        <v>54</v>
      </c>
      <c r="T277" s="7">
        <v>1</v>
      </c>
      <c r="AE277" s="4">
        <f t="shared" si="17"/>
        <v>25</v>
      </c>
      <c r="AF277" s="8">
        <f t="shared" si="18"/>
        <v>1</v>
      </c>
      <c r="AG277" s="8">
        <v>317.86</v>
      </c>
      <c r="AH277" s="4">
        <f t="shared" si="19"/>
        <v>2.5000000000000001E-2</v>
      </c>
      <c r="AI277" s="4">
        <f t="shared" si="19"/>
        <v>7.9465000000000003</v>
      </c>
      <c r="AK277" s="10">
        <f>Q277*(0.024*(2.5^2.93))+R277*(0.024*(7.5^2.93))+S277*(0.0225*((15/1.03416)^3))+T277*(0.0225*((25/1.03416)^3))+U277*(0.0225*((35/1.03416)^3))</f>
        <v>317.86253067900554</v>
      </c>
    </row>
    <row r="278" spans="1:37" ht="12.75" customHeight="1">
      <c r="A278" s="4">
        <v>20</v>
      </c>
      <c r="B278" s="4">
        <v>2</v>
      </c>
      <c r="C278" s="4">
        <v>2</v>
      </c>
      <c r="D278" s="5">
        <v>39477</v>
      </c>
      <c r="E278" s="6" t="s">
        <v>73</v>
      </c>
      <c r="F278" s="4" t="s">
        <v>74</v>
      </c>
      <c r="G278" s="4" t="s">
        <v>74</v>
      </c>
      <c r="H278" s="4" t="s">
        <v>75</v>
      </c>
      <c r="I278" s="4" t="s">
        <v>93</v>
      </c>
      <c r="J278" s="4" t="s">
        <v>110</v>
      </c>
      <c r="K278" s="13">
        <v>12</v>
      </c>
      <c r="L278" s="4" t="str">
        <f t="shared" si="16"/>
        <v>10-15</v>
      </c>
      <c r="M278" s="4" t="s">
        <v>94</v>
      </c>
      <c r="N278" s="12">
        <v>10</v>
      </c>
      <c r="O278" s="4" t="s">
        <v>59</v>
      </c>
      <c r="P278" s="6" t="s">
        <v>46</v>
      </c>
      <c r="R278" s="7">
        <v>5</v>
      </c>
      <c r="S278" s="7">
        <v>2</v>
      </c>
      <c r="AE278" s="4">
        <f t="shared" si="17"/>
        <v>9.6</v>
      </c>
      <c r="AF278" s="8">
        <f t="shared" si="18"/>
        <v>7</v>
      </c>
      <c r="AG278" s="8">
        <v>98.47</v>
      </c>
      <c r="AH278" s="4">
        <f t="shared" si="19"/>
        <v>0.17499999999999999</v>
      </c>
      <c r="AI278" s="4">
        <f t="shared" si="19"/>
        <v>2.4617499999999999</v>
      </c>
      <c r="AK278" s="10">
        <f>Q278*(0.0093*(2.5^3.07))+R278*(0.0093*(7.5^3.07))+S278*(0.0093*(15^3.07))+T278*(0.0126*(25^3.0673))</f>
        <v>98.46620607614426</v>
      </c>
    </row>
    <row r="279" spans="1:37" ht="12.75" customHeight="1">
      <c r="A279" s="4">
        <v>20</v>
      </c>
      <c r="B279" s="4">
        <v>2</v>
      </c>
      <c r="C279" s="4">
        <v>2</v>
      </c>
      <c r="D279" s="5">
        <v>39477</v>
      </c>
      <c r="E279" s="6" t="s">
        <v>73</v>
      </c>
      <c r="F279" s="4" t="s">
        <v>74</v>
      </c>
      <c r="G279" s="4" t="s">
        <v>74</v>
      </c>
      <c r="H279" s="4" t="s">
        <v>75</v>
      </c>
      <c r="I279" s="4" t="s">
        <v>93</v>
      </c>
      <c r="J279" s="4" t="s">
        <v>110</v>
      </c>
      <c r="K279" s="13">
        <v>12</v>
      </c>
      <c r="L279" s="4" t="str">
        <f t="shared" si="16"/>
        <v>10-15</v>
      </c>
      <c r="M279" s="4" t="s">
        <v>94</v>
      </c>
      <c r="N279" s="12">
        <v>11</v>
      </c>
      <c r="O279" s="4" t="s">
        <v>53</v>
      </c>
      <c r="P279" s="12" t="s">
        <v>54</v>
      </c>
      <c r="T279" s="7">
        <v>2</v>
      </c>
      <c r="AE279" s="4">
        <f t="shared" si="17"/>
        <v>25</v>
      </c>
      <c r="AF279" s="8">
        <f t="shared" si="18"/>
        <v>2</v>
      </c>
      <c r="AG279" s="8">
        <v>512.47</v>
      </c>
      <c r="AH279" s="4">
        <f t="shared" si="19"/>
        <v>0.05</v>
      </c>
      <c r="AI279" s="4">
        <f t="shared" si="19"/>
        <v>12.81175</v>
      </c>
      <c r="AK279" s="10">
        <f>Q279*(0.026*(2.5^2.87))+R279*(0.026*(7.5^2.87))+S279*(0.0236*((15/1.1)^2.975))+T279*(0.0236*((25/1.1)^2.975))+U279*(0.0236*((35/1.1)^2.975))</f>
        <v>512.47217029482294</v>
      </c>
    </row>
    <row r="280" spans="1:37" ht="12.75" customHeight="1">
      <c r="A280" s="4">
        <v>20</v>
      </c>
      <c r="B280" s="4">
        <v>2</v>
      </c>
      <c r="C280" s="4">
        <v>2</v>
      </c>
      <c r="D280" s="5">
        <v>39477</v>
      </c>
      <c r="E280" s="6" t="s">
        <v>73</v>
      </c>
      <c r="F280" s="4" t="s">
        <v>74</v>
      </c>
      <c r="G280" s="4" t="s">
        <v>74</v>
      </c>
      <c r="H280" s="4" t="s">
        <v>75</v>
      </c>
      <c r="I280" s="4" t="s">
        <v>93</v>
      </c>
      <c r="J280" s="4" t="s">
        <v>110</v>
      </c>
      <c r="K280" s="13">
        <v>12</v>
      </c>
      <c r="L280" s="4" t="str">
        <f t="shared" si="16"/>
        <v>10-15</v>
      </c>
      <c r="M280" s="4" t="s">
        <v>94</v>
      </c>
      <c r="N280" s="12">
        <v>12</v>
      </c>
      <c r="O280" s="4" t="s">
        <v>78</v>
      </c>
      <c r="P280" s="12" t="s">
        <v>44</v>
      </c>
      <c r="U280" s="7">
        <v>2</v>
      </c>
      <c r="AE280" s="4">
        <f t="shared" si="17"/>
        <v>35</v>
      </c>
      <c r="AF280" s="8">
        <f t="shared" si="18"/>
        <v>2</v>
      </c>
      <c r="AG280" s="8">
        <v>999.7</v>
      </c>
      <c r="AH280" s="4">
        <f t="shared" si="19"/>
        <v>0.05</v>
      </c>
      <c r="AI280" s="4">
        <f t="shared" si="19"/>
        <v>24.9925</v>
      </c>
      <c r="AK280" s="10">
        <f>T280*(0.0524*((25/1.16064)^2.69))+U280*(0.0524*((35/1.16064)^2.69))</f>
        <v>999.69600311325394</v>
      </c>
    </row>
    <row r="281" spans="1:37" ht="12.75" customHeight="1">
      <c r="A281" s="4">
        <v>20</v>
      </c>
      <c r="B281" s="4">
        <v>2</v>
      </c>
      <c r="C281" s="4">
        <v>2</v>
      </c>
      <c r="D281" s="5">
        <v>39477</v>
      </c>
      <c r="E281" s="6" t="s">
        <v>73</v>
      </c>
      <c r="F281" s="4" t="s">
        <v>74</v>
      </c>
      <c r="G281" s="4" t="s">
        <v>74</v>
      </c>
      <c r="H281" s="4" t="s">
        <v>75</v>
      </c>
      <c r="I281" s="4" t="s">
        <v>93</v>
      </c>
      <c r="J281" s="4" t="s">
        <v>110</v>
      </c>
      <c r="K281" s="13">
        <v>12</v>
      </c>
      <c r="L281" s="4" t="str">
        <f t="shared" si="16"/>
        <v>10-15</v>
      </c>
      <c r="M281" s="4" t="s">
        <v>94</v>
      </c>
      <c r="N281" s="4">
        <v>13</v>
      </c>
      <c r="O281" s="4" t="s">
        <v>124</v>
      </c>
      <c r="P281" s="6" t="s">
        <v>54</v>
      </c>
      <c r="U281" s="7">
        <v>7</v>
      </c>
      <c r="AE281" s="4">
        <f t="shared" si="17"/>
        <v>35</v>
      </c>
      <c r="AF281" s="8">
        <f t="shared" si="18"/>
        <v>7</v>
      </c>
      <c r="AG281" s="8">
        <v>5174.7299999999996</v>
      </c>
      <c r="AH281" s="4">
        <f t="shared" si="19"/>
        <v>0.17499999999999999</v>
      </c>
      <c r="AI281" s="4">
        <f t="shared" si="19"/>
        <v>129.36824999999999</v>
      </c>
      <c r="AK281" s="10">
        <f>T281*(0.0174*((25/1.1)^3.08))+U281*(0.0174*((35/1.1)^3.08))</f>
        <v>5174.7264243886166</v>
      </c>
    </row>
    <row r="282" spans="1:37" ht="12.75" customHeight="1">
      <c r="A282" s="4">
        <v>20</v>
      </c>
      <c r="B282" s="4">
        <v>2</v>
      </c>
      <c r="C282" s="4">
        <v>2</v>
      </c>
      <c r="D282" s="5">
        <v>39477</v>
      </c>
      <c r="E282" s="6" t="s">
        <v>73</v>
      </c>
      <c r="F282" s="4" t="s">
        <v>74</v>
      </c>
      <c r="G282" s="4" t="s">
        <v>74</v>
      </c>
      <c r="H282" s="4" t="s">
        <v>75</v>
      </c>
      <c r="I282" s="4" t="s">
        <v>93</v>
      </c>
      <c r="J282" s="4" t="s">
        <v>110</v>
      </c>
      <c r="K282" s="13">
        <v>12</v>
      </c>
      <c r="L282" s="4" t="str">
        <f t="shared" si="16"/>
        <v>10-15</v>
      </c>
      <c r="M282" s="4" t="s">
        <v>94</v>
      </c>
      <c r="N282" s="4">
        <v>14</v>
      </c>
      <c r="O282" s="4" t="s">
        <v>116</v>
      </c>
      <c r="P282" s="6" t="s">
        <v>84</v>
      </c>
      <c r="R282" s="7">
        <v>1</v>
      </c>
      <c r="AE282" s="4">
        <f t="shared" si="17"/>
        <v>7.5</v>
      </c>
      <c r="AF282" s="8">
        <f t="shared" si="18"/>
        <v>1</v>
      </c>
      <c r="AG282" s="8">
        <v>8.5500000000000007</v>
      </c>
      <c r="AH282" s="4">
        <f t="shared" si="19"/>
        <v>2.5000000000000001E-2</v>
      </c>
      <c r="AI282" s="4">
        <f t="shared" si="19"/>
        <v>0.21375000000000002</v>
      </c>
      <c r="AK282" s="10">
        <f>Q282*(0.0156*(2.5^3.13))+R282*(0.0156*(7.5^3.13))</f>
        <v>8.551973624371902</v>
      </c>
    </row>
    <row r="283" spans="1:37" ht="12.75" customHeight="1">
      <c r="A283" s="4">
        <v>20</v>
      </c>
      <c r="B283" s="4">
        <v>2</v>
      </c>
      <c r="C283" s="4">
        <v>2</v>
      </c>
      <c r="D283" s="5">
        <v>39477</v>
      </c>
      <c r="E283" s="6" t="s">
        <v>73</v>
      </c>
      <c r="F283" s="4" t="s">
        <v>74</v>
      </c>
      <c r="G283" s="4" t="s">
        <v>74</v>
      </c>
      <c r="H283" s="4" t="s">
        <v>75</v>
      </c>
      <c r="I283" s="4" t="s">
        <v>93</v>
      </c>
      <c r="J283" s="4" t="s">
        <v>110</v>
      </c>
      <c r="K283" s="13">
        <v>12</v>
      </c>
      <c r="L283" s="4" t="str">
        <f t="shared" si="16"/>
        <v>10-15</v>
      </c>
      <c r="M283" s="4" t="s">
        <v>94</v>
      </c>
      <c r="N283" s="12">
        <v>15</v>
      </c>
      <c r="O283" s="4" t="s">
        <v>49</v>
      </c>
      <c r="P283" s="6" t="s">
        <v>46</v>
      </c>
      <c r="R283" s="7">
        <v>1</v>
      </c>
      <c r="AE283" s="4">
        <f t="shared" si="17"/>
        <v>7.5</v>
      </c>
      <c r="AF283" s="8">
        <f t="shared" si="18"/>
        <v>1</v>
      </c>
      <c r="AG283" s="8">
        <v>6.09</v>
      </c>
      <c r="AH283" s="4">
        <f t="shared" si="19"/>
        <v>2.5000000000000001E-2</v>
      </c>
      <c r="AI283" s="4">
        <f t="shared" si="19"/>
        <v>0.15225</v>
      </c>
      <c r="AK283" s="10">
        <f>Q283*(0.007*(2.5^3.39))+R283*(0.0126*(7.5^3.0673))+S283*(0.0126*(15^3.0673))+T283*(0.0126*(25^3.0673))+U283*(0.0126*(35^3.0673))</f>
        <v>6.0875978967715536</v>
      </c>
    </row>
    <row r="284" spans="1:37" ht="12.75" customHeight="1">
      <c r="A284" s="4">
        <v>20</v>
      </c>
      <c r="B284" s="4">
        <v>2</v>
      </c>
      <c r="C284" s="4">
        <v>2</v>
      </c>
      <c r="D284" s="5">
        <v>39477</v>
      </c>
      <c r="E284" s="6" t="s">
        <v>73</v>
      </c>
      <c r="F284" s="4" t="s">
        <v>74</v>
      </c>
      <c r="G284" s="4" t="s">
        <v>74</v>
      </c>
      <c r="H284" s="4" t="s">
        <v>75</v>
      </c>
      <c r="I284" s="4" t="s">
        <v>93</v>
      </c>
      <c r="J284" s="4" t="s">
        <v>110</v>
      </c>
      <c r="K284" s="13">
        <v>12</v>
      </c>
      <c r="L284" s="4" t="str">
        <f t="shared" si="16"/>
        <v>10-15</v>
      </c>
      <c r="M284" s="4" t="s">
        <v>94</v>
      </c>
      <c r="N284" s="12">
        <v>16</v>
      </c>
      <c r="O284" s="4" t="s">
        <v>58</v>
      </c>
      <c r="P284" s="12" t="s">
        <v>46</v>
      </c>
      <c r="W284" s="7">
        <v>1</v>
      </c>
      <c r="AE284" s="4">
        <f t="shared" si="17"/>
        <v>55</v>
      </c>
      <c r="AF284" s="8">
        <f t="shared" si="18"/>
        <v>1</v>
      </c>
      <c r="AG284" s="8">
        <v>2346.96</v>
      </c>
      <c r="AH284" s="4">
        <f t="shared" si="19"/>
        <v>2.5000000000000001E-2</v>
      </c>
      <c r="AI284" s="4">
        <f t="shared" si="19"/>
        <v>58.673999999999999</v>
      </c>
      <c r="AK284" s="10">
        <f>Q284*(0.0145*((2.5/1.08175)^3.053))+R284*(0.0145*((7.5/1.08175)^3.053))+S284*(0.0145*((15/1.08175)^3.053))+T284*(0.0145*((25/1.08175)^3.053))+U284*(0.0145*((35/1.08175)^3.053))+V284*(0.0145*((45/1.08175)^3.053))+W284*(0.0145*((55/1.08175)^3.053))</f>
        <v>2346.9609073628703</v>
      </c>
    </row>
    <row r="285" spans="1:37" ht="12.75" customHeight="1">
      <c r="A285" s="4">
        <v>20</v>
      </c>
      <c r="B285" s="4">
        <v>2</v>
      </c>
      <c r="C285" s="4">
        <v>2</v>
      </c>
      <c r="D285" s="5">
        <v>39477</v>
      </c>
      <c r="E285" s="6" t="s">
        <v>73</v>
      </c>
      <c r="F285" s="4" t="s">
        <v>74</v>
      </c>
      <c r="G285" s="4" t="s">
        <v>74</v>
      </c>
      <c r="H285" s="4" t="s">
        <v>75</v>
      </c>
      <c r="I285" s="4" t="s">
        <v>93</v>
      </c>
      <c r="J285" s="4" t="s">
        <v>110</v>
      </c>
      <c r="K285" s="13">
        <v>12</v>
      </c>
      <c r="L285" s="4" t="str">
        <f t="shared" si="16"/>
        <v>10-15</v>
      </c>
      <c r="M285" s="4" t="s">
        <v>94</v>
      </c>
      <c r="N285" s="12">
        <v>17</v>
      </c>
      <c r="O285" s="4" t="s">
        <v>98</v>
      </c>
      <c r="P285" s="6" t="s">
        <v>81</v>
      </c>
      <c r="V285" s="7">
        <v>1</v>
      </c>
      <c r="AE285" s="4">
        <f t="shared" si="17"/>
        <v>45</v>
      </c>
      <c r="AF285" s="8">
        <f t="shared" si="18"/>
        <v>1</v>
      </c>
      <c r="AG285" s="8">
        <v>972.52</v>
      </c>
      <c r="AH285" s="4">
        <f t="shared" si="19"/>
        <v>2.5000000000000001E-2</v>
      </c>
      <c r="AI285" s="4">
        <f t="shared" si="19"/>
        <v>24.312999999999999</v>
      </c>
      <c r="AK285" s="10">
        <f>R285*(0.0135*((7.5/1.14)^3.043))+S285*(0.0135*((15/1.14)^3.043))+T285*(0.0135*((25/1.14)^3.043))+U285*(0.0135*((35/1.14)^3.043))+V285*(0.0135*((45/1.14)^3.043))</f>
        <v>972.51875468583614</v>
      </c>
    </row>
    <row r="286" spans="1:37" ht="12.75" customHeight="1">
      <c r="A286" s="4">
        <v>20</v>
      </c>
      <c r="B286" s="4">
        <v>2</v>
      </c>
      <c r="C286" s="4">
        <v>2</v>
      </c>
      <c r="D286" s="5">
        <v>39477</v>
      </c>
      <c r="E286" s="6" t="s">
        <v>73</v>
      </c>
      <c r="F286" s="4" t="s">
        <v>74</v>
      </c>
      <c r="G286" s="4" t="s">
        <v>74</v>
      </c>
      <c r="H286" s="4" t="s">
        <v>75</v>
      </c>
      <c r="I286" s="4" t="s">
        <v>93</v>
      </c>
      <c r="J286" s="4" t="s">
        <v>110</v>
      </c>
      <c r="K286" s="13">
        <v>12</v>
      </c>
      <c r="L286" s="4" t="str">
        <f t="shared" si="16"/>
        <v>10-15</v>
      </c>
      <c r="M286" s="4" t="s">
        <v>94</v>
      </c>
      <c r="N286" s="12">
        <v>18</v>
      </c>
      <c r="O286" s="13" t="s">
        <v>97</v>
      </c>
      <c r="P286" s="12" t="s">
        <v>46</v>
      </c>
      <c r="R286" s="7">
        <v>2</v>
      </c>
      <c r="AE286" s="4">
        <f t="shared" si="17"/>
        <v>7.5</v>
      </c>
      <c r="AF286" s="8">
        <f t="shared" si="18"/>
        <v>2</v>
      </c>
      <c r="AG286" s="8">
        <v>5.19</v>
      </c>
      <c r="AH286" s="4">
        <f t="shared" si="19"/>
        <v>0.05</v>
      </c>
      <c r="AI286" s="4">
        <f t="shared" si="19"/>
        <v>0.12975</v>
      </c>
      <c r="AK286" s="10">
        <f>Q286*(0.0026*(2.5^3.427))+R286*(0.0026*(7.5^3.427))+S286*(0.0026*(15^3.427))</f>
        <v>5.1860690307199979</v>
      </c>
    </row>
    <row r="287" spans="1:37" ht="12.75" customHeight="1">
      <c r="A287" s="12">
        <v>20</v>
      </c>
      <c r="B287" s="12">
        <v>2</v>
      </c>
      <c r="C287" s="12">
        <v>2</v>
      </c>
      <c r="D287" s="14">
        <v>39477</v>
      </c>
      <c r="E287" s="6" t="s">
        <v>73</v>
      </c>
      <c r="F287" s="12" t="s">
        <v>74</v>
      </c>
      <c r="G287" s="12" t="s">
        <v>74</v>
      </c>
      <c r="H287" s="12" t="s">
        <v>75</v>
      </c>
      <c r="I287" s="12" t="s">
        <v>93</v>
      </c>
      <c r="J287" s="12" t="s">
        <v>110</v>
      </c>
      <c r="K287" s="11">
        <v>12</v>
      </c>
      <c r="L287" s="12" t="str">
        <f t="shared" si="16"/>
        <v>10-15</v>
      </c>
      <c r="M287" s="12" t="s">
        <v>94</v>
      </c>
      <c r="N287" s="12">
        <v>19</v>
      </c>
      <c r="O287" s="12" t="s">
        <v>117</v>
      </c>
      <c r="P287" s="6" t="s">
        <v>46</v>
      </c>
      <c r="Q287" s="15">
        <v>4</v>
      </c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2">
        <f t="shared" si="17"/>
        <v>2.5</v>
      </c>
      <c r="AF287" s="16">
        <f t="shared" si="18"/>
        <v>4</v>
      </c>
      <c r="AG287" s="16">
        <v>0.73</v>
      </c>
      <c r="AH287" s="12">
        <f t="shared" si="19"/>
        <v>0.1</v>
      </c>
      <c r="AI287" s="4">
        <f t="shared" si="19"/>
        <v>1.8249999999999999E-2</v>
      </c>
      <c r="AJ287" s="12"/>
      <c r="AK287" s="10">
        <f>Q287*(0.0122*(2.5^2.95))+R287*(0.0122*(7.5^2.95))</f>
        <v>0.72835456676364729</v>
      </c>
    </row>
    <row r="288" spans="1:37" ht="12.75" customHeight="1">
      <c r="A288" s="4">
        <v>20</v>
      </c>
      <c r="B288" s="4">
        <v>2</v>
      </c>
      <c r="C288" s="4">
        <v>2</v>
      </c>
      <c r="D288" s="5">
        <v>39477</v>
      </c>
      <c r="E288" s="6" t="s">
        <v>73</v>
      </c>
      <c r="F288" s="4" t="s">
        <v>74</v>
      </c>
      <c r="G288" s="4" t="s">
        <v>74</v>
      </c>
      <c r="H288" s="4" t="s">
        <v>75</v>
      </c>
      <c r="I288" s="4" t="s">
        <v>93</v>
      </c>
      <c r="J288" s="4" t="s">
        <v>110</v>
      </c>
      <c r="K288" s="13">
        <v>12</v>
      </c>
      <c r="L288" s="4" t="str">
        <f t="shared" si="16"/>
        <v>10-15</v>
      </c>
      <c r="M288" s="4" t="s">
        <v>94</v>
      </c>
      <c r="N288" s="12">
        <v>20</v>
      </c>
      <c r="O288" s="4" t="s">
        <v>72</v>
      </c>
      <c r="P288" s="6" t="s">
        <v>46</v>
      </c>
      <c r="Q288" s="7">
        <v>3</v>
      </c>
      <c r="AE288" s="4">
        <f t="shared" si="17"/>
        <v>2.5</v>
      </c>
      <c r="AF288" s="8">
        <f t="shared" si="18"/>
        <v>3</v>
      </c>
      <c r="AG288" s="8">
        <v>0.62</v>
      </c>
      <c r="AH288" s="4">
        <f t="shared" si="19"/>
        <v>7.4999999999999997E-2</v>
      </c>
      <c r="AI288" s="4">
        <f t="shared" si="19"/>
        <v>1.55E-2</v>
      </c>
      <c r="AK288" s="10">
        <f>Q288*(0.0128*(2.5^3.036))+R288*(0.0128*(7.5^3.036))+S288*(0.0128*(15^3.036))</f>
        <v>0.62012193097325219</v>
      </c>
    </row>
    <row r="289" spans="1:37" ht="12.75" customHeight="1">
      <c r="A289" s="4">
        <v>21</v>
      </c>
      <c r="B289" s="4">
        <v>2</v>
      </c>
      <c r="C289" s="4">
        <v>2</v>
      </c>
      <c r="D289" s="5">
        <v>39477</v>
      </c>
      <c r="E289" s="6" t="s">
        <v>73</v>
      </c>
      <c r="F289" s="4" t="s">
        <v>74</v>
      </c>
      <c r="G289" s="4" t="s">
        <v>74</v>
      </c>
      <c r="H289" s="4" t="s">
        <v>75</v>
      </c>
      <c r="I289" s="4" t="s">
        <v>93</v>
      </c>
      <c r="J289" s="4" t="s">
        <v>110</v>
      </c>
      <c r="K289" s="13">
        <v>11</v>
      </c>
      <c r="L289" s="4" t="str">
        <f t="shared" si="16"/>
        <v>10-15</v>
      </c>
      <c r="M289" s="4" t="s">
        <v>94</v>
      </c>
      <c r="N289" s="4">
        <v>1</v>
      </c>
      <c r="O289" s="4" t="s">
        <v>77</v>
      </c>
      <c r="P289" s="6" t="s">
        <v>48</v>
      </c>
      <c r="T289" s="7">
        <v>1</v>
      </c>
      <c r="AE289" s="4">
        <f t="shared" si="17"/>
        <v>25</v>
      </c>
      <c r="AF289" s="8">
        <f t="shared" si="18"/>
        <v>1</v>
      </c>
      <c r="AG289" s="8">
        <v>423.41</v>
      </c>
      <c r="AH289" s="4">
        <f t="shared" si="19"/>
        <v>2.5000000000000001E-2</v>
      </c>
      <c r="AI289" s="4">
        <f t="shared" si="19"/>
        <v>10.58525</v>
      </c>
      <c r="AK289" s="10">
        <f>R289*(0.0428*(7.5^2.858))+S289*(0.0428*(15^2.858))+T289*(0.0428*(25^2.858))+U289*(0.0428*(35^2.858))</f>
        <v>423.40532317837847</v>
      </c>
    </row>
    <row r="290" spans="1:37" s="13" customFormat="1" ht="12.75" customHeight="1">
      <c r="A290" s="4">
        <v>21</v>
      </c>
      <c r="B290" s="4">
        <v>2</v>
      </c>
      <c r="C290" s="4">
        <v>2</v>
      </c>
      <c r="D290" s="5">
        <v>39477</v>
      </c>
      <c r="E290" s="6" t="s">
        <v>73</v>
      </c>
      <c r="F290" s="4" t="s">
        <v>74</v>
      </c>
      <c r="G290" s="4" t="s">
        <v>74</v>
      </c>
      <c r="H290" s="4" t="s">
        <v>75</v>
      </c>
      <c r="I290" s="4" t="s">
        <v>93</v>
      </c>
      <c r="J290" s="4" t="s">
        <v>110</v>
      </c>
      <c r="K290" s="13">
        <v>11</v>
      </c>
      <c r="L290" s="4" t="str">
        <f t="shared" si="16"/>
        <v>10-15</v>
      </c>
      <c r="M290" s="4" t="s">
        <v>94</v>
      </c>
      <c r="N290" s="4">
        <v>2</v>
      </c>
      <c r="O290" s="4" t="s">
        <v>60</v>
      </c>
      <c r="P290" s="12" t="s">
        <v>48</v>
      </c>
      <c r="Q290" s="7"/>
      <c r="R290" s="7">
        <v>3</v>
      </c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4">
        <f t="shared" si="17"/>
        <v>7.5</v>
      </c>
      <c r="AF290" s="8">
        <f t="shared" si="18"/>
        <v>3</v>
      </c>
      <c r="AG290" s="8">
        <v>21.11</v>
      </c>
      <c r="AH290" s="4">
        <f t="shared" si="19"/>
        <v>7.4999999999999997E-2</v>
      </c>
      <c r="AI290" s="4">
        <f t="shared" si="19"/>
        <v>0.52774999999999994</v>
      </c>
      <c r="AJ290" s="4"/>
      <c r="AK290" s="10">
        <f>Q290*(0.0197*(2.5^2.9174))+R290*(0.0197*(7.5^2.9174))+S290*(0.0197*(15^2.9174))</f>
        <v>21.110144724316534</v>
      </c>
    </row>
    <row r="291" spans="1:37" ht="12.75" customHeight="1">
      <c r="A291" s="4">
        <v>21</v>
      </c>
      <c r="B291" s="4">
        <v>2</v>
      </c>
      <c r="C291" s="4">
        <v>2</v>
      </c>
      <c r="D291" s="5">
        <v>39477</v>
      </c>
      <c r="E291" s="6" t="s">
        <v>73</v>
      </c>
      <c r="F291" s="4" t="s">
        <v>74</v>
      </c>
      <c r="G291" s="4" t="s">
        <v>74</v>
      </c>
      <c r="H291" s="4" t="s">
        <v>75</v>
      </c>
      <c r="I291" s="4" t="s">
        <v>93</v>
      </c>
      <c r="J291" s="4" t="s">
        <v>110</v>
      </c>
      <c r="K291" s="13">
        <v>11</v>
      </c>
      <c r="L291" s="4" t="str">
        <f t="shared" si="16"/>
        <v>10-15</v>
      </c>
      <c r="M291" s="4" t="s">
        <v>94</v>
      </c>
      <c r="N291" s="4">
        <v>3</v>
      </c>
      <c r="O291" s="4" t="s">
        <v>100</v>
      </c>
      <c r="P291" s="12" t="s">
        <v>44</v>
      </c>
      <c r="W291" s="7">
        <v>2</v>
      </c>
      <c r="AE291" s="4">
        <f t="shared" si="17"/>
        <v>55</v>
      </c>
      <c r="AF291" s="8">
        <f t="shared" si="18"/>
        <v>2</v>
      </c>
      <c r="AG291" s="8">
        <v>1139.19</v>
      </c>
      <c r="AH291" s="4">
        <f t="shared" si="19"/>
        <v>0.05</v>
      </c>
      <c r="AI291" s="4">
        <f t="shared" si="19"/>
        <v>28.479750000000003</v>
      </c>
      <c r="AK291" s="10">
        <f>R291*(0.0009*(7.5^3.3334))+T291*(0.0009*(25^3.3334))+U291*(0.0009*(35^3.3334))+V291*(0.0009*(45^3.3334))+W291*(0.0009*(55^3.3334))+X291*(0.0009*(65^3.3334))+Y291*(0.0009*(75^3.3334))</f>
        <v>1139.1934893951286</v>
      </c>
    </row>
    <row r="292" spans="1:37" ht="12.75" customHeight="1">
      <c r="A292" s="4">
        <v>21</v>
      </c>
      <c r="B292" s="4">
        <v>2</v>
      </c>
      <c r="C292" s="4">
        <v>2</v>
      </c>
      <c r="D292" s="5">
        <v>39477</v>
      </c>
      <c r="E292" s="6" t="s">
        <v>73</v>
      </c>
      <c r="F292" s="4" t="s">
        <v>74</v>
      </c>
      <c r="G292" s="4" t="s">
        <v>74</v>
      </c>
      <c r="H292" s="4" t="s">
        <v>75</v>
      </c>
      <c r="I292" s="4" t="s">
        <v>93</v>
      </c>
      <c r="J292" s="4" t="s">
        <v>110</v>
      </c>
      <c r="K292" s="13">
        <v>11</v>
      </c>
      <c r="L292" s="4" t="str">
        <f t="shared" si="16"/>
        <v>10-15</v>
      </c>
      <c r="M292" s="4" t="s">
        <v>94</v>
      </c>
      <c r="N292" s="4">
        <v>4</v>
      </c>
      <c r="O292" s="4" t="s">
        <v>68</v>
      </c>
      <c r="P292" s="6" t="s">
        <v>46</v>
      </c>
      <c r="S292" s="7">
        <v>1</v>
      </c>
      <c r="AE292" s="4">
        <f t="shared" si="17"/>
        <v>15</v>
      </c>
      <c r="AF292" s="8">
        <f t="shared" si="18"/>
        <v>1</v>
      </c>
      <c r="AG292" s="8">
        <v>39.630000000000003</v>
      </c>
      <c r="AH292" s="4">
        <f t="shared" si="19"/>
        <v>2.5000000000000001E-2</v>
      </c>
      <c r="AI292" s="4">
        <f t="shared" si="19"/>
        <v>0.99075000000000002</v>
      </c>
      <c r="AK292" s="10">
        <f>Q292*(0.0208*((2.5/1.21)^3))+R292*(0.0208*((7.5/1.21)^3))+S292*(0.0208*((15/1.21)^3))+T292*(0.0079*(25^3.076))+U292*(0.0079*(35^3.076))</f>
        <v>39.626069889775181</v>
      </c>
    </row>
    <row r="293" spans="1:37" ht="12.75" customHeight="1">
      <c r="A293" s="4">
        <v>21</v>
      </c>
      <c r="B293" s="4">
        <v>2</v>
      </c>
      <c r="C293" s="4">
        <v>2</v>
      </c>
      <c r="D293" s="5">
        <v>39477</v>
      </c>
      <c r="E293" s="6" t="s">
        <v>73</v>
      </c>
      <c r="F293" s="4" t="s">
        <v>74</v>
      </c>
      <c r="G293" s="4" t="s">
        <v>74</v>
      </c>
      <c r="H293" s="4" t="s">
        <v>75</v>
      </c>
      <c r="I293" s="4" t="s">
        <v>93</v>
      </c>
      <c r="J293" s="4" t="s">
        <v>110</v>
      </c>
      <c r="K293" s="13">
        <v>11</v>
      </c>
      <c r="L293" s="4" t="str">
        <f t="shared" si="16"/>
        <v>10-15</v>
      </c>
      <c r="M293" s="4" t="s">
        <v>94</v>
      </c>
      <c r="N293" s="12">
        <v>5</v>
      </c>
      <c r="O293" s="4" t="s">
        <v>89</v>
      </c>
      <c r="P293" s="4" t="s">
        <v>56</v>
      </c>
      <c r="R293" s="7">
        <v>1</v>
      </c>
      <c r="S293" s="7">
        <v>29</v>
      </c>
      <c r="AE293" s="4">
        <f t="shared" si="17"/>
        <v>14.8</v>
      </c>
      <c r="AF293" s="8">
        <f t="shared" si="18"/>
        <v>30</v>
      </c>
      <c r="AG293" s="8">
        <v>2095.91</v>
      </c>
      <c r="AH293" s="4">
        <f t="shared" si="19"/>
        <v>0.75</v>
      </c>
      <c r="AI293" s="4">
        <f t="shared" si="19"/>
        <v>52.397749999999995</v>
      </c>
      <c r="AK293" s="10">
        <f>R293*(0.0246*(7.5^2.85))+S293*(0.0227*((15/1.13204)^3.12))+T293*(0.0227*((25/1.13204)^3.12))</f>
        <v>2095.9084544951315</v>
      </c>
    </row>
    <row r="294" spans="1:37" ht="12.75" customHeight="1">
      <c r="A294" s="4">
        <v>21</v>
      </c>
      <c r="B294" s="4">
        <v>2</v>
      </c>
      <c r="C294" s="4">
        <v>2</v>
      </c>
      <c r="D294" s="5">
        <v>39477</v>
      </c>
      <c r="E294" s="6" t="s">
        <v>73</v>
      </c>
      <c r="F294" s="4" t="s">
        <v>74</v>
      </c>
      <c r="G294" s="4" t="s">
        <v>74</v>
      </c>
      <c r="H294" s="4" t="s">
        <v>75</v>
      </c>
      <c r="I294" s="4" t="s">
        <v>93</v>
      </c>
      <c r="J294" s="4" t="s">
        <v>110</v>
      </c>
      <c r="K294" s="13">
        <v>11</v>
      </c>
      <c r="L294" s="4" t="str">
        <f t="shared" si="16"/>
        <v>10-15</v>
      </c>
      <c r="M294" s="4" t="s">
        <v>94</v>
      </c>
      <c r="N294" s="4">
        <v>6</v>
      </c>
      <c r="O294" s="4" t="s">
        <v>59</v>
      </c>
      <c r="P294" s="6" t="s">
        <v>46</v>
      </c>
      <c r="R294" s="7">
        <v>1</v>
      </c>
      <c r="AE294" s="4">
        <f t="shared" si="17"/>
        <v>7.5</v>
      </c>
      <c r="AF294" s="8">
        <f t="shared" si="18"/>
        <v>1</v>
      </c>
      <c r="AG294" s="8">
        <v>4.5199999999999996</v>
      </c>
      <c r="AH294" s="4">
        <f t="shared" si="19"/>
        <v>2.5000000000000001E-2</v>
      </c>
      <c r="AI294" s="4">
        <f t="shared" si="19"/>
        <v>0.11299999999999999</v>
      </c>
      <c r="AK294" s="10">
        <f>Q294*(0.0093*(2.5^3.07))+R294*(0.0093*(7.5^3.07))+S294*(0.0093*(15^3.07))+T294*(0.0126*(25^3.0673))</f>
        <v>4.5177378560589574</v>
      </c>
    </row>
    <row r="295" spans="1:37" s="9" customFormat="1" ht="12.75" customHeight="1">
      <c r="A295" s="4">
        <v>21</v>
      </c>
      <c r="B295" s="4">
        <v>2</v>
      </c>
      <c r="C295" s="4">
        <v>2</v>
      </c>
      <c r="D295" s="5">
        <v>39477</v>
      </c>
      <c r="E295" s="6" t="s">
        <v>73</v>
      </c>
      <c r="F295" s="4" t="s">
        <v>74</v>
      </c>
      <c r="G295" s="4" t="s">
        <v>74</v>
      </c>
      <c r="H295" s="4" t="s">
        <v>75</v>
      </c>
      <c r="I295" s="4" t="s">
        <v>93</v>
      </c>
      <c r="J295" s="4" t="s">
        <v>110</v>
      </c>
      <c r="K295" s="13">
        <v>11</v>
      </c>
      <c r="L295" s="4" t="str">
        <f t="shared" si="16"/>
        <v>10-15</v>
      </c>
      <c r="M295" s="4" t="s">
        <v>94</v>
      </c>
      <c r="N295" s="4">
        <v>7</v>
      </c>
      <c r="O295" s="4" t="s">
        <v>51</v>
      </c>
      <c r="P295" s="6" t="s">
        <v>48</v>
      </c>
      <c r="Q295" s="7"/>
      <c r="R295" s="7"/>
      <c r="S295" s="7"/>
      <c r="T295" s="7">
        <v>1</v>
      </c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4">
        <f t="shared" si="17"/>
        <v>25</v>
      </c>
      <c r="AF295" s="8">
        <f t="shared" si="18"/>
        <v>1</v>
      </c>
      <c r="AG295" s="8">
        <v>381.64</v>
      </c>
      <c r="AH295" s="4">
        <f t="shared" si="19"/>
        <v>2.5000000000000001E-2</v>
      </c>
      <c r="AI295" s="4">
        <f t="shared" si="19"/>
        <v>9.5410000000000004</v>
      </c>
      <c r="AJ295" s="4"/>
      <c r="AK295" s="10">
        <f>Q295*(0.0337*(2.5^2.9))+R295*(0.0337*(7.5^2.9))+S295*(0.0337*(15^2.9))+T295*(0.0337*(25^2.9))+U295*(0.0337*(35^2.9))</f>
        <v>381.64179165528623</v>
      </c>
    </row>
    <row r="296" spans="1:37" ht="12.75" customHeight="1">
      <c r="A296" s="4">
        <v>21</v>
      </c>
      <c r="B296" s="4">
        <v>2</v>
      </c>
      <c r="C296" s="4">
        <v>2</v>
      </c>
      <c r="D296" s="5">
        <v>39477</v>
      </c>
      <c r="E296" s="6" t="s">
        <v>73</v>
      </c>
      <c r="F296" s="4" t="s">
        <v>74</v>
      </c>
      <c r="G296" s="4" t="s">
        <v>74</v>
      </c>
      <c r="H296" s="4" t="s">
        <v>75</v>
      </c>
      <c r="I296" s="4" t="s">
        <v>93</v>
      </c>
      <c r="J296" s="4" t="s">
        <v>110</v>
      </c>
      <c r="K296" s="13">
        <v>11</v>
      </c>
      <c r="L296" s="4" t="str">
        <f t="shared" si="16"/>
        <v>10-15</v>
      </c>
      <c r="M296" s="4" t="s">
        <v>94</v>
      </c>
      <c r="N296" s="4">
        <v>8</v>
      </c>
      <c r="O296" s="4" t="s">
        <v>95</v>
      </c>
      <c r="P296" s="6" t="s">
        <v>56</v>
      </c>
      <c r="T296" s="7">
        <v>8</v>
      </c>
      <c r="AE296" s="4">
        <f t="shared" si="17"/>
        <v>25</v>
      </c>
      <c r="AF296" s="8">
        <f t="shared" si="18"/>
        <v>8</v>
      </c>
      <c r="AG296" s="8">
        <v>2477.19</v>
      </c>
      <c r="AH296" s="4">
        <f t="shared" si="19"/>
        <v>0.2</v>
      </c>
      <c r="AI296" s="4">
        <f t="shared" si="19"/>
        <v>61.929749999999999</v>
      </c>
      <c r="AK296" s="10">
        <f>S296*(0.0204*(15^2.991))+T296*(0.0204*(25^2.991))+U296*(0.0204*(35^2.991))</f>
        <v>2477.1865901222218</v>
      </c>
    </row>
    <row r="297" spans="1:37" ht="12.75" customHeight="1">
      <c r="A297" s="4">
        <v>21</v>
      </c>
      <c r="B297" s="4">
        <v>2</v>
      </c>
      <c r="C297" s="4">
        <v>2</v>
      </c>
      <c r="D297" s="5">
        <v>39477</v>
      </c>
      <c r="E297" s="6" t="s">
        <v>73</v>
      </c>
      <c r="F297" s="4" t="s">
        <v>74</v>
      </c>
      <c r="G297" s="4" t="s">
        <v>74</v>
      </c>
      <c r="H297" s="4" t="s">
        <v>75</v>
      </c>
      <c r="I297" s="4" t="s">
        <v>93</v>
      </c>
      <c r="J297" s="4" t="s">
        <v>110</v>
      </c>
      <c r="K297" s="13">
        <v>11</v>
      </c>
      <c r="L297" s="4" t="str">
        <f t="shared" si="16"/>
        <v>10-15</v>
      </c>
      <c r="M297" s="4" t="s">
        <v>94</v>
      </c>
      <c r="N297" s="4">
        <v>9</v>
      </c>
      <c r="O297" s="4" t="s">
        <v>58</v>
      </c>
      <c r="P297" s="12" t="s">
        <v>46</v>
      </c>
      <c r="T297" s="7">
        <v>3</v>
      </c>
      <c r="W297" s="7">
        <v>2</v>
      </c>
      <c r="AE297" s="4">
        <f t="shared" si="17"/>
        <v>37</v>
      </c>
      <c r="AF297" s="8">
        <f t="shared" si="18"/>
        <v>5</v>
      </c>
      <c r="AG297" s="8">
        <v>5328.1</v>
      </c>
      <c r="AH297" s="4">
        <f t="shared" si="19"/>
        <v>0.125</v>
      </c>
      <c r="AI297" s="4">
        <f t="shared" si="19"/>
        <v>133.20250000000001</v>
      </c>
      <c r="AK297" s="10">
        <f>Q297*(0.0145*((2.5/1.08175)^3.053))+R297*(0.0145*((7.5/1.08175)^3.053))+S297*(0.0145*((15/1.08175)^3.053))+T297*(0.0145*((25/1.08175)^3.053))+U297*(0.0145*((35/1.08175)^3.053))+V297*(0.0145*((45/1.08175)^3.053))+W297*(0.0145*((55/1.08175)^3.053))</f>
        <v>5328.099075674103</v>
      </c>
    </row>
    <row r="298" spans="1:37" ht="12.75" customHeight="1">
      <c r="A298" s="4">
        <v>21</v>
      </c>
      <c r="B298" s="4">
        <v>2</v>
      </c>
      <c r="C298" s="4">
        <v>2</v>
      </c>
      <c r="D298" s="5">
        <v>39477</v>
      </c>
      <c r="E298" s="6" t="s">
        <v>73</v>
      </c>
      <c r="F298" s="4" t="s">
        <v>74</v>
      </c>
      <c r="G298" s="4" t="s">
        <v>74</v>
      </c>
      <c r="H298" s="4" t="s">
        <v>75</v>
      </c>
      <c r="I298" s="4" t="s">
        <v>93</v>
      </c>
      <c r="J298" s="4" t="s">
        <v>110</v>
      </c>
      <c r="K298" s="13">
        <v>11</v>
      </c>
      <c r="L298" s="4" t="str">
        <f t="shared" si="16"/>
        <v>10-15</v>
      </c>
      <c r="M298" s="4" t="s">
        <v>94</v>
      </c>
      <c r="N298" s="12">
        <v>10</v>
      </c>
      <c r="O298" s="4" t="s">
        <v>53</v>
      </c>
      <c r="P298" s="12" t="s">
        <v>54</v>
      </c>
      <c r="S298" s="7">
        <v>1</v>
      </c>
      <c r="T298" s="7">
        <v>1</v>
      </c>
      <c r="AE298" s="4">
        <f t="shared" si="17"/>
        <v>20</v>
      </c>
      <c r="AF298" s="8">
        <f t="shared" si="18"/>
        <v>2</v>
      </c>
      <c r="AG298" s="8">
        <v>312.29000000000002</v>
      </c>
      <c r="AH298" s="4">
        <f t="shared" si="19"/>
        <v>0.05</v>
      </c>
      <c r="AI298" s="4">
        <f t="shared" si="19"/>
        <v>7.8072500000000007</v>
      </c>
      <c r="AK298" s="10">
        <f>Q298*(0.026*(2.5^2.87))+R298*(0.026*(7.5^2.87))+S298*(0.0236*((15/1.1)^2.975))+T298*(0.0236*((25/1.1)^2.975))+U298*(0.0236*((35/1.1)^2.975))</f>
        <v>312.29442863667009</v>
      </c>
    </row>
    <row r="299" spans="1:37" ht="12.75" customHeight="1">
      <c r="A299" s="4">
        <v>21</v>
      </c>
      <c r="B299" s="4">
        <v>2</v>
      </c>
      <c r="C299" s="4">
        <v>2</v>
      </c>
      <c r="D299" s="5">
        <v>39477</v>
      </c>
      <c r="E299" s="6" t="s">
        <v>73</v>
      </c>
      <c r="F299" s="4" t="s">
        <v>74</v>
      </c>
      <c r="G299" s="4" t="s">
        <v>74</v>
      </c>
      <c r="H299" s="4" t="s">
        <v>75</v>
      </c>
      <c r="I299" s="4" t="s">
        <v>93</v>
      </c>
      <c r="J299" s="4" t="s">
        <v>110</v>
      </c>
      <c r="K299" s="13">
        <v>11</v>
      </c>
      <c r="L299" s="4" t="str">
        <f t="shared" si="16"/>
        <v>10-15</v>
      </c>
      <c r="M299" s="4" t="s">
        <v>94</v>
      </c>
      <c r="N299" s="4">
        <v>11</v>
      </c>
      <c r="O299" s="4" t="s">
        <v>107</v>
      </c>
      <c r="P299" s="6" t="s">
        <v>54</v>
      </c>
      <c r="S299" s="7">
        <v>1</v>
      </c>
      <c r="AE299" s="4">
        <f t="shared" si="17"/>
        <v>15</v>
      </c>
      <c r="AF299" s="8">
        <f t="shared" si="18"/>
        <v>1</v>
      </c>
      <c r="AG299" s="8">
        <v>58.54</v>
      </c>
      <c r="AH299" s="4">
        <f t="shared" si="19"/>
        <v>2.5000000000000001E-2</v>
      </c>
      <c r="AI299" s="4">
        <f t="shared" si="19"/>
        <v>1.4635</v>
      </c>
      <c r="AK299" s="10">
        <f>R299*(0.0144*(7.5^3.1))+S299*(0.0162*(15^3.0252))+T299*(0.0162*(25^3.0252))+U299*(0.0162*(35^3.0252))+V299*(0.0162*(45^3.0252))</f>
        <v>58.536437970851551</v>
      </c>
    </row>
    <row r="300" spans="1:37" ht="12.75" customHeight="1">
      <c r="A300" s="4">
        <v>21</v>
      </c>
      <c r="B300" s="4">
        <v>2</v>
      </c>
      <c r="C300" s="4">
        <v>2</v>
      </c>
      <c r="D300" s="5">
        <v>39477</v>
      </c>
      <c r="E300" s="6" t="s">
        <v>73</v>
      </c>
      <c r="F300" s="4" t="s">
        <v>74</v>
      </c>
      <c r="G300" s="4" t="s">
        <v>74</v>
      </c>
      <c r="H300" s="4" t="s">
        <v>75</v>
      </c>
      <c r="I300" s="4" t="s">
        <v>93</v>
      </c>
      <c r="J300" s="4" t="s">
        <v>110</v>
      </c>
      <c r="K300" s="13">
        <v>11</v>
      </c>
      <c r="L300" s="4" t="str">
        <f t="shared" si="16"/>
        <v>10-15</v>
      </c>
      <c r="M300" s="4" t="s">
        <v>94</v>
      </c>
      <c r="N300" s="12">
        <v>12</v>
      </c>
      <c r="O300" s="4" t="s">
        <v>124</v>
      </c>
      <c r="P300" s="6" t="s">
        <v>54</v>
      </c>
      <c r="U300" s="7">
        <v>12</v>
      </c>
      <c r="AE300" s="4">
        <f t="shared" si="17"/>
        <v>35</v>
      </c>
      <c r="AF300" s="8">
        <f t="shared" si="18"/>
        <v>12</v>
      </c>
      <c r="AG300" s="8">
        <v>8870.9599999999991</v>
      </c>
      <c r="AH300" s="4">
        <f t="shared" si="19"/>
        <v>0.3</v>
      </c>
      <c r="AI300" s="4">
        <f t="shared" si="19"/>
        <v>221.77399999999997</v>
      </c>
      <c r="AK300" s="10">
        <f>T300*(0.0174*((25/1.1)^3.08))+U300*(0.0174*((35/1.1)^3.08))</f>
        <v>8870.9595846661996</v>
      </c>
    </row>
    <row r="301" spans="1:37" ht="12.75" customHeight="1">
      <c r="A301" s="4">
        <v>21</v>
      </c>
      <c r="B301" s="4">
        <v>2</v>
      </c>
      <c r="C301" s="4">
        <v>2</v>
      </c>
      <c r="D301" s="5">
        <v>39477</v>
      </c>
      <c r="E301" s="6" t="s">
        <v>73</v>
      </c>
      <c r="F301" s="4" t="s">
        <v>74</v>
      </c>
      <c r="G301" s="4" t="s">
        <v>74</v>
      </c>
      <c r="H301" s="4" t="s">
        <v>75</v>
      </c>
      <c r="I301" s="4" t="s">
        <v>93</v>
      </c>
      <c r="J301" s="4" t="s">
        <v>110</v>
      </c>
      <c r="K301" s="13">
        <v>11</v>
      </c>
      <c r="L301" s="4" t="str">
        <f t="shared" si="16"/>
        <v>10-15</v>
      </c>
      <c r="M301" s="4" t="s">
        <v>94</v>
      </c>
      <c r="N301" s="12">
        <v>13</v>
      </c>
      <c r="O301" s="4" t="s">
        <v>82</v>
      </c>
      <c r="P301" s="6" t="s">
        <v>46</v>
      </c>
      <c r="S301" s="7">
        <v>3</v>
      </c>
      <c r="AE301" s="4">
        <f t="shared" si="17"/>
        <v>15</v>
      </c>
      <c r="AF301" s="8">
        <f t="shared" si="18"/>
        <v>3</v>
      </c>
      <c r="AG301" s="8">
        <v>182.93</v>
      </c>
      <c r="AH301" s="4">
        <f t="shared" si="19"/>
        <v>7.4999999999999997E-2</v>
      </c>
      <c r="AI301" s="4">
        <f t="shared" si="19"/>
        <v>4.5732499999999998</v>
      </c>
      <c r="AK301" s="10">
        <f>Q301*(0.0121*((2.5/1.09)^3.161))+R301*(0.0121*((7.5/1.09)^3.161))+S301*(0.0335*(15^2.772))+T301*(0.0335*(25^2.772))+U301*(0.0335*(35^2.772))</f>
        <v>182.9325683495795</v>
      </c>
    </row>
    <row r="302" spans="1:37" ht="12.75" customHeight="1">
      <c r="A302" s="4">
        <v>21</v>
      </c>
      <c r="B302" s="4">
        <v>2</v>
      </c>
      <c r="C302" s="4">
        <v>2</v>
      </c>
      <c r="D302" s="5">
        <v>39477</v>
      </c>
      <c r="E302" s="6" t="s">
        <v>73</v>
      </c>
      <c r="F302" s="4" t="s">
        <v>74</v>
      </c>
      <c r="G302" s="4" t="s">
        <v>74</v>
      </c>
      <c r="H302" s="4" t="s">
        <v>75</v>
      </c>
      <c r="I302" s="4" t="s">
        <v>93</v>
      </c>
      <c r="J302" s="4" t="s">
        <v>110</v>
      </c>
      <c r="K302" s="13">
        <v>11</v>
      </c>
      <c r="L302" s="4" t="str">
        <f t="shared" si="16"/>
        <v>10-15</v>
      </c>
      <c r="M302" s="4" t="s">
        <v>94</v>
      </c>
      <c r="N302" s="12">
        <v>14</v>
      </c>
      <c r="O302" s="13" t="s">
        <v>125</v>
      </c>
      <c r="P302" s="4" t="s">
        <v>56</v>
      </c>
      <c r="S302" s="7">
        <v>1</v>
      </c>
      <c r="AE302" s="4">
        <f t="shared" si="17"/>
        <v>15</v>
      </c>
      <c r="AF302" s="8">
        <f t="shared" si="18"/>
        <v>1</v>
      </c>
      <c r="AG302" s="8">
        <v>60.41</v>
      </c>
      <c r="AH302" s="4">
        <f t="shared" si="19"/>
        <v>2.5000000000000001E-2</v>
      </c>
      <c r="AI302" s="4">
        <f t="shared" si="19"/>
        <v>1.5102499999999999</v>
      </c>
      <c r="AK302" s="10">
        <f>S302*(0.0179*(15^3))+T302*(0.0179*(25^3))+U302*(0.0179*(35^3))</f>
        <v>60.412499999999994</v>
      </c>
    </row>
    <row r="303" spans="1:37" ht="12.75" customHeight="1">
      <c r="A303" s="4">
        <v>21</v>
      </c>
      <c r="B303" s="4">
        <v>2</v>
      </c>
      <c r="C303" s="4">
        <v>2</v>
      </c>
      <c r="D303" s="5">
        <v>39477</v>
      </c>
      <c r="E303" s="6" t="s">
        <v>73</v>
      </c>
      <c r="F303" s="4" t="s">
        <v>74</v>
      </c>
      <c r="G303" s="4" t="s">
        <v>74</v>
      </c>
      <c r="H303" s="4" t="s">
        <v>75</v>
      </c>
      <c r="I303" s="4" t="s">
        <v>93</v>
      </c>
      <c r="J303" s="4" t="s">
        <v>110</v>
      </c>
      <c r="K303" s="13">
        <v>11</v>
      </c>
      <c r="L303" s="4" t="str">
        <f t="shared" si="16"/>
        <v>10-15</v>
      </c>
      <c r="M303" s="4" t="s">
        <v>94</v>
      </c>
      <c r="N303" s="4">
        <v>15</v>
      </c>
      <c r="O303" s="4" t="s">
        <v>96</v>
      </c>
      <c r="P303" s="6" t="s">
        <v>84</v>
      </c>
      <c r="R303" s="7">
        <v>3</v>
      </c>
      <c r="AE303" s="4">
        <f t="shared" si="17"/>
        <v>7.5</v>
      </c>
      <c r="AF303" s="8">
        <f t="shared" si="18"/>
        <v>3</v>
      </c>
      <c r="AG303" s="8">
        <v>22.54</v>
      </c>
      <c r="AH303" s="4">
        <f t="shared" si="19"/>
        <v>7.4999999999999997E-2</v>
      </c>
      <c r="AI303" s="4">
        <f t="shared" si="19"/>
        <v>0.5635</v>
      </c>
      <c r="AK303" s="10">
        <f>Q303*(0.0193*(2.5^2.96))+R303*(0.0193*(7.5^2.96))+S303*(0.0193*(15^2.96))</f>
        <v>22.535121469820798</v>
      </c>
    </row>
    <row r="304" spans="1:37" ht="12.75" customHeight="1">
      <c r="A304" s="4">
        <v>21</v>
      </c>
      <c r="B304" s="4">
        <v>2</v>
      </c>
      <c r="C304" s="4">
        <v>2</v>
      </c>
      <c r="D304" s="5">
        <v>39477</v>
      </c>
      <c r="E304" s="6" t="s">
        <v>73</v>
      </c>
      <c r="F304" s="4" t="s">
        <v>74</v>
      </c>
      <c r="G304" s="4" t="s">
        <v>74</v>
      </c>
      <c r="H304" s="4" t="s">
        <v>75</v>
      </c>
      <c r="I304" s="4" t="s">
        <v>93</v>
      </c>
      <c r="J304" s="4" t="s">
        <v>110</v>
      </c>
      <c r="K304" s="13">
        <v>11</v>
      </c>
      <c r="L304" s="4" t="str">
        <f t="shared" si="16"/>
        <v>10-15</v>
      </c>
      <c r="M304" s="4" t="s">
        <v>94</v>
      </c>
      <c r="N304" s="12">
        <v>16</v>
      </c>
      <c r="O304" s="4" t="s">
        <v>49</v>
      </c>
      <c r="P304" s="6" t="s">
        <v>46</v>
      </c>
      <c r="R304" s="7">
        <v>2</v>
      </c>
      <c r="AE304" s="4">
        <f t="shared" si="17"/>
        <v>7.5</v>
      </c>
      <c r="AF304" s="8">
        <f t="shared" si="18"/>
        <v>2</v>
      </c>
      <c r="AG304" s="8">
        <v>12.18</v>
      </c>
      <c r="AH304" s="4">
        <f t="shared" si="19"/>
        <v>0.05</v>
      </c>
      <c r="AI304" s="4">
        <f t="shared" si="19"/>
        <v>0.30449999999999999</v>
      </c>
      <c r="AK304" s="10">
        <f>Q304*(0.007*(2.5^3.39))+R304*(0.0126*(7.5^3.0673))+S304*(0.0126*(15^3.0673))+T304*(0.0126*(25^3.0673))+U304*(0.0126*(35^3.0673))</f>
        <v>12.175195793543107</v>
      </c>
    </row>
    <row r="305" spans="1:37" ht="12.75" customHeight="1">
      <c r="A305" s="4">
        <v>21</v>
      </c>
      <c r="B305" s="4">
        <v>2</v>
      </c>
      <c r="C305" s="4">
        <v>2</v>
      </c>
      <c r="D305" s="5">
        <v>39477</v>
      </c>
      <c r="E305" s="6" t="s">
        <v>73</v>
      </c>
      <c r="F305" s="4" t="s">
        <v>74</v>
      </c>
      <c r="G305" s="4" t="s">
        <v>74</v>
      </c>
      <c r="H305" s="4" t="s">
        <v>75</v>
      </c>
      <c r="I305" s="4" t="s">
        <v>93</v>
      </c>
      <c r="J305" s="4" t="s">
        <v>110</v>
      </c>
      <c r="K305" s="13">
        <v>11</v>
      </c>
      <c r="L305" s="4" t="str">
        <f t="shared" si="16"/>
        <v>10-15</v>
      </c>
      <c r="M305" s="4" t="s">
        <v>94</v>
      </c>
      <c r="N305" s="12">
        <v>17</v>
      </c>
      <c r="O305" s="4" t="s">
        <v>85</v>
      </c>
      <c r="P305" s="6" t="s">
        <v>46</v>
      </c>
      <c r="Q305" s="7">
        <v>5</v>
      </c>
      <c r="AE305" s="4">
        <f t="shared" si="17"/>
        <v>2.5</v>
      </c>
      <c r="AF305" s="8">
        <f t="shared" si="18"/>
        <v>5</v>
      </c>
      <c r="AG305" s="8">
        <v>0.71</v>
      </c>
      <c r="AH305" s="4">
        <f t="shared" si="19"/>
        <v>0.125</v>
      </c>
      <c r="AI305" s="4">
        <f t="shared" si="19"/>
        <v>1.7749999999999998E-2</v>
      </c>
      <c r="AK305" s="10">
        <f>Q305*(0.0091*(2.5^3))+R305*(0.0091*(7.5^3))</f>
        <v>0.7109375</v>
      </c>
    </row>
    <row r="306" spans="1:37" ht="12.75" customHeight="1">
      <c r="A306" s="4">
        <v>21</v>
      </c>
      <c r="B306" s="4">
        <v>2</v>
      </c>
      <c r="C306" s="4">
        <v>2</v>
      </c>
      <c r="D306" s="5">
        <v>39477</v>
      </c>
      <c r="E306" s="6" t="s">
        <v>73</v>
      </c>
      <c r="F306" s="4" t="s">
        <v>74</v>
      </c>
      <c r="G306" s="4" t="s">
        <v>74</v>
      </c>
      <c r="H306" s="4" t="s">
        <v>75</v>
      </c>
      <c r="I306" s="4" t="s">
        <v>93</v>
      </c>
      <c r="J306" s="4" t="s">
        <v>110</v>
      </c>
      <c r="K306" s="13">
        <v>11</v>
      </c>
      <c r="L306" s="4" t="str">
        <f t="shared" si="16"/>
        <v>10-15</v>
      </c>
      <c r="M306" s="4" t="s">
        <v>94</v>
      </c>
      <c r="N306" s="4">
        <v>18</v>
      </c>
      <c r="O306" s="4" t="s">
        <v>83</v>
      </c>
      <c r="P306" s="6" t="s">
        <v>84</v>
      </c>
      <c r="R306" s="7">
        <v>2</v>
      </c>
      <c r="AE306" s="4">
        <f t="shared" si="17"/>
        <v>7.5</v>
      </c>
      <c r="AF306" s="8">
        <f t="shared" si="18"/>
        <v>2</v>
      </c>
      <c r="AG306" s="8">
        <v>24.61</v>
      </c>
      <c r="AH306" s="4">
        <f t="shared" si="19"/>
        <v>0.05</v>
      </c>
      <c r="AI306" s="4">
        <f t="shared" si="19"/>
        <v>0.61524999999999996</v>
      </c>
      <c r="AK306" s="10">
        <f>Q306*(0.0349*(2.5^2.9109))+R306*(0.0349*(7.5^2.9109))+S306*(0.0349*(15^2.9109))</f>
        <v>24.60771307139456</v>
      </c>
    </row>
    <row r="307" spans="1:37" ht="12.75" customHeight="1">
      <c r="A307" s="4">
        <v>21</v>
      </c>
      <c r="B307" s="4">
        <v>2</v>
      </c>
      <c r="C307" s="4">
        <v>2</v>
      </c>
      <c r="D307" s="5">
        <v>39477</v>
      </c>
      <c r="E307" s="6" t="s">
        <v>73</v>
      </c>
      <c r="F307" s="4" t="s">
        <v>74</v>
      </c>
      <c r="G307" s="4" t="s">
        <v>74</v>
      </c>
      <c r="H307" s="4" t="s">
        <v>75</v>
      </c>
      <c r="I307" s="4" t="s">
        <v>93</v>
      </c>
      <c r="J307" s="4" t="s">
        <v>110</v>
      </c>
      <c r="K307" s="13">
        <v>11</v>
      </c>
      <c r="L307" s="4" t="str">
        <f t="shared" si="16"/>
        <v>10-15</v>
      </c>
      <c r="M307" s="4" t="s">
        <v>94</v>
      </c>
      <c r="N307" s="12">
        <v>19</v>
      </c>
      <c r="O307" s="4" t="s">
        <v>105</v>
      </c>
      <c r="P307" s="12" t="s">
        <v>46</v>
      </c>
      <c r="S307" s="7">
        <v>2</v>
      </c>
      <c r="AE307" s="4">
        <f t="shared" si="17"/>
        <v>15</v>
      </c>
      <c r="AF307" s="8">
        <f t="shared" si="18"/>
        <v>2</v>
      </c>
      <c r="AG307" s="8">
        <v>109.06</v>
      </c>
      <c r="AH307" s="4">
        <f t="shared" si="19"/>
        <v>0.05</v>
      </c>
      <c r="AI307" s="4">
        <f t="shared" si="19"/>
        <v>2.7265000000000001</v>
      </c>
      <c r="AK307" s="10">
        <f>S307*(0.0168*(15^2.9856))+T307*(0.0168*(25^2.9856))</f>
        <v>109.06297507739741</v>
      </c>
    </row>
    <row r="308" spans="1:37" ht="12.75" customHeight="1">
      <c r="A308" s="4">
        <v>21</v>
      </c>
      <c r="B308" s="4">
        <v>2</v>
      </c>
      <c r="C308" s="4">
        <v>2</v>
      </c>
      <c r="D308" s="5">
        <v>39477</v>
      </c>
      <c r="E308" s="6" t="s">
        <v>73</v>
      </c>
      <c r="F308" s="4" t="s">
        <v>74</v>
      </c>
      <c r="G308" s="4" t="s">
        <v>74</v>
      </c>
      <c r="H308" s="4" t="s">
        <v>75</v>
      </c>
      <c r="I308" s="4" t="s">
        <v>93</v>
      </c>
      <c r="J308" s="4" t="s">
        <v>110</v>
      </c>
      <c r="K308" s="13">
        <v>11</v>
      </c>
      <c r="L308" s="4" t="str">
        <f t="shared" si="16"/>
        <v>10-15</v>
      </c>
      <c r="M308" s="4" t="s">
        <v>94</v>
      </c>
      <c r="N308" s="12">
        <v>20</v>
      </c>
      <c r="O308" s="4" t="s">
        <v>55</v>
      </c>
      <c r="P308" s="6" t="s">
        <v>56</v>
      </c>
      <c r="Q308" s="7">
        <v>3</v>
      </c>
      <c r="AE308" s="4">
        <f t="shared" si="17"/>
        <v>2.5</v>
      </c>
      <c r="AF308" s="8">
        <f t="shared" si="18"/>
        <v>3</v>
      </c>
      <c r="AG308" s="8">
        <v>0.52</v>
      </c>
      <c r="AH308" s="4">
        <f t="shared" si="19"/>
        <v>7.4999999999999997E-2</v>
      </c>
      <c r="AI308" s="4">
        <f t="shared" si="19"/>
        <v>1.3000000000000001E-2</v>
      </c>
      <c r="AK308" s="10">
        <f>Q308*(0.0109*(2.5^3.0249))+R308*(0.0109*(7.5^3.0249))</f>
        <v>0.52272886796596185</v>
      </c>
    </row>
    <row r="309" spans="1:37" ht="12.75" customHeight="1">
      <c r="A309" s="12">
        <v>21</v>
      </c>
      <c r="B309" s="12">
        <v>2</v>
      </c>
      <c r="C309" s="12">
        <v>2</v>
      </c>
      <c r="D309" s="14">
        <v>39477</v>
      </c>
      <c r="E309" s="6" t="s">
        <v>73</v>
      </c>
      <c r="F309" s="12" t="s">
        <v>74</v>
      </c>
      <c r="G309" s="12" t="s">
        <v>74</v>
      </c>
      <c r="H309" s="12" t="s">
        <v>75</v>
      </c>
      <c r="I309" s="12" t="s">
        <v>93</v>
      </c>
      <c r="J309" s="12" t="s">
        <v>110</v>
      </c>
      <c r="K309" s="11">
        <v>11</v>
      </c>
      <c r="L309" s="12" t="str">
        <f t="shared" si="16"/>
        <v>10-15</v>
      </c>
      <c r="M309" s="12" t="s">
        <v>94</v>
      </c>
      <c r="N309" s="12">
        <v>21</v>
      </c>
      <c r="O309" s="12" t="s">
        <v>112</v>
      </c>
      <c r="P309" s="6" t="s">
        <v>44</v>
      </c>
      <c r="Q309" s="15"/>
      <c r="R309" s="15">
        <v>1</v>
      </c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2">
        <f t="shared" si="17"/>
        <v>7.5</v>
      </c>
      <c r="AF309" s="16">
        <f t="shared" si="18"/>
        <v>1</v>
      </c>
      <c r="AG309" s="16">
        <v>4.17</v>
      </c>
      <c r="AH309" s="12">
        <f t="shared" si="19"/>
        <v>2.5000000000000001E-2</v>
      </c>
      <c r="AI309" s="4">
        <f t="shared" si="19"/>
        <v>0.10425</v>
      </c>
      <c r="AJ309" s="12"/>
      <c r="AK309" s="10">
        <f>Q309*(0.0099*(2.5^2.999))+R309*(0.0099*(7.5^2.999))+S309*(0.0099*(15^2.999))+T309*(0.0099*(25^2.999))</f>
        <v>4.1681556039875671</v>
      </c>
    </row>
    <row r="310" spans="1:37" ht="12.75" customHeight="1">
      <c r="A310" s="4">
        <v>21</v>
      </c>
      <c r="B310" s="4">
        <v>2</v>
      </c>
      <c r="C310" s="4">
        <v>2</v>
      </c>
      <c r="D310" s="5">
        <v>39477</v>
      </c>
      <c r="E310" s="6" t="s">
        <v>73</v>
      </c>
      <c r="F310" s="4" t="s">
        <v>74</v>
      </c>
      <c r="G310" s="4" t="s">
        <v>74</v>
      </c>
      <c r="H310" s="4" t="s">
        <v>75</v>
      </c>
      <c r="I310" s="4" t="s">
        <v>93</v>
      </c>
      <c r="J310" s="4" t="s">
        <v>110</v>
      </c>
      <c r="K310" s="13">
        <v>11</v>
      </c>
      <c r="L310" s="4" t="str">
        <f t="shared" si="16"/>
        <v>10-15</v>
      </c>
      <c r="M310" s="4" t="s">
        <v>94</v>
      </c>
      <c r="N310" s="12">
        <v>22</v>
      </c>
      <c r="O310" s="4" t="s">
        <v>71</v>
      </c>
      <c r="P310" s="6" t="s">
        <v>46</v>
      </c>
      <c r="Q310" s="7">
        <v>2</v>
      </c>
      <c r="AE310" s="4">
        <f t="shared" si="17"/>
        <v>2.5</v>
      </c>
      <c r="AF310" s="8">
        <f t="shared" si="18"/>
        <v>2</v>
      </c>
      <c r="AG310" s="8">
        <v>0.28000000000000003</v>
      </c>
      <c r="AH310" s="4">
        <f t="shared" si="19"/>
        <v>0.05</v>
      </c>
      <c r="AI310" s="4">
        <f t="shared" si="19"/>
        <v>7.000000000000001E-3</v>
      </c>
      <c r="AK310" s="10">
        <f>Q310*(0.0089*(2.5^3))+R310*(0.0089*(7.5^3))</f>
        <v>0.27812500000000001</v>
      </c>
    </row>
    <row r="311" spans="1:37" ht="12.75" customHeight="1">
      <c r="A311" s="12">
        <v>21</v>
      </c>
      <c r="B311" s="12">
        <v>2</v>
      </c>
      <c r="C311" s="12">
        <v>2</v>
      </c>
      <c r="D311" s="14">
        <v>39477</v>
      </c>
      <c r="E311" s="6" t="s">
        <v>73</v>
      </c>
      <c r="F311" s="12" t="s">
        <v>74</v>
      </c>
      <c r="G311" s="12" t="s">
        <v>74</v>
      </c>
      <c r="H311" s="12" t="s">
        <v>75</v>
      </c>
      <c r="I311" s="12" t="s">
        <v>93</v>
      </c>
      <c r="J311" s="12" t="s">
        <v>110</v>
      </c>
      <c r="K311" s="11">
        <v>11</v>
      </c>
      <c r="L311" s="12" t="str">
        <f t="shared" si="16"/>
        <v>10-15</v>
      </c>
      <c r="M311" s="12" t="s">
        <v>94</v>
      </c>
      <c r="N311" s="12">
        <v>23</v>
      </c>
      <c r="O311" s="12" t="s">
        <v>117</v>
      </c>
      <c r="P311" s="6" t="s">
        <v>46</v>
      </c>
      <c r="Q311" s="15">
        <v>1</v>
      </c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2">
        <f t="shared" si="17"/>
        <v>2.5</v>
      </c>
      <c r="AF311" s="16">
        <f t="shared" si="18"/>
        <v>1</v>
      </c>
      <c r="AG311" s="16">
        <v>0.18</v>
      </c>
      <c r="AH311" s="12">
        <f t="shared" si="19"/>
        <v>2.5000000000000001E-2</v>
      </c>
      <c r="AI311" s="4">
        <f t="shared" si="19"/>
        <v>4.4999999999999997E-3</v>
      </c>
      <c r="AJ311" s="12"/>
      <c r="AK311" s="10">
        <f>Q311*(0.0122*(2.5^2.95))+R311*(0.0122*(7.5^2.95))</f>
        <v>0.18208864169091182</v>
      </c>
    </row>
    <row r="312" spans="1:37" ht="12.75" customHeight="1">
      <c r="A312" s="12">
        <v>22</v>
      </c>
      <c r="B312" s="12">
        <v>3</v>
      </c>
      <c r="C312" s="12">
        <v>1</v>
      </c>
      <c r="D312" s="5">
        <v>39484</v>
      </c>
      <c r="E312" s="6" t="s">
        <v>37</v>
      </c>
      <c r="F312" s="12" t="s">
        <v>126</v>
      </c>
      <c r="G312" s="12" t="s">
        <v>126</v>
      </c>
      <c r="H312" s="12" t="s">
        <v>39</v>
      </c>
      <c r="I312" s="12" t="s">
        <v>57</v>
      </c>
      <c r="J312" s="12" t="s">
        <v>41</v>
      </c>
      <c r="K312" s="11">
        <v>24</v>
      </c>
      <c r="L312" s="4" t="str">
        <f t="shared" si="16"/>
        <v>20-25</v>
      </c>
      <c r="M312" s="12" t="s">
        <v>42</v>
      </c>
      <c r="N312" s="12">
        <v>1</v>
      </c>
      <c r="O312" s="12" t="s">
        <v>52</v>
      </c>
      <c r="P312" s="6" t="s">
        <v>46</v>
      </c>
      <c r="S312" s="7">
        <v>1000</v>
      </c>
      <c r="AE312" s="4">
        <f t="shared" si="17"/>
        <v>15</v>
      </c>
      <c r="AF312" s="8">
        <f t="shared" si="18"/>
        <v>1000</v>
      </c>
      <c r="AG312" s="8">
        <v>25001.72</v>
      </c>
      <c r="AH312" s="4">
        <f t="shared" si="19"/>
        <v>25</v>
      </c>
      <c r="AI312" s="4">
        <f t="shared" si="19"/>
        <v>625.04300000000001</v>
      </c>
      <c r="AK312" s="10">
        <f>Q312*(0.01*(((2.5-1.82)/1.15)^3.208))+R312*(0.01*(((7.5-1.82)/1.15)^3.208))+S312*(0.01*(((15-1.82)/1.15)^3.208))+T312*(0.01*(((25-1.82)/1.15)^3.208))</f>
        <v>25001.724441339957</v>
      </c>
    </row>
    <row r="313" spans="1:37" ht="12.75" customHeight="1">
      <c r="A313" s="12">
        <v>22</v>
      </c>
      <c r="B313" s="12">
        <v>3</v>
      </c>
      <c r="C313" s="12">
        <v>1</v>
      </c>
      <c r="D313" s="5">
        <v>39484</v>
      </c>
      <c r="E313" s="6" t="s">
        <v>37</v>
      </c>
      <c r="F313" s="12" t="s">
        <v>126</v>
      </c>
      <c r="G313" s="12" t="s">
        <v>126</v>
      </c>
      <c r="H313" s="12" t="s">
        <v>39</v>
      </c>
      <c r="I313" s="12" t="s">
        <v>57</v>
      </c>
      <c r="J313" s="12" t="s">
        <v>41</v>
      </c>
      <c r="K313" s="11">
        <v>24</v>
      </c>
      <c r="L313" s="4" t="str">
        <f t="shared" si="16"/>
        <v>20-25</v>
      </c>
      <c r="M313" s="12" t="s">
        <v>42</v>
      </c>
      <c r="N313" s="12">
        <v>2</v>
      </c>
      <c r="O313" s="12" t="s">
        <v>90</v>
      </c>
      <c r="P313" s="6" t="s">
        <v>46</v>
      </c>
      <c r="S313" s="7">
        <v>1</v>
      </c>
      <c r="AE313" s="4">
        <f t="shared" si="17"/>
        <v>15</v>
      </c>
      <c r="AF313" s="8">
        <f t="shared" si="18"/>
        <v>1</v>
      </c>
      <c r="AG313" s="8">
        <v>51.1</v>
      </c>
      <c r="AH313" s="4">
        <f t="shared" si="19"/>
        <v>2.5000000000000001E-2</v>
      </c>
      <c r="AI313" s="4">
        <f t="shared" si="19"/>
        <v>1.2775000000000001</v>
      </c>
      <c r="AK313" s="10">
        <f>R313*(0.0207*((7.5*0.901)^3))+S313*(0.0207*((15*0.901)^3))</f>
        <v>51.099717073612503</v>
      </c>
    </row>
    <row r="314" spans="1:37" ht="12.75" customHeight="1">
      <c r="A314" s="12">
        <v>22</v>
      </c>
      <c r="B314" s="12">
        <v>3</v>
      </c>
      <c r="C314" s="12">
        <v>1</v>
      </c>
      <c r="D314" s="5">
        <v>39484</v>
      </c>
      <c r="E314" s="6" t="s">
        <v>37</v>
      </c>
      <c r="F314" s="12" t="s">
        <v>126</v>
      </c>
      <c r="G314" s="12" t="s">
        <v>126</v>
      </c>
      <c r="H314" s="12" t="s">
        <v>39</v>
      </c>
      <c r="I314" s="12" t="s">
        <v>57</v>
      </c>
      <c r="J314" s="12" t="s">
        <v>41</v>
      </c>
      <c r="K314" s="11">
        <v>24</v>
      </c>
      <c r="L314" s="4" t="str">
        <f t="shared" si="16"/>
        <v>20-25</v>
      </c>
      <c r="M314" s="12" t="s">
        <v>42</v>
      </c>
      <c r="N314" s="12">
        <v>3</v>
      </c>
      <c r="O314" s="12" t="s">
        <v>53</v>
      </c>
      <c r="P314" s="12" t="s">
        <v>54</v>
      </c>
      <c r="Q314" s="7">
        <v>6</v>
      </c>
      <c r="S314" s="7">
        <v>1</v>
      </c>
      <c r="T314" s="7">
        <v>2</v>
      </c>
      <c r="AE314" s="4">
        <f t="shared" si="17"/>
        <v>8.9</v>
      </c>
      <c r="AF314" s="8">
        <f t="shared" si="18"/>
        <v>9</v>
      </c>
      <c r="AG314" s="8">
        <v>570.69000000000005</v>
      </c>
      <c r="AH314" s="4">
        <f t="shared" si="19"/>
        <v>0.22500000000000001</v>
      </c>
      <c r="AI314" s="4">
        <f t="shared" si="19"/>
        <v>14.267250000000001</v>
      </c>
      <c r="AK314" s="10">
        <f>Q314*(0.026*(2.5^2.87))+R314*(0.026*(7.5^2.87))+S314*(0.0236*((15/1.1)^2.975))+T314*(0.0236*((25/1.1)^2.975))+U314*(0.0236*((35/1.1)^2.975))</f>
        <v>570.69429040104887</v>
      </c>
    </row>
    <row r="315" spans="1:37" ht="12.75" customHeight="1">
      <c r="A315" s="12">
        <v>22</v>
      </c>
      <c r="B315" s="12">
        <v>3</v>
      </c>
      <c r="C315" s="12">
        <v>1</v>
      </c>
      <c r="D315" s="5">
        <v>39484</v>
      </c>
      <c r="E315" s="6" t="s">
        <v>37</v>
      </c>
      <c r="F315" s="12" t="s">
        <v>126</v>
      </c>
      <c r="G315" s="12" t="s">
        <v>126</v>
      </c>
      <c r="H315" s="12" t="s">
        <v>39</v>
      </c>
      <c r="I315" s="12" t="s">
        <v>57</v>
      </c>
      <c r="J315" s="12" t="s">
        <v>41</v>
      </c>
      <c r="K315" s="11">
        <v>24</v>
      </c>
      <c r="L315" s="4" t="str">
        <f t="shared" si="16"/>
        <v>20-25</v>
      </c>
      <c r="M315" s="12" t="s">
        <v>42</v>
      </c>
      <c r="N315" s="12">
        <v>4</v>
      </c>
      <c r="O315" s="12" t="s">
        <v>59</v>
      </c>
      <c r="P315" s="6" t="s">
        <v>46</v>
      </c>
      <c r="R315" s="7">
        <v>1</v>
      </c>
      <c r="S315" s="15">
        <v>1</v>
      </c>
      <c r="AE315" s="4">
        <f t="shared" si="17"/>
        <v>11.3</v>
      </c>
      <c r="AF315" s="8">
        <f t="shared" si="18"/>
        <v>2</v>
      </c>
      <c r="AG315" s="8">
        <v>42.46</v>
      </c>
      <c r="AH315" s="4">
        <f t="shared" si="19"/>
        <v>0.05</v>
      </c>
      <c r="AI315" s="4">
        <f t="shared" si="19"/>
        <v>1.0615000000000001</v>
      </c>
      <c r="AK315" s="10">
        <f>Q315*(0.0093*(2.5^3.07))+R315*(0.0093*(7.5^3.07))+S315*(0.0093*(15^3.07))+T315*(0.0126*(25^3.0673))</f>
        <v>42.456496253983694</v>
      </c>
    </row>
    <row r="316" spans="1:37" ht="12.75" customHeight="1">
      <c r="A316" s="12">
        <v>22</v>
      </c>
      <c r="B316" s="12">
        <v>3</v>
      </c>
      <c r="C316" s="12">
        <v>1</v>
      </c>
      <c r="D316" s="5">
        <v>39484</v>
      </c>
      <c r="E316" s="6" t="s">
        <v>37</v>
      </c>
      <c r="F316" s="12" t="s">
        <v>126</v>
      </c>
      <c r="G316" s="12" t="s">
        <v>126</v>
      </c>
      <c r="H316" s="12" t="s">
        <v>39</v>
      </c>
      <c r="I316" s="12" t="s">
        <v>57</v>
      </c>
      <c r="J316" s="12" t="s">
        <v>41</v>
      </c>
      <c r="K316" s="11">
        <v>24</v>
      </c>
      <c r="L316" s="4" t="str">
        <f t="shared" si="16"/>
        <v>20-25</v>
      </c>
      <c r="M316" s="12" t="s">
        <v>42</v>
      </c>
      <c r="N316" s="12">
        <v>5</v>
      </c>
      <c r="O316" s="12" t="s">
        <v>58</v>
      </c>
      <c r="P316" s="12" t="s">
        <v>46</v>
      </c>
      <c r="S316" s="15">
        <v>1</v>
      </c>
      <c r="U316" s="7">
        <v>1</v>
      </c>
      <c r="AE316" s="4">
        <f t="shared" si="17"/>
        <v>25</v>
      </c>
      <c r="AF316" s="8">
        <f t="shared" si="18"/>
        <v>2</v>
      </c>
      <c r="AG316" s="8">
        <v>634.94000000000005</v>
      </c>
      <c r="AH316" s="4">
        <f t="shared" si="19"/>
        <v>0.05</v>
      </c>
      <c r="AI316" s="4">
        <f t="shared" si="19"/>
        <v>15.873500000000002</v>
      </c>
      <c r="AK316" s="10">
        <f>Q316*(0.0145*((2.5/1.08175)^3.053))+R316*(0.0145*((7.5/1.08175)^3.053))+S316*(0.0145*((15/1.08175)^3.053))+T316*(0.0145*((25/1.08175)^3.053))+U316*(0.0145*((35/1.08175)^3.053))+V316*(0.0145*((45/1.08175)^3.053))+W316*(0.0145*((55/1.08175)^3.053))</f>
        <v>634.93896621478109</v>
      </c>
    </row>
    <row r="317" spans="1:37" ht="12.75" customHeight="1">
      <c r="A317" s="12">
        <v>22</v>
      </c>
      <c r="B317" s="12">
        <v>3</v>
      </c>
      <c r="C317" s="12">
        <v>1</v>
      </c>
      <c r="D317" s="5">
        <v>39484</v>
      </c>
      <c r="E317" s="6" t="s">
        <v>37</v>
      </c>
      <c r="F317" s="12" t="s">
        <v>126</v>
      </c>
      <c r="G317" s="12" t="s">
        <v>126</v>
      </c>
      <c r="H317" s="12" t="s">
        <v>39</v>
      </c>
      <c r="I317" s="12" t="s">
        <v>57</v>
      </c>
      <c r="J317" s="12" t="s">
        <v>41</v>
      </c>
      <c r="K317" s="11">
        <v>24</v>
      </c>
      <c r="L317" s="4" t="str">
        <f t="shared" si="16"/>
        <v>20-25</v>
      </c>
      <c r="M317" s="12" t="s">
        <v>42</v>
      </c>
      <c r="N317" s="12">
        <v>6</v>
      </c>
      <c r="O317" s="12" t="s">
        <v>95</v>
      </c>
      <c r="P317" s="6" t="s">
        <v>56</v>
      </c>
      <c r="T317" s="7">
        <v>4</v>
      </c>
      <c r="U317" s="7">
        <v>1</v>
      </c>
      <c r="AE317" s="4">
        <f t="shared" si="17"/>
        <v>27</v>
      </c>
      <c r="AF317" s="8">
        <f t="shared" si="18"/>
        <v>5</v>
      </c>
      <c r="AG317" s="8">
        <v>2085.6999999999998</v>
      </c>
      <c r="AH317" s="4">
        <f t="shared" si="19"/>
        <v>0.125</v>
      </c>
      <c r="AI317" s="4">
        <f t="shared" si="19"/>
        <v>52.142499999999998</v>
      </c>
      <c r="AK317" s="10">
        <f>S317*(0.0204*(15^2.991))+T317*(0.0204*(25^2.991))+U317*(0.0204*(35^2.991))</f>
        <v>2085.6991590001658</v>
      </c>
    </row>
    <row r="318" spans="1:37" ht="12.75" customHeight="1">
      <c r="A318" s="12">
        <v>22</v>
      </c>
      <c r="B318" s="12">
        <v>3</v>
      </c>
      <c r="C318" s="12">
        <v>1</v>
      </c>
      <c r="D318" s="5">
        <v>39484</v>
      </c>
      <c r="E318" s="6" t="s">
        <v>37</v>
      </c>
      <c r="F318" s="12" t="s">
        <v>126</v>
      </c>
      <c r="G318" s="12" t="s">
        <v>126</v>
      </c>
      <c r="H318" s="12" t="s">
        <v>39</v>
      </c>
      <c r="I318" s="12" t="s">
        <v>57</v>
      </c>
      <c r="J318" s="12" t="s">
        <v>41</v>
      </c>
      <c r="K318" s="11">
        <v>24</v>
      </c>
      <c r="L318" s="4" t="str">
        <f t="shared" si="16"/>
        <v>20-25</v>
      </c>
      <c r="M318" s="12" t="s">
        <v>42</v>
      </c>
      <c r="N318" s="12">
        <v>7</v>
      </c>
      <c r="O318" s="12" t="s">
        <v>51</v>
      </c>
      <c r="P318" s="6" t="s">
        <v>48</v>
      </c>
      <c r="U318" s="7">
        <v>1</v>
      </c>
      <c r="AE318" s="4">
        <f t="shared" si="17"/>
        <v>35</v>
      </c>
      <c r="AF318" s="8">
        <f t="shared" si="18"/>
        <v>1</v>
      </c>
      <c r="AG318" s="8">
        <v>1012.58</v>
      </c>
      <c r="AH318" s="4">
        <f t="shared" si="19"/>
        <v>2.5000000000000001E-2</v>
      </c>
      <c r="AI318" s="4">
        <f t="shared" si="19"/>
        <v>25.314500000000002</v>
      </c>
      <c r="AK318" s="10">
        <f>Q318*(0.0337*(2.5^2.9))+R318*(0.0337*(7.5^2.9))+S318*(0.0337*(15^2.9))+T318*(0.0337*(25^2.9))+U318*(0.0337*(35^2.9))</f>
        <v>1012.5750672188403</v>
      </c>
    </row>
    <row r="319" spans="1:37" ht="12.75" customHeight="1">
      <c r="A319" s="12">
        <v>22</v>
      </c>
      <c r="B319" s="12">
        <v>3</v>
      </c>
      <c r="C319" s="12">
        <v>1</v>
      </c>
      <c r="D319" s="5">
        <v>39484</v>
      </c>
      <c r="E319" s="6" t="s">
        <v>37</v>
      </c>
      <c r="F319" s="12" t="s">
        <v>126</v>
      </c>
      <c r="G319" s="12" t="s">
        <v>126</v>
      </c>
      <c r="H319" s="12" t="s">
        <v>39</v>
      </c>
      <c r="I319" s="12" t="s">
        <v>57</v>
      </c>
      <c r="J319" s="12" t="s">
        <v>41</v>
      </c>
      <c r="K319" s="11">
        <v>24</v>
      </c>
      <c r="L319" s="4" t="str">
        <f t="shared" si="16"/>
        <v>20-25</v>
      </c>
      <c r="M319" s="12" t="s">
        <v>42</v>
      </c>
      <c r="N319" s="12">
        <v>8</v>
      </c>
      <c r="O319" s="12" t="s">
        <v>80</v>
      </c>
      <c r="P319" s="12" t="s">
        <v>81</v>
      </c>
      <c r="S319" s="15">
        <v>1</v>
      </c>
      <c r="AE319" s="4">
        <f t="shared" si="17"/>
        <v>15</v>
      </c>
      <c r="AF319" s="8">
        <f t="shared" si="18"/>
        <v>1</v>
      </c>
      <c r="AG319" s="8">
        <v>61.09</v>
      </c>
      <c r="AH319" s="4">
        <f t="shared" si="19"/>
        <v>2.5000000000000001E-2</v>
      </c>
      <c r="AI319" s="4">
        <f t="shared" si="19"/>
        <v>1.52725</v>
      </c>
      <c r="AK319" s="10">
        <f>Q319*(0.0202*(2.5^2.9595))+R319*(0.0202*(7.5^2.9595))+S319*(0.0202*(15^2.9595))+T319*(0.0202*(25^2.9595))</f>
        <v>61.093281166361997</v>
      </c>
    </row>
    <row r="320" spans="1:37" ht="12.75" customHeight="1">
      <c r="A320" s="12">
        <v>22</v>
      </c>
      <c r="B320" s="12">
        <v>3</v>
      </c>
      <c r="C320" s="12">
        <v>1</v>
      </c>
      <c r="D320" s="5">
        <v>39484</v>
      </c>
      <c r="E320" s="6" t="s">
        <v>37</v>
      </c>
      <c r="F320" s="12" t="s">
        <v>126</v>
      </c>
      <c r="G320" s="12" t="s">
        <v>126</v>
      </c>
      <c r="H320" s="12" t="s">
        <v>39</v>
      </c>
      <c r="I320" s="12" t="s">
        <v>57</v>
      </c>
      <c r="J320" s="12" t="s">
        <v>41</v>
      </c>
      <c r="K320" s="11">
        <v>24</v>
      </c>
      <c r="L320" s="4" t="str">
        <f t="shared" si="16"/>
        <v>20-25</v>
      </c>
      <c r="M320" s="12" t="s">
        <v>42</v>
      </c>
      <c r="N320" s="12">
        <v>9</v>
      </c>
      <c r="O320" s="12" t="s">
        <v>79</v>
      </c>
      <c r="P320" s="12" t="s">
        <v>54</v>
      </c>
      <c r="U320" s="15">
        <v>2</v>
      </c>
      <c r="AE320" s="4">
        <f t="shared" si="17"/>
        <v>35</v>
      </c>
      <c r="AF320" s="8">
        <f t="shared" si="18"/>
        <v>2</v>
      </c>
      <c r="AG320" s="8">
        <v>1744.43</v>
      </c>
      <c r="AH320" s="4">
        <f t="shared" si="19"/>
        <v>0.05</v>
      </c>
      <c r="AI320" s="4">
        <f t="shared" si="19"/>
        <v>43.610750000000003</v>
      </c>
      <c r="AK320" s="10">
        <f>Q320*(0.024*(2.5^2.93))+R320*(0.024*(7.5^2.93))+S320*(0.0225*((15/1.03416)^3))+T320*(0.0225*((25/1.03416)^3))+U320*(0.0225*((35/1.03416)^3))</f>
        <v>1744.4295683663831</v>
      </c>
    </row>
    <row r="321" spans="1:41" s="9" customFormat="1" ht="12.75" customHeight="1">
      <c r="A321" s="12">
        <v>22</v>
      </c>
      <c r="B321" s="12">
        <v>3</v>
      </c>
      <c r="C321" s="12">
        <v>1</v>
      </c>
      <c r="D321" s="5">
        <v>39484</v>
      </c>
      <c r="E321" s="6" t="s">
        <v>37</v>
      </c>
      <c r="F321" s="12" t="s">
        <v>126</v>
      </c>
      <c r="G321" s="12" t="s">
        <v>126</v>
      </c>
      <c r="H321" s="12" t="s">
        <v>39</v>
      </c>
      <c r="I321" s="12" t="s">
        <v>57</v>
      </c>
      <c r="J321" s="12" t="s">
        <v>41</v>
      </c>
      <c r="K321" s="11">
        <v>24</v>
      </c>
      <c r="L321" s="4" t="str">
        <f t="shared" si="16"/>
        <v>20-25</v>
      </c>
      <c r="M321" s="12" t="s">
        <v>42</v>
      </c>
      <c r="N321" s="12">
        <v>10</v>
      </c>
      <c r="O321" s="12" t="s">
        <v>77</v>
      </c>
      <c r="P321" s="6" t="s">
        <v>48</v>
      </c>
      <c r="Q321" s="7"/>
      <c r="R321" s="7"/>
      <c r="S321" s="7"/>
      <c r="T321" s="7">
        <v>1</v>
      </c>
      <c r="U321" s="15">
        <v>4</v>
      </c>
      <c r="V321" s="7"/>
      <c r="W321" s="7"/>
      <c r="X321" s="7"/>
      <c r="Y321" s="7"/>
      <c r="Z321" s="7"/>
      <c r="AA321" s="7"/>
      <c r="AB321" s="7"/>
      <c r="AC321" s="7"/>
      <c r="AD321" s="7"/>
      <c r="AE321" s="4">
        <f t="shared" si="17"/>
        <v>33</v>
      </c>
      <c r="AF321" s="8">
        <f t="shared" si="18"/>
        <v>5</v>
      </c>
      <c r="AG321" s="8">
        <v>4853.88</v>
      </c>
      <c r="AH321" s="4">
        <f t="shared" si="19"/>
        <v>0.125</v>
      </c>
      <c r="AI321" s="4">
        <f t="shared" si="19"/>
        <v>121.34700000000001</v>
      </c>
      <c r="AJ321" s="4"/>
      <c r="AK321" s="10">
        <f>R321*(0.0428*(7.5^2.858))+S321*(0.0428*(15^2.858))+T321*(0.0428*(25^2.858))+U321*(0.0428*(35^2.858))</f>
        <v>4853.8797192816146</v>
      </c>
    </row>
    <row r="322" spans="1:41" s="11" customFormat="1" ht="12.75" customHeight="1">
      <c r="A322" s="12">
        <v>22</v>
      </c>
      <c r="B322" s="12">
        <v>3</v>
      </c>
      <c r="C322" s="12">
        <v>1</v>
      </c>
      <c r="D322" s="5">
        <v>39484</v>
      </c>
      <c r="E322" s="6" t="s">
        <v>37</v>
      </c>
      <c r="F322" s="12" t="s">
        <v>126</v>
      </c>
      <c r="G322" s="12" t="s">
        <v>126</v>
      </c>
      <c r="H322" s="12" t="s">
        <v>39</v>
      </c>
      <c r="I322" s="12" t="s">
        <v>57</v>
      </c>
      <c r="J322" s="12" t="s">
        <v>41</v>
      </c>
      <c r="K322" s="11">
        <v>24</v>
      </c>
      <c r="L322" s="4" t="str">
        <f t="shared" ref="L322:L385" si="20">IF(K322&lt;=5,"0-5",IF(K322&lt;=10,"5-10",IF(K322&lt;=15,"10-15",IF(K322&lt;=20,"15-20",IF(K322&lt;=25,"20-25",IF(K322&lt;=30,"25-30",IF(K322&lt;=35,"30-35","35-40")))))))</f>
        <v>20-25</v>
      </c>
      <c r="M322" s="12" t="s">
        <v>42</v>
      </c>
      <c r="N322" s="12">
        <v>11</v>
      </c>
      <c r="O322" s="12" t="s">
        <v>127</v>
      </c>
      <c r="P322" s="12" t="s">
        <v>46</v>
      </c>
      <c r="Q322" s="7"/>
      <c r="R322" s="7"/>
      <c r="S322" s="7"/>
      <c r="T322" s="7">
        <v>2</v>
      </c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4">
        <f t="shared" ref="AE322:AE385" si="21">ROUND(((Q322*2.5)+(R322*7.5)+(S322*15)+(T322*25)+(U322*35)+(V322*45)+(W322*55)+(X322*65)+(Y322*75)+(Z322*85)+(AA322*95)+(AB322*105)+(AC322*115)+(AD322*195))/(SUM(Q322:AD322)),1)</f>
        <v>25</v>
      </c>
      <c r="AF322" s="8">
        <f t="shared" ref="AF322:AF385" si="22">SUM(Q322:AD322)</f>
        <v>2</v>
      </c>
      <c r="AG322" s="8">
        <v>626.51</v>
      </c>
      <c r="AH322" s="4">
        <f t="shared" ref="AH322:AI385" si="23">AF322/40</f>
        <v>0.05</v>
      </c>
      <c r="AI322" s="4">
        <f t="shared" si="23"/>
        <v>15.662749999999999</v>
      </c>
      <c r="AJ322" s="4"/>
      <c r="AK322" s="10">
        <f>Q322*(0.0201*(2.5^2.9992))+R322*(0.0201*(7.5^2.9992))+S322*(0.0201*(15^2.9992))+T322*(0.0201*(25^2.9992))+U322*(0.0201*(35^2.9992))</f>
        <v>626.50959570500174</v>
      </c>
      <c r="AL322" s="4"/>
      <c r="AM322" s="4"/>
      <c r="AN322" s="4"/>
      <c r="AO322" s="4"/>
    </row>
    <row r="323" spans="1:41" s="13" customFormat="1" ht="12.75" customHeight="1">
      <c r="A323" s="12">
        <v>22</v>
      </c>
      <c r="B323" s="12">
        <v>3</v>
      </c>
      <c r="C323" s="12">
        <v>1</v>
      </c>
      <c r="D323" s="5">
        <v>39484</v>
      </c>
      <c r="E323" s="6" t="s">
        <v>37</v>
      </c>
      <c r="F323" s="12" t="s">
        <v>126</v>
      </c>
      <c r="G323" s="12" t="s">
        <v>126</v>
      </c>
      <c r="H323" s="12" t="s">
        <v>39</v>
      </c>
      <c r="I323" s="12" t="s">
        <v>57</v>
      </c>
      <c r="J323" s="12" t="s">
        <v>41</v>
      </c>
      <c r="K323" s="11">
        <v>24</v>
      </c>
      <c r="L323" s="4" t="str">
        <f t="shared" si="20"/>
        <v>20-25</v>
      </c>
      <c r="M323" s="12" t="s">
        <v>42</v>
      </c>
      <c r="N323" s="12">
        <v>12</v>
      </c>
      <c r="O323" s="12" t="s">
        <v>128</v>
      </c>
      <c r="P323" s="6" t="s">
        <v>54</v>
      </c>
      <c r="Q323" s="7"/>
      <c r="R323" s="7"/>
      <c r="S323" s="7"/>
      <c r="T323" s="7"/>
      <c r="U323" s="15">
        <v>1</v>
      </c>
      <c r="V323" s="7"/>
      <c r="W323" s="7"/>
      <c r="X323" s="7"/>
      <c r="Y323" s="7"/>
      <c r="Z323" s="7"/>
      <c r="AA323" s="7"/>
      <c r="AB323" s="7"/>
      <c r="AC323" s="7"/>
      <c r="AD323" s="7"/>
      <c r="AE323" s="4">
        <f t="shared" si="21"/>
        <v>35</v>
      </c>
      <c r="AF323" s="8">
        <f t="shared" si="22"/>
        <v>1</v>
      </c>
      <c r="AG323" s="8">
        <v>937.5</v>
      </c>
      <c r="AH323" s="4">
        <f t="shared" si="23"/>
        <v>2.5000000000000001E-2</v>
      </c>
      <c r="AI323" s="4">
        <f t="shared" si="23"/>
        <v>23.4375</v>
      </c>
      <c r="AJ323" s="4"/>
      <c r="AK323" s="10">
        <f>U323*(0.0186*(35^3.0455))</f>
        <v>937.50193608805751</v>
      </c>
    </row>
    <row r="324" spans="1:41" ht="12.75" customHeight="1">
      <c r="A324" s="12">
        <v>22</v>
      </c>
      <c r="B324" s="12">
        <v>3</v>
      </c>
      <c r="C324" s="12">
        <v>1</v>
      </c>
      <c r="D324" s="5">
        <v>39484</v>
      </c>
      <c r="E324" s="6" t="s">
        <v>37</v>
      </c>
      <c r="F324" s="12" t="s">
        <v>126</v>
      </c>
      <c r="G324" s="12" t="s">
        <v>126</v>
      </c>
      <c r="H324" s="12" t="s">
        <v>39</v>
      </c>
      <c r="I324" s="12" t="s">
        <v>57</v>
      </c>
      <c r="J324" s="12" t="s">
        <v>41</v>
      </c>
      <c r="K324" s="11">
        <v>24</v>
      </c>
      <c r="L324" s="4" t="str">
        <f t="shared" si="20"/>
        <v>20-25</v>
      </c>
      <c r="M324" s="12" t="s">
        <v>42</v>
      </c>
      <c r="N324" s="12">
        <v>13</v>
      </c>
      <c r="O324" s="12" t="s">
        <v>60</v>
      </c>
      <c r="P324" s="12" t="s">
        <v>48</v>
      </c>
      <c r="R324" s="7">
        <v>2</v>
      </c>
      <c r="AE324" s="4">
        <f t="shared" si="21"/>
        <v>7.5</v>
      </c>
      <c r="AF324" s="8">
        <f t="shared" si="22"/>
        <v>2</v>
      </c>
      <c r="AG324" s="8">
        <v>14.07</v>
      </c>
      <c r="AH324" s="4">
        <f t="shared" si="23"/>
        <v>0.05</v>
      </c>
      <c r="AI324" s="4">
        <f t="shared" si="23"/>
        <v>0.35175000000000001</v>
      </c>
      <c r="AK324" s="10">
        <f>Q324*(0.0197*(2.5^2.9174))+R324*(0.0197*(7.5^2.9174))+S324*(0.0197*(15^2.9174))</f>
        <v>14.073429816211023</v>
      </c>
    </row>
    <row r="325" spans="1:41" ht="12.75" customHeight="1">
      <c r="A325" s="12">
        <v>22</v>
      </c>
      <c r="B325" s="12">
        <v>3</v>
      </c>
      <c r="C325" s="12">
        <v>1</v>
      </c>
      <c r="D325" s="5">
        <v>39484</v>
      </c>
      <c r="E325" s="6" t="s">
        <v>37</v>
      </c>
      <c r="F325" s="12" t="s">
        <v>126</v>
      </c>
      <c r="G325" s="12" t="s">
        <v>126</v>
      </c>
      <c r="H325" s="12" t="s">
        <v>39</v>
      </c>
      <c r="I325" s="12" t="s">
        <v>57</v>
      </c>
      <c r="J325" s="12" t="s">
        <v>41</v>
      </c>
      <c r="K325" s="11">
        <v>24</v>
      </c>
      <c r="L325" s="4" t="str">
        <f t="shared" si="20"/>
        <v>20-25</v>
      </c>
      <c r="M325" s="12" t="s">
        <v>42</v>
      </c>
      <c r="N325" s="12">
        <v>14</v>
      </c>
      <c r="O325" s="12" t="s">
        <v>47</v>
      </c>
      <c r="P325" s="12" t="s">
        <v>48</v>
      </c>
      <c r="Q325" s="7">
        <v>2</v>
      </c>
      <c r="AE325" s="4">
        <f t="shared" si="21"/>
        <v>2.5</v>
      </c>
      <c r="AF325" s="8">
        <f t="shared" si="22"/>
        <v>2</v>
      </c>
      <c r="AG325" s="8">
        <v>0.84</v>
      </c>
      <c r="AH325" s="4">
        <f t="shared" si="23"/>
        <v>0.05</v>
      </c>
      <c r="AI325" s="4">
        <f t="shared" si="23"/>
        <v>2.0999999999999998E-2</v>
      </c>
      <c r="AK325" s="10">
        <f>Q325*(0.0251*(2.5^3.076))+R325*(0.0251*(7.5^3.076))+S325*(0.0251*(15^3.076))</f>
        <v>0.84094420820315563</v>
      </c>
    </row>
    <row r="326" spans="1:41" ht="12.75" customHeight="1">
      <c r="A326" s="12">
        <v>22</v>
      </c>
      <c r="B326" s="12">
        <v>3</v>
      </c>
      <c r="C326" s="12">
        <v>1</v>
      </c>
      <c r="D326" s="5">
        <v>39484</v>
      </c>
      <c r="E326" s="6" t="s">
        <v>37</v>
      </c>
      <c r="F326" s="12" t="s">
        <v>126</v>
      </c>
      <c r="G326" s="12" t="s">
        <v>126</v>
      </c>
      <c r="H326" s="12" t="s">
        <v>39</v>
      </c>
      <c r="I326" s="12" t="s">
        <v>57</v>
      </c>
      <c r="J326" s="12" t="s">
        <v>41</v>
      </c>
      <c r="K326" s="11">
        <v>24</v>
      </c>
      <c r="L326" s="4" t="str">
        <f t="shared" si="20"/>
        <v>20-25</v>
      </c>
      <c r="M326" s="12" t="s">
        <v>42</v>
      </c>
      <c r="N326" s="12">
        <v>15</v>
      </c>
      <c r="O326" s="12" t="s">
        <v>101</v>
      </c>
      <c r="P326" s="12" t="s">
        <v>46</v>
      </c>
      <c r="U326" s="7">
        <v>1</v>
      </c>
      <c r="AE326" s="4">
        <f t="shared" si="21"/>
        <v>35</v>
      </c>
      <c r="AF326" s="8">
        <f t="shared" si="22"/>
        <v>1</v>
      </c>
      <c r="AG326" s="8">
        <v>817.23</v>
      </c>
      <c r="AH326" s="4">
        <f t="shared" si="23"/>
        <v>2.5000000000000001E-2</v>
      </c>
      <c r="AI326" s="4">
        <f t="shared" si="23"/>
        <v>20.43075</v>
      </c>
      <c r="AK326" s="10">
        <f>Q326*(0.0148*((2.5/1.11359)^3.167))+R326*(0.0148*((7.5/1.11359)^3.167))+S326*(0.0148*((15/1.11359)^3.167))+T326*(0.0148*((25/1.11359)^3.167))+U326*(0.0148*((35/1.11359)^3.167))</f>
        <v>817.23341553450098</v>
      </c>
    </row>
    <row r="327" spans="1:41" ht="12.75" customHeight="1">
      <c r="A327" s="12">
        <v>22</v>
      </c>
      <c r="B327" s="12">
        <v>3</v>
      </c>
      <c r="C327" s="12">
        <v>1</v>
      </c>
      <c r="D327" s="5">
        <v>39484</v>
      </c>
      <c r="E327" s="6" t="s">
        <v>37</v>
      </c>
      <c r="F327" s="12" t="s">
        <v>126</v>
      </c>
      <c r="G327" s="12" t="s">
        <v>126</v>
      </c>
      <c r="H327" s="12" t="s">
        <v>39</v>
      </c>
      <c r="I327" s="12" t="s">
        <v>57</v>
      </c>
      <c r="J327" s="12" t="s">
        <v>41</v>
      </c>
      <c r="K327" s="11">
        <v>24</v>
      </c>
      <c r="L327" s="4" t="str">
        <f t="shared" si="20"/>
        <v>20-25</v>
      </c>
      <c r="M327" s="12" t="s">
        <v>42</v>
      </c>
      <c r="N327" s="12">
        <v>16</v>
      </c>
      <c r="O327" s="12" t="s">
        <v>69</v>
      </c>
      <c r="P327" s="12" t="s">
        <v>48</v>
      </c>
      <c r="S327" s="7">
        <v>1</v>
      </c>
      <c r="AE327" s="4">
        <f t="shared" si="21"/>
        <v>15</v>
      </c>
      <c r="AF327" s="8">
        <f t="shared" si="22"/>
        <v>1</v>
      </c>
      <c r="AG327" s="8">
        <v>109.47</v>
      </c>
      <c r="AH327" s="4">
        <f t="shared" si="23"/>
        <v>2.5000000000000001E-2</v>
      </c>
      <c r="AI327" s="4">
        <f t="shared" si="23"/>
        <v>2.7367499999999998</v>
      </c>
      <c r="AK327" s="10">
        <f>Q327*(0.029*(2.5^2.98))+R327*(0.029*(7.5^2.98))+S327*(0.0222*(15^3.14))</f>
        <v>109.46607034280856</v>
      </c>
    </row>
    <row r="328" spans="1:41" ht="12.75" customHeight="1">
      <c r="A328" s="12">
        <v>22</v>
      </c>
      <c r="B328" s="12">
        <v>3</v>
      </c>
      <c r="C328" s="12">
        <v>1</v>
      </c>
      <c r="D328" s="5">
        <v>39484</v>
      </c>
      <c r="E328" s="6" t="s">
        <v>37</v>
      </c>
      <c r="F328" s="12" t="s">
        <v>126</v>
      </c>
      <c r="G328" s="12" t="s">
        <v>126</v>
      </c>
      <c r="H328" s="12" t="s">
        <v>39</v>
      </c>
      <c r="I328" s="12" t="s">
        <v>57</v>
      </c>
      <c r="J328" s="12" t="s">
        <v>41</v>
      </c>
      <c r="K328" s="11">
        <v>24</v>
      </c>
      <c r="L328" s="4" t="str">
        <f t="shared" si="20"/>
        <v>20-25</v>
      </c>
      <c r="M328" s="12" t="s">
        <v>42</v>
      </c>
      <c r="N328" s="12">
        <v>17</v>
      </c>
      <c r="O328" s="12" t="s">
        <v>120</v>
      </c>
      <c r="P328" s="6" t="s">
        <v>54</v>
      </c>
      <c r="U328" s="7">
        <v>2</v>
      </c>
      <c r="AE328" s="4">
        <f t="shared" si="21"/>
        <v>35</v>
      </c>
      <c r="AF328" s="8">
        <f t="shared" si="22"/>
        <v>2</v>
      </c>
      <c r="AG328" s="8">
        <v>1519.36</v>
      </c>
      <c r="AH328" s="4">
        <f t="shared" si="23"/>
        <v>0.05</v>
      </c>
      <c r="AI328" s="4">
        <f t="shared" si="23"/>
        <v>37.983999999999995</v>
      </c>
      <c r="AK328" s="10">
        <f>R328*(0.0162*(7.5^3.0252))+S328*(0.0162*(15^3.0252))+T328*(0.0162*(25^3.0252))+U328*(0.0162*(35^3.0252))+V328*(0.0162*(45^3.0252))</f>
        <v>1519.3563944000095</v>
      </c>
    </row>
    <row r="329" spans="1:41" ht="12.75" customHeight="1">
      <c r="A329" s="12">
        <v>22</v>
      </c>
      <c r="B329" s="12">
        <v>3</v>
      </c>
      <c r="C329" s="12">
        <v>1</v>
      </c>
      <c r="D329" s="5">
        <v>39484</v>
      </c>
      <c r="E329" s="6" t="s">
        <v>37</v>
      </c>
      <c r="F329" s="12" t="s">
        <v>126</v>
      </c>
      <c r="G329" s="12" t="s">
        <v>126</v>
      </c>
      <c r="H329" s="12" t="s">
        <v>39</v>
      </c>
      <c r="I329" s="12" t="s">
        <v>57</v>
      </c>
      <c r="J329" s="12" t="s">
        <v>41</v>
      </c>
      <c r="K329" s="11">
        <v>24</v>
      </c>
      <c r="L329" s="4" t="str">
        <f t="shared" si="20"/>
        <v>20-25</v>
      </c>
      <c r="M329" s="12" t="s">
        <v>42</v>
      </c>
      <c r="N329" s="12">
        <v>18</v>
      </c>
      <c r="O329" s="12" t="s">
        <v>55</v>
      </c>
      <c r="P329" s="6" t="s">
        <v>56</v>
      </c>
      <c r="Q329" s="7">
        <v>2</v>
      </c>
      <c r="AE329" s="4">
        <f t="shared" si="21"/>
        <v>2.5</v>
      </c>
      <c r="AF329" s="8">
        <f t="shared" si="22"/>
        <v>2</v>
      </c>
      <c r="AG329" s="8">
        <v>0.35</v>
      </c>
      <c r="AH329" s="4">
        <f t="shared" si="23"/>
        <v>0.05</v>
      </c>
      <c r="AI329" s="4">
        <f t="shared" si="23"/>
        <v>8.7499999999999991E-3</v>
      </c>
      <c r="AK329" s="10">
        <f>Q329*(0.0109*(2.5^3.0249))+R329*(0.0109*(7.5^3.0249))</f>
        <v>0.34848591197730788</v>
      </c>
    </row>
    <row r="330" spans="1:41" ht="12.75" customHeight="1">
      <c r="A330" s="12">
        <v>22</v>
      </c>
      <c r="B330" s="12">
        <v>3</v>
      </c>
      <c r="C330" s="12">
        <v>1</v>
      </c>
      <c r="D330" s="5">
        <v>39484</v>
      </c>
      <c r="E330" s="6" t="s">
        <v>37</v>
      </c>
      <c r="F330" s="12" t="s">
        <v>126</v>
      </c>
      <c r="G330" s="12" t="s">
        <v>126</v>
      </c>
      <c r="H330" s="12" t="s">
        <v>39</v>
      </c>
      <c r="I330" s="12" t="s">
        <v>57</v>
      </c>
      <c r="J330" s="12" t="s">
        <v>41</v>
      </c>
      <c r="K330" s="11">
        <v>24</v>
      </c>
      <c r="L330" s="4" t="str">
        <f t="shared" si="20"/>
        <v>20-25</v>
      </c>
      <c r="M330" s="12" t="s">
        <v>42</v>
      </c>
      <c r="N330" s="12">
        <v>19</v>
      </c>
      <c r="O330" s="12" t="s">
        <v>72</v>
      </c>
      <c r="P330" s="6" t="s">
        <v>46</v>
      </c>
      <c r="Q330" s="7">
        <v>1</v>
      </c>
      <c r="AE330" s="4">
        <f t="shared" si="21"/>
        <v>2.5</v>
      </c>
      <c r="AF330" s="8">
        <f t="shared" si="22"/>
        <v>1</v>
      </c>
      <c r="AG330" s="8">
        <v>0.21</v>
      </c>
      <c r="AH330" s="4">
        <f t="shared" si="23"/>
        <v>2.5000000000000001E-2</v>
      </c>
      <c r="AI330" s="4">
        <f t="shared" si="23"/>
        <v>5.2499999999999995E-3</v>
      </c>
      <c r="AK330" s="10">
        <f>Q330*(0.0128*(2.5^3.036))+R330*(0.0128*(7.5^3.036))+S330*(0.0128*(15^3.036))</f>
        <v>0.20670731032441741</v>
      </c>
    </row>
    <row r="331" spans="1:41" ht="12.75" customHeight="1">
      <c r="A331" s="12">
        <v>23</v>
      </c>
      <c r="B331" s="12">
        <v>3</v>
      </c>
      <c r="C331" s="12">
        <v>1</v>
      </c>
      <c r="D331" s="5">
        <v>39484</v>
      </c>
      <c r="E331" s="6" t="s">
        <v>37</v>
      </c>
      <c r="F331" s="12" t="s">
        <v>126</v>
      </c>
      <c r="G331" s="12" t="s">
        <v>126</v>
      </c>
      <c r="H331" s="12" t="s">
        <v>39</v>
      </c>
      <c r="I331" s="12" t="s">
        <v>57</v>
      </c>
      <c r="J331" s="12" t="s">
        <v>41</v>
      </c>
      <c r="K331" s="11">
        <v>23</v>
      </c>
      <c r="L331" s="4" t="str">
        <f t="shared" si="20"/>
        <v>20-25</v>
      </c>
      <c r="M331" s="12" t="s">
        <v>94</v>
      </c>
      <c r="N331" s="12">
        <v>1</v>
      </c>
      <c r="O331" s="12" t="s">
        <v>47</v>
      </c>
      <c r="P331" s="12" t="s">
        <v>48</v>
      </c>
      <c r="Q331" s="7">
        <v>2</v>
      </c>
      <c r="AE331" s="4">
        <f t="shared" si="21"/>
        <v>2.5</v>
      </c>
      <c r="AF331" s="8">
        <f t="shared" si="22"/>
        <v>2</v>
      </c>
      <c r="AG331" s="8">
        <v>0.84</v>
      </c>
      <c r="AH331" s="4">
        <f t="shared" si="23"/>
        <v>0.05</v>
      </c>
      <c r="AI331" s="4">
        <f t="shared" si="23"/>
        <v>2.0999999999999998E-2</v>
      </c>
      <c r="AK331" s="10">
        <f>Q331*(0.0251*(2.5^3.076))+R331*(0.0251*(7.5^3.076))+S331*(0.0251*(15^3.076))</f>
        <v>0.84094420820315563</v>
      </c>
    </row>
    <row r="332" spans="1:41" ht="12.75" customHeight="1">
      <c r="A332" s="12">
        <v>23</v>
      </c>
      <c r="B332" s="12">
        <v>3</v>
      </c>
      <c r="C332" s="12">
        <v>1</v>
      </c>
      <c r="D332" s="5">
        <v>39484</v>
      </c>
      <c r="E332" s="6" t="s">
        <v>37</v>
      </c>
      <c r="F332" s="12" t="s">
        <v>126</v>
      </c>
      <c r="G332" s="12" t="s">
        <v>126</v>
      </c>
      <c r="H332" s="12" t="s">
        <v>39</v>
      </c>
      <c r="I332" s="12" t="s">
        <v>57</v>
      </c>
      <c r="J332" s="12" t="s">
        <v>41</v>
      </c>
      <c r="K332" s="11">
        <v>23</v>
      </c>
      <c r="L332" s="4" t="str">
        <f t="shared" si="20"/>
        <v>20-25</v>
      </c>
      <c r="M332" s="12" t="s">
        <v>94</v>
      </c>
      <c r="N332" s="12">
        <v>2</v>
      </c>
      <c r="O332" s="12" t="s">
        <v>53</v>
      </c>
      <c r="P332" s="12" t="s">
        <v>54</v>
      </c>
      <c r="Q332" s="15">
        <v>1</v>
      </c>
      <c r="S332" s="7">
        <v>1</v>
      </c>
      <c r="AE332" s="4">
        <f t="shared" si="21"/>
        <v>8.8000000000000007</v>
      </c>
      <c r="AF332" s="8">
        <f t="shared" si="22"/>
        <v>2</v>
      </c>
      <c r="AG332" s="8">
        <v>56.42</v>
      </c>
      <c r="AH332" s="4">
        <f t="shared" si="23"/>
        <v>0.05</v>
      </c>
      <c r="AI332" s="4">
        <f t="shared" si="23"/>
        <v>1.4105000000000001</v>
      </c>
      <c r="AK332" s="10">
        <f>Q332*(0.026*(2.5^2.87))+R332*(0.026*(7.5^2.87))+S332*(0.0236*((15/1.1)^2.975))+T332*(0.0236*((25/1.1)^2.975))+U332*(0.0236*((35/1.1)^2.975))</f>
        <v>56.418972925419851</v>
      </c>
    </row>
    <row r="333" spans="1:41" ht="12.75" customHeight="1">
      <c r="A333" s="12">
        <v>23</v>
      </c>
      <c r="B333" s="12">
        <v>3</v>
      </c>
      <c r="C333" s="12">
        <v>1</v>
      </c>
      <c r="D333" s="5">
        <v>39484</v>
      </c>
      <c r="E333" s="6" t="s">
        <v>37</v>
      </c>
      <c r="F333" s="12" t="s">
        <v>126</v>
      </c>
      <c r="G333" s="12" t="s">
        <v>126</v>
      </c>
      <c r="H333" s="12" t="s">
        <v>39</v>
      </c>
      <c r="I333" s="12" t="s">
        <v>57</v>
      </c>
      <c r="J333" s="12" t="s">
        <v>41</v>
      </c>
      <c r="K333" s="11">
        <v>23</v>
      </c>
      <c r="L333" s="4" t="str">
        <f t="shared" si="20"/>
        <v>20-25</v>
      </c>
      <c r="M333" s="12" t="s">
        <v>94</v>
      </c>
      <c r="N333" s="12">
        <v>3</v>
      </c>
      <c r="O333" s="12" t="s">
        <v>59</v>
      </c>
      <c r="P333" s="6" t="s">
        <v>46</v>
      </c>
      <c r="Q333" s="15">
        <v>2</v>
      </c>
      <c r="R333" s="7">
        <v>2</v>
      </c>
      <c r="AE333" s="4">
        <f t="shared" si="21"/>
        <v>5</v>
      </c>
      <c r="AF333" s="8">
        <f t="shared" si="22"/>
        <v>4</v>
      </c>
      <c r="AG333" s="8">
        <v>9.35</v>
      </c>
      <c r="AH333" s="4">
        <f t="shared" si="23"/>
        <v>0.1</v>
      </c>
      <c r="AI333" s="4">
        <f t="shared" si="23"/>
        <v>0.23374999999999999</v>
      </c>
      <c r="AK333" s="10">
        <f>Q333*(0.0093*(2.5^3.07))+R333*(0.0093*(7.5^3.07))+S333*(0.0093*(15^3.07))+T333*(0.0126*(25^3.0673))</f>
        <v>9.345352304017263</v>
      </c>
    </row>
    <row r="334" spans="1:41" s="9" customFormat="1" ht="12.75" customHeight="1">
      <c r="A334" s="12">
        <v>23</v>
      </c>
      <c r="B334" s="12">
        <v>3</v>
      </c>
      <c r="C334" s="12">
        <v>1</v>
      </c>
      <c r="D334" s="5">
        <v>39484</v>
      </c>
      <c r="E334" s="6" t="s">
        <v>37</v>
      </c>
      <c r="F334" s="12" t="s">
        <v>126</v>
      </c>
      <c r="G334" s="12" t="s">
        <v>126</v>
      </c>
      <c r="H334" s="12" t="s">
        <v>39</v>
      </c>
      <c r="I334" s="12" t="s">
        <v>57</v>
      </c>
      <c r="J334" s="12" t="s">
        <v>41</v>
      </c>
      <c r="K334" s="11">
        <v>23</v>
      </c>
      <c r="L334" s="4" t="str">
        <f t="shared" si="20"/>
        <v>20-25</v>
      </c>
      <c r="M334" s="12" t="s">
        <v>94</v>
      </c>
      <c r="N334" s="12">
        <v>4</v>
      </c>
      <c r="O334" s="12" t="s">
        <v>98</v>
      </c>
      <c r="P334" s="6" t="s">
        <v>81</v>
      </c>
      <c r="Q334" s="7"/>
      <c r="R334" s="7"/>
      <c r="S334" s="7"/>
      <c r="T334" s="7"/>
      <c r="U334" s="7">
        <v>1</v>
      </c>
      <c r="V334" s="7"/>
      <c r="W334" s="7"/>
      <c r="X334" s="7"/>
      <c r="Y334" s="7"/>
      <c r="Z334" s="7"/>
      <c r="AA334" s="7"/>
      <c r="AB334" s="7"/>
      <c r="AC334" s="7"/>
      <c r="AD334" s="7"/>
      <c r="AE334" s="4">
        <f t="shared" si="21"/>
        <v>35</v>
      </c>
      <c r="AF334" s="8">
        <f t="shared" si="22"/>
        <v>1</v>
      </c>
      <c r="AG334" s="8">
        <v>452.66</v>
      </c>
      <c r="AH334" s="4">
        <f t="shared" si="23"/>
        <v>2.5000000000000001E-2</v>
      </c>
      <c r="AI334" s="4">
        <f t="shared" si="23"/>
        <v>11.316500000000001</v>
      </c>
      <c r="AJ334" s="4"/>
      <c r="AK334" s="10">
        <f>R334*(0.0135*((7.5/1.14)^3.043))+S334*(0.0135*((15/1.14)^3.043))+T334*(0.0135*((25/1.14)^3.043))+U334*(0.0135*((35/1.14)^3.043))+V334*(0.0135*((45/1.14)^3.043))</f>
        <v>452.65921385260106</v>
      </c>
    </row>
    <row r="335" spans="1:41" ht="12.75" customHeight="1">
      <c r="A335" s="12">
        <v>23</v>
      </c>
      <c r="B335" s="12">
        <v>3</v>
      </c>
      <c r="C335" s="12">
        <v>1</v>
      </c>
      <c r="D335" s="5">
        <v>39484</v>
      </c>
      <c r="E335" s="6" t="s">
        <v>37</v>
      </c>
      <c r="F335" s="12" t="s">
        <v>126</v>
      </c>
      <c r="G335" s="12" t="s">
        <v>126</v>
      </c>
      <c r="H335" s="12" t="s">
        <v>39</v>
      </c>
      <c r="I335" s="12" t="s">
        <v>57</v>
      </c>
      <c r="J335" s="12" t="s">
        <v>41</v>
      </c>
      <c r="K335" s="11">
        <v>23</v>
      </c>
      <c r="L335" s="4" t="str">
        <f t="shared" si="20"/>
        <v>20-25</v>
      </c>
      <c r="M335" s="12" t="s">
        <v>94</v>
      </c>
      <c r="N335" s="12">
        <v>5</v>
      </c>
      <c r="O335" s="12" t="s">
        <v>52</v>
      </c>
      <c r="P335" s="6" t="s">
        <v>46</v>
      </c>
      <c r="S335" s="7">
        <v>1000</v>
      </c>
      <c r="AE335" s="4">
        <f t="shared" si="21"/>
        <v>15</v>
      </c>
      <c r="AF335" s="8">
        <f t="shared" si="22"/>
        <v>1000</v>
      </c>
      <c r="AG335" s="8">
        <v>25001.72</v>
      </c>
      <c r="AH335" s="4">
        <f t="shared" si="23"/>
        <v>25</v>
      </c>
      <c r="AI335" s="4">
        <f t="shared" si="23"/>
        <v>625.04300000000001</v>
      </c>
      <c r="AK335" s="10">
        <f>Q335*(0.01*(((2.5-1.82)/1.15)^3.208))+R335*(0.01*(((7.5-1.82)/1.15)^3.208))+S335*(0.01*(((15-1.82)/1.15)^3.208))+T335*(0.01*(((25-1.82)/1.15)^3.208))</f>
        <v>25001.724441339957</v>
      </c>
    </row>
    <row r="336" spans="1:41" ht="12.75" customHeight="1">
      <c r="A336" s="12">
        <v>23</v>
      </c>
      <c r="B336" s="12">
        <v>3</v>
      </c>
      <c r="C336" s="12">
        <v>1</v>
      </c>
      <c r="D336" s="5">
        <v>39484</v>
      </c>
      <c r="E336" s="6" t="s">
        <v>37</v>
      </c>
      <c r="F336" s="12" t="s">
        <v>126</v>
      </c>
      <c r="G336" s="12" t="s">
        <v>126</v>
      </c>
      <c r="H336" s="12" t="s">
        <v>39</v>
      </c>
      <c r="I336" s="12" t="s">
        <v>57</v>
      </c>
      <c r="J336" s="12" t="s">
        <v>41</v>
      </c>
      <c r="K336" s="11">
        <v>23</v>
      </c>
      <c r="L336" s="4" t="str">
        <f t="shared" si="20"/>
        <v>20-25</v>
      </c>
      <c r="M336" s="12" t="s">
        <v>94</v>
      </c>
      <c r="N336" s="12">
        <v>6</v>
      </c>
      <c r="O336" s="12" t="s">
        <v>51</v>
      </c>
      <c r="P336" s="6" t="s">
        <v>48</v>
      </c>
      <c r="U336" s="7">
        <v>1</v>
      </c>
      <c r="AE336" s="4">
        <f t="shared" si="21"/>
        <v>35</v>
      </c>
      <c r="AF336" s="8">
        <f t="shared" si="22"/>
        <v>1</v>
      </c>
      <c r="AG336" s="8">
        <v>1012.58</v>
      </c>
      <c r="AH336" s="4">
        <f t="shared" si="23"/>
        <v>2.5000000000000001E-2</v>
      </c>
      <c r="AI336" s="4">
        <f t="shared" si="23"/>
        <v>25.314500000000002</v>
      </c>
      <c r="AK336" s="10">
        <f>Q336*(0.0337*(2.5^2.9))+R336*(0.0337*(7.5^2.9))+S336*(0.0337*(15^2.9))+T336*(0.0337*(25^2.9))+U336*(0.0337*(35^2.9))</f>
        <v>1012.5750672188403</v>
      </c>
    </row>
    <row r="337" spans="1:37" ht="12.75" customHeight="1">
      <c r="A337" s="12">
        <v>23</v>
      </c>
      <c r="B337" s="12">
        <v>3</v>
      </c>
      <c r="C337" s="12">
        <v>1</v>
      </c>
      <c r="D337" s="5">
        <v>39484</v>
      </c>
      <c r="E337" s="6" t="s">
        <v>37</v>
      </c>
      <c r="F337" s="12" t="s">
        <v>126</v>
      </c>
      <c r="G337" s="12" t="s">
        <v>126</v>
      </c>
      <c r="H337" s="12" t="s">
        <v>39</v>
      </c>
      <c r="I337" s="12" t="s">
        <v>57</v>
      </c>
      <c r="J337" s="12" t="s">
        <v>41</v>
      </c>
      <c r="K337" s="11">
        <v>23</v>
      </c>
      <c r="L337" s="4" t="str">
        <f t="shared" si="20"/>
        <v>20-25</v>
      </c>
      <c r="M337" s="12" t="s">
        <v>94</v>
      </c>
      <c r="N337" s="12">
        <v>7</v>
      </c>
      <c r="O337" s="12" t="s">
        <v>68</v>
      </c>
      <c r="P337" s="6" t="s">
        <v>46</v>
      </c>
      <c r="S337" s="7">
        <v>1</v>
      </c>
      <c r="T337" s="7">
        <v>2</v>
      </c>
      <c r="AE337" s="4">
        <f t="shared" si="21"/>
        <v>21.7</v>
      </c>
      <c r="AF337" s="8">
        <f t="shared" si="22"/>
        <v>3</v>
      </c>
      <c r="AG337" s="8">
        <v>354.92</v>
      </c>
      <c r="AH337" s="4">
        <f t="shared" si="23"/>
        <v>7.4999999999999997E-2</v>
      </c>
      <c r="AI337" s="4">
        <f t="shared" si="23"/>
        <v>8.8730000000000011</v>
      </c>
      <c r="AK337" s="10">
        <f>Q337*(0.0208*((2.5/1.21)^3))+R337*(0.0208*((7.5/1.21)^3))+S337*(0.0208*((15/1.21)^3))+T337*(0.0079*(25^3.076))+U337*(0.0079*(35^3.076))</f>
        <v>354.92358905429472</v>
      </c>
    </row>
    <row r="338" spans="1:37" ht="12.75" customHeight="1">
      <c r="A338" s="12">
        <v>23</v>
      </c>
      <c r="B338" s="12">
        <v>3</v>
      </c>
      <c r="C338" s="12">
        <v>1</v>
      </c>
      <c r="D338" s="5">
        <v>39484</v>
      </c>
      <c r="E338" s="6" t="s">
        <v>37</v>
      </c>
      <c r="F338" s="12" t="s">
        <v>126</v>
      </c>
      <c r="G338" s="12" t="s">
        <v>126</v>
      </c>
      <c r="H338" s="12" t="s">
        <v>39</v>
      </c>
      <c r="I338" s="12" t="s">
        <v>57</v>
      </c>
      <c r="J338" s="12" t="s">
        <v>41</v>
      </c>
      <c r="K338" s="11">
        <v>23</v>
      </c>
      <c r="L338" s="4" t="str">
        <f t="shared" si="20"/>
        <v>20-25</v>
      </c>
      <c r="M338" s="12" t="s">
        <v>94</v>
      </c>
      <c r="N338" s="12">
        <v>8</v>
      </c>
      <c r="O338" s="12" t="s">
        <v>58</v>
      </c>
      <c r="P338" s="12" t="s">
        <v>46</v>
      </c>
      <c r="R338" s="7">
        <v>1</v>
      </c>
      <c r="AE338" s="4">
        <f t="shared" si="21"/>
        <v>7.5</v>
      </c>
      <c r="AF338" s="8">
        <f t="shared" si="22"/>
        <v>1</v>
      </c>
      <c r="AG338" s="8">
        <v>5.35</v>
      </c>
      <c r="AH338" s="4">
        <f t="shared" si="23"/>
        <v>2.5000000000000001E-2</v>
      </c>
      <c r="AI338" s="4">
        <f t="shared" si="23"/>
        <v>0.13374999999999998</v>
      </c>
      <c r="AK338" s="10">
        <f>Q338*(0.0145*((2.5/1.08175)^3.053))+R338*(0.0145*((7.5/1.08175)^3.053))+S338*(0.0145*((15/1.08175)^3.053))+T338*(0.0145*((25/1.08175)^3.053))+U338*(0.0145*((35/1.08175)^3.053))+V338*(0.0145*((45/1.08175)^3.053))+W338*(0.0145*((55/1.08175)^3.053))</f>
        <v>5.3547672905998889</v>
      </c>
    </row>
    <row r="339" spans="1:37" ht="12.75" customHeight="1">
      <c r="A339" s="12">
        <v>23</v>
      </c>
      <c r="B339" s="12">
        <v>3</v>
      </c>
      <c r="C339" s="12">
        <v>1</v>
      </c>
      <c r="D339" s="5">
        <v>39484</v>
      </c>
      <c r="E339" s="6" t="s">
        <v>37</v>
      </c>
      <c r="F339" s="12" t="s">
        <v>126</v>
      </c>
      <c r="G339" s="12" t="s">
        <v>126</v>
      </c>
      <c r="H339" s="12" t="s">
        <v>39</v>
      </c>
      <c r="I339" s="12" t="s">
        <v>57</v>
      </c>
      <c r="J339" s="12" t="s">
        <v>41</v>
      </c>
      <c r="K339" s="11">
        <v>23</v>
      </c>
      <c r="L339" s="4" t="str">
        <f t="shared" si="20"/>
        <v>20-25</v>
      </c>
      <c r="M339" s="12" t="s">
        <v>94</v>
      </c>
      <c r="N339" s="12">
        <v>9</v>
      </c>
      <c r="O339" s="12" t="s">
        <v>90</v>
      </c>
      <c r="P339" s="6" t="s">
        <v>46</v>
      </c>
      <c r="S339" s="7">
        <v>1</v>
      </c>
      <c r="AE339" s="4">
        <f t="shared" si="21"/>
        <v>15</v>
      </c>
      <c r="AF339" s="8">
        <f t="shared" si="22"/>
        <v>1</v>
      </c>
      <c r="AG339" s="8">
        <v>51.1</v>
      </c>
      <c r="AH339" s="4">
        <f t="shared" si="23"/>
        <v>2.5000000000000001E-2</v>
      </c>
      <c r="AI339" s="4">
        <f t="shared" si="23"/>
        <v>1.2775000000000001</v>
      </c>
      <c r="AK339" s="10">
        <f>R339*(0.0207*((7.5*0.901)^3))+S339*(0.0207*((15*0.901)^3))</f>
        <v>51.099717073612503</v>
      </c>
    </row>
    <row r="340" spans="1:37" ht="12.75" customHeight="1">
      <c r="A340" s="12">
        <v>23</v>
      </c>
      <c r="B340" s="12">
        <v>3</v>
      </c>
      <c r="C340" s="12">
        <v>1</v>
      </c>
      <c r="D340" s="5">
        <v>39484</v>
      </c>
      <c r="E340" s="6" t="s">
        <v>37</v>
      </c>
      <c r="F340" s="12" t="s">
        <v>126</v>
      </c>
      <c r="G340" s="12" t="s">
        <v>126</v>
      </c>
      <c r="H340" s="12" t="s">
        <v>39</v>
      </c>
      <c r="I340" s="12" t="s">
        <v>57</v>
      </c>
      <c r="J340" s="12" t="s">
        <v>41</v>
      </c>
      <c r="K340" s="11">
        <v>23</v>
      </c>
      <c r="L340" s="4" t="str">
        <f t="shared" si="20"/>
        <v>20-25</v>
      </c>
      <c r="M340" s="12" t="s">
        <v>94</v>
      </c>
      <c r="N340" s="12">
        <v>10</v>
      </c>
      <c r="O340" s="12" t="s">
        <v>106</v>
      </c>
      <c r="P340" s="6" t="s">
        <v>81</v>
      </c>
      <c r="T340" s="7">
        <v>7</v>
      </c>
      <c r="AE340" s="4">
        <f t="shared" si="21"/>
        <v>25</v>
      </c>
      <c r="AF340" s="8">
        <f t="shared" si="22"/>
        <v>7</v>
      </c>
      <c r="AG340" s="8">
        <v>2807.14</v>
      </c>
      <c r="AH340" s="4">
        <f t="shared" si="23"/>
        <v>0.17499999999999999</v>
      </c>
      <c r="AI340" s="4">
        <f t="shared" si="23"/>
        <v>70.1785</v>
      </c>
      <c r="AK340" s="10">
        <f>R340*(0.111*((7.5*0.813)^2.72))+S340*(0.111*((15*0.813)^2.72))+T340*(0.111*((25*0.813)^2.72))+U340*(0.111*((35*0.813)^2.72))</f>
        <v>2807.1403473436731</v>
      </c>
    </row>
    <row r="341" spans="1:37" ht="12.75" customHeight="1">
      <c r="A341" s="12">
        <v>23</v>
      </c>
      <c r="B341" s="12">
        <v>3</v>
      </c>
      <c r="C341" s="12">
        <v>1</v>
      </c>
      <c r="D341" s="5">
        <v>39484</v>
      </c>
      <c r="E341" s="6" t="s">
        <v>37</v>
      </c>
      <c r="F341" s="12" t="s">
        <v>126</v>
      </c>
      <c r="G341" s="12" t="s">
        <v>126</v>
      </c>
      <c r="H341" s="12" t="s">
        <v>39</v>
      </c>
      <c r="I341" s="12" t="s">
        <v>57</v>
      </c>
      <c r="J341" s="12" t="s">
        <v>41</v>
      </c>
      <c r="K341" s="11">
        <v>23</v>
      </c>
      <c r="L341" s="4" t="str">
        <f t="shared" si="20"/>
        <v>20-25</v>
      </c>
      <c r="M341" s="12" t="s">
        <v>94</v>
      </c>
      <c r="N341" s="12">
        <v>11</v>
      </c>
      <c r="O341" s="12" t="s">
        <v>129</v>
      </c>
      <c r="P341" s="6" t="s">
        <v>63</v>
      </c>
      <c r="S341" s="7">
        <v>2</v>
      </c>
      <c r="T341" s="7">
        <v>15</v>
      </c>
      <c r="AE341" s="4">
        <f t="shared" si="21"/>
        <v>23.8</v>
      </c>
      <c r="AF341" s="8">
        <f t="shared" si="22"/>
        <v>17</v>
      </c>
      <c r="AG341" s="8">
        <v>2589.25</v>
      </c>
      <c r="AH341" s="4">
        <f t="shared" si="23"/>
        <v>0.42499999999999999</v>
      </c>
      <c r="AI341" s="4">
        <f t="shared" si="23"/>
        <v>64.731250000000003</v>
      </c>
      <c r="AK341" s="10">
        <f>S341*(0.0105*(15^3.007))+T341*(0.0105*(25^3.007))</f>
        <v>2589.2484357776138</v>
      </c>
    </row>
    <row r="342" spans="1:37" ht="12.75" customHeight="1">
      <c r="A342" s="12">
        <v>23</v>
      </c>
      <c r="B342" s="12">
        <v>3</v>
      </c>
      <c r="C342" s="12">
        <v>1</v>
      </c>
      <c r="D342" s="5">
        <v>39484</v>
      </c>
      <c r="E342" s="6" t="s">
        <v>37</v>
      </c>
      <c r="F342" s="12" t="s">
        <v>126</v>
      </c>
      <c r="G342" s="12" t="s">
        <v>126</v>
      </c>
      <c r="H342" s="12" t="s">
        <v>39</v>
      </c>
      <c r="I342" s="12" t="s">
        <v>57</v>
      </c>
      <c r="J342" s="12" t="s">
        <v>41</v>
      </c>
      <c r="K342" s="11">
        <v>23</v>
      </c>
      <c r="L342" s="4" t="str">
        <f t="shared" si="20"/>
        <v>20-25</v>
      </c>
      <c r="M342" s="12" t="s">
        <v>94</v>
      </c>
      <c r="N342" s="12">
        <v>12</v>
      </c>
      <c r="O342" s="12" t="s">
        <v>49</v>
      </c>
      <c r="P342" s="6" t="s">
        <v>46</v>
      </c>
      <c r="Q342" s="7">
        <v>2</v>
      </c>
      <c r="AE342" s="4">
        <f t="shared" si="21"/>
        <v>2.5</v>
      </c>
      <c r="AF342" s="8">
        <f t="shared" si="22"/>
        <v>2</v>
      </c>
      <c r="AG342" s="8">
        <v>0.31</v>
      </c>
      <c r="AH342" s="4">
        <f t="shared" si="23"/>
        <v>0.05</v>
      </c>
      <c r="AI342" s="4">
        <f t="shared" si="23"/>
        <v>7.7499999999999999E-3</v>
      </c>
      <c r="AK342" s="10">
        <f>Q342*(0.007*(2.5^3.39))+R342*(0.0126*(7.5^3.0673))+S342*(0.0126*(15^3.0673))+T342*(0.0126*(25^3.0673))+U342*(0.0126*(35^3.0673))</f>
        <v>0.3127120849017726</v>
      </c>
    </row>
    <row r="343" spans="1:37" ht="12.75" customHeight="1">
      <c r="A343" s="12">
        <v>23</v>
      </c>
      <c r="B343" s="12">
        <v>3</v>
      </c>
      <c r="C343" s="12">
        <v>1</v>
      </c>
      <c r="D343" s="5">
        <v>39484</v>
      </c>
      <c r="E343" s="6" t="s">
        <v>37</v>
      </c>
      <c r="F343" s="12" t="s">
        <v>126</v>
      </c>
      <c r="G343" s="12" t="s">
        <v>126</v>
      </c>
      <c r="H343" s="12" t="s">
        <v>39</v>
      </c>
      <c r="I343" s="12" t="s">
        <v>57</v>
      </c>
      <c r="J343" s="12" t="s">
        <v>41</v>
      </c>
      <c r="K343" s="11">
        <v>23</v>
      </c>
      <c r="L343" s="4" t="str">
        <f t="shared" si="20"/>
        <v>20-25</v>
      </c>
      <c r="M343" s="12" t="s">
        <v>94</v>
      </c>
      <c r="N343" s="12">
        <v>13</v>
      </c>
      <c r="O343" s="12" t="s">
        <v>83</v>
      </c>
      <c r="P343" s="6" t="s">
        <v>84</v>
      </c>
      <c r="Q343" s="7">
        <v>1</v>
      </c>
      <c r="AE343" s="4">
        <f t="shared" si="21"/>
        <v>2.5</v>
      </c>
      <c r="AF343" s="8">
        <f t="shared" si="22"/>
        <v>1</v>
      </c>
      <c r="AG343" s="8">
        <v>0.5</v>
      </c>
      <c r="AH343" s="4">
        <f t="shared" si="23"/>
        <v>2.5000000000000001E-2</v>
      </c>
      <c r="AI343" s="4">
        <f t="shared" si="23"/>
        <v>1.2500000000000001E-2</v>
      </c>
      <c r="AK343" s="10">
        <f>Q343*(0.0349*(2.5^2.9109))+R343*(0.0349*(7.5^2.9109))+S343*(0.0349*(15^2.9109))</f>
        <v>0.50256124877797914</v>
      </c>
    </row>
    <row r="344" spans="1:37" ht="12.75" customHeight="1">
      <c r="A344" s="12">
        <v>23</v>
      </c>
      <c r="B344" s="12">
        <v>3</v>
      </c>
      <c r="C344" s="12">
        <v>1</v>
      </c>
      <c r="D344" s="5">
        <v>39484</v>
      </c>
      <c r="E344" s="6" t="s">
        <v>37</v>
      </c>
      <c r="F344" s="12" t="s">
        <v>126</v>
      </c>
      <c r="G344" s="12" t="s">
        <v>126</v>
      </c>
      <c r="H344" s="12" t="s">
        <v>39</v>
      </c>
      <c r="I344" s="12" t="s">
        <v>57</v>
      </c>
      <c r="J344" s="12" t="s">
        <v>41</v>
      </c>
      <c r="K344" s="11">
        <v>23</v>
      </c>
      <c r="L344" s="4" t="str">
        <f t="shared" si="20"/>
        <v>20-25</v>
      </c>
      <c r="M344" s="12" t="s">
        <v>94</v>
      </c>
      <c r="N344" s="12">
        <v>14</v>
      </c>
      <c r="O344" s="11" t="s">
        <v>130</v>
      </c>
      <c r="P344" s="6" t="s">
        <v>81</v>
      </c>
      <c r="R344" s="7">
        <v>50</v>
      </c>
      <c r="AE344" s="4">
        <f t="shared" si="21"/>
        <v>7.5</v>
      </c>
      <c r="AF344" s="8">
        <f t="shared" si="22"/>
        <v>50</v>
      </c>
      <c r="AG344" s="8">
        <v>430.62</v>
      </c>
      <c r="AH344" s="4">
        <f t="shared" si="23"/>
        <v>1.25</v>
      </c>
      <c r="AI344" s="4">
        <f t="shared" si="23"/>
        <v>10.765499999999999</v>
      </c>
      <c r="AK344" s="10">
        <f>Q344*(0.0439*(2.5^2.62))+R344*(0.0439*(7.5^2.62))</f>
        <v>430.62083095867013</v>
      </c>
    </row>
    <row r="345" spans="1:37" ht="12.75" customHeight="1">
      <c r="A345" s="12">
        <v>23</v>
      </c>
      <c r="B345" s="12">
        <v>3</v>
      </c>
      <c r="C345" s="12">
        <v>1</v>
      </c>
      <c r="D345" s="5">
        <v>39484</v>
      </c>
      <c r="E345" s="6" t="s">
        <v>37</v>
      </c>
      <c r="F345" s="12" t="s">
        <v>126</v>
      </c>
      <c r="G345" s="12" t="s">
        <v>126</v>
      </c>
      <c r="H345" s="12" t="s">
        <v>39</v>
      </c>
      <c r="I345" s="12" t="s">
        <v>57</v>
      </c>
      <c r="J345" s="12" t="s">
        <v>41</v>
      </c>
      <c r="K345" s="11">
        <v>23</v>
      </c>
      <c r="L345" s="4" t="str">
        <f t="shared" si="20"/>
        <v>20-25</v>
      </c>
      <c r="M345" s="12" t="s">
        <v>94</v>
      </c>
      <c r="N345" s="12">
        <v>15</v>
      </c>
      <c r="O345" s="12" t="s">
        <v>60</v>
      </c>
      <c r="P345" s="12" t="s">
        <v>48</v>
      </c>
      <c r="R345" s="7">
        <v>1</v>
      </c>
      <c r="AE345" s="4">
        <f t="shared" si="21"/>
        <v>7.5</v>
      </c>
      <c r="AF345" s="8">
        <f t="shared" si="22"/>
        <v>1</v>
      </c>
      <c r="AG345" s="8">
        <v>7.04</v>
      </c>
      <c r="AH345" s="4">
        <f t="shared" si="23"/>
        <v>2.5000000000000001E-2</v>
      </c>
      <c r="AI345" s="4">
        <f t="shared" si="23"/>
        <v>0.17599999999999999</v>
      </c>
      <c r="AK345" s="10">
        <f>Q345*(0.0197*(2.5^2.9174))+R345*(0.0197*(7.5^2.9174))+S345*(0.0197*(15^2.9174))</f>
        <v>7.0367149081055116</v>
      </c>
    </row>
    <row r="346" spans="1:37" ht="12.75" customHeight="1">
      <c r="A346" s="12">
        <v>23</v>
      </c>
      <c r="B346" s="12">
        <v>3</v>
      </c>
      <c r="C346" s="12">
        <v>1</v>
      </c>
      <c r="D346" s="5">
        <v>39484</v>
      </c>
      <c r="E346" s="6" t="s">
        <v>37</v>
      </c>
      <c r="F346" s="12" t="s">
        <v>126</v>
      </c>
      <c r="G346" s="12" t="s">
        <v>126</v>
      </c>
      <c r="H346" s="12" t="s">
        <v>39</v>
      </c>
      <c r="I346" s="12" t="s">
        <v>57</v>
      </c>
      <c r="J346" s="12" t="s">
        <v>41</v>
      </c>
      <c r="K346" s="11">
        <v>23</v>
      </c>
      <c r="L346" s="4" t="str">
        <f t="shared" si="20"/>
        <v>20-25</v>
      </c>
      <c r="M346" s="12" t="s">
        <v>94</v>
      </c>
      <c r="N346" s="12">
        <v>16</v>
      </c>
      <c r="O346" s="12" t="s">
        <v>55</v>
      </c>
      <c r="P346" s="6" t="s">
        <v>56</v>
      </c>
      <c r="Q346" s="7">
        <v>6</v>
      </c>
      <c r="AE346" s="4">
        <f t="shared" si="21"/>
        <v>2.5</v>
      </c>
      <c r="AF346" s="8">
        <f t="shared" si="22"/>
        <v>6</v>
      </c>
      <c r="AG346" s="8">
        <v>1.05</v>
      </c>
      <c r="AH346" s="4">
        <f t="shared" si="23"/>
        <v>0.15</v>
      </c>
      <c r="AI346" s="4">
        <f t="shared" si="23"/>
        <v>2.6250000000000002E-2</v>
      </c>
      <c r="AK346" s="10">
        <f>Q346*(0.0109*(2.5^3.0249))+R346*(0.0109*(7.5^3.0249))</f>
        <v>1.0454577359319237</v>
      </c>
    </row>
    <row r="347" spans="1:37" ht="12.75" customHeight="1">
      <c r="A347" s="12">
        <v>23</v>
      </c>
      <c r="B347" s="12">
        <v>3</v>
      </c>
      <c r="C347" s="12">
        <v>1</v>
      </c>
      <c r="D347" s="5">
        <v>39484</v>
      </c>
      <c r="E347" s="6" t="s">
        <v>37</v>
      </c>
      <c r="F347" s="12" t="s">
        <v>126</v>
      </c>
      <c r="G347" s="12" t="s">
        <v>126</v>
      </c>
      <c r="H347" s="12" t="s">
        <v>39</v>
      </c>
      <c r="I347" s="12" t="s">
        <v>57</v>
      </c>
      <c r="J347" s="12" t="s">
        <v>41</v>
      </c>
      <c r="K347" s="11">
        <v>23</v>
      </c>
      <c r="L347" s="4" t="str">
        <f t="shared" si="20"/>
        <v>20-25</v>
      </c>
      <c r="M347" s="12" t="s">
        <v>94</v>
      </c>
      <c r="N347" s="12">
        <v>17</v>
      </c>
      <c r="O347" s="12" t="s">
        <v>85</v>
      </c>
      <c r="P347" s="6" t="s">
        <v>46</v>
      </c>
      <c r="Q347" s="15">
        <v>2</v>
      </c>
      <c r="AE347" s="4">
        <f t="shared" si="21"/>
        <v>2.5</v>
      </c>
      <c r="AF347" s="8">
        <f t="shared" si="22"/>
        <v>2</v>
      </c>
      <c r="AG347" s="8">
        <v>0.28000000000000003</v>
      </c>
      <c r="AH347" s="4">
        <f t="shared" si="23"/>
        <v>0.05</v>
      </c>
      <c r="AI347" s="4">
        <f t="shared" si="23"/>
        <v>7.000000000000001E-3</v>
      </c>
      <c r="AK347" s="10">
        <f>Q347*(0.0091*(2.5^3))+R347*(0.0091*(7.5^3))</f>
        <v>0.28437499999999999</v>
      </c>
    </row>
    <row r="348" spans="1:37" ht="12.75" customHeight="1">
      <c r="A348" s="12">
        <v>24</v>
      </c>
      <c r="B348" s="12">
        <v>3</v>
      </c>
      <c r="C348" s="12">
        <v>2</v>
      </c>
      <c r="D348" s="5">
        <v>39484</v>
      </c>
      <c r="E348" s="6" t="s">
        <v>73</v>
      </c>
      <c r="F348" s="4" t="s">
        <v>131</v>
      </c>
      <c r="G348" s="11" t="s">
        <v>132</v>
      </c>
      <c r="H348" s="12" t="s">
        <v>133</v>
      </c>
      <c r="I348" s="12" t="s">
        <v>40</v>
      </c>
      <c r="J348" s="12" t="s">
        <v>41</v>
      </c>
      <c r="K348" s="11">
        <v>20</v>
      </c>
      <c r="L348" s="4" t="str">
        <f t="shared" si="20"/>
        <v>15-20</v>
      </c>
      <c r="M348" s="12" t="s">
        <v>42</v>
      </c>
      <c r="N348" s="12">
        <v>1</v>
      </c>
      <c r="O348" s="12" t="s">
        <v>69</v>
      </c>
      <c r="P348" s="12" t="s">
        <v>48</v>
      </c>
      <c r="R348" s="7">
        <v>1</v>
      </c>
      <c r="AE348" s="4">
        <f t="shared" si="21"/>
        <v>7.5</v>
      </c>
      <c r="AF348" s="8">
        <f t="shared" si="22"/>
        <v>1</v>
      </c>
      <c r="AG348" s="8">
        <v>11.75</v>
      </c>
      <c r="AH348" s="4">
        <f t="shared" si="23"/>
        <v>2.5000000000000001E-2</v>
      </c>
      <c r="AI348" s="4">
        <f t="shared" si="23"/>
        <v>0.29375000000000001</v>
      </c>
      <c r="AK348" s="10">
        <f>Q348*(0.029*(2.5^2.98))+R348*(0.029*(7.5^2.98))+S348*(0.0222*(15^3.14))</f>
        <v>11.751155218438655</v>
      </c>
    </row>
    <row r="349" spans="1:37" ht="12.75" customHeight="1">
      <c r="A349" s="12">
        <v>24</v>
      </c>
      <c r="B349" s="12">
        <v>3</v>
      </c>
      <c r="C349" s="12">
        <v>2</v>
      </c>
      <c r="D349" s="5">
        <v>39484</v>
      </c>
      <c r="E349" s="6" t="s">
        <v>73</v>
      </c>
      <c r="F349" s="4" t="s">
        <v>131</v>
      </c>
      <c r="G349" s="11" t="s">
        <v>132</v>
      </c>
      <c r="H349" s="12" t="s">
        <v>133</v>
      </c>
      <c r="I349" s="12" t="s">
        <v>40</v>
      </c>
      <c r="J349" s="12" t="s">
        <v>41</v>
      </c>
      <c r="K349" s="11">
        <v>20</v>
      </c>
      <c r="L349" s="4" t="str">
        <f t="shared" si="20"/>
        <v>15-20</v>
      </c>
      <c r="M349" s="12" t="s">
        <v>42</v>
      </c>
      <c r="N349" s="12">
        <v>2</v>
      </c>
      <c r="O349" s="12" t="s">
        <v>59</v>
      </c>
      <c r="P349" s="6" t="s">
        <v>46</v>
      </c>
      <c r="R349" s="15">
        <v>17</v>
      </c>
      <c r="S349" s="7">
        <v>10</v>
      </c>
      <c r="AE349" s="4">
        <f t="shared" si="21"/>
        <v>10.3</v>
      </c>
      <c r="AF349" s="8">
        <f t="shared" si="22"/>
        <v>27</v>
      </c>
      <c r="AG349" s="8">
        <v>456.19</v>
      </c>
      <c r="AH349" s="4">
        <f t="shared" si="23"/>
        <v>0.67500000000000004</v>
      </c>
      <c r="AI349" s="4">
        <f t="shared" si="23"/>
        <v>11.40475</v>
      </c>
      <c r="AK349" s="10">
        <f>Q349*(0.0093*(2.5^3.07))+R349*(0.0093*(7.5^3.07))+S349*(0.0093*(15^3.07))+T349*(0.0126*(25^3.0673))</f>
        <v>456.18912753224964</v>
      </c>
    </row>
    <row r="350" spans="1:37" ht="12.75" customHeight="1">
      <c r="A350" s="12">
        <v>24</v>
      </c>
      <c r="B350" s="12">
        <v>3</v>
      </c>
      <c r="C350" s="12">
        <v>2</v>
      </c>
      <c r="D350" s="5">
        <v>39484</v>
      </c>
      <c r="E350" s="6" t="s">
        <v>73</v>
      </c>
      <c r="F350" s="4" t="s">
        <v>131</v>
      </c>
      <c r="G350" s="11" t="s">
        <v>132</v>
      </c>
      <c r="H350" s="12" t="s">
        <v>133</v>
      </c>
      <c r="I350" s="12" t="s">
        <v>40</v>
      </c>
      <c r="J350" s="12" t="s">
        <v>41</v>
      </c>
      <c r="K350" s="11">
        <v>20</v>
      </c>
      <c r="L350" s="4" t="str">
        <f t="shared" si="20"/>
        <v>15-20</v>
      </c>
      <c r="M350" s="12" t="s">
        <v>42</v>
      </c>
      <c r="N350" s="12">
        <v>3</v>
      </c>
      <c r="O350" s="12" t="s">
        <v>60</v>
      </c>
      <c r="P350" s="12" t="s">
        <v>48</v>
      </c>
      <c r="R350" s="15">
        <v>2</v>
      </c>
      <c r="AE350" s="4">
        <f t="shared" si="21"/>
        <v>7.5</v>
      </c>
      <c r="AF350" s="8">
        <f t="shared" si="22"/>
        <v>2</v>
      </c>
      <c r="AG350" s="8">
        <v>14.07</v>
      </c>
      <c r="AH350" s="4">
        <f t="shared" si="23"/>
        <v>0.05</v>
      </c>
      <c r="AI350" s="4">
        <f t="shared" si="23"/>
        <v>0.35175000000000001</v>
      </c>
      <c r="AK350" s="10">
        <f>Q350*(0.0197*(2.5^2.9174))+R350*(0.0197*(7.5^2.9174))+S350*(0.0197*(15^2.9174))</f>
        <v>14.073429816211023</v>
      </c>
    </row>
    <row r="351" spans="1:37" ht="12.75" customHeight="1">
      <c r="A351" s="12">
        <v>24</v>
      </c>
      <c r="B351" s="12">
        <v>3</v>
      </c>
      <c r="C351" s="12">
        <v>2</v>
      </c>
      <c r="D351" s="5">
        <v>39484</v>
      </c>
      <c r="E351" s="6" t="s">
        <v>73</v>
      </c>
      <c r="F351" s="4" t="s">
        <v>131</v>
      </c>
      <c r="G351" s="11" t="s">
        <v>132</v>
      </c>
      <c r="H351" s="12" t="s">
        <v>133</v>
      </c>
      <c r="I351" s="12" t="s">
        <v>40</v>
      </c>
      <c r="J351" s="12" t="s">
        <v>41</v>
      </c>
      <c r="K351" s="11">
        <v>20</v>
      </c>
      <c r="L351" s="4" t="str">
        <f t="shared" si="20"/>
        <v>15-20</v>
      </c>
      <c r="M351" s="12" t="s">
        <v>42</v>
      </c>
      <c r="N351" s="12">
        <v>4</v>
      </c>
      <c r="O351" s="12" t="s">
        <v>53</v>
      </c>
      <c r="P351" s="12" t="s">
        <v>54</v>
      </c>
      <c r="S351" s="7">
        <v>4</v>
      </c>
      <c r="T351" s="7">
        <v>3</v>
      </c>
      <c r="AE351" s="4">
        <f t="shared" si="21"/>
        <v>19.3</v>
      </c>
      <c r="AF351" s="8">
        <f t="shared" si="22"/>
        <v>7</v>
      </c>
      <c r="AG351" s="8">
        <v>992.94</v>
      </c>
      <c r="AH351" s="4">
        <f t="shared" si="23"/>
        <v>0.17499999999999999</v>
      </c>
      <c r="AI351" s="4">
        <f t="shared" si="23"/>
        <v>24.823500000000003</v>
      </c>
      <c r="AK351" s="10">
        <f>Q351*(0.026*(2.5^2.87))+R351*(0.026*(7.5^2.87))+S351*(0.0236*((15/1.1)^2.975))+T351*(0.0236*((25/1.1)^2.975))+U351*(0.0236*((35/1.1)^2.975))</f>
        <v>992.941629399269</v>
      </c>
    </row>
    <row r="352" spans="1:37" ht="12.75" customHeight="1">
      <c r="A352" s="12">
        <v>24</v>
      </c>
      <c r="B352" s="12">
        <v>3</v>
      </c>
      <c r="C352" s="12">
        <v>2</v>
      </c>
      <c r="D352" s="5">
        <v>39484</v>
      </c>
      <c r="E352" s="6" t="s">
        <v>73</v>
      </c>
      <c r="F352" s="4" t="s">
        <v>131</v>
      </c>
      <c r="G352" s="11" t="s">
        <v>132</v>
      </c>
      <c r="H352" s="12" t="s">
        <v>133</v>
      </c>
      <c r="I352" s="12" t="s">
        <v>40</v>
      </c>
      <c r="J352" s="12" t="s">
        <v>41</v>
      </c>
      <c r="K352" s="11">
        <v>20</v>
      </c>
      <c r="L352" s="4" t="str">
        <f t="shared" si="20"/>
        <v>15-20</v>
      </c>
      <c r="M352" s="12" t="s">
        <v>42</v>
      </c>
      <c r="N352" s="12">
        <v>5</v>
      </c>
      <c r="O352" s="12" t="s">
        <v>49</v>
      </c>
      <c r="P352" s="6" t="s">
        <v>46</v>
      </c>
      <c r="Q352" s="7">
        <v>1</v>
      </c>
      <c r="AE352" s="4">
        <f t="shared" si="21"/>
        <v>2.5</v>
      </c>
      <c r="AF352" s="8">
        <f t="shared" si="22"/>
        <v>1</v>
      </c>
      <c r="AG352" s="8">
        <v>0.16</v>
      </c>
      <c r="AH352" s="4">
        <f t="shared" si="23"/>
        <v>2.5000000000000001E-2</v>
      </c>
      <c r="AI352" s="4">
        <f t="shared" si="23"/>
        <v>4.0000000000000001E-3</v>
      </c>
      <c r="AK352" s="10">
        <f>Q352*(0.007*(2.5^3.39))+R352*(0.0126*(7.5^3.0673))+S352*(0.0126*(15^3.0673))+T352*(0.0126*(25^3.0673))+U352*(0.0126*(35^3.0673))</f>
        <v>0.1563560424508863</v>
      </c>
    </row>
    <row r="353" spans="1:37" ht="12.75" customHeight="1">
      <c r="A353" s="12">
        <v>24</v>
      </c>
      <c r="B353" s="12">
        <v>3</v>
      </c>
      <c r="C353" s="12">
        <v>2</v>
      </c>
      <c r="D353" s="5">
        <v>39484</v>
      </c>
      <c r="E353" s="6" t="s">
        <v>73</v>
      </c>
      <c r="F353" s="4" t="s">
        <v>131</v>
      </c>
      <c r="G353" s="11" t="s">
        <v>132</v>
      </c>
      <c r="H353" s="12" t="s">
        <v>133</v>
      </c>
      <c r="I353" s="12" t="s">
        <v>40</v>
      </c>
      <c r="J353" s="12" t="s">
        <v>41</v>
      </c>
      <c r="K353" s="11">
        <v>20</v>
      </c>
      <c r="L353" s="4" t="str">
        <f t="shared" si="20"/>
        <v>15-20</v>
      </c>
      <c r="M353" s="12" t="s">
        <v>42</v>
      </c>
      <c r="N353" s="12">
        <v>6</v>
      </c>
      <c r="O353" s="12" t="s">
        <v>62</v>
      </c>
      <c r="P353" s="12" t="s">
        <v>63</v>
      </c>
      <c r="R353" s="15">
        <v>1</v>
      </c>
      <c r="AE353" s="4">
        <f t="shared" si="21"/>
        <v>7.5</v>
      </c>
      <c r="AF353" s="8">
        <f t="shared" si="22"/>
        <v>1</v>
      </c>
      <c r="AG353" s="8">
        <v>6.22</v>
      </c>
      <c r="AH353" s="4">
        <f t="shared" si="23"/>
        <v>2.5000000000000001E-2</v>
      </c>
      <c r="AI353" s="4">
        <f t="shared" si="23"/>
        <v>0.1555</v>
      </c>
      <c r="AK353" s="10">
        <f>R353*(0.0114*(7.5^3.128))+S353*(0.0114*(15^3.128))+T353*(0.0114*(25^3.128))+U353*(0.0114*(35^3.128))</f>
        <v>6.2243855127961885</v>
      </c>
    </row>
    <row r="354" spans="1:37" ht="12.75" customHeight="1">
      <c r="A354" s="12">
        <v>24</v>
      </c>
      <c r="B354" s="12">
        <v>3</v>
      </c>
      <c r="C354" s="12">
        <v>2</v>
      </c>
      <c r="D354" s="5">
        <v>39484</v>
      </c>
      <c r="E354" s="6" t="s">
        <v>73</v>
      </c>
      <c r="F354" s="4" t="s">
        <v>131</v>
      </c>
      <c r="G354" s="11" t="s">
        <v>132</v>
      </c>
      <c r="H354" s="12" t="s">
        <v>133</v>
      </c>
      <c r="I354" s="12" t="s">
        <v>40</v>
      </c>
      <c r="J354" s="12" t="s">
        <v>41</v>
      </c>
      <c r="K354" s="11">
        <v>20</v>
      </c>
      <c r="L354" s="4" t="str">
        <f t="shared" si="20"/>
        <v>15-20</v>
      </c>
      <c r="M354" s="12" t="s">
        <v>42</v>
      </c>
      <c r="N354" s="12">
        <v>7</v>
      </c>
      <c r="O354" s="12" t="s">
        <v>134</v>
      </c>
      <c r="P354" s="12" t="s">
        <v>56</v>
      </c>
      <c r="T354" s="7">
        <v>1</v>
      </c>
      <c r="AE354" s="4">
        <f t="shared" si="21"/>
        <v>25</v>
      </c>
      <c r="AF354" s="8">
        <f t="shared" si="22"/>
        <v>1</v>
      </c>
      <c r="AG354" s="8">
        <v>261.42</v>
      </c>
      <c r="AH354" s="4">
        <f t="shared" si="23"/>
        <v>2.5000000000000001E-2</v>
      </c>
      <c r="AI354" s="4">
        <f t="shared" si="23"/>
        <v>6.5355000000000008</v>
      </c>
      <c r="AK354" s="10">
        <f>R354*(0.0683*(7.5^2.563))+S354*(0.0683*(15^2.563))+T354*(0.0683*(25^2.563))</f>
        <v>261.42128550317625</v>
      </c>
    </row>
    <row r="355" spans="1:37" ht="12.75" customHeight="1">
      <c r="A355" s="12">
        <v>24</v>
      </c>
      <c r="B355" s="12">
        <v>3</v>
      </c>
      <c r="C355" s="12">
        <v>2</v>
      </c>
      <c r="D355" s="5">
        <v>39484</v>
      </c>
      <c r="E355" s="6" t="s">
        <v>73</v>
      </c>
      <c r="F355" s="4" t="s">
        <v>131</v>
      </c>
      <c r="G355" s="11" t="s">
        <v>132</v>
      </c>
      <c r="H355" s="12" t="s">
        <v>133</v>
      </c>
      <c r="I355" s="12" t="s">
        <v>40</v>
      </c>
      <c r="J355" s="12" t="s">
        <v>41</v>
      </c>
      <c r="K355" s="11">
        <v>20</v>
      </c>
      <c r="L355" s="4" t="str">
        <f t="shared" si="20"/>
        <v>15-20</v>
      </c>
      <c r="M355" s="12" t="s">
        <v>42</v>
      </c>
      <c r="N355" s="12">
        <v>8</v>
      </c>
      <c r="O355" s="12" t="s">
        <v>83</v>
      </c>
      <c r="P355" s="6" t="s">
        <v>84</v>
      </c>
      <c r="Q355" s="7">
        <v>3</v>
      </c>
      <c r="AE355" s="4">
        <f t="shared" si="21"/>
        <v>2.5</v>
      </c>
      <c r="AF355" s="8">
        <f t="shared" si="22"/>
        <v>3</v>
      </c>
      <c r="AG355" s="8">
        <v>1.51</v>
      </c>
      <c r="AH355" s="4">
        <f t="shared" si="23"/>
        <v>7.4999999999999997E-2</v>
      </c>
      <c r="AI355" s="4">
        <f t="shared" si="23"/>
        <v>3.7749999999999999E-2</v>
      </c>
      <c r="AK355" s="10">
        <f>Q355*(0.0349*(2.5^2.9109))+R355*(0.0349*(7.5^2.9109))+S355*(0.0349*(15^2.9109))</f>
        <v>1.5076837463339374</v>
      </c>
    </row>
    <row r="356" spans="1:37" ht="12.75" customHeight="1">
      <c r="A356" s="12">
        <v>24</v>
      </c>
      <c r="B356" s="12">
        <v>3</v>
      </c>
      <c r="C356" s="12">
        <v>2</v>
      </c>
      <c r="D356" s="5">
        <v>39484</v>
      </c>
      <c r="E356" s="6" t="s">
        <v>73</v>
      </c>
      <c r="F356" s="4" t="s">
        <v>131</v>
      </c>
      <c r="G356" s="11" t="s">
        <v>132</v>
      </c>
      <c r="H356" s="12" t="s">
        <v>133</v>
      </c>
      <c r="I356" s="12" t="s">
        <v>40</v>
      </c>
      <c r="J356" s="12" t="s">
        <v>41</v>
      </c>
      <c r="K356" s="11">
        <v>20</v>
      </c>
      <c r="L356" s="4" t="str">
        <f t="shared" si="20"/>
        <v>15-20</v>
      </c>
      <c r="M356" s="12" t="s">
        <v>42</v>
      </c>
      <c r="N356" s="12">
        <v>9</v>
      </c>
      <c r="O356" s="12" t="s">
        <v>118</v>
      </c>
      <c r="P356" s="6" t="s">
        <v>63</v>
      </c>
      <c r="R356" s="7">
        <v>5</v>
      </c>
      <c r="AE356" s="4">
        <f t="shared" si="21"/>
        <v>7.5</v>
      </c>
      <c r="AF356" s="8">
        <f t="shared" si="22"/>
        <v>5</v>
      </c>
      <c r="AG356" s="8">
        <v>20.59</v>
      </c>
      <c r="AH356" s="4">
        <f t="shared" si="23"/>
        <v>0.125</v>
      </c>
      <c r="AI356" s="4">
        <f t="shared" si="23"/>
        <v>0.51475000000000004</v>
      </c>
      <c r="AK356" s="10">
        <f>R356*(0.027*((7.5*0.9025)^2.629))+S356*(0.027*((15*0.9025)^2.629))+T356*(0.027*((25*0.9025)^2.629))</f>
        <v>20.593992325392108</v>
      </c>
    </row>
    <row r="357" spans="1:37" ht="12.75" customHeight="1">
      <c r="A357" s="12">
        <v>24</v>
      </c>
      <c r="B357" s="12">
        <v>3</v>
      </c>
      <c r="C357" s="12">
        <v>2</v>
      </c>
      <c r="D357" s="5">
        <v>39484</v>
      </c>
      <c r="E357" s="6" t="s">
        <v>73</v>
      </c>
      <c r="F357" s="4" t="s">
        <v>131</v>
      </c>
      <c r="G357" s="11" t="s">
        <v>132</v>
      </c>
      <c r="H357" s="12" t="s">
        <v>133</v>
      </c>
      <c r="I357" s="12" t="s">
        <v>40</v>
      </c>
      <c r="J357" s="12" t="s">
        <v>41</v>
      </c>
      <c r="K357" s="11">
        <v>20</v>
      </c>
      <c r="L357" s="4" t="str">
        <f t="shared" si="20"/>
        <v>15-20</v>
      </c>
      <c r="M357" s="12" t="s">
        <v>42</v>
      </c>
      <c r="N357" s="12">
        <v>10</v>
      </c>
      <c r="O357" s="12" t="s">
        <v>79</v>
      </c>
      <c r="P357" s="12" t="s">
        <v>54</v>
      </c>
      <c r="U357" s="7">
        <v>3</v>
      </c>
      <c r="AE357" s="4">
        <f t="shared" si="21"/>
        <v>35</v>
      </c>
      <c r="AF357" s="8">
        <f t="shared" si="22"/>
        <v>3</v>
      </c>
      <c r="AG357" s="8">
        <v>2616.64</v>
      </c>
      <c r="AH357" s="4">
        <f t="shared" si="23"/>
        <v>7.4999999999999997E-2</v>
      </c>
      <c r="AI357" s="4">
        <f t="shared" si="23"/>
        <v>65.415999999999997</v>
      </c>
      <c r="AK357" s="10">
        <f>Q357*(0.024*(2.5^2.93))+R357*(0.024*(7.5^2.93))+S357*(0.0225*((15/1.03416)^3))+T357*(0.0225*((25/1.03416)^3))+U357*(0.0225*((35/1.03416)^3))</f>
        <v>2616.6443525495747</v>
      </c>
    </row>
    <row r="358" spans="1:37" ht="12.75" customHeight="1">
      <c r="A358" s="12">
        <v>24</v>
      </c>
      <c r="B358" s="12">
        <v>3</v>
      </c>
      <c r="C358" s="12">
        <v>2</v>
      </c>
      <c r="D358" s="5">
        <v>39484</v>
      </c>
      <c r="E358" s="6" t="s">
        <v>73</v>
      </c>
      <c r="F358" s="4" t="s">
        <v>131</v>
      </c>
      <c r="G358" s="11" t="s">
        <v>132</v>
      </c>
      <c r="H358" s="12" t="s">
        <v>133</v>
      </c>
      <c r="I358" s="12" t="s">
        <v>40</v>
      </c>
      <c r="J358" s="12" t="s">
        <v>41</v>
      </c>
      <c r="K358" s="11">
        <v>20</v>
      </c>
      <c r="L358" s="4" t="str">
        <f t="shared" si="20"/>
        <v>15-20</v>
      </c>
      <c r="M358" s="12" t="s">
        <v>42</v>
      </c>
      <c r="N358" s="12">
        <v>11</v>
      </c>
      <c r="O358" s="12" t="s">
        <v>51</v>
      </c>
      <c r="P358" s="6" t="s">
        <v>48</v>
      </c>
      <c r="U358" s="7">
        <v>1</v>
      </c>
      <c r="AE358" s="4">
        <f t="shared" si="21"/>
        <v>35</v>
      </c>
      <c r="AF358" s="8">
        <f t="shared" si="22"/>
        <v>1</v>
      </c>
      <c r="AG358" s="8">
        <v>1012.58</v>
      </c>
      <c r="AH358" s="4">
        <f t="shared" si="23"/>
        <v>2.5000000000000001E-2</v>
      </c>
      <c r="AI358" s="4">
        <f t="shared" si="23"/>
        <v>25.314500000000002</v>
      </c>
      <c r="AK358" s="10">
        <f>Q358*(0.0337*(2.5^2.9))+R358*(0.0337*(7.5^2.9))+S358*(0.0337*(15^2.9))+T358*(0.0337*(25^2.9))+U358*(0.0337*(35^2.9))</f>
        <v>1012.5750672188403</v>
      </c>
    </row>
    <row r="359" spans="1:37" s="13" customFormat="1" ht="12.75" customHeight="1">
      <c r="A359" s="12">
        <v>24</v>
      </c>
      <c r="B359" s="12">
        <v>3</v>
      </c>
      <c r="C359" s="12">
        <v>2</v>
      </c>
      <c r="D359" s="5">
        <v>39484</v>
      </c>
      <c r="E359" s="6" t="s">
        <v>73</v>
      </c>
      <c r="F359" s="4" t="s">
        <v>131</v>
      </c>
      <c r="G359" s="11" t="s">
        <v>132</v>
      </c>
      <c r="H359" s="12" t="s">
        <v>133</v>
      </c>
      <c r="I359" s="12" t="s">
        <v>40</v>
      </c>
      <c r="J359" s="12" t="s">
        <v>41</v>
      </c>
      <c r="K359" s="11">
        <v>20</v>
      </c>
      <c r="L359" s="4" t="str">
        <f t="shared" si="20"/>
        <v>15-20</v>
      </c>
      <c r="M359" s="12" t="s">
        <v>42</v>
      </c>
      <c r="N359" s="12">
        <v>12</v>
      </c>
      <c r="O359" s="12" t="s">
        <v>102</v>
      </c>
      <c r="P359" s="6" t="s">
        <v>63</v>
      </c>
      <c r="Q359" s="7"/>
      <c r="R359" s="7"/>
      <c r="S359" s="7"/>
      <c r="T359" s="7">
        <v>1</v>
      </c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4">
        <f t="shared" si="21"/>
        <v>25</v>
      </c>
      <c r="AF359" s="8">
        <f t="shared" si="22"/>
        <v>1</v>
      </c>
      <c r="AG359" s="8">
        <v>242</v>
      </c>
      <c r="AH359" s="4">
        <f t="shared" si="23"/>
        <v>2.5000000000000001E-2</v>
      </c>
      <c r="AI359" s="4">
        <f t="shared" si="23"/>
        <v>6.05</v>
      </c>
      <c r="AJ359" s="4"/>
      <c r="AK359" s="10">
        <f>R359*(0.0153*(7.5^3.0038))+S359*(0.0153*(15^3.0038))+T359*(0.0153*(25^3.0038))+U359*(0.0153*(35^3.0038))</f>
        <v>242.00460433547849</v>
      </c>
    </row>
    <row r="360" spans="1:37" ht="12.75" customHeight="1">
      <c r="A360" s="12">
        <v>24</v>
      </c>
      <c r="B360" s="12">
        <v>3</v>
      </c>
      <c r="C360" s="12">
        <v>2</v>
      </c>
      <c r="D360" s="5">
        <v>39484</v>
      </c>
      <c r="E360" s="6" t="s">
        <v>73</v>
      </c>
      <c r="F360" s="4" t="s">
        <v>131</v>
      </c>
      <c r="G360" s="11" t="s">
        <v>132</v>
      </c>
      <c r="H360" s="12" t="s">
        <v>133</v>
      </c>
      <c r="I360" s="12" t="s">
        <v>40</v>
      </c>
      <c r="J360" s="12" t="s">
        <v>41</v>
      </c>
      <c r="K360" s="11">
        <v>20</v>
      </c>
      <c r="L360" s="4" t="str">
        <f t="shared" si="20"/>
        <v>15-20</v>
      </c>
      <c r="M360" s="12" t="s">
        <v>42</v>
      </c>
      <c r="N360" s="12">
        <v>13</v>
      </c>
      <c r="O360" s="12" t="s">
        <v>71</v>
      </c>
      <c r="P360" s="6" t="s">
        <v>46</v>
      </c>
      <c r="Q360" s="7">
        <v>4</v>
      </c>
      <c r="AE360" s="4">
        <f t="shared" si="21"/>
        <v>2.5</v>
      </c>
      <c r="AF360" s="8">
        <f t="shared" si="22"/>
        <v>4</v>
      </c>
      <c r="AG360" s="8">
        <v>0.56000000000000005</v>
      </c>
      <c r="AH360" s="4">
        <f t="shared" si="23"/>
        <v>0.1</v>
      </c>
      <c r="AI360" s="4">
        <f t="shared" si="23"/>
        <v>1.4000000000000002E-2</v>
      </c>
      <c r="AK360" s="10">
        <f>Q360*(0.0089*(2.5^3))+R360*(0.0089*(7.5^3))</f>
        <v>0.55625000000000002</v>
      </c>
    </row>
    <row r="361" spans="1:37" ht="12.75" customHeight="1">
      <c r="A361" s="12">
        <v>24</v>
      </c>
      <c r="B361" s="12">
        <v>3</v>
      </c>
      <c r="C361" s="12">
        <v>2</v>
      </c>
      <c r="D361" s="5">
        <v>39484</v>
      </c>
      <c r="E361" s="6" t="s">
        <v>73</v>
      </c>
      <c r="F361" s="4" t="s">
        <v>131</v>
      </c>
      <c r="G361" s="11" t="s">
        <v>132</v>
      </c>
      <c r="H361" s="12" t="s">
        <v>133</v>
      </c>
      <c r="I361" s="12" t="s">
        <v>40</v>
      </c>
      <c r="J361" s="12" t="s">
        <v>41</v>
      </c>
      <c r="K361" s="11">
        <v>20</v>
      </c>
      <c r="L361" s="4" t="str">
        <f t="shared" si="20"/>
        <v>15-20</v>
      </c>
      <c r="M361" s="12" t="s">
        <v>42</v>
      </c>
      <c r="N361" s="12">
        <v>14</v>
      </c>
      <c r="O361" s="12" t="s">
        <v>55</v>
      </c>
      <c r="P361" s="6" t="s">
        <v>56</v>
      </c>
      <c r="Q361" s="7">
        <v>3</v>
      </c>
      <c r="AE361" s="4">
        <f t="shared" si="21"/>
        <v>2.5</v>
      </c>
      <c r="AF361" s="8">
        <f t="shared" si="22"/>
        <v>3</v>
      </c>
      <c r="AG361" s="8">
        <v>0.52</v>
      </c>
      <c r="AH361" s="4">
        <f t="shared" si="23"/>
        <v>7.4999999999999997E-2</v>
      </c>
      <c r="AI361" s="4">
        <f t="shared" si="23"/>
        <v>1.3000000000000001E-2</v>
      </c>
      <c r="AJ361" s="13"/>
      <c r="AK361" s="10">
        <f>Q361*(0.0109*(2.5^3.0249))+R361*(0.0109*(7.5^3.0249))</f>
        <v>0.52272886796596185</v>
      </c>
    </row>
    <row r="362" spans="1:37" ht="12.75" customHeight="1">
      <c r="A362" s="12">
        <v>24</v>
      </c>
      <c r="B362" s="12">
        <v>3</v>
      </c>
      <c r="C362" s="12">
        <v>2</v>
      </c>
      <c r="D362" s="5">
        <v>39484</v>
      </c>
      <c r="E362" s="6" t="s">
        <v>73</v>
      </c>
      <c r="F362" s="4" t="s">
        <v>131</v>
      </c>
      <c r="G362" s="11" t="s">
        <v>132</v>
      </c>
      <c r="H362" s="12" t="s">
        <v>133</v>
      </c>
      <c r="I362" s="12" t="s">
        <v>40</v>
      </c>
      <c r="J362" s="12" t="s">
        <v>41</v>
      </c>
      <c r="K362" s="11">
        <v>20</v>
      </c>
      <c r="L362" s="4" t="str">
        <f t="shared" si="20"/>
        <v>15-20</v>
      </c>
      <c r="M362" s="12" t="s">
        <v>42</v>
      </c>
      <c r="N362" s="12">
        <v>15</v>
      </c>
      <c r="O362" s="12" t="s">
        <v>72</v>
      </c>
      <c r="P362" s="6" t="s">
        <v>46</v>
      </c>
      <c r="Q362" s="7">
        <v>3</v>
      </c>
      <c r="R362" s="7">
        <v>4</v>
      </c>
      <c r="AE362" s="4">
        <f t="shared" si="21"/>
        <v>5.4</v>
      </c>
      <c r="AF362" s="8">
        <f t="shared" si="22"/>
        <v>7</v>
      </c>
      <c r="AG362" s="8">
        <v>23.85</v>
      </c>
      <c r="AH362" s="4">
        <f t="shared" si="23"/>
        <v>0.17499999999999999</v>
      </c>
      <c r="AI362" s="4">
        <f t="shared" si="23"/>
        <v>0.59625000000000006</v>
      </c>
      <c r="AK362" s="10">
        <f>Q362*(0.0128*(2.5^3.036))+R362*(0.0128*(7.5^3.036))+S362*(0.0128*(15^3.036))</f>
        <v>23.845134442974796</v>
      </c>
    </row>
    <row r="363" spans="1:37" ht="12.75" customHeight="1">
      <c r="A363" s="12">
        <v>25</v>
      </c>
      <c r="B363" s="12">
        <v>3</v>
      </c>
      <c r="C363" s="12">
        <v>2</v>
      </c>
      <c r="D363" s="5">
        <v>39484</v>
      </c>
      <c r="E363" s="6" t="s">
        <v>73</v>
      </c>
      <c r="F363" s="4" t="s">
        <v>131</v>
      </c>
      <c r="G363" s="11" t="s">
        <v>132</v>
      </c>
      <c r="H363" s="12" t="s">
        <v>133</v>
      </c>
      <c r="I363" s="12" t="s">
        <v>93</v>
      </c>
      <c r="J363" s="12" t="s">
        <v>41</v>
      </c>
      <c r="K363" s="11">
        <v>18</v>
      </c>
      <c r="L363" s="4" t="str">
        <f t="shared" si="20"/>
        <v>15-20</v>
      </c>
      <c r="M363" s="12" t="s">
        <v>42</v>
      </c>
      <c r="N363" s="12">
        <v>1</v>
      </c>
      <c r="O363" s="12" t="s">
        <v>53</v>
      </c>
      <c r="P363" s="12" t="s">
        <v>54</v>
      </c>
      <c r="S363" s="7">
        <v>1</v>
      </c>
      <c r="T363" s="7">
        <v>2</v>
      </c>
      <c r="AE363" s="4">
        <f t="shared" si="21"/>
        <v>21.7</v>
      </c>
      <c r="AF363" s="8">
        <f t="shared" si="22"/>
        <v>3</v>
      </c>
      <c r="AG363" s="8">
        <v>568.53</v>
      </c>
      <c r="AH363" s="4">
        <f t="shared" si="23"/>
        <v>7.4999999999999997E-2</v>
      </c>
      <c r="AI363" s="4">
        <f t="shared" si="23"/>
        <v>14.213249999999999</v>
      </c>
      <c r="AK363" s="10">
        <f>Q363*(0.026*(2.5^2.87))+R363*(0.026*(7.5^2.87))+S363*(0.0236*((15/1.1)^2.975))+T363*(0.0236*((25/1.1)^2.975))+U363*(0.0236*((35/1.1)^2.975))</f>
        <v>568.53051378408156</v>
      </c>
    </row>
    <row r="364" spans="1:37" ht="12.75" customHeight="1">
      <c r="A364" s="12">
        <v>25</v>
      </c>
      <c r="B364" s="12">
        <v>3</v>
      </c>
      <c r="C364" s="12">
        <v>2</v>
      </c>
      <c r="D364" s="5">
        <v>39484</v>
      </c>
      <c r="E364" s="6" t="s">
        <v>73</v>
      </c>
      <c r="F364" s="4" t="s">
        <v>131</v>
      </c>
      <c r="G364" s="11" t="s">
        <v>132</v>
      </c>
      <c r="H364" s="12" t="s">
        <v>133</v>
      </c>
      <c r="I364" s="12" t="s">
        <v>93</v>
      </c>
      <c r="J364" s="12" t="s">
        <v>41</v>
      </c>
      <c r="K364" s="11">
        <v>18</v>
      </c>
      <c r="L364" s="4" t="str">
        <f t="shared" si="20"/>
        <v>15-20</v>
      </c>
      <c r="M364" s="12" t="s">
        <v>42</v>
      </c>
      <c r="N364" s="12">
        <v>2</v>
      </c>
      <c r="O364" s="12" t="s">
        <v>59</v>
      </c>
      <c r="P364" s="6" t="s">
        <v>46</v>
      </c>
      <c r="R364" s="7">
        <v>2</v>
      </c>
      <c r="S364" s="7">
        <v>1</v>
      </c>
      <c r="AE364" s="4">
        <f t="shared" si="21"/>
        <v>10</v>
      </c>
      <c r="AF364" s="8">
        <f t="shared" si="22"/>
        <v>3</v>
      </c>
      <c r="AG364" s="8">
        <v>46.97</v>
      </c>
      <c r="AH364" s="4">
        <f t="shared" si="23"/>
        <v>7.4999999999999997E-2</v>
      </c>
      <c r="AI364" s="4">
        <f t="shared" si="23"/>
        <v>1.17425</v>
      </c>
      <c r="AK364" s="10">
        <f>Q364*(0.0093*(2.5^3.07))+R364*(0.0093*(7.5^3.07))+S364*(0.0093*(15^3.07))+T364*(0.0126*(25^3.0673))</f>
        <v>46.974234110042651</v>
      </c>
    </row>
    <row r="365" spans="1:37" ht="12.75" customHeight="1">
      <c r="A365" s="12">
        <v>25</v>
      </c>
      <c r="B365" s="12">
        <v>3</v>
      </c>
      <c r="C365" s="12">
        <v>2</v>
      </c>
      <c r="D365" s="5">
        <v>39484</v>
      </c>
      <c r="E365" s="6" t="s">
        <v>73</v>
      </c>
      <c r="F365" s="4" t="s">
        <v>131</v>
      </c>
      <c r="G365" s="11" t="s">
        <v>132</v>
      </c>
      <c r="H365" s="12" t="s">
        <v>133</v>
      </c>
      <c r="I365" s="12" t="s">
        <v>93</v>
      </c>
      <c r="J365" s="12" t="s">
        <v>41</v>
      </c>
      <c r="K365" s="11">
        <v>18</v>
      </c>
      <c r="L365" s="4" t="str">
        <f t="shared" si="20"/>
        <v>15-20</v>
      </c>
      <c r="M365" s="12" t="s">
        <v>42</v>
      </c>
      <c r="N365" s="12">
        <v>3</v>
      </c>
      <c r="O365" s="12" t="s">
        <v>79</v>
      </c>
      <c r="P365" s="12" t="s">
        <v>54</v>
      </c>
      <c r="U365" s="7">
        <v>2</v>
      </c>
      <c r="AE365" s="4">
        <f t="shared" si="21"/>
        <v>35</v>
      </c>
      <c r="AF365" s="8">
        <f t="shared" si="22"/>
        <v>2</v>
      </c>
      <c r="AG365" s="8">
        <v>1744.43</v>
      </c>
      <c r="AH365" s="4">
        <f t="shared" si="23"/>
        <v>0.05</v>
      </c>
      <c r="AI365" s="4">
        <f t="shared" si="23"/>
        <v>43.610750000000003</v>
      </c>
      <c r="AK365" s="10">
        <f>Q365*(0.024*(2.5^2.93))+R365*(0.024*(7.5^2.93))+S365*(0.0225*((15/1.03416)^3))+T365*(0.0225*((25/1.03416)^3))+U365*(0.0225*((35/1.03416)^3))</f>
        <v>1744.4295683663831</v>
      </c>
    </row>
    <row r="366" spans="1:37" ht="12.75" customHeight="1">
      <c r="A366" s="12">
        <v>25</v>
      </c>
      <c r="B366" s="12">
        <v>3</v>
      </c>
      <c r="C366" s="12">
        <v>2</v>
      </c>
      <c r="D366" s="5">
        <v>39484</v>
      </c>
      <c r="E366" s="6" t="s">
        <v>73</v>
      </c>
      <c r="F366" s="4" t="s">
        <v>131</v>
      </c>
      <c r="G366" s="11" t="s">
        <v>132</v>
      </c>
      <c r="H366" s="12" t="s">
        <v>133</v>
      </c>
      <c r="I366" s="12" t="s">
        <v>93</v>
      </c>
      <c r="J366" s="12" t="s">
        <v>41</v>
      </c>
      <c r="K366" s="11">
        <v>18</v>
      </c>
      <c r="L366" s="4" t="str">
        <f t="shared" si="20"/>
        <v>15-20</v>
      </c>
      <c r="M366" s="12" t="s">
        <v>42</v>
      </c>
      <c r="N366" s="12">
        <v>4</v>
      </c>
      <c r="O366" s="12" t="s">
        <v>118</v>
      </c>
      <c r="P366" s="6" t="s">
        <v>63</v>
      </c>
      <c r="S366" s="7">
        <v>2</v>
      </c>
      <c r="AE366" s="4">
        <f t="shared" si="21"/>
        <v>15</v>
      </c>
      <c r="AF366" s="8">
        <f t="shared" si="22"/>
        <v>2</v>
      </c>
      <c r="AG366" s="8">
        <v>50.96</v>
      </c>
      <c r="AH366" s="4">
        <f t="shared" si="23"/>
        <v>0.05</v>
      </c>
      <c r="AI366" s="4">
        <f t="shared" si="23"/>
        <v>1.274</v>
      </c>
      <c r="AK366" s="10">
        <f>R366*(0.027*((7.5*0.9025)^2.629))+S366*(0.027*((15*0.9025)^2.629))+T366*(0.027*((25*0.9025)^2.629))</f>
        <v>50.95753324541549</v>
      </c>
    </row>
    <row r="367" spans="1:37" ht="12.75" customHeight="1">
      <c r="A367" s="12">
        <v>25</v>
      </c>
      <c r="B367" s="12">
        <v>3</v>
      </c>
      <c r="C367" s="12">
        <v>2</v>
      </c>
      <c r="D367" s="5">
        <v>39484</v>
      </c>
      <c r="E367" s="6" t="s">
        <v>73</v>
      </c>
      <c r="F367" s="4" t="s">
        <v>131</v>
      </c>
      <c r="G367" s="11" t="s">
        <v>132</v>
      </c>
      <c r="H367" s="12" t="s">
        <v>133</v>
      </c>
      <c r="I367" s="12" t="s">
        <v>93</v>
      </c>
      <c r="J367" s="12" t="s">
        <v>41</v>
      </c>
      <c r="K367" s="11">
        <v>18</v>
      </c>
      <c r="L367" s="4" t="str">
        <f t="shared" si="20"/>
        <v>15-20</v>
      </c>
      <c r="M367" s="12" t="s">
        <v>42</v>
      </c>
      <c r="N367" s="12">
        <v>5</v>
      </c>
      <c r="O367" s="12" t="s">
        <v>83</v>
      </c>
      <c r="P367" s="6" t="s">
        <v>84</v>
      </c>
      <c r="R367" s="7">
        <v>1</v>
      </c>
      <c r="AE367" s="4">
        <f t="shared" si="21"/>
        <v>7.5</v>
      </c>
      <c r="AF367" s="8">
        <f t="shared" si="22"/>
        <v>1</v>
      </c>
      <c r="AG367" s="8">
        <v>12.3</v>
      </c>
      <c r="AH367" s="4">
        <f t="shared" si="23"/>
        <v>2.5000000000000001E-2</v>
      </c>
      <c r="AI367" s="4">
        <f t="shared" si="23"/>
        <v>0.3075</v>
      </c>
      <c r="AK367" s="10">
        <f>Q367*(0.0349*(2.5^2.9109))+R367*(0.0349*(7.5^2.9109))+S367*(0.0349*(15^2.9109))</f>
        <v>12.30385653569728</v>
      </c>
    </row>
    <row r="368" spans="1:37" ht="12.75" customHeight="1">
      <c r="A368" s="12">
        <v>25</v>
      </c>
      <c r="B368" s="12">
        <v>3</v>
      </c>
      <c r="C368" s="12">
        <v>2</v>
      </c>
      <c r="D368" s="5">
        <v>39484</v>
      </c>
      <c r="E368" s="6" t="s">
        <v>73</v>
      </c>
      <c r="F368" s="4" t="s">
        <v>131</v>
      </c>
      <c r="G368" s="11" t="s">
        <v>132</v>
      </c>
      <c r="H368" s="12" t="s">
        <v>133</v>
      </c>
      <c r="I368" s="12" t="s">
        <v>93</v>
      </c>
      <c r="J368" s="12" t="s">
        <v>41</v>
      </c>
      <c r="K368" s="11">
        <v>18</v>
      </c>
      <c r="L368" s="4" t="str">
        <f t="shared" si="20"/>
        <v>15-20</v>
      </c>
      <c r="M368" s="12" t="s">
        <v>42</v>
      </c>
      <c r="N368" s="12">
        <v>6</v>
      </c>
      <c r="O368" s="12" t="s">
        <v>69</v>
      </c>
      <c r="P368" s="12" t="s">
        <v>48</v>
      </c>
      <c r="S368" s="15">
        <v>1</v>
      </c>
      <c r="AE368" s="4">
        <f t="shared" si="21"/>
        <v>15</v>
      </c>
      <c r="AF368" s="8">
        <f t="shared" si="22"/>
        <v>1</v>
      </c>
      <c r="AG368" s="8">
        <v>109.47</v>
      </c>
      <c r="AH368" s="4">
        <f t="shared" si="23"/>
        <v>2.5000000000000001E-2</v>
      </c>
      <c r="AI368" s="4">
        <f t="shared" si="23"/>
        <v>2.7367499999999998</v>
      </c>
      <c r="AJ368" s="11"/>
      <c r="AK368" s="10">
        <f>Q368*(0.029*(2.5^2.98))+R368*(0.029*(7.5^2.98))+S368*(0.0222*(15^3.14))</f>
        <v>109.46607034280856</v>
      </c>
    </row>
    <row r="369" spans="1:37" ht="12.75" customHeight="1">
      <c r="A369" s="12">
        <v>25</v>
      </c>
      <c r="B369" s="12">
        <v>3</v>
      </c>
      <c r="C369" s="12">
        <v>2</v>
      </c>
      <c r="D369" s="5">
        <v>39484</v>
      </c>
      <c r="E369" s="6" t="s">
        <v>73</v>
      </c>
      <c r="F369" s="4" t="s">
        <v>131</v>
      </c>
      <c r="G369" s="11" t="s">
        <v>132</v>
      </c>
      <c r="H369" s="12" t="s">
        <v>133</v>
      </c>
      <c r="I369" s="12" t="s">
        <v>93</v>
      </c>
      <c r="J369" s="12" t="s">
        <v>41</v>
      </c>
      <c r="K369" s="11">
        <v>18</v>
      </c>
      <c r="L369" s="4" t="str">
        <f t="shared" si="20"/>
        <v>15-20</v>
      </c>
      <c r="M369" s="12" t="s">
        <v>42</v>
      </c>
      <c r="N369" s="12">
        <v>7</v>
      </c>
      <c r="O369" s="12" t="s">
        <v>55</v>
      </c>
      <c r="P369" s="6" t="s">
        <v>56</v>
      </c>
      <c r="Q369" s="7">
        <v>3</v>
      </c>
      <c r="AE369" s="4">
        <f t="shared" si="21"/>
        <v>2.5</v>
      </c>
      <c r="AF369" s="8">
        <f t="shared" si="22"/>
        <v>3</v>
      </c>
      <c r="AG369" s="8">
        <v>0.52</v>
      </c>
      <c r="AH369" s="4">
        <f t="shared" si="23"/>
        <v>7.4999999999999997E-2</v>
      </c>
      <c r="AI369" s="4">
        <f t="shared" si="23"/>
        <v>1.3000000000000001E-2</v>
      </c>
      <c r="AK369" s="10">
        <f>Q369*(0.0109*(2.5^3.0249))+R369*(0.0109*(7.5^3.0249))</f>
        <v>0.52272886796596185</v>
      </c>
    </row>
    <row r="370" spans="1:37" ht="12.75" customHeight="1">
      <c r="A370" s="12">
        <v>25</v>
      </c>
      <c r="B370" s="12">
        <v>3</v>
      </c>
      <c r="C370" s="12">
        <v>2</v>
      </c>
      <c r="D370" s="5">
        <v>39484</v>
      </c>
      <c r="E370" s="6" t="s">
        <v>73</v>
      </c>
      <c r="F370" s="4" t="s">
        <v>131</v>
      </c>
      <c r="G370" s="11" t="s">
        <v>132</v>
      </c>
      <c r="H370" s="12" t="s">
        <v>133</v>
      </c>
      <c r="I370" s="12" t="s">
        <v>93</v>
      </c>
      <c r="J370" s="12" t="s">
        <v>41</v>
      </c>
      <c r="K370" s="11">
        <v>18</v>
      </c>
      <c r="L370" s="4" t="str">
        <f t="shared" si="20"/>
        <v>15-20</v>
      </c>
      <c r="M370" s="12" t="s">
        <v>42</v>
      </c>
      <c r="N370" s="12">
        <v>8</v>
      </c>
      <c r="O370" s="12" t="s">
        <v>71</v>
      </c>
      <c r="P370" s="6" t="s">
        <v>46</v>
      </c>
      <c r="Q370" s="7">
        <v>10</v>
      </c>
      <c r="AE370" s="4">
        <f t="shared" si="21"/>
        <v>2.5</v>
      </c>
      <c r="AF370" s="8">
        <f t="shared" si="22"/>
        <v>10</v>
      </c>
      <c r="AG370" s="8">
        <v>1.39</v>
      </c>
      <c r="AH370" s="4">
        <f t="shared" si="23"/>
        <v>0.25</v>
      </c>
      <c r="AI370" s="4">
        <f t="shared" si="23"/>
        <v>3.4749999999999996E-2</v>
      </c>
      <c r="AK370" s="10">
        <f>Q370*(0.0089*(2.5^3))+R370*(0.0089*(7.5^3))</f>
        <v>1.390625</v>
      </c>
    </row>
    <row r="371" spans="1:37" ht="12.75" customHeight="1">
      <c r="A371" s="12">
        <v>25</v>
      </c>
      <c r="B371" s="12">
        <v>3</v>
      </c>
      <c r="C371" s="12">
        <v>2</v>
      </c>
      <c r="D371" s="5">
        <v>39484</v>
      </c>
      <c r="E371" s="6" t="s">
        <v>73</v>
      </c>
      <c r="F371" s="4" t="s">
        <v>131</v>
      </c>
      <c r="G371" s="11" t="s">
        <v>132</v>
      </c>
      <c r="H371" s="12" t="s">
        <v>133</v>
      </c>
      <c r="I371" s="12" t="s">
        <v>93</v>
      </c>
      <c r="J371" s="12" t="s">
        <v>41</v>
      </c>
      <c r="K371" s="11">
        <v>18</v>
      </c>
      <c r="L371" s="4" t="str">
        <f t="shared" si="20"/>
        <v>15-20</v>
      </c>
      <c r="M371" s="12" t="s">
        <v>42</v>
      </c>
      <c r="N371" s="12">
        <v>9</v>
      </c>
      <c r="O371" s="12" t="s">
        <v>72</v>
      </c>
      <c r="P371" s="6" t="s">
        <v>46</v>
      </c>
      <c r="R371" s="7">
        <v>1</v>
      </c>
      <c r="AE371" s="4">
        <f t="shared" si="21"/>
        <v>7.5</v>
      </c>
      <c r="AF371" s="8">
        <f t="shared" si="22"/>
        <v>1</v>
      </c>
      <c r="AG371" s="8">
        <v>5.81</v>
      </c>
      <c r="AH371" s="4">
        <f t="shared" si="23"/>
        <v>2.5000000000000001E-2</v>
      </c>
      <c r="AI371" s="4">
        <f t="shared" si="23"/>
        <v>0.14524999999999999</v>
      </c>
      <c r="AK371" s="10">
        <f>Q371*(0.0128*(2.5^3.036))+R371*(0.0128*(7.5^3.036))+S371*(0.0128*(15^3.036))</f>
        <v>5.8062531280003862</v>
      </c>
    </row>
    <row r="372" spans="1:37" ht="12.75" customHeight="1">
      <c r="A372" s="12">
        <v>25</v>
      </c>
      <c r="B372" s="12">
        <v>3</v>
      </c>
      <c r="C372" s="12">
        <v>2</v>
      </c>
      <c r="D372" s="5">
        <v>39484</v>
      </c>
      <c r="E372" s="6" t="s">
        <v>73</v>
      </c>
      <c r="F372" s="4" t="s">
        <v>131</v>
      </c>
      <c r="G372" s="11" t="s">
        <v>132</v>
      </c>
      <c r="H372" s="12" t="s">
        <v>133</v>
      </c>
      <c r="I372" s="12" t="s">
        <v>93</v>
      </c>
      <c r="J372" s="12" t="s">
        <v>41</v>
      </c>
      <c r="K372" s="11">
        <v>18</v>
      </c>
      <c r="L372" s="4" t="str">
        <f t="shared" si="20"/>
        <v>15-20</v>
      </c>
      <c r="M372" s="12" t="s">
        <v>42</v>
      </c>
      <c r="N372" s="12">
        <v>10</v>
      </c>
      <c r="O372" s="12" t="s">
        <v>66</v>
      </c>
      <c r="P372" s="12" t="s">
        <v>46</v>
      </c>
      <c r="Q372" s="7">
        <v>3</v>
      </c>
      <c r="AE372" s="4">
        <f t="shared" si="21"/>
        <v>2.5</v>
      </c>
      <c r="AF372" s="8">
        <f t="shared" si="22"/>
        <v>3</v>
      </c>
      <c r="AG372" s="8">
        <v>0.85</v>
      </c>
      <c r="AH372" s="4">
        <f t="shared" si="23"/>
        <v>7.4999999999999997E-2</v>
      </c>
      <c r="AI372" s="4">
        <f t="shared" si="23"/>
        <v>2.1249999999999998E-2</v>
      </c>
      <c r="AK372" s="10">
        <f>Q372*(0.0213*(2.5^2.8235))+R372*(0.0213*(7.5^2.8235))</f>
        <v>0.84934566133155354</v>
      </c>
    </row>
    <row r="373" spans="1:37" ht="12.75" customHeight="1">
      <c r="A373" s="12">
        <v>25</v>
      </c>
      <c r="B373" s="12">
        <v>3</v>
      </c>
      <c r="C373" s="12">
        <v>2</v>
      </c>
      <c r="D373" s="5">
        <v>39484</v>
      </c>
      <c r="E373" s="6" t="s">
        <v>73</v>
      </c>
      <c r="F373" s="4" t="s">
        <v>131</v>
      </c>
      <c r="G373" s="11" t="s">
        <v>132</v>
      </c>
      <c r="H373" s="12" t="s">
        <v>133</v>
      </c>
      <c r="I373" s="12" t="s">
        <v>93</v>
      </c>
      <c r="J373" s="12" t="s">
        <v>41</v>
      </c>
      <c r="K373" s="11">
        <v>18</v>
      </c>
      <c r="L373" s="4" t="str">
        <f t="shared" si="20"/>
        <v>15-20</v>
      </c>
      <c r="M373" s="12" t="s">
        <v>42</v>
      </c>
      <c r="N373" s="12">
        <v>11</v>
      </c>
      <c r="O373" s="12" t="s">
        <v>70</v>
      </c>
      <c r="P373" s="6" t="s">
        <v>54</v>
      </c>
      <c r="Q373" s="15">
        <v>2</v>
      </c>
      <c r="AE373" s="4">
        <f t="shared" si="21"/>
        <v>2.5</v>
      </c>
      <c r="AF373" s="8">
        <f t="shared" si="22"/>
        <v>2</v>
      </c>
      <c r="AG373" s="8">
        <v>0.52</v>
      </c>
      <c r="AH373" s="4">
        <f t="shared" si="23"/>
        <v>0.05</v>
      </c>
      <c r="AI373" s="4">
        <f t="shared" si="23"/>
        <v>1.3000000000000001E-2</v>
      </c>
      <c r="AJ373" s="13"/>
      <c r="AK373" s="10">
        <f>Q373*(0.0162*(2.5^3.0252))+R373*(0.0162*(7.5^3.0252))</f>
        <v>0.51807558306287682</v>
      </c>
    </row>
    <row r="374" spans="1:37" ht="12.75" customHeight="1">
      <c r="A374" s="12">
        <v>26</v>
      </c>
      <c r="B374" s="12">
        <v>3</v>
      </c>
      <c r="C374" s="12">
        <v>2</v>
      </c>
      <c r="D374" s="5">
        <v>39484</v>
      </c>
      <c r="E374" s="6" t="s">
        <v>73</v>
      </c>
      <c r="F374" s="4" t="s">
        <v>131</v>
      </c>
      <c r="G374" s="11" t="s">
        <v>132</v>
      </c>
      <c r="H374" s="12" t="s">
        <v>133</v>
      </c>
      <c r="I374" s="12" t="s">
        <v>93</v>
      </c>
      <c r="J374" s="12" t="s">
        <v>41</v>
      </c>
      <c r="K374" s="11">
        <v>13</v>
      </c>
      <c r="L374" s="4" t="str">
        <f t="shared" si="20"/>
        <v>10-15</v>
      </c>
      <c r="M374" s="12" t="s">
        <v>76</v>
      </c>
      <c r="N374" s="12">
        <v>1</v>
      </c>
      <c r="O374" s="12" t="s">
        <v>120</v>
      </c>
      <c r="P374" s="6" t="s">
        <v>54</v>
      </c>
      <c r="U374" s="7">
        <v>3</v>
      </c>
      <c r="AE374" s="4">
        <f t="shared" si="21"/>
        <v>35</v>
      </c>
      <c r="AF374" s="8">
        <f t="shared" si="22"/>
        <v>3</v>
      </c>
      <c r="AG374" s="8">
        <v>2279.0300000000002</v>
      </c>
      <c r="AH374" s="4">
        <f t="shared" si="23"/>
        <v>7.4999999999999997E-2</v>
      </c>
      <c r="AI374" s="4">
        <f t="shared" si="23"/>
        <v>56.975750000000005</v>
      </c>
      <c r="AK374" s="10">
        <f>R374*(0.0162*(7.5^3.0252))+S374*(0.0162*(15^3.0252))+T374*(0.0162*(25^3.0252))+U374*(0.0162*(35^3.0252))+V374*(0.0162*(45^3.0252))</f>
        <v>2279.0345916000142</v>
      </c>
    </row>
    <row r="375" spans="1:37" ht="12.75" customHeight="1">
      <c r="A375" s="12">
        <v>26</v>
      </c>
      <c r="B375" s="12">
        <v>3</v>
      </c>
      <c r="C375" s="12">
        <v>2</v>
      </c>
      <c r="D375" s="5">
        <v>39484</v>
      </c>
      <c r="E375" s="6" t="s">
        <v>73</v>
      </c>
      <c r="F375" s="4" t="s">
        <v>131</v>
      </c>
      <c r="G375" s="11" t="s">
        <v>132</v>
      </c>
      <c r="H375" s="12" t="s">
        <v>133</v>
      </c>
      <c r="I375" s="12" t="s">
        <v>93</v>
      </c>
      <c r="J375" s="12" t="s">
        <v>41</v>
      </c>
      <c r="K375" s="11">
        <v>13</v>
      </c>
      <c r="L375" s="4" t="str">
        <f t="shared" si="20"/>
        <v>10-15</v>
      </c>
      <c r="M375" s="12" t="s">
        <v>76</v>
      </c>
      <c r="N375" s="12">
        <v>2</v>
      </c>
      <c r="O375" s="12" t="s">
        <v>107</v>
      </c>
      <c r="P375" s="6" t="s">
        <v>54</v>
      </c>
      <c r="U375" s="7">
        <v>8</v>
      </c>
      <c r="AE375" s="4">
        <f t="shared" si="21"/>
        <v>35</v>
      </c>
      <c r="AF375" s="8">
        <f t="shared" si="22"/>
        <v>8</v>
      </c>
      <c r="AG375" s="8">
        <v>6077.43</v>
      </c>
      <c r="AH375" s="4">
        <f t="shared" si="23"/>
        <v>0.2</v>
      </c>
      <c r="AI375" s="4">
        <f t="shared" si="23"/>
        <v>151.93575000000001</v>
      </c>
      <c r="AK375" s="10">
        <f>R375*(0.0144*(7.5^3.1))+S375*(0.0162*(15^3.0252))+T375*(0.0162*(25^3.0252))+U375*(0.0162*(35^3.0252))+V375*(0.0162*(45^3.0252))</f>
        <v>6077.4255776000382</v>
      </c>
    </row>
    <row r="376" spans="1:37" ht="12.75" customHeight="1">
      <c r="A376" s="12">
        <v>26</v>
      </c>
      <c r="B376" s="12">
        <v>3</v>
      </c>
      <c r="C376" s="12">
        <v>2</v>
      </c>
      <c r="D376" s="5">
        <v>39484</v>
      </c>
      <c r="E376" s="6" t="s">
        <v>73</v>
      </c>
      <c r="F376" s="4" t="s">
        <v>131</v>
      </c>
      <c r="G376" s="11" t="s">
        <v>132</v>
      </c>
      <c r="H376" s="12" t="s">
        <v>133</v>
      </c>
      <c r="I376" s="12" t="s">
        <v>93</v>
      </c>
      <c r="J376" s="12" t="s">
        <v>41</v>
      </c>
      <c r="K376" s="11">
        <v>13</v>
      </c>
      <c r="L376" s="4" t="str">
        <f t="shared" si="20"/>
        <v>10-15</v>
      </c>
      <c r="M376" s="12" t="s">
        <v>76</v>
      </c>
      <c r="N376" s="12">
        <v>3</v>
      </c>
      <c r="O376" s="12" t="s">
        <v>69</v>
      </c>
      <c r="P376" s="12" t="s">
        <v>48</v>
      </c>
      <c r="S376" s="7">
        <v>1</v>
      </c>
      <c r="AE376" s="4">
        <f t="shared" si="21"/>
        <v>15</v>
      </c>
      <c r="AF376" s="8">
        <f t="shared" si="22"/>
        <v>1</v>
      </c>
      <c r="AG376" s="8">
        <v>109.47</v>
      </c>
      <c r="AH376" s="4">
        <f t="shared" si="23"/>
        <v>2.5000000000000001E-2</v>
      </c>
      <c r="AI376" s="4">
        <f t="shared" si="23"/>
        <v>2.7367499999999998</v>
      </c>
      <c r="AK376" s="10">
        <f>Q376*(0.029*(2.5^2.98))+R376*(0.029*(7.5^2.98))+S376*(0.0222*(15^3.14))</f>
        <v>109.46607034280856</v>
      </c>
    </row>
    <row r="377" spans="1:37" s="13" customFormat="1" ht="12.75" customHeight="1">
      <c r="A377" s="12">
        <v>26</v>
      </c>
      <c r="B377" s="12">
        <v>3</v>
      </c>
      <c r="C377" s="12">
        <v>2</v>
      </c>
      <c r="D377" s="5">
        <v>39484</v>
      </c>
      <c r="E377" s="6" t="s">
        <v>73</v>
      </c>
      <c r="F377" s="4" t="s">
        <v>131</v>
      </c>
      <c r="G377" s="11" t="s">
        <v>132</v>
      </c>
      <c r="H377" s="12" t="s">
        <v>133</v>
      </c>
      <c r="I377" s="12" t="s">
        <v>93</v>
      </c>
      <c r="J377" s="12" t="s">
        <v>41</v>
      </c>
      <c r="K377" s="11">
        <v>13</v>
      </c>
      <c r="L377" s="4" t="str">
        <f t="shared" si="20"/>
        <v>10-15</v>
      </c>
      <c r="M377" s="12" t="s">
        <v>76</v>
      </c>
      <c r="N377" s="12">
        <v>4</v>
      </c>
      <c r="O377" s="12" t="s">
        <v>59</v>
      </c>
      <c r="P377" s="6" t="s">
        <v>46</v>
      </c>
      <c r="Q377" s="7">
        <v>9</v>
      </c>
      <c r="R377" s="7">
        <v>4</v>
      </c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4">
        <f t="shared" si="21"/>
        <v>4</v>
      </c>
      <c r="AF377" s="8">
        <f t="shared" si="22"/>
        <v>13</v>
      </c>
      <c r="AG377" s="8">
        <v>19.47</v>
      </c>
      <c r="AH377" s="4">
        <f t="shared" si="23"/>
        <v>0.32500000000000001</v>
      </c>
      <c r="AI377" s="4">
        <f t="shared" si="23"/>
        <v>0.48674999999999996</v>
      </c>
      <c r="AJ377" s="4"/>
      <c r="AK377" s="10">
        <f>Q377*(0.0093*(2.5^3.07))+R377*(0.0093*(7.5^3.07))+S377*(0.0093*(15^3.07))+T377*(0.0126*(25^3.0673))</f>
        <v>19.465396087782899</v>
      </c>
    </row>
    <row r="378" spans="1:37" ht="12.75" customHeight="1">
      <c r="A378" s="12">
        <v>26</v>
      </c>
      <c r="B378" s="12">
        <v>3</v>
      </c>
      <c r="C378" s="12">
        <v>2</v>
      </c>
      <c r="D378" s="5">
        <v>39484</v>
      </c>
      <c r="E378" s="6" t="s">
        <v>73</v>
      </c>
      <c r="F378" s="4" t="s">
        <v>131</v>
      </c>
      <c r="G378" s="11" t="s">
        <v>132</v>
      </c>
      <c r="H378" s="12" t="s">
        <v>133</v>
      </c>
      <c r="I378" s="12" t="s">
        <v>93</v>
      </c>
      <c r="J378" s="12" t="s">
        <v>41</v>
      </c>
      <c r="K378" s="11">
        <v>13</v>
      </c>
      <c r="L378" s="4" t="str">
        <f t="shared" si="20"/>
        <v>10-15</v>
      </c>
      <c r="M378" s="12" t="s">
        <v>76</v>
      </c>
      <c r="N378" s="12">
        <v>5</v>
      </c>
      <c r="O378" s="12" t="s">
        <v>79</v>
      </c>
      <c r="P378" s="12" t="s">
        <v>54</v>
      </c>
      <c r="T378" s="7">
        <v>1</v>
      </c>
      <c r="U378" s="7">
        <v>4</v>
      </c>
      <c r="AE378" s="4">
        <f t="shared" si="21"/>
        <v>33</v>
      </c>
      <c r="AF378" s="8">
        <f t="shared" si="22"/>
        <v>5</v>
      </c>
      <c r="AG378" s="8">
        <v>3806.72</v>
      </c>
      <c r="AH378" s="4">
        <f t="shared" si="23"/>
        <v>0.125</v>
      </c>
      <c r="AI378" s="4">
        <f t="shared" si="23"/>
        <v>95.167999999999992</v>
      </c>
      <c r="AK378" s="10">
        <f>Q378*(0.024*(2.5^2.93))+R378*(0.024*(7.5^2.93))+S378*(0.0225*((15/1.03416)^3))+T378*(0.0225*((25/1.03416)^3))+U378*(0.0225*((35/1.03416)^3))</f>
        <v>3806.7216674117717</v>
      </c>
    </row>
    <row r="379" spans="1:37" s="9" customFormat="1" ht="12.75" customHeight="1">
      <c r="A379" s="12">
        <v>26</v>
      </c>
      <c r="B379" s="12">
        <v>3</v>
      </c>
      <c r="C379" s="12">
        <v>2</v>
      </c>
      <c r="D379" s="5">
        <v>39484</v>
      </c>
      <c r="E379" s="6" t="s">
        <v>73</v>
      </c>
      <c r="F379" s="4" t="s">
        <v>131</v>
      </c>
      <c r="G379" s="11" t="s">
        <v>132</v>
      </c>
      <c r="H379" s="12" t="s">
        <v>133</v>
      </c>
      <c r="I379" s="12" t="s">
        <v>93</v>
      </c>
      <c r="J379" s="12" t="s">
        <v>41</v>
      </c>
      <c r="K379" s="11">
        <v>13</v>
      </c>
      <c r="L379" s="4" t="str">
        <f t="shared" si="20"/>
        <v>10-15</v>
      </c>
      <c r="M379" s="12" t="s">
        <v>76</v>
      </c>
      <c r="N379" s="12">
        <v>6</v>
      </c>
      <c r="O379" s="12" t="s">
        <v>53</v>
      </c>
      <c r="P379" s="12" t="s">
        <v>54</v>
      </c>
      <c r="Q379" s="7"/>
      <c r="R379" s="7"/>
      <c r="S379" s="7"/>
      <c r="T379" s="7">
        <v>6</v>
      </c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4">
        <f t="shared" si="21"/>
        <v>25</v>
      </c>
      <c r="AF379" s="8">
        <f t="shared" si="22"/>
        <v>6</v>
      </c>
      <c r="AG379" s="8">
        <v>1537.42</v>
      </c>
      <c r="AH379" s="4">
        <f t="shared" si="23"/>
        <v>0.15</v>
      </c>
      <c r="AI379" s="4">
        <f t="shared" si="23"/>
        <v>38.435500000000005</v>
      </c>
      <c r="AK379" s="10">
        <f>Q379*(0.026*(2.5^2.87))+R379*(0.026*(7.5^2.87))+S379*(0.0236*((15/1.1)^2.975))+T379*(0.0236*((25/1.1)^2.975))+U379*(0.0236*((35/1.1)^2.975))</f>
        <v>1537.4165108844688</v>
      </c>
    </row>
    <row r="380" spans="1:37" ht="12.75" customHeight="1">
      <c r="A380" s="12">
        <v>26</v>
      </c>
      <c r="B380" s="12">
        <v>3</v>
      </c>
      <c r="C380" s="12">
        <v>2</v>
      </c>
      <c r="D380" s="5">
        <v>39484</v>
      </c>
      <c r="E380" s="6" t="s">
        <v>73</v>
      </c>
      <c r="F380" s="4" t="s">
        <v>131</v>
      </c>
      <c r="G380" s="11" t="s">
        <v>132</v>
      </c>
      <c r="H380" s="12" t="s">
        <v>133</v>
      </c>
      <c r="I380" s="12" t="s">
        <v>93</v>
      </c>
      <c r="J380" s="12" t="s">
        <v>41</v>
      </c>
      <c r="K380" s="11">
        <v>13</v>
      </c>
      <c r="L380" s="4" t="str">
        <f t="shared" si="20"/>
        <v>10-15</v>
      </c>
      <c r="M380" s="12" t="s">
        <v>76</v>
      </c>
      <c r="N380" s="12">
        <v>7</v>
      </c>
      <c r="O380" s="12" t="s">
        <v>83</v>
      </c>
      <c r="P380" s="6" t="s">
        <v>84</v>
      </c>
      <c r="Q380" s="7">
        <v>2</v>
      </c>
      <c r="R380" s="7">
        <v>2</v>
      </c>
      <c r="AE380" s="4">
        <f t="shared" si="21"/>
        <v>5</v>
      </c>
      <c r="AF380" s="8">
        <f t="shared" si="22"/>
        <v>4</v>
      </c>
      <c r="AG380" s="8">
        <v>25.61</v>
      </c>
      <c r="AH380" s="4">
        <f t="shared" si="23"/>
        <v>0.1</v>
      </c>
      <c r="AI380" s="4">
        <f t="shared" si="23"/>
        <v>0.64024999999999999</v>
      </c>
      <c r="AK380" s="10">
        <f>Q380*(0.0349*(2.5^2.9109))+R380*(0.0349*(7.5^2.9109))+S380*(0.0349*(15^2.9109))</f>
        <v>25.612835568950519</v>
      </c>
    </row>
    <row r="381" spans="1:37" ht="12.75" customHeight="1">
      <c r="A381" s="12">
        <v>26</v>
      </c>
      <c r="B381" s="12">
        <v>3</v>
      </c>
      <c r="C381" s="12">
        <v>2</v>
      </c>
      <c r="D381" s="5">
        <v>39484</v>
      </c>
      <c r="E381" s="6" t="s">
        <v>73</v>
      </c>
      <c r="F381" s="4" t="s">
        <v>131</v>
      </c>
      <c r="G381" s="11" t="s">
        <v>132</v>
      </c>
      <c r="H381" s="12" t="s">
        <v>133</v>
      </c>
      <c r="I381" s="12" t="s">
        <v>93</v>
      </c>
      <c r="J381" s="12" t="s">
        <v>41</v>
      </c>
      <c r="K381" s="11">
        <v>13</v>
      </c>
      <c r="L381" s="4" t="str">
        <f t="shared" si="20"/>
        <v>10-15</v>
      </c>
      <c r="M381" s="12" t="s">
        <v>76</v>
      </c>
      <c r="N381" s="12">
        <v>8</v>
      </c>
      <c r="O381" s="11" t="s">
        <v>97</v>
      </c>
      <c r="P381" s="12" t="s">
        <v>46</v>
      </c>
      <c r="R381" s="7">
        <v>3</v>
      </c>
      <c r="AE381" s="4">
        <f t="shared" si="21"/>
        <v>7.5</v>
      </c>
      <c r="AF381" s="8">
        <f t="shared" si="22"/>
        <v>3</v>
      </c>
      <c r="AG381" s="8">
        <v>7.78</v>
      </c>
      <c r="AH381" s="4">
        <f t="shared" si="23"/>
        <v>7.4999999999999997E-2</v>
      </c>
      <c r="AI381" s="4">
        <f t="shared" si="23"/>
        <v>0.19450000000000001</v>
      </c>
      <c r="AK381" s="10">
        <f>Q381*(0.0026*(2.5^3.427))+R381*(0.0026*(7.5^3.427))+S381*(0.0026*(15^3.427))</f>
        <v>7.7791035460799964</v>
      </c>
    </row>
    <row r="382" spans="1:37" ht="12.75" customHeight="1">
      <c r="A382" s="12">
        <v>26</v>
      </c>
      <c r="B382" s="12">
        <v>3</v>
      </c>
      <c r="C382" s="12">
        <v>2</v>
      </c>
      <c r="D382" s="5">
        <v>39484</v>
      </c>
      <c r="E382" s="6" t="s">
        <v>73</v>
      </c>
      <c r="F382" s="4" t="s">
        <v>131</v>
      </c>
      <c r="G382" s="11" t="s">
        <v>132</v>
      </c>
      <c r="H382" s="12" t="s">
        <v>133</v>
      </c>
      <c r="I382" s="12" t="s">
        <v>93</v>
      </c>
      <c r="J382" s="12" t="s">
        <v>41</v>
      </c>
      <c r="K382" s="11">
        <v>13</v>
      </c>
      <c r="L382" s="4" t="str">
        <f t="shared" si="20"/>
        <v>10-15</v>
      </c>
      <c r="M382" s="12" t="s">
        <v>76</v>
      </c>
      <c r="N382" s="12">
        <v>9</v>
      </c>
      <c r="O382" s="12" t="s">
        <v>62</v>
      </c>
      <c r="P382" s="12" t="s">
        <v>63</v>
      </c>
      <c r="R382" s="15">
        <v>1</v>
      </c>
      <c r="AE382" s="4">
        <f t="shared" si="21"/>
        <v>7.5</v>
      </c>
      <c r="AF382" s="8">
        <f t="shared" si="22"/>
        <v>1</v>
      </c>
      <c r="AG382" s="8">
        <v>6.22</v>
      </c>
      <c r="AH382" s="4">
        <f t="shared" si="23"/>
        <v>2.5000000000000001E-2</v>
      </c>
      <c r="AI382" s="4">
        <f t="shared" si="23"/>
        <v>0.1555</v>
      </c>
      <c r="AK382" s="10">
        <f>R382*(0.0114*(7.5^3.128))+S382*(0.0114*(15^3.128))+T382*(0.0114*(25^3.128))+U382*(0.0114*(35^3.128))</f>
        <v>6.2243855127961885</v>
      </c>
    </row>
    <row r="383" spans="1:37" ht="12.75" customHeight="1">
      <c r="A383" s="12">
        <v>26</v>
      </c>
      <c r="B383" s="12">
        <v>3</v>
      </c>
      <c r="C383" s="12">
        <v>2</v>
      </c>
      <c r="D383" s="5">
        <v>39484</v>
      </c>
      <c r="E383" s="6" t="s">
        <v>73</v>
      </c>
      <c r="F383" s="4" t="s">
        <v>131</v>
      </c>
      <c r="G383" s="11" t="s">
        <v>132</v>
      </c>
      <c r="H383" s="12" t="s">
        <v>133</v>
      </c>
      <c r="I383" s="12" t="s">
        <v>93</v>
      </c>
      <c r="J383" s="12" t="s">
        <v>41</v>
      </c>
      <c r="K383" s="11">
        <v>13</v>
      </c>
      <c r="L383" s="4" t="str">
        <f t="shared" si="20"/>
        <v>10-15</v>
      </c>
      <c r="M383" s="12" t="s">
        <v>76</v>
      </c>
      <c r="N383" s="12">
        <v>10</v>
      </c>
      <c r="O383" s="12" t="s">
        <v>89</v>
      </c>
      <c r="P383" s="4" t="s">
        <v>56</v>
      </c>
      <c r="S383" s="7">
        <v>2</v>
      </c>
      <c r="AE383" s="4">
        <f t="shared" si="21"/>
        <v>15</v>
      </c>
      <c r="AF383" s="8">
        <f t="shared" si="22"/>
        <v>2</v>
      </c>
      <c r="AG383" s="8">
        <v>144.02000000000001</v>
      </c>
      <c r="AH383" s="4">
        <f t="shared" si="23"/>
        <v>0.05</v>
      </c>
      <c r="AI383" s="4">
        <f t="shared" si="23"/>
        <v>3.6005000000000003</v>
      </c>
      <c r="AJ383" s="13"/>
      <c r="AK383" s="10">
        <f>R383*(0.0246*(7.5^2.85))+S383*(0.0227*((15/1.13204)^3.12))+T383*(0.0227*((25/1.13204)^3.12))</f>
        <v>144.01636676178052</v>
      </c>
    </row>
    <row r="384" spans="1:37" ht="12.75" customHeight="1">
      <c r="A384" s="12">
        <v>26</v>
      </c>
      <c r="B384" s="12">
        <v>3</v>
      </c>
      <c r="C384" s="12">
        <v>2</v>
      </c>
      <c r="D384" s="5">
        <v>39484</v>
      </c>
      <c r="E384" s="6" t="s">
        <v>73</v>
      </c>
      <c r="F384" s="4" t="s">
        <v>131</v>
      </c>
      <c r="G384" s="11" t="s">
        <v>132</v>
      </c>
      <c r="H384" s="12" t="s">
        <v>133</v>
      </c>
      <c r="I384" s="12" t="s">
        <v>93</v>
      </c>
      <c r="J384" s="12" t="s">
        <v>41</v>
      </c>
      <c r="K384" s="11">
        <v>13</v>
      </c>
      <c r="L384" s="4" t="str">
        <f t="shared" si="20"/>
        <v>10-15</v>
      </c>
      <c r="M384" s="12" t="s">
        <v>76</v>
      </c>
      <c r="N384" s="12">
        <v>11</v>
      </c>
      <c r="O384" s="12" t="s">
        <v>95</v>
      </c>
      <c r="P384" s="6" t="s">
        <v>56</v>
      </c>
      <c r="U384" s="7">
        <v>2</v>
      </c>
      <c r="AE384" s="4">
        <f t="shared" si="21"/>
        <v>35</v>
      </c>
      <c r="AF384" s="8">
        <f t="shared" si="22"/>
        <v>2</v>
      </c>
      <c r="AG384" s="8">
        <v>1694.21</v>
      </c>
      <c r="AH384" s="4">
        <f t="shared" si="23"/>
        <v>0.05</v>
      </c>
      <c r="AI384" s="4">
        <f t="shared" si="23"/>
        <v>42.355249999999998</v>
      </c>
      <c r="AK384" s="10">
        <f>S384*(0.0204*(15^2.991))+T384*(0.0204*(25^2.991))+U384*(0.0204*(35^2.991))</f>
        <v>1694.2117278781095</v>
      </c>
    </row>
    <row r="385" spans="1:37" ht="12.75" customHeight="1">
      <c r="A385" s="12">
        <v>26</v>
      </c>
      <c r="B385" s="12">
        <v>3</v>
      </c>
      <c r="C385" s="12">
        <v>2</v>
      </c>
      <c r="D385" s="5">
        <v>39484</v>
      </c>
      <c r="E385" s="6" t="s">
        <v>73</v>
      </c>
      <c r="F385" s="4" t="s">
        <v>131</v>
      </c>
      <c r="G385" s="11" t="s">
        <v>132</v>
      </c>
      <c r="H385" s="12" t="s">
        <v>133</v>
      </c>
      <c r="I385" s="12" t="s">
        <v>93</v>
      </c>
      <c r="J385" s="12" t="s">
        <v>41</v>
      </c>
      <c r="K385" s="11">
        <v>13</v>
      </c>
      <c r="L385" s="4" t="str">
        <f t="shared" si="20"/>
        <v>10-15</v>
      </c>
      <c r="M385" s="12" t="s">
        <v>76</v>
      </c>
      <c r="N385" s="12">
        <v>12</v>
      </c>
      <c r="O385" s="12" t="s">
        <v>116</v>
      </c>
      <c r="P385" s="6" t="s">
        <v>84</v>
      </c>
      <c r="Q385" s="7">
        <v>2</v>
      </c>
      <c r="R385" s="15">
        <v>1</v>
      </c>
      <c r="AE385" s="4">
        <f t="shared" si="21"/>
        <v>4.2</v>
      </c>
      <c r="AF385" s="8">
        <f t="shared" si="22"/>
        <v>3</v>
      </c>
      <c r="AG385" s="8">
        <v>9.1</v>
      </c>
      <c r="AH385" s="4">
        <f t="shared" si="23"/>
        <v>7.4999999999999997E-2</v>
      </c>
      <c r="AI385" s="4">
        <f t="shared" si="23"/>
        <v>0.22749999999999998</v>
      </c>
      <c r="AK385" s="10">
        <f>Q385*(0.0156*(2.5^3.13))+R385*(0.0156*(7.5^3.13))</f>
        <v>9.1011436452890617</v>
      </c>
    </row>
    <row r="386" spans="1:37" s="9" customFormat="1" ht="12.75" customHeight="1">
      <c r="A386" s="12">
        <v>26</v>
      </c>
      <c r="B386" s="12">
        <v>3</v>
      </c>
      <c r="C386" s="12">
        <v>2</v>
      </c>
      <c r="D386" s="5">
        <v>39484</v>
      </c>
      <c r="E386" s="6" t="s">
        <v>73</v>
      </c>
      <c r="F386" s="4" t="s">
        <v>131</v>
      </c>
      <c r="G386" s="11" t="s">
        <v>132</v>
      </c>
      <c r="H386" s="12" t="s">
        <v>133</v>
      </c>
      <c r="I386" s="12" t="s">
        <v>93</v>
      </c>
      <c r="J386" s="12" t="s">
        <v>41</v>
      </c>
      <c r="K386" s="11">
        <v>13</v>
      </c>
      <c r="L386" s="4" t="str">
        <f t="shared" ref="L386:L449" si="24">IF(K386&lt;=5,"0-5",IF(K386&lt;=10,"5-10",IF(K386&lt;=15,"10-15",IF(K386&lt;=20,"15-20",IF(K386&lt;=25,"20-25",IF(K386&lt;=30,"25-30",IF(K386&lt;=35,"30-35","35-40")))))))</f>
        <v>10-15</v>
      </c>
      <c r="M386" s="12" t="s">
        <v>76</v>
      </c>
      <c r="N386" s="12">
        <v>13</v>
      </c>
      <c r="O386" s="12" t="s">
        <v>77</v>
      </c>
      <c r="P386" s="6" t="s">
        <v>48</v>
      </c>
      <c r="Q386" s="7"/>
      <c r="R386" s="7"/>
      <c r="S386" s="7"/>
      <c r="T386" s="7"/>
      <c r="U386" s="7">
        <v>2</v>
      </c>
      <c r="V386" s="7"/>
      <c r="W386" s="7"/>
      <c r="X386" s="7"/>
      <c r="Y386" s="7"/>
      <c r="Z386" s="7"/>
      <c r="AA386" s="7"/>
      <c r="AB386" s="7"/>
      <c r="AC386" s="7"/>
      <c r="AD386" s="7"/>
      <c r="AE386" s="4">
        <f t="shared" ref="AE386:AE449" si="25">ROUND(((Q386*2.5)+(R386*7.5)+(S386*15)+(T386*25)+(U386*35)+(V386*45)+(W386*55)+(X386*65)+(Y386*75)+(Z386*85)+(AA386*95)+(AB386*105)+(AC386*115)+(AD386*195))/(SUM(Q386:AD386)),1)</f>
        <v>35</v>
      </c>
      <c r="AF386" s="8">
        <f t="shared" ref="AF386:AF449" si="26">SUM(Q386:AD386)</f>
        <v>2</v>
      </c>
      <c r="AG386" s="8">
        <v>2215.2399999999998</v>
      </c>
      <c r="AH386" s="4">
        <f t="shared" ref="AH386:AI449" si="27">AF386/40</f>
        <v>0.05</v>
      </c>
      <c r="AI386" s="4">
        <f t="shared" si="27"/>
        <v>55.380999999999993</v>
      </c>
      <c r="AJ386" s="4"/>
      <c r="AK386" s="10">
        <f>R386*(0.0428*(7.5^2.858))+S386*(0.0428*(15^2.858))+T386*(0.0428*(25^2.858))+U386*(0.0428*(35^2.858))</f>
        <v>2215.2371980516182</v>
      </c>
    </row>
    <row r="387" spans="1:37" ht="12.75" customHeight="1">
      <c r="A387" s="12">
        <v>26</v>
      </c>
      <c r="B387" s="12">
        <v>3</v>
      </c>
      <c r="C387" s="12">
        <v>2</v>
      </c>
      <c r="D387" s="5">
        <v>39484</v>
      </c>
      <c r="E387" s="6" t="s">
        <v>73</v>
      </c>
      <c r="F387" s="4" t="s">
        <v>131</v>
      </c>
      <c r="G387" s="11" t="s">
        <v>132</v>
      </c>
      <c r="H387" s="12" t="s">
        <v>133</v>
      </c>
      <c r="I387" s="12" t="s">
        <v>93</v>
      </c>
      <c r="J387" s="12" t="s">
        <v>41</v>
      </c>
      <c r="K387" s="11">
        <v>13</v>
      </c>
      <c r="L387" s="4" t="str">
        <f t="shared" si="24"/>
        <v>10-15</v>
      </c>
      <c r="M387" s="12" t="s">
        <v>76</v>
      </c>
      <c r="N387" s="12">
        <v>14</v>
      </c>
      <c r="O387" s="12" t="s">
        <v>135</v>
      </c>
      <c r="P387" s="6" t="s">
        <v>46</v>
      </c>
      <c r="Q387" s="7">
        <v>1</v>
      </c>
      <c r="AE387" s="4">
        <f t="shared" si="25"/>
        <v>2.5</v>
      </c>
      <c r="AF387" s="8">
        <f t="shared" si="26"/>
        <v>1</v>
      </c>
      <c r="AG387" s="8">
        <v>0.21</v>
      </c>
      <c r="AH387" s="4">
        <f t="shared" si="27"/>
        <v>2.5000000000000001E-2</v>
      </c>
      <c r="AI387" s="4">
        <f t="shared" si="27"/>
        <v>5.2499999999999995E-3</v>
      </c>
      <c r="AK387" s="10">
        <f>Q387*(0.0126*(2.5^3.0673))+R387*(0.0126*(7.5^3.0673))+S387*(0.0126*(15^3.0673))</f>
        <v>0.20939771281975608</v>
      </c>
    </row>
    <row r="388" spans="1:37" ht="12.75" customHeight="1">
      <c r="A388" s="12">
        <v>26</v>
      </c>
      <c r="B388" s="12">
        <v>3</v>
      </c>
      <c r="C388" s="12">
        <v>2</v>
      </c>
      <c r="D388" s="5">
        <v>39484</v>
      </c>
      <c r="E388" s="6" t="s">
        <v>73</v>
      </c>
      <c r="F388" s="4" t="s">
        <v>131</v>
      </c>
      <c r="G388" s="11" t="s">
        <v>132</v>
      </c>
      <c r="H388" s="12" t="s">
        <v>133</v>
      </c>
      <c r="I388" s="12" t="s">
        <v>93</v>
      </c>
      <c r="J388" s="12" t="s">
        <v>41</v>
      </c>
      <c r="K388" s="11">
        <v>13</v>
      </c>
      <c r="L388" s="4" t="str">
        <f t="shared" si="24"/>
        <v>10-15</v>
      </c>
      <c r="M388" s="12" t="s">
        <v>76</v>
      </c>
      <c r="N388" s="12">
        <v>15</v>
      </c>
      <c r="O388" s="12" t="s">
        <v>49</v>
      </c>
      <c r="P388" s="6" t="s">
        <v>46</v>
      </c>
      <c r="Q388" s="7">
        <v>1</v>
      </c>
      <c r="AE388" s="4">
        <f t="shared" si="25"/>
        <v>2.5</v>
      </c>
      <c r="AF388" s="8">
        <f t="shared" si="26"/>
        <v>1</v>
      </c>
      <c r="AG388" s="8">
        <v>0.16</v>
      </c>
      <c r="AH388" s="4">
        <f t="shared" si="27"/>
        <v>2.5000000000000001E-2</v>
      </c>
      <c r="AI388" s="4">
        <f t="shared" si="27"/>
        <v>4.0000000000000001E-3</v>
      </c>
      <c r="AK388" s="10">
        <f>Q388*(0.007*(2.5^3.39))+R388*(0.0126*(7.5^3.0673))+S388*(0.0126*(15^3.0673))+T388*(0.0126*(25^3.0673))+U388*(0.0126*(35^3.0673))</f>
        <v>0.1563560424508863</v>
      </c>
    </row>
    <row r="389" spans="1:37" ht="12.75" customHeight="1">
      <c r="A389" s="12">
        <v>26</v>
      </c>
      <c r="B389" s="12">
        <v>3</v>
      </c>
      <c r="C389" s="12">
        <v>2</v>
      </c>
      <c r="D389" s="5">
        <v>39484</v>
      </c>
      <c r="E389" s="6" t="s">
        <v>73</v>
      </c>
      <c r="F389" s="4" t="s">
        <v>131</v>
      </c>
      <c r="G389" s="11" t="s">
        <v>132</v>
      </c>
      <c r="H389" s="12" t="s">
        <v>133</v>
      </c>
      <c r="I389" s="12" t="s">
        <v>93</v>
      </c>
      <c r="J389" s="12" t="s">
        <v>41</v>
      </c>
      <c r="K389" s="11">
        <v>13</v>
      </c>
      <c r="L389" s="4" t="str">
        <f t="shared" si="24"/>
        <v>10-15</v>
      </c>
      <c r="M389" s="12" t="s">
        <v>76</v>
      </c>
      <c r="N389" s="12">
        <v>16</v>
      </c>
      <c r="O389" s="12" t="s">
        <v>58</v>
      </c>
      <c r="P389" s="12" t="s">
        <v>46</v>
      </c>
      <c r="U389" s="7">
        <v>1</v>
      </c>
      <c r="AE389" s="4">
        <f t="shared" si="25"/>
        <v>35</v>
      </c>
      <c r="AF389" s="8">
        <f t="shared" si="26"/>
        <v>1</v>
      </c>
      <c r="AG389" s="8">
        <v>590.5</v>
      </c>
      <c r="AH389" s="4">
        <f t="shared" si="27"/>
        <v>2.5000000000000001E-2</v>
      </c>
      <c r="AI389" s="4">
        <f t="shared" si="27"/>
        <v>14.762499999999999</v>
      </c>
      <c r="AK389" s="10">
        <f>Q389*(0.0145*((2.5/1.08175)^3.053))+R389*(0.0145*((7.5/1.08175)^3.053))+S389*(0.0145*((15/1.08175)^3.053))+T389*(0.0145*((25/1.08175)^3.053))+U389*(0.0145*((35/1.08175)^3.053))+V389*(0.0145*((45/1.08175)^3.053))+W389*(0.0145*((55/1.08175)^3.053))</f>
        <v>590.49782747127915</v>
      </c>
    </row>
    <row r="390" spans="1:37" ht="12.75" customHeight="1">
      <c r="A390" s="12">
        <v>26</v>
      </c>
      <c r="B390" s="12">
        <v>3</v>
      </c>
      <c r="C390" s="12">
        <v>2</v>
      </c>
      <c r="D390" s="5">
        <v>39484</v>
      </c>
      <c r="E390" s="6" t="s">
        <v>73</v>
      </c>
      <c r="F390" s="4" t="s">
        <v>131</v>
      </c>
      <c r="G390" s="11" t="s">
        <v>132</v>
      </c>
      <c r="H390" s="12" t="s">
        <v>133</v>
      </c>
      <c r="I390" s="12" t="s">
        <v>93</v>
      </c>
      <c r="J390" s="12" t="s">
        <v>41</v>
      </c>
      <c r="K390" s="11">
        <v>13</v>
      </c>
      <c r="L390" s="4" t="str">
        <f t="shared" si="24"/>
        <v>10-15</v>
      </c>
      <c r="M390" s="12" t="s">
        <v>76</v>
      </c>
      <c r="N390" s="12">
        <v>17</v>
      </c>
      <c r="O390" s="12" t="s">
        <v>71</v>
      </c>
      <c r="P390" s="6" t="s">
        <v>46</v>
      </c>
      <c r="Q390" s="15">
        <v>13</v>
      </c>
      <c r="AE390" s="4">
        <f t="shared" si="25"/>
        <v>2.5</v>
      </c>
      <c r="AF390" s="8">
        <f t="shared" si="26"/>
        <v>13</v>
      </c>
      <c r="AG390" s="8">
        <v>1.81</v>
      </c>
      <c r="AH390" s="4">
        <f t="shared" si="27"/>
        <v>0.32500000000000001</v>
      </c>
      <c r="AI390" s="4">
        <f t="shared" si="27"/>
        <v>4.5249999999999999E-2</v>
      </c>
      <c r="AK390" s="10">
        <f>Q390*(0.0089*(2.5^3))+R390*(0.0089*(7.5^3))</f>
        <v>1.8078125</v>
      </c>
    </row>
    <row r="391" spans="1:37" ht="12.75" customHeight="1">
      <c r="A391" s="12">
        <v>26</v>
      </c>
      <c r="B391" s="12">
        <v>3</v>
      </c>
      <c r="C391" s="12">
        <v>2</v>
      </c>
      <c r="D391" s="5">
        <v>39484</v>
      </c>
      <c r="E391" s="6" t="s">
        <v>73</v>
      </c>
      <c r="F391" s="4" t="s">
        <v>131</v>
      </c>
      <c r="G391" s="11" t="s">
        <v>132</v>
      </c>
      <c r="H391" s="12" t="s">
        <v>133</v>
      </c>
      <c r="I391" s="12" t="s">
        <v>93</v>
      </c>
      <c r="J391" s="12" t="s">
        <v>41</v>
      </c>
      <c r="K391" s="11">
        <v>13</v>
      </c>
      <c r="L391" s="4" t="str">
        <f t="shared" si="24"/>
        <v>10-15</v>
      </c>
      <c r="M391" s="12" t="s">
        <v>76</v>
      </c>
      <c r="N391" s="12">
        <v>18</v>
      </c>
      <c r="O391" s="12" t="s">
        <v>85</v>
      </c>
      <c r="P391" s="6" t="s">
        <v>46</v>
      </c>
      <c r="Q391" s="15">
        <v>1</v>
      </c>
      <c r="AE391" s="4">
        <f t="shared" si="25"/>
        <v>2.5</v>
      </c>
      <c r="AF391" s="8">
        <f t="shared" si="26"/>
        <v>1</v>
      </c>
      <c r="AG391" s="8">
        <v>0.14000000000000001</v>
      </c>
      <c r="AH391" s="4">
        <f t="shared" si="27"/>
        <v>2.5000000000000001E-2</v>
      </c>
      <c r="AI391" s="4">
        <f t="shared" si="27"/>
        <v>3.5000000000000005E-3</v>
      </c>
      <c r="AK391" s="10">
        <f>Q391*(0.0091*(2.5^3))+R391*(0.0091*(7.5^3))</f>
        <v>0.14218749999999999</v>
      </c>
    </row>
    <row r="392" spans="1:37" ht="12.75" customHeight="1">
      <c r="A392" s="12">
        <v>26</v>
      </c>
      <c r="B392" s="12">
        <v>3</v>
      </c>
      <c r="C392" s="12">
        <v>2</v>
      </c>
      <c r="D392" s="5">
        <v>39484</v>
      </c>
      <c r="E392" s="6" t="s">
        <v>73</v>
      </c>
      <c r="F392" s="4" t="s">
        <v>131</v>
      </c>
      <c r="G392" s="11" t="s">
        <v>132</v>
      </c>
      <c r="H392" s="12" t="s">
        <v>133</v>
      </c>
      <c r="I392" s="12" t="s">
        <v>93</v>
      </c>
      <c r="J392" s="12" t="s">
        <v>41</v>
      </c>
      <c r="K392" s="11">
        <v>13</v>
      </c>
      <c r="L392" s="4" t="str">
        <f t="shared" si="24"/>
        <v>10-15</v>
      </c>
      <c r="M392" s="12" t="s">
        <v>76</v>
      </c>
      <c r="N392" s="12">
        <v>19</v>
      </c>
      <c r="O392" s="12" t="s">
        <v>136</v>
      </c>
      <c r="P392" s="6" t="s">
        <v>46</v>
      </c>
      <c r="Q392" s="15">
        <v>1</v>
      </c>
      <c r="AE392" s="4">
        <f t="shared" si="25"/>
        <v>2.5</v>
      </c>
      <c r="AF392" s="8">
        <f t="shared" si="26"/>
        <v>1</v>
      </c>
      <c r="AG392" s="8">
        <v>0.14000000000000001</v>
      </c>
      <c r="AH392" s="4">
        <f t="shared" si="27"/>
        <v>2.5000000000000001E-2</v>
      </c>
      <c r="AI392" s="4">
        <f t="shared" si="27"/>
        <v>3.5000000000000005E-3</v>
      </c>
      <c r="AK392" s="10">
        <f>Q392*(0.008*(2.5^3.137))</f>
        <v>0.14171890699888887</v>
      </c>
    </row>
    <row r="393" spans="1:37" ht="12.75" customHeight="1">
      <c r="A393" s="12">
        <v>27</v>
      </c>
      <c r="B393" s="12">
        <v>3</v>
      </c>
      <c r="C393" s="12">
        <v>2</v>
      </c>
      <c r="D393" s="5">
        <v>39484</v>
      </c>
      <c r="E393" s="6" t="s">
        <v>73</v>
      </c>
      <c r="F393" s="4" t="s">
        <v>131</v>
      </c>
      <c r="G393" s="11" t="s">
        <v>132</v>
      </c>
      <c r="H393" s="12" t="s">
        <v>133</v>
      </c>
      <c r="I393" s="12" t="s">
        <v>93</v>
      </c>
      <c r="J393" s="12" t="s">
        <v>41</v>
      </c>
      <c r="K393" s="11">
        <v>9</v>
      </c>
      <c r="L393" s="4" t="str">
        <f t="shared" si="24"/>
        <v>5-10</v>
      </c>
      <c r="M393" s="12" t="s">
        <v>42</v>
      </c>
      <c r="N393" s="12">
        <v>1</v>
      </c>
      <c r="O393" s="12" t="s">
        <v>59</v>
      </c>
      <c r="P393" s="6" t="s">
        <v>46</v>
      </c>
      <c r="Q393" s="15">
        <v>5</v>
      </c>
      <c r="AE393" s="4">
        <f t="shared" si="25"/>
        <v>2.5</v>
      </c>
      <c r="AF393" s="8">
        <f t="shared" si="26"/>
        <v>5</v>
      </c>
      <c r="AG393" s="8">
        <v>0.77</v>
      </c>
      <c r="AH393" s="4">
        <f t="shared" si="27"/>
        <v>0.125</v>
      </c>
      <c r="AI393" s="4">
        <f t="shared" si="27"/>
        <v>1.925E-2</v>
      </c>
      <c r="AK393" s="10">
        <f>Q393*(0.0093*(2.5^3.07))+R393*(0.0093*(7.5^3.07))+S393*(0.0093*(15^3.07))+T393*(0.0126*(25^3.0673))</f>
        <v>0.77469147974837127</v>
      </c>
    </row>
    <row r="394" spans="1:37" ht="12.75" customHeight="1">
      <c r="A394" s="12">
        <v>27</v>
      </c>
      <c r="B394" s="12">
        <v>3</v>
      </c>
      <c r="C394" s="12">
        <v>2</v>
      </c>
      <c r="D394" s="5">
        <v>39484</v>
      </c>
      <c r="E394" s="6" t="s">
        <v>73</v>
      </c>
      <c r="F394" s="4" t="s">
        <v>131</v>
      </c>
      <c r="G394" s="11" t="s">
        <v>132</v>
      </c>
      <c r="H394" s="12" t="s">
        <v>133</v>
      </c>
      <c r="I394" s="12" t="s">
        <v>93</v>
      </c>
      <c r="J394" s="12" t="s">
        <v>41</v>
      </c>
      <c r="K394" s="11">
        <v>9</v>
      </c>
      <c r="L394" s="4" t="str">
        <f t="shared" si="24"/>
        <v>5-10</v>
      </c>
      <c r="M394" s="12" t="s">
        <v>42</v>
      </c>
      <c r="N394" s="12">
        <v>2</v>
      </c>
      <c r="O394" s="12" t="s">
        <v>95</v>
      </c>
      <c r="P394" s="6" t="s">
        <v>56</v>
      </c>
      <c r="T394" s="7">
        <v>2</v>
      </c>
      <c r="AE394" s="4">
        <f t="shared" si="25"/>
        <v>25</v>
      </c>
      <c r="AF394" s="8">
        <f t="shared" si="26"/>
        <v>2</v>
      </c>
      <c r="AG394" s="8">
        <v>619.29999999999995</v>
      </c>
      <c r="AH394" s="4">
        <f t="shared" si="27"/>
        <v>0.05</v>
      </c>
      <c r="AI394" s="4">
        <f t="shared" si="27"/>
        <v>15.482499999999998</v>
      </c>
      <c r="AK394" s="10">
        <f>S394*(0.0204*(15^2.991))+T394*(0.0204*(25^2.991))+U394*(0.0204*(35^2.991))</f>
        <v>619.29664753055545</v>
      </c>
    </row>
    <row r="395" spans="1:37" s="13" customFormat="1" ht="12.75" customHeight="1">
      <c r="A395" s="12">
        <v>27</v>
      </c>
      <c r="B395" s="12">
        <v>3</v>
      </c>
      <c r="C395" s="12">
        <v>2</v>
      </c>
      <c r="D395" s="5">
        <v>39484</v>
      </c>
      <c r="E395" s="6" t="s">
        <v>73</v>
      </c>
      <c r="F395" s="4" t="s">
        <v>131</v>
      </c>
      <c r="G395" s="11" t="s">
        <v>132</v>
      </c>
      <c r="H395" s="12" t="s">
        <v>133</v>
      </c>
      <c r="I395" s="12" t="s">
        <v>93</v>
      </c>
      <c r="J395" s="12" t="s">
        <v>41</v>
      </c>
      <c r="K395" s="11">
        <v>9</v>
      </c>
      <c r="L395" s="4" t="str">
        <f t="shared" si="24"/>
        <v>5-10</v>
      </c>
      <c r="M395" s="12" t="s">
        <v>42</v>
      </c>
      <c r="N395" s="12">
        <v>3</v>
      </c>
      <c r="O395" s="12" t="s">
        <v>101</v>
      </c>
      <c r="P395" s="12" t="s">
        <v>46</v>
      </c>
      <c r="Q395" s="7"/>
      <c r="R395" s="7"/>
      <c r="S395" s="7">
        <v>2</v>
      </c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4">
        <f t="shared" si="25"/>
        <v>15</v>
      </c>
      <c r="AF395" s="8">
        <f t="shared" si="26"/>
        <v>2</v>
      </c>
      <c r="AG395" s="8">
        <v>111.68</v>
      </c>
      <c r="AH395" s="4">
        <f t="shared" si="27"/>
        <v>0.05</v>
      </c>
      <c r="AI395" s="4">
        <f t="shared" si="27"/>
        <v>2.7920000000000003</v>
      </c>
      <c r="AJ395" s="4"/>
      <c r="AK395" s="10">
        <f>Q395*(0.0148*((2.5/1.11359)^3.167))+R395*(0.0148*((7.5/1.11359)^3.167))+S395*(0.0148*((15/1.11359)^3.167))+T395*(0.0148*((25/1.11359)^3.167))+U395*(0.0148*((35/1.11359)^3.167))</f>
        <v>111.68468731737289</v>
      </c>
    </row>
    <row r="396" spans="1:37" ht="12.75" customHeight="1">
      <c r="A396" s="12">
        <v>27</v>
      </c>
      <c r="B396" s="12">
        <v>3</v>
      </c>
      <c r="C396" s="12">
        <v>2</v>
      </c>
      <c r="D396" s="5">
        <v>39484</v>
      </c>
      <c r="E396" s="6" t="s">
        <v>73</v>
      </c>
      <c r="F396" s="4" t="s">
        <v>131</v>
      </c>
      <c r="G396" s="11" t="s">
        <v>132</v>
      </c>
      <c r="H396" s="12" t="s">
        <v>133</v>
      </c>
      <c r="I396" s="12" t="s">
        <v>93</v>
      </c>
      <c r="J396" s="12" t="s">
        <v>41</v>
      </c>
      <c r="K396" s="11">
        <v>9</v>
      </c>
      <c r="L396" s="4" t="str">
        <f t="shared" si="24"/>
        <v>5-10</v>
      </c>
      <c r="M396" s="12" t="s">
        <v>42</v>
      </c>
      <c r="N396" s="12">
        <v>4</v>
      </c>
      <c r="O396" s="12" t="s">
        <v>53</v>
      </c>
      <c r="P396" s="12" t="s">
        <v>54</v>
      </c>
      <c r="T396" s="7">
        <v>4</v>
      </c>
      <c r="AE396" s="4">
        <f t="shared" si="25"/>
        <v>25</v>
      </c>
      <c r="AF396" s="8">
        <f t="shared" si="26"/>
        <v>4</v>
      </c>
      <c r="AG396" s="8">
        <v>1024.94</v>
      </c>
      <c r="AH396" s="4">
        <f t="shared" si="27"/>
        <v>0.1</v>
      </c>
      <c r="AI396" s="4">
        <f t="shared" si="27"/>
        <v>25.6235</v>
      </c>
      <c r="AK396" s="10">
        <f>Q396*(0.026*(2.5^2.87))+R396*(0.026*(7.5^2.87))+S396*(0.0236*((15/1.1)^2.975))+T396*(0.0236*((25/1.1)^2.975))+U396*(0.0236*((35/1.1)^2.975))</f>
        <v>1024.9443405896459</v>
      </c>
    </row>
    <row r="397" spans="1:37" ht="12.75" customHeight="1">
      <c r="A397" s="12">
        <v>27</v>
      </c>
      <c r="B397" s="12">
        <v>3</v>
      </c>
      <c r="C397" s="12">
        <v>2</v>
      </c>
      <c r="D397" s="5">
        <v>39484</v>
      </c>
      <c r="E397" s="6" t="s">
        <v>73</v>
      </c>
      <c r="F397" s="4" t="s">
        <v>131</v>
      </c>
      <c r="G397" s="11" t="s">
        <v>132</v>
      </c>
      <c r="H397" s="12" t="s">
        <v>133</v>
      </c>
      <c r="I397" s="12" t="s">
        <v>93</v>
      </c>
      <c r="J397" s="12" t="s">
        <v>41</v>
      </c>
      <c r="K397" s="11">
        <v>9</v>
      </c>
      <c r="L397" s="4" t="str">
        <f t="shared" si="24"/>
        <v>5-10</v>
      </c>
      <c r="M397" s="12" t="s">
        <v>42</v>
      </c>
      <c r="N397" s="12">
        <v>5</v>
      </c>
      <c r="O397" s="12" t="s">
        <v>77</v>
      </c>
      <c r="P397" s="6" t="s">
        <v>48</v>
      </c>
      <c r="T397" s="7">
        <v>1</v>
      </c>
      <c r="AE397" s="4">
        <f t="shared" si="25"/>
        <v>25</v>
      </c>
      <c r="AF397" s="8">
        <f t="shared" si="26"/>
        <v>1</v>
      </c>
      <c r="AG397" s="8">
        <v>423.41</v>
      </c>
      <c r="AH397" s="4">
        <f t="shared" si="27"/>
        <v>2.5000000000000001E-2</v>
      </c>
      <c r="AI397" s="4">
        <f t="shared" si="27"/>
        <v>10.58525</v>
      </c>
      <c r="AK397" s="10">
        <f>R397*(0.0428*(7.5^2.858))+S397*(0.0428*(15^2.858))+T397*(0.0428*(25^2.858))+U397*(0.0428*(35^2.858))</f>
        <v>423.40532317837847</v>
      </c>
    </row>
    <row r="398" spans="1:37" ht="12.75" customHeight="1">
      <c r="A398" s="12">
        <v>27</v>
      </c>
      <c r="B398" s="12">
        <v>3</v>
      </c>
      <c r="C398" s="12">
        <v>2</v>
      </c>
      <c r="D398" s="5">
        <v>39484</v>
      </c>
      <c r="E398" s="6" t="s">
        <v>73</v>
      </c>
      <c r="F398" s="4" t="s">
        <v>131</v>
      </c>
      <c r="G398" s="11" t="s">
        <v>132</v>
      </c>
      <c r="H398" s="12" t="s">
        <v>133</v>
      </c>
      <c r="I398" s="12" t="s">
        <v>93</v>
      </c>
      <c r="J398" s="12" t="s">
        <v>41</v>
      </c>
      <c r="K398" s="11">
        <v>9</v>
      </c>
      <c r="L398" s="4" t="str">
        <f t="shared" si="24"/>
        <v>5-10</v>
      </c>
      <c r="M398" s="12" t="s">
        <v>42</v>
      </c>
      <c r="N398" s="12">
        <v>6</v>
      </c>
      <c r="O398" s="12" t="s">
        <v>71</v>
      </c>
      <c r="P398" s="6" t="s">
        <v>46</v>
      </c>
      <c r="Q398" s="7">
        <v>9</v>
      </c>
      <c r="AE398" s="4">
        <f t="shared" si="25"/>
        <v>2.5</v>
      </c>
      <c r="AF398" s="8">
        <f t="shared" si="26"/>
        <v>9</v>
      </c>
      <c r="AG398" s="8">
        <v>1.25</v>
      </c>
      <c r="AH398" s="4">
        <f t="shared" si="27"/>
        <v>0.22500000000000001</v>
      </c>
      <c r="AI398" s="4">
        <f t="shared" si="27"/>
        <v>3.125E-2</v>
      </c>
      <c r="AK398" s="10">
        <f>Q398*(0.0089*(2.5^3))+R398*(0.0089*(7.5^3))</f>
        <v>1.2515625000000001</v>
      </c>
    </row>
    <row r="399" spans="1:37" ht="12.75" customHeight="1">
      <c r="A399" s="12">
        <v>28</v>
      </c>
      <c r="B399" s="12">
        <v>3</v>
      </c>
      <c r="C399" s="12">
        <v>1</v>
      </c>
      <c r="D399" s="5">
        <v>39484</v>
      </c>
      <c r="E399" s="6" t="s">
        <v>37</v>
      </c>
      <c r="F399" s="12" t="s">
        <v>126</v>
      </c>
      <c r="G399" s="12" t="s">
        <v>126</v>
      </c>
      <c r="H399" s="12" t="s">
        <v>39</v>
      </c>
      <c r="I399" s="12" t="s">
        <v>40</v>
      </c>
      <c r="J399" s="12" t="s">
        <v>110</v>
      </c>
      <c r="K399" s="11">
        <v>25</v>
      </c>
      <c r="L399" s="4" t="str">
        <f t="shared" si="24"/>
        <v>20-25</v>
      </c>
      <c r="M399" s="12" t="s">
        <v>42</v>
      </c>
      <c r="N399" s="12">
        <v>1</v>
      </c>
      <c r="O399" s="12" t="s">
        <v>52</v>
      </c>
      <c r="P399" s="6" t="s">
        <v>46</v>
      </c>
      <c r="R399" s="7">
        <v>15</v>
      </c>
      <c r="AE399" s="4">
        <f t="shared" si="25"/>
        <v>7.5</v>
      </c>
      <c r="AF399" s="8">
        <f t="shared" si="26"/>
        <v>15</v>
      </c>
      <c r="AG399" s="8">
        <v>25.2</v>
      </c>
      <c r="AH399" s="4">
        <f t="shared" si="27"/>
        <v>0.375</v>
      </c>
      <c r="AI399" s="4">
        <f t="shared" si="27"/>
        <v>0.63</v>
      </c>
      <c r="AK399" s="10">
        <f>Q399*(0.01*(((2.5-1.82)/1.15)^3.208))+R399*(0.01*(((7.5-1.82)/1.15)^3.208))+S399*(0.01*(((15-1.82)/1.15)^3.208))+T399*(0.01*(((25-1.82)/1.15)^3.208))</f>
        <v>25.195445865995421</v>
      </c>
    </row>
    <row r="400" spans="1:37" ht="12.75" customHeight="1">
      <c r="A400" s="12">
        <v>28</v>
      </c>
      <c r="B400" s="12">
        <v>3</v>
      </c>
      <c r="C400" s="12">
        <v>1</v>
      </c>
      <c r="D400" s="5">
        <v>39484</v>
      </c>
      <c r="E400" s="6" t="s">
        <v>37</v>
      </c>
      <c r="F400" s="12" t="s">
        <v>126</v>
      </c>
      <c r="G400" s="12" t="s">
        <v>126</v>
      </c>
      <c r="H400" s="12" t="s">
        <v>39</v>
      </c>
      <c r="I400" s="12" t="s">
        <v>40</v>
      </c>
      <c r="J400" s="12" t="s">
        <v>110</v>
      </c>
      <c r="K400" s="11">
        <v>25</v>
      </c>
      <c r="L400" s="4" t="str">
        <f t="shared" si="24"/>
        <v>20-25</v>
      </c>
      <c r="M400" s="12" t="s">
        <v>42</v>
      </c>
      <c r="N400" s="12">
        <v>2</v>
      </c>
      <c r="O400" s="12" t="s">
        <v>95</v>
      </c>
      <c r="P400" s="6" t="s">
        <v>56</v>
      </c>
      <c r="T400" s="7">
        <v>1</v>
      </c>
      <c r="AE400" s="4">
        <f t="shared" si="25"/>
        <v>25</v>
      </c>
      <c r="AF400" s="8">
        <f t="shared" si="26"/>
        <v>1</v>
      </c>
      <c r="AG400" s="8">
        <v>309.64999999999998</v>
      </c>
      <c r="AH400" s="4">
        <f t="shared" si="27"/>
        <v>2.5000000000000001E-2</v>
      </c>
      <c r="AI400" s="4">
        <f t="shared" si="27"/>
        <v>7.7412499999999991</v>
      </c>
      <c r="AK400" s="10">
        <f>S400*(0.0204*(15^2.991))+T400*(0.0204*(25^2.991))+U400*(0.0204*(35^2.991))</f>
        <v>309.64832376527772</v>
      </c>
    </row>
    <row r="401" spans="1:41" ht="12.75" customHeight="1">
      <c r="A401" s="12">
        <v>28</v>
      </c>
      <c r="B401" s="12">
        <v>3</v>
      </c>
      <c r="C401" s="12">
        <v>1</v>
      </c>
      <c r="D401" s="5">
        <v>39484</v>
      </c>
      <c r="E401" s="6" t="s">
        <v>37</v>
      </c>
      <c r="F401" s="12" t="s">
        <v>126</v>
      </c>
      <c r="G401" s="12" t="s">
        <v>126</v>
      </c>
      <c r="H401" s="12" t="s">
        <v>39</v>
      </c>
      <c r="I401" s="12" t="s">
        <v>40</v>
      </c>
      <c r="J401" s="12" t="s">
        <v>110</v>
      </c>
      <c r="K401" s="11">
        <v>25</v>
      </c>
      <c r="L401" s="4" t="str">
        <f t="shared" si="24"/>
        <v>20-25</v>
      </c>
      <c r="M401" s="12" t="s">
        <v>42</v>
      </c>
      <c r="N401" s="12">
        <v>3</v>
      </c>
      <c r="O401" s="12" t="s">
        <v>100</v>
      </c>
      <c r="P401" s="12" t="s">
        <v>44</v>
      </c>
      <c r="W401" s="7">
        <v>1</v>
      </c>
      <c r="AE401" s="4">
        <f t="shared" si="25"/>
        <v>55</v>
      </c>
      <c r="AF401" s="8">
        <f t="shared" si="26"/>
        <v>1</v>
      </c>
      <c r="AG401" s="8">
        <v>569.6</v>
      </c>
      <c r="AH401" s="4">
        <f t="shared" si="27"/>
        <v>2.5000000000000001E-2</v>
      </c>
      <c r="AI401" s="4">
        <f t="shared" si="27"/>
        <v>14.24</v>
      </c>
      <c r="AK401" s="10">
        <f>R401*(0.0009*(7.5^3.3334))+T401*(0.0009*(25^3.3334))+U401*(0.0009*(35^3.3334))+V401*(0.0009*(45^3.3334))+W401*(0.0009*(55^3.3334))+X401*(0.0009*(65^3.3334))+Y401*(0.0009*(75^3.3334))</f>
        <v>569.5967446975643</v>
      </c>
    </row>
    <row r="402" spans="1:41" ht="12.75" customHeight="1">
      <c r="A402" s="12">
        <v>28</v>
      </c>
      <c r="B402" s="12">
        <v>3</v>
      </c>
      <c r="C402" s="12">
        <v>1</v>
      </c>
      <c r="D402" s="5">
        <v>39484</v>
      </c>
      <c r="E402" s="6" t="s">
        <v>37</v>
      </c>
      <c r="F402" s="12" t="s">
        <v>126</v>
      </c>
      <c r="G402" s="12" t="s">
        <v>126</v>
      </c>
      <c r="H402" s="12" t="s">
        <v>39</v>
      </c>
      <c r="I402" s="12" t="s">
        <v>40</v>
      </c>
      <c r="J402" s="12" t="s">
        <v>110</v>
      </c>
      <c r="K402" s="11">
        <v>25</v>
      </c>
      <c r="L402" s="4" t="str">
        <f t="shared" si="24"/>
        <v>20-25</v>
      </c>
      <c r="M402" s="12" t="s">
        <v>42</v>
      </c>
      <c r="N402" s="12">
        <v>4</v>
      </c>
      <c r="O402" s="12" t="s">
        <v>77</v>
      </c>
      <c r="P402" s="6" t="s">
        <v>48</v>
      </c>
      <c r="T402" s="7">
        <v>2</v>
      </c>
      <c r="AE402" s="4">
        <f t="shared" si="25"/>
        <v>25</v>
      </c>
      <c r="AF402" s="8">
        <f t="shared" si="26"/>
        <v>2</v>
      </c>
      <c r="AG402" s="8">
        <v>846.81</v>
      </c>
      <c r="AH402" s="4">
        <f t="shared" si="27"/>
        <v>0.05</v>
      </c>
      <c r="AI402" s="4">
        <f t="shared" si="27"/>
        <v>21.170249999999999</v>
      </c>
      <c r="AK402" s="10">
        <f>R402*(0.0428*(7.5^2.858))+S402*(0.0428*(15^2.858))+T402*(0.0428*(25^2.858))+U402*(0.0428*(35^2.858))</f>
        <v>846.81064635675693</v>
      </c>
    </row>
    <row r="403" spans="1:41" ht="12.75" customHeight="1">
      <c r="A403" s="12">
        <v>28</v>
      </c>
      <c r="B403" s="12">
        <v>3</v>
      </c>
      <c r="C403" s="12">
        <v>1</v>
      </c>
      <c r="D403" s="5">
        <v>39484</v>
      </c>
      <c r="E403" s="6" t="s">
        <v>37</v>
      </c>
      <c r="F403" s="12" t="s">
        <v>126</v>
      </c>
      <c r="G403" s="12" t="s">
        <v>126</v>
      </c>
      <c r="H403" s="12" t="s">
        <v>39</v>
      </c>
      <c r="I403" s="12" t="s">
        <v>40</v>
      </c>
      <c r="J403" s="12" t="s">
        <v>110</v>
      </c>
      <c r="K403" s="11">
        <v>25</v>
      </c>
      <c r="L403" s="4" t="str">
        <f t="shared" si="24"/>
        <v>20-25</v>
      </c>
      <c r="M403" s="12" t="s">
        <v>42</v>
      </c>
      <c r="N403" s="12">
        <v>5</v>
      </c>
      <c r="O403" s="12" t="s">
        <v>112</v>
      </c>
      <c r="P403" s="6" t="s">
        <v>44</v>
      </c>
      <c r="S403" s="7">
        <v>1</v>
      </c>
      <c r="AE403" s="4">
        <f t="shared" si="25"/>
        <v>15</v>
      </c>
      <c r="AF403" s="8">
        <f t="shared" si="26"/>
        <v>1</v>
      </c>
      <c r="AG403" s="8">
        <v>33.32</v>
      </c>
      <c r="AH403" s="4">
        <f t="shared" si="27"/>
        <v>2.5000000000000001E-2</v>
      </c>
      <c r="AI403" s="4">
        <f t="shared" si="27"/>
        <v>0.83299999999999996</v>
      </c>
      <c r="AK403" s="10">
        <f>Q403*(0.0099*(2.5^2.999))+R403*(0.0099*(7.5^2.999))+S403*(0.0099*(15^2.999))+T403*(0.0099*(25^2.999))</f>
        <v>33.322139678021429</v>
      </c>
    </row>
    <row r="404" spans="1:41" ht="12.75" customHeight="1">
      <c r="A404" s="12">
        <v>28</v>
      </c>
      <c r="B404" s="12">
        <v>3</v>
      </c>
      <c r="C404" s="12">
        <v>1</v>
      </c>
      <c r="D404" s="5">
        <v>39484</v>
      </c>
      <c r="E404" s="6" t="s">
        <v>37</v>
      </c>
      <c r="F404" s="12" t="s">
        <v>126</v>
      </c>
      <c r="G404" s="12" t="s">
        <v>126</v>
      </c>
      <c r="H404" s="12" t="s">
        <v>39</v>
      </c>
      <c r="I404" s="12" t="s">
        <v>40</v>
      </c>
      <c r="J404" s="12" t="s">
        <v>110</v>
      </c>
      <c r="K404" s="11">
        <v>25</v>
      </c>
      <c r="L404" s="4" t="str">
        <f t="shared" si="24"/>
        <v>20-25</v>
      </c>
      <c r="M404" s="12" t="s">
        <v>42</v>
      </c>
      <c r="N404" s="12">
        <v>6</v>
      </c>
      <c r="O404" s="12" t="s">
        <v>98</v>
      </c>
      <c r="P404" s="6" t="s">
        <v>81</v>
      </c>
      <c r="U404" s="7">
        <v>2</v>
      </c>
      <c r="AE404" s="4">
        <f t="shared" si="25"/>
        <v>35</v>
      </c>
      <c r="AF404" s="8">
        <f t="shared" si="26"/>
        <v>2</v>
      </c>
      <c r="AG404" s="8">
        <v>905.32</v>
      </c>
      <c r="AH404" s="4">
        <f t="shared" si="27"/>
        <v>0.05</v>
      </c>
      <c r="AI404" s="4">
        <f t="shared" si="27"/>
        <v>22.633000000000003</v>
      </c>
      <c r="AJ404" s="13"/>
      <c r="AK404" s="10">
        <f>R404*(0.0135*((7.5/1.14)^3.043))+S404*(0.0135*((15/1.14)^3.043))+T404*(0.0135*((25/1.14)^3.043))+U404*(0.0135*((35/1.14)^3.043))+V404*(0.0135*((45/1.14)^3.043))</f>
        <v>905.31842770520211</v>
      </c>
    </row>
    <row r="405" spans="1:41" ht="12.75" customHeight="1">
      <c r="A405" s="12">
        <v>28</v>
      </c>
      <c r="B405" s="12">
        <v>3</v>
      </c>
      <c r="C405" s="12">
        <v>1</v>
      </c>
      <c r="D405" s="5">
        <v>39484</v>
      </c>
      <c r="E405" s="6" t="s">
        <v>37</v>
      </c>
      <c r="F405" s="12" t="s">
        <v>126</v>
      </c>
      <c r="G405" s="12" t="s">
        <v>126</v>
      </c>
      <c r="H405" s="12" t="s">
        <v>39</v>
      </c>
      <c r="I405" s="12" t="s">
        <v>40</v>
      </c>
      <c r="J405" s="12" t="s">
        <v>110</v>
      </c>
      <c r="K405" s="11">
        <v>25</v>
      </c>
      <c r="L405" s="4" t="str">
        <f t="shared" si="24"/>
        <v>20-25</v>
      </c>
      <c r="M405" s="12" t="s">
        <v>42</v>
      </c>
      <c r="N405" s="12">
        <v>7</v>
      </c>
      <c r="O405" s="12" t="s">
        <v>79</v>
      </c>
      <c r="P405" s="12" t="s">
        <v>54</v>
      </c>
      <c r="T405" s="7">
        <v>3</v>
      </c>
      <c r="AE405" s="4">
        <f t="shared" si="25"/>
        <v>25</v>
      </c>
      <c r="AF405" s="8">
        <f t="shared" si="26"/>
        <v>3</v>
      </c>
      <c r="AG405" s="8">
        <v>953.59</v>
      </c>
      <c r="AH405" s="4">
        <f t="shared" si="27"/>
        <v>7.4999999999999997E-2</v>
      </c>
      <c r="AI405" s="4">
        <f t="shared" si="27"/>
        <v>23.839750000000002</v>
      </c>
      <c r="AJ405" s="13"/>
      <c r="AK405" s="10">
        <f>Q405*(0.024*(2.5^2.93))+R405*(0.024*(7.5^2.93))+S405*(0.0225*((15/1.03416)^3))+T405*(0.0225*((25/1.03416)^3))+U405*(0.0225*((35/1.03416)^3))</f>
        <v>953.58759203701663</v>
      </c>
    </row>
    <row r="406" spans="1:41" ht="12.75" customHeight="1">
      <c r="A406" s="12">
        <v>28</v>
      </c>
      <c r="B406" s="12">
        <v>3</v>
      </c>
      <c r="C406" s="12">
        <v>1</v>
      </c>
      <c r="D406" s="5">
        <v>39484</v>
      </c>
      <c r="E406" s="6" t="s">
        <v>37</v>
      </c>
      <c r="F406" s="12" t="s">
        <v>126</v>
      </c>
      <c r="G406" s="12" t="s">
        <v>126</v>
      </c>
      <c r="H406" s="12" t="s">
        <v>39</v>
      </c>
      <c r="I406" s="12" t="s">
        <v>40</v>
      </c>
      <c r="J406" s="12" t="s">
        <v>110</v>
      </c>
      <c r="K406" s="11">
        <v>25</v>
      </c>
      <c r="L406" s="4" t="str">
        <f t="shared" si="24"/>
        <v>20-25</v>
      </c>
      <c r="M406" s="12" t="s">
        <v>42</v>
      </c>
      <c r="N406" s="12">
        <v>8</v>
      </c>
      <c r="O406" s="12" t="s">
        <v>134</v>
      </c>
      <c r="P406" s="12" t="s">
        <v>56</v>
      </c>
      <c r="T406" s="7">
        <v>2</v>
      </c>
      <c r="AE406" s="4">
        <f t="shared" si="25"/>
        <v>25</v>
      </c>
      <c r="AF406" s="8">
        <f t="shared" si="26"/>
        <v>2</v>
      </c>
      <c r="AG406" s="8">
        <v>522.84</v>
      </c>
      <c r="AH406" s="4">
        <f t="shared" si="27"/>
        <v>0.05</v>
      </c>
      <c r="AI406" s="4">
        <f t="shared" si="27"/>
        <v>13.071000000000002</v>
      </c>
      <c r="AK406" s="10">
        <f>R406*(0.0683*(7.5^2.563))+S406*(0.0683*(15^2.563))+T406*(0.0683*(25^2.563))</f>
        <v>522.8425710063525</v>
      </c>
    </row>
    <row r="407" spans="1:41" ht="12.75" customHeight="1">
      <c r="A407" s="12">
        <v>28</v>
      </c>
      <c r="B407" s="12">
        <v>3</v>
      </c>
      <c r="C407" s="12">
        <v>1</v>
      </c>
      <c r="D407" s="5">
        <v>39484</v>
      </c>
      <c r="E407" s="6" t="s">
        <v>37</v>
      </c>
      <c r="F407" s="12" t="s">
        <v>126</v>
      </c>
      <c r="G407" s="12" t="s">
        <v>126</v>
      </c>
      <c r="H407" s="12" t="s">
        <v>39</v>
      </c>
      <c r="I407" s="12" t="s">
        <v>40</v>
      </c>
      <c r="J407" s="12" t="s">
        <v>110</v>
      </c>
      <c r="K407" s="11">
        <v>25</v>
      </c>
      <c r="L407" s="4" t="str">
        <f t="shared" si="24"/>
        <v>20-25</v>
      </c>
      <c r="M407" s="12" t="s">
        <v>42</v>
      </c>
      <c r="N407" s="12">
        <v>9</v>
      </c>
      <c r="O407" s="12" t="s">
        <v>59</v>
      </c>
      <c r="P407" s="6" t="s">
        <v>46</v>
      </c>
      <c r="S407" s="7">
        <v>1</v>
      </c>
      <c r="AE407" s="4">
        <f t="shared" si="25"/>
        <v>15</v>
      </c>
      <c r="AF407" s="8">
        <f t="shared" si="26"/>
        <v>1</v>
      </c>
      <c r="AG407" s="8">
        <v>37.94</v>
      </c>
      <c r="AH407" s="4">
        <f t="shared" si="27"/>
        <v>2.5000000000000001E-2</v>
      </c>
      <c r="AI407" s="4">
        <f t="shared" si="27"/>
        <v>0.9484999999999999</v>
      </c>
      <c r="AK407" s="10">
        <f>Q407*(0.0093*(2.5^3.07))+R407*(0.0093*(7.5^3.07))+S407*(0.0093*(15^3.07))+T407*(0.0126*(25^3.0673))</f>
        <v>37.938758397924737</v>
      </c>
    </row>
    <row r="408" spans="1:41" ht="12.75" customHeight="1">
      <c r="A408" s="12">
        <v>28</v>
      </c>
      <c r="B408" s="12">
        <v>3</v>
      </c>
      <c r="C408" s="12">
        <v>1</v>
      </c>
      <c r="D408" s="5">
        <v>39484</v>
      </c>
      <c r="E408" s="6" t="s">
        <v>37</v>
      </c>
      <c r="F408" s="12" t="s">
        <v>126</v>
      </c>
      <c r="G408" s="12" t="s">
        <v>126</v>
      </c>
      <c r="H408" s="12" t="s">
        <v>39</v>
      </c>
      <c r="I408" s="12" t="s">
        <v>40</v>
      </c>
      <c r="J408" s="12" t="s">
        <v>110</v>
      </c>
      <c r="K408" s="11">
        <v>25</v>
      </c>
      <c r="L408" s="4" t="str">
        <f t="shared" si="24"/>
        <v>20-25</v>
      </c>
      <c r="M408" s="12" t="s">
        <v>42</v>
      </c>
      <c r="N408" s="12">
        <v>10</v>
      </c>
      <c r="O408" s="12" t="s">
        <v>137</v>
      </c>
      <c r="P408" s="6" t="s">
        <v>46</v>
      </c>
      <c r="S408" s="7">
        <v>1</v>
      </c>
      <c r="AE408" s="4">
        <f t="shared" si="25"/>
        <v>15</v>
      </c>
      <c r="AF408" s="8">
        <f t="shared" si="26"/>
        <v>1</v>
      </c>
      <c r="AG408" s="8">
        <v>51.03</v>
      </c>
      <c r="AH408" s="4">
        <f t="shared" si="27"/>
        <v>2.5000000000000001E-2</v>
      </c>
      <c r="AI408" s="4">
        <f t="shared" si="27"/>
        <v>1.2757499999999999</v>
      </c>
      <c r="AK408" s="10">
        <f>Q408*(0.0126*(2.5^3.0673))+R408*(0.0126*(7.5^3.0673))+S408*(0.0126*(15^3.0673))+T408*(0.0126*(25^3.0673))+U408*(0.0126*(35^3.0673))</f>
        <v>51.026439339633377</v>
      </c>
    </row>
    <row r="409" spans="1:41" ht="12.75" customHeight="1">
      <c r="A409" s="12">
        <v>28</v>
      </c>
      <c r="B409" s="12">
        <v>3</v>
      </c>
      <c r="C409" s="12">
        <v>1</v>
      </c>
      <c r="D409" s="5">
        <v>39484</v>
      </c>
      <c r="E409" s="6" t="s">
        <v>37</v>
      </c>
      <c r="F409" s="12" t="s">
        <v>126</v>
      </c>
      <c r="G409" s="12" t="s">
        <v>126</v>
      </c>
      <c r="H409" s="12" t="s">
        <v>39</v>
      </c>
      <c r="I409" s="12" t="s">
        <v>40</v>
      </c>
      <c r="J409" s="12" t="s">
        <v>110</v>
      </c>
      <c r="K409" s="11">
        <v>25</v>
      </c>
      <c r="L409" s="4" t="str">
        <f t="shared" si="24"/>
        <v>20-25</v>
      </c>
      <c r="M409" s="12" t="s">
        <v>42</v>
      </c>
      <c r="N409" s="12">
        <v>11</v>
      </c>
      <c r="O409" s="12" t="s">
        <v>47</v>
      </c>
      <c r="P409" s="12" t="s">
        <v>48</v>
      </c>
      <c r="R409" s="7">
        <v>4</v>
      </c>
      <c r="AE409" s="4">
        <f t="shared" si="25"/>
        <v>7.5</v>
      </c>
      <c r="AF409" s="8">
        <f t="shared" si="26"/>
        <v>4</v>
      </c>
      <c r="AG409" s="8">
        <v>49.37</v>
      </c>
      <c r="AH409" s="4">
        <f t="shared" si="27"/>
        <v>0.1</v>
      </c>
      <c r="AI409" s="4">
        <f t="shared" si="27"/>
        <v>1.2342499999999998</v>
      </c>
      <c r="AK409" s="10">
        <f>Q409*(0.0251*(2.5^3.076))+R409*(0.0251*(7.5^3.076))+S409*(0.0251*(15^3.076))</f>
        <v>49.365343008961865</v>
      </c>
    </row>
    <row r="410" spans="1:41" s="13" customFormat="1" ht="12.75" customHeight="1">
      <c r="A410" s="12">
        <v>28</v>
      </c>
      <c r="B410" s="12">
        <v>3</v>
      </c>
      <c r="C410" s="12">
        <v>1</v>
      </c>
      <c r="D410" s="14">
        <v>39484</v>
      </c>
      <c r="E410" s="6" t="s">
        <v>37</v>
      </c>
      <c r="F410" s="12" t="s">
        <v>126</v>
      </c>
      <c r="G410" s="12" t="s">
        <v>126</v>
      </c>
      <c r="H410" s="12" t="s">
        <v>39</v>
      </c>
      <c r="I410" s="12" t="s">
        <v>40</v>
      </c>
      <c r="J410" s="12" t="s">
        <v>110</v>
      </c>
      <c r="K410" s="11">
        <v>25</v>
      </c>
      <c r="L410" s="12" t="str">
        <f t="shared" si="24"/>
        <v>20-25</v>
      </c>
      <c r="M410" s="12" t="s">
        <v>42</v>
      </c>
      <c r="N410" s="12">
        <v>12</v>
      </c>
      <c r="O410" s="12" t="s">
        <v>72</v>
      </c>
      <c r="P410" s="6" t="s">
        <v>46</v>
      </c>
      <c r="Q410" s="15">
        <v>1</v>
      </c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2">
        <f t="shared" si="25"/>
        <v>2.5</v>
      </c>
      <c r="AF410" s="16">
        <f t="shared" si="26"/>
        <v>1</v>
      </c>
      <c r="AG410" s="16">
        <v>0.21</v>
      </c>
      <c r="AH410" s="12">
        <f t="shared" si="27"/>
        <v>2.5000000000000001E-2</v>
      </c>
      <c r="AI410" s="4">
        <f t="shared" si="27"/>
        <v>5.2499999999999995E-3</v>
      </c>
      <c r="AJ410" s="12"/>
      <c r="AK410" s="10">
        <f>Q410*(0.0128*(2.5^3.036))+R410*(0.0128*(7.5^3.036))+S410*(0.0128*(15^3.036))</f>
        <v>0.20670731032441741</v>
      </c>
      <c r="AL410" s="4"/>
      <c r="AM410" s="4"/>
      <c r="AN410" s="4"/>
      <c r="AO410" s="4"/>
    </row>
    <row r="411" spans="1:41" s="12" customFormat="1" ht="12.75" customHeight="1">
      <c r="A411" s="12">
        <v>28</v>
      </c>
      <c r="B411" s="12">
        <v>3</v>
      </c>
      <c r="C411" s="12">
        <v>1</v>
      </c>
      <c r="D411" s="14">
        <v>39484</v>
      </c>
      <c r="E411" s="6" t="s">
        <v>37</v>
      </c>
      <c r="F411" s="12" t="s">
        <v>126</v>
      </c>
      <c r="G411" s="12" t="s">
        <v>126</v>
      </c>
      <c r="H411" s="12" t="s">
        <v>39</v>
      </c>
      <c r="I411" s="12" t="s">
        <v>40</v>
      </c>
      <c r="J411" s="12" t="s">
        <v>110</v>
      </c>
      <c r="K411" s="11">
        <v>25</v>
      </c>
      <c r="L411" s="12" t="str">
        <f t="shared" si="24"/>
        <v>20-25</v>
      </c>
      <c r="M411" s="12" t="s">
        <v>42</v>
      </c>
      <c r="N411" s="12">
        <v>13</v>
      </c>
      <c r="O411" s="12" t="s">
        <v>71</v>
      </c>
      <c r="P411" s="6" t="s">
        <v>46</v>
      </c>
      <c r="Q411" s="15">
        <v>1</v>
      </c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2">
        <f t="shared" si="25"/>
        <v>2.5</v>
      </c>
      <c r="AF411" s="16">
        <f t="shared" si="26"/>
        <v>1</v>
      </c>
      <c r="AG411" s="16">
        <v>0.14000000000000001</v>
      </c>
      <c r="AH411" s="12">
        <f t="shared" si="27"/>
        <v>2.5000000000000001E-2</v>
      </c>
      <c r="AI411" s="4">
        <f t="shared" si="27"/>
        <v>3.5000000000000005E-3</v>
      </c>
      <c r="AK411" s="10">
        <f>Q411*(0.0089*(2.5^3))+R411*(0.0089*(7.5^3))</f>
        <v>0.13906250000000001</v>
      </c>
    </row>
    <row r="412" spans="1:41" ht="12.75" customHeight="1">
      <c r="A412" s="12">
        <v>28</v>
      </c>
      <c r="B412" s="12">
        <v>3</v>
      </c>
      <c r="C412" s="12">
        <v>1</v>
      </c>
      <c r="D412" s="5">
        <v>39484</v>
      </c>
      <c r="E412" s="6" t="s">
        <v>37</v>
      </c>
      <c r="F412" s="12" t="s">
        <v>126</v>
      </c>
      <c r="G412" s="12" t="s">
        <v>126</v>
      </c>
      <c r="H412" s="12" t="s">
        <v>39</v>
      </c>
      <c r="I412" s="12" t="s">
        <v>40</v>
      </c>
      <c r="J412" s="12" t="s">
        <v>110</v>
      </c>
      <c r="K412" s="11">
        <v>25</v>
      </c>
      <c r="L412" s="4" t="str">
        <f t="shared" si="24"/>
        <v>20-25</v>
      </c>
      <c r="M412" s="12" t="s">
        <v>42</v>
      </c>
      <c r="N412" s="12">
        <v>14</v>
      </c>
      <c r="O412" s="12" t="s">
        <v>55</v>
      </c>
      <c r="P412" s="6" t="s">
        <v>56</v>
      </c>
      <c r="Q412" s="7">
        <v>1</v>
      </c>
      <c r="AE412" s="4">
        <f t="shared" si="25"/>
        <v>2.5</v>
      </c>
      <c r="AF412" s="8">
        <f t="shared" si="26"/>
        <v>1</v>
      </c>
      <c r="AG412" s="8">
        <v>0.17</v>
      </c>
      <c r="AH412" s="4">
        <f t="shared" si="27"/>
        <v>2.5000000000000001E-2</v>
      </c>
      <c r="AI412" s="4">
        <f t="shared" si="27"/>
        <v>4.2500000000000003E-3</v>
      </c>
      <c r="AK412" s="10">
        <f>Q412*(0.0109*(2.5^3.0249))+R412*(0.0109*(7.5^3.0249))</f>
        <v>0.17424295598865394</v>
      </c>
    </row>
    <row r="413" spans="1:41" ht="12.75" customHeight="1">
      <c r="A413" s="12">
        <v>29</v>
      </c>
      <c r="B413" s="12">
        <v>3</v>
      </c>
      <c r="C413" s="12">
        <v>1</v>
      </c>
      <c r="D413" s="5">
        <v>39484</v>
      </c>
      <c r="E413" s="6" t="s">
        <v>37</v>
      </c>
      <c r="F413" s="12" t="s">
        <v>126</v>
      </c>
      <c r="G413" s="12" t="s">
        <v>126</v>
      </c>
      <c r="H413" s="12" t="s">
        <v>39</v>
      </c>
      <c r="I413" s="12" t="s">
        <v>40</v>
      </c>
      <c r="J413" s="12" t="s">
        <v>110</v>
      </c>
      <c r="K413" s="11">
        <v>23</v>
      </c>
      <c r="L413" s="4" t="str">
        <f t="shared" si="24"/>
        <v>20-25</v>
      </c>
      <c r="M413" s="12" t="s">
        <v>42</v>
      </c>
      <c r="N413" s="12">
        <v>1</v>
      </c>
      <c r="O413" s="12" t="s">
        <v>68</v>
      </c>
      <c r="P413" s="6" t="s">
        <v>46</v>
      </c>
      <c r="S413" s="7">
        <v>1</v>
      </c>
      <c r="T413" s="7">
        <v>4</v>
      </c>
      <c r="AE413" s="4">
        <f t="shared" si="25"/>
        <v>23</v>
      </c>
      <c r="AF413" s="8">
        <f t="shared" si="26"/>
        <v>5</v>
      </c>
      <c r="AG413" s="8">
        <v>670.22</v>
      </c>
      <c r="AH413" s="4">
        <f t="shared" si="27"/>
        <v>0.125</v>
      </c>
      <c r="AI413" s="4">
        <f t="shared" si="27"/>
        <v>16.755500000000001</v>
      </c>
      <c r="AK413" s="10">
        <f>Q413*(0.0208*((2.5/1.21)^3))+R413*(0.0208*((7.5/1.21)^3))+S413*(0.0208*((15/1.21)^3))+T413*(0.0079*(25^3.076))+U413*(0.0079*(35^3.076))</f>
        <v>670.22110821881427</v>
      </c>
    </row>
    <row r="414" spans="1:41" ht="12.75" customHeight="1">
      <c r="A414" s="12">
        <v>29</v>
      </c>
      <c r="B414" s="12">
        <v>3</v>
      </c>
      <c r="C414" s="12">
        <v>1</v>
      </c>
      <c r="D414" s="5">
        <v>39484</v>
      </c>
      <c r="E414" s="6" t="s">
        <v>37</v>
      </c>
      <c r="F414" s="12" t="s">
        <v>126</v>
      </c>
      <c r="G414" s="12" t="s">
        <v>126</v>
      </c>
      <c r="H414" s="12" t="s">
        <v>39</v>
      </c>
      <c r="I414" s="12" t="s">
        <v>40</v>
      </c>
      <c r="J414" s="12" t="s">
        <v>110</v>
      </c>
      <c r="K414" s="11">
        <v>23</v>
      </c>
      <c r="L414" s="4" t="str">
        <f t="shared" si="24"/>
        <v>20-25</v>
      </c>
      <c r="M414" s="12" t="s">
        <v>42</v>
      </c>
      <c r="N414" s="12">
        <v>2</v>
      </c>
      <c r="O414" s="12" t="s">
        <v>82</v>
      </c>
      <c r="P414" s="6" t="s">
        <v>46</v>
      </c>
      <c r="T414" s="7">
        <v>1</v>
      </c>
      <c r="AE414" s="4">
        <f t="shared" si="25"/>
        <v>25</v>
      </c>
      <c r="AF414" s="8">
        <f t="shared" si="26"/>
        <v>1</v>
      </c>
      <c r="AG414" s="8">
        <v>251.27</v>
      </c>
      <c r="AH414" s="4">
        <f t="shared" si="27"/>
        <v>2.5000000000000001E-2</v>
      </c>
      <c r="AI414" s="4">
        <f t="shared" si="27"/>
        <v>6.2817500000000006</v>
      </c>
      <c r="AK414" s="10">
        <f>Q414*(0.0121*((2.5/1.09)^3.161))+R414*(0.0121*((7.5/1.09)^3.161))+S414*(0.0335*(15^2.772))+T414*(0.0335*(25^2.772))+U414*(0.0335*(35^2.772))</f>
        <v>251.26645415008608</v>
      </c>
    </row>
    <row r="415" spans="1:41" ht="12.75" customHeight="1">
      <c r="A415" s="12">
        <v>29</v>
      </c>
      <c r="B415" s="12">
        <v>3</v>
      </c>
      <c r="C415" s="12">
        <v>1</v>
      </c>
      <c r="D415" s="5">
        <v>39484</v>
      </c>
      <c r="E415" s="6" t="s">
        <v>37</v>
      </c>
      <c r="F415" s="12" t="s">
        <v>126</v>
      </c>
      <c r="G415" s="12" t="s">
        <v>126</v>
      </c>
      <c r="H415" s="12" t="s">
        <v>39</v>
      </c>
      <c r="I415" s="12" t="s">
        <v>40</v>
      </c>
      <c r="J415" s="12" t="s">
        <v>110</v>
      </c>
      <c r="K415" s="11">
        <v>23</v>
      </c>
      <c r="L415" s="4" t="str">
        <f t="shared" si="24"/>
        <v>20-25</v>
      </c>
      <c r="M415" s="12" t="s">
        <v>42</v>
      </c>
      <c r="N415" s="12">
        <v>3</v>
      </c>
      <c r="O415" s="12" t="s">
        <v>58</v>
      </c>
      <c r="P415" s="12" t="s">
        <v>46</v>
      </c>
      <c r="U415" s="7">
        <v>1</v>
      </c>
      <c r="AE415" s="4">
        <f t="shared" si="25"/>
        <v>35</v>
      </c>
      <c r="AF415" s="8">
        <f t="shared" si="26"/>
        <v>1</v>
      </c>
      <c r="AG415" s="8">
        <v>590.5</v>
      </c>
      <c r="AH415" s="4">
        <f t="shared" si="27"/>
        <v>2.5000000000000001E-2</v>
      </c>
      <c r="AI415" s="4">
        <f t="shared" si="27"/>
        <v>14.762499999999999</v>
      </c>
      <c r="AK415" s="10">
        <f>Q415*(0.0145*((2.5/1.08175)^3.053))+R415*(0.0145*((7.5/1.08175)^3.053))+S415*(0.0145*((15/1.08175)^3.053))+T415*(0.0145*((25/1.08175)^3.053))+U415*(0.0145*((35/1.08175)^3.053))+V415*(0.0145*((45/1.08175)^3.053))+W415*(0.0145*((55/1.08175)^3.053))</f>
        <v>590.49782747127915</v>
      </c>
    </row>
    <row r="416" spans="1:41" ht="12.75" customHeight="1">
      <c r="A416" s="12">
        <v>29</v>
      </c>
      <c r="B416" s="12">
        <v>3</v>
      </c>
      <c r="C416" s="12">
        <v>1</v>
      </c>
      <c r="D416" s="5">
        <v>39484</v>
      </c>
      <c r="E416" s="6" t="s">
        <v>37</v>
      </c>
      <c r="F416" s="12" t="s">
        <v>126</v>
      </c>
      <c r="G416" s="12" t="s">
        <v>126</v>
      </c>
      <c r="H416" s="12" t="s">
        <v>39</v>
      </c>
      <c r="I416" s="12" t="s">
        <v>40</v>
      </c>
      <c r="J416" s="12" t="s">
        <v>110</v>
      </c>
      <c r="K416" s="11">
        <v>23</v>
      </c>
      <c r="L416" s="4" t="str">
        <f t="shared" si="24"/>
        <v>20-25</v>
      </c>
      <c r="M416" s="12" t="s">
        <v>42</v>
      </c>
      <c r="N416" s="12">
        <v>4</v>
      </c>
      <c r="O416" s="12" t="s">
        <v>47</v>
      </c>
      <c r="P416" s="12" t="s">
        <v>48</v>
      </c>
      <c r="S416" s="7">
        <v>4</v>
      </c>
      <c r="AE416" s="4">
        <f t="shared" si="25"/>
        <v>15</v>
      </c>
      <c r="AF416" s="8">
        <f t="shared" si="26"/>
        <v>4</v>
      </c>
      <c r="AG416" s="8">
        <v>416.28</v>
      </c>
      <c r="AH416" s="4">
        <f t="shared" si="27"/>
        <v>0.1</v>
      </c>
      <c r="AI416" s="4">
        <f t="shared" si="27"/>
        <v>10.407</v>
      </c>
      <c r="AK416" s="10">
        <f>Q416*(0.0251*(2.5^3.076))+R416*(0.0251*(7.5^3.076))+S416*(0.0251*(15^3.076))</f>
        <v>416.28467738841681</v>
      </c>
    </row>
    <row r="417" spans="1:37" ht="12.75" customHeight="1">
      <c r="A417" s="12">
        <v>29</v>
      </c>
      <c r="B417" s="12">
        <v>3</v>
      </c>
      <c r="C417" s="12">
        <v>1</v>
      </c>
      <c r="D417" s="5">
        <v>39484</v>
      </c>
      <c r="E417" s="6" t="s">
        <v>37</v>
      </c>
      <c r="F417" s="12" t="s">
        <v>126</v>
      </c>
      <c r="G417" s="12" t="s">
        <v>126</v>
      </c>
      <c r="H417" s="12" t="s">
        <v>39</v>
      </c>
      <c r="I417" s="12" t="s">
        <v>40</v>
      </c>
      <c r="J417" s="12" t="s">
        <v>110</v>
      </c>
      <c r="K417" s="11">
        <v>23</v>
      </c>
      <c r="L417" s="4" t="str">
        <f t="shared" si="24"/>
        <v>20-25</v>
      </c>
      <c r="M417" s="12" t="s">
        <v>42</v>
      </c>
      <c r="N417" s="12">
        <v>5</v>
      </c>
      <c r="O417" s="12" t="s">
        <v>52</v>
      </c>
      <c r="P417" s="6" t="s">
        <v>46</v>
      </c>
      <c r="T417" s="7">
        <v>16</v>
      </c>
      <c r="AE417" s="4">
        <f t="shared" si="25"/>
        <v>25</v>
      </c>
      <c r="AF417" s="8">
        <f t="shared" si="26"/>
        <v>16</v>
      </c>
      <c r="AG417" s="8">
        <v>2447.29</v>
      </c>
      <c r="AH417" s="4">
        <f t="shared" si="27"/>
        <v>0.4</v>
      </c>
      <c r="AI417" s="4">
        <f t="shared" si="27"/>
        <v>61.182249999999996</v>
      </c>
      <c r="AJ417" s="9"/>
      <c r="AK417" s="10">
        <f>Q417*(0.01*(((2.5-1.82)/1.15)^3.208))+R417*(0.01*(((7.5-1.82)/1.15)^3.208))+S417*(0.01*(((15-1.82)/1.15)^3.208))+T417*(0.01*(((25-1.82)/1.15)^3.208))</f>
        <v>2447.2886692809075</v>
      </c>
    </row>
    <row r="418" spans="1:37" ht="12.75" customHeight="1">
      <c r="A418" s="12">
        <v>29</v>
      </c>
      <c r="B418" s="12">
        <v>3</v>
      </c>
      <c r="C418" s="12">
        <v>1</v>
      </c>
      <c r="D418" s="5">
        <v>39484</v>
      </c>
      <c r="E418" s="6" t="s">
        <v>37</v>
      </c>
      <c r="F418" s="12" t="s">
        <v>126</v>
      </c>
      <c r="G418" s="12" t="s">
        <v>126</v>
      </c>
      <c r="H418" s="12" t="s">
        <v>39</v>
      </c>
      <c r="I418" s="12" t="s">
        <v>40</v>
      </c>
      <c r="J418" s="12" t="s">
        <v>110</v>
      </c>
      <c r="K418" s="11">
        <v>23</v>
      </c>
      <c r="L418" s="4" t="str">
        <f t="shared" si="24"/>
        <v>20-25</v>
      </c>
      <c r="M418" s="12" t="s">
        <v>42</v>
      </c>
      <c r="N418" s="12">
        <v>6</v>
      </c>
      <c r="O418" s="12" t="s">
        <v>60</v>
      </c>
      <c r="P418" s="12" t="s">
        <v>48</v>
      </c>
      <c r="R418" s="7">
        <v>3</v>
      </c>
      <c r="AE418" s="4">
        <f t="shared" si="25"/>
        <v>7.5</v>
      </c>
      <c r="AF418" s="8">
        <f t="shared" si="26"/>
        <v>3</v>
      </c>
      <c r="AG418" s="8">
        <v>21.11</v>
      </c>
      <c r="AH418" s="4">
        <f t="shared" si="27"/>
        <v>7.4999999999999997E-2</v>
      </c>
      <c r="AI418" s="4">
        <f t="shared" si="27"/>
        <v>0.52774999999999994</v>
      </c>
      <c r="AK418" s="10">
        <f>Q418*(0.0197*(2.5^2.9174))+R418*(0.0197*(7.5^2.9174))+S418*(0.0197*(15^2.9174))</f>
        <v>21.110144724316534</v>
      </c>
    </row>
    <row r="419" spans="1:37" ht="12.75" customHeight="1">
      <c r="A419" s="12">
        <v>29</v>
      </c>
      <c r="B419" s="12">
        <v>3</v>
      </c>
      <c r="C419" s="12">
        <v>1</v>
      </c>
      <c r="D419" s="5">
        <v>39484</v>
      </c>
      <c r="E419" s="6" t="s">
        <v>37</v>
      </c>
      <c r="F419" s="12" t="s">
        <v>126</v>
      </c>
      <c r="G419" s="12" t="s">
        <v>126</v>
      </c>
      <c r="H419" s="12" t="s">
        <v>39</v>
      </c>
      <c r="I419" s="12" t="s">
        <v>40</v>
      </c>
      <c r="J419" s="12" t="s">
        <v>110</v>
      </c>
      <c r="K419" s="11">
        <v>23</v>
      </c>
      <c r="L419" s="4" t="str">
        <f t="shared" si="24"/>
        <v>20-25</v>
      </c>
      <c r="M419" s="12" t="s">
        <v>42</v>
      </c>
      <c r="N419" s="12">
        <v>7</v>
      </c>
      <c r="O419" s="12" t="s">
        <v>59</v>
      </c>
      <c r="P419" s="6" t="s">
        <v>46</v>
      </c>
      <c r="R419" s="7">
        <v>1</v>
      </c>
      <c r="S419" s="7">
        <v>3</v>
      </c>
      <c r="AE419" s="4">
        <f t="shared" si="25"/>
        <v>13.1</v>
      </c>
      <c r="AF419" s="8">
        <f t="shared" si="26"/>
        <v>4</v>
      </c>
      <c r="AG419" s="8">
        <v>118.33</v>
      </c>
      <c r="AH419" s="4">
        <f t="shared" si="27"/>
        <v>0.1</v>
      </c>
      <c r="AI419" s="4">
        <f t="shared" si="27"/>
        <v>2.95825</v>
      </c>
      <c r="AK419" s="10">
        <f>Q419*(0.0093*(2.5^3.07))+R419*(0.0093*(7.5^3.07))+S419*(0.0093*(15^3.07))+T419*(0.0126*(25^3.0673))</f>
        <v>118.33401304983316</v>
      </c>
    </row>
    <row r="420" spans="1:37" ht="12.75" customHeight="1">
      <c r="A420" s="12">
        <v>29</v>
      </c>
      <c r="B420" s="12">
        <v>3</v>
      </c>
      <c r="C420" s="12">
        <v>1</v>
      </c>
      <c r="D420" s="5">
        <v>39484</v>
      </c>
      <c r="E420" s="6" t="s">
        <v>37</v>
      </c>
      <c r="F420" s="12" t="s">
        <v>126</v>
      </c>
      <c r="G420" s="12" t="s">
        <v>126</v>
      </c>
      <c r="H420" s="12" t="s">
        <v>39</v>
      </c>
      <c r="I420" s="12" t="s">
        <v>40</v>
      </c>
      <c r="J420" s="12" t="s">
        <v>110</v>
      </c>
      <c r="K420" s="11">
        <v>23</v>
      </c>
      <c r="L420" s="4" t="str">
        <f t="shared" si="24"/>
        <v>20-25</v>
      </c>
      <c r="M420" s="12" t="s">
        <v>42</v>
      </c>
      <c r="N420" s="12">
        <v>8</v>
      </c>
      <c r="O420" s="12" t="s">
        <v>138</v>
      </c>
      <c r="P420" s="12" t="s">
        <v>81</v>
      </c>
      <c r="T420" s="7">
        <v>1</v>
      </c>
      <c r="AE420" s="4">
        <f t="shared" si="25"/>
        <v>25</v>
      </c>
      <c r="AF420" s="8">
        <f t="shared" si="26"/>
        <v>1</v>
      </c>
      <c r="AG420" s="8">
        <v>228.67</v>
      </c>
      <c r="AH420" s="4">
        <f t="shared" si="27"/>
        <v>2.5000000000000001E-2</v>
      </c>
      <c r="AI420" s="4">
        <f t="shared" si="27"/>
        <v>5.7167499999999993</v>
      </c>
      <c r="AK420" s="10">
        <f>Q420*(0.0139*(2.5^3.016))+R420*(0.0139*(7.5^3.016))+S420*(0.0139*(15^3.016))+T420*(0.0139*(25^3.016))+U420*(0.0139*(35^3.016))</f>
        <v>228.66614299755608</v>
      </c>
    </row>
    <row r="421" spans="1:37" ht="12.75" customHeight="1">
      <c r="A421" s="12">
        <v>29</v>
      </c>
      <c r="B421" s="12">
        <v>3</v>
      </c>
      <c r="C421" s="12">
        <v>1</v>
      </c>
      <c r="D421" s="5">
        <v>39484</v>
      </c>
      <c r="E421" s="6" t="s">
        <v>37</v>
      </c>
      <c r="F421" s="12" t="s">
        <v>126</v>
      </c>
      <c r="G421" s="12" t="s">
        <v>126</v>
      </c>
      <c r="H421" s="12" t="s">
        <v>39</v>
      </c>
      <c r="I421" s="12" t="s">
        <v>40</v>
      </c>
      <c r="J421" s="12" t="s">
        <v>110</v>
      </c>
      <c r="K421" s="11">
        <v>23</v>
      </c>
      <c r="L421" s="4" t="str">
        <f t="shared" si="24"/>
        <v>20-25</v>
      </c>
      <c r="M421" s="12" t="s">
        <v>42</v>
      </c>
      <c r="N421" s="12">
        <v>9</v>
      </c>
      <c r="O421" s="12" t="s">
        <v>79</v>
      </c>
      <c r="P421" s="12" t="s">
        <v>54</v>
      </c>
      <c r="T421" s="7">
        <v>1</v>
      </c>
      <c r="AE421" s="4">
        <f t="shared" si="25"/>
        <v>25</v>
      </c>
      <c r="AF421" s="8">
        <f t="shared" si="26"/>
        <v>1</v>
      </c>
      <c r="AG421" s="8">
        <v>317.86</v>
      </c>
      <c r="AH421" s="4">
        <f t="shared" si="27"/>
        <v>2.5000000000000001E-2</v>
      </c>
      <c r="AI421" s="4">
        <f t="shared" si="27"/>
        <v>7.9465000000000003</v>
      </c>
      <c r="AK421" s="10">
        <f>Q421*(0.024*(2.5^2.93))+R421*(0.024*(7.5^2.93))+S421*(0.0225*((15/1.03416)^3))+T421*(0.0225*((25/1.03416)^3))+U421*(0.0225*((35/1.03416)^3))</f>
        <v>317.86253067900554</v>
      </c>
    </row>
    <row r="422" spans="1:37" ht="12.75" customHeight="1">
      <c r="A422" s="12">
        <v>29</v>
      </c>
      <c r="B422" s="12">
        <v>3</v>
      </c>
      <c r="C422" s="12">
        <v>1</v>
      </c>
      <c r="D422" s="5">
        <v>39484</v>
      </c>
      <c r="E422" s="6" t="s">
        <v>37</v>
      </c>
      <c r="F422" s="12" t="s">
        <v>126</v>
      </c>
      <c r="G422" s="12" t="s">
        <v>126</v>
      </c>
      <c r="H422" s="12" t="s">
        <v>39</v>
      </c>
      <c r="I422" s="12" t="s">
        <v>40</v>
      </c>
      <c r="J422" s="12" t="s">
        <v>110</v>
      </c>
      <c r="K422" s="11">
        <v>23</v>
      </c>
      <c r="L422" s="4" t="str">
        <f t="shared" si="24"/>
        <v>20-25</v>
      </c>
      <c r="M422" s="12" t="s">
        <v>42</v>
      </c>
      <c r="N422" s="12">
        <v>10</v>
      </c>
      <c r="O422" s="12" t="s">
        <v>55</v>
      </c>
      <c r="P422" s="6" t="s">
        <v>56</v>
      </c>
      <c r="Q422" s="7">
        <v>2</v>
      </c>
      <c r="AE422" s="4">
        <f t="shared" si="25"/>
        <v>2.5</v>
      </c>
      <c r="AF422" s="8">
        <f t="shared" si="26"/>
        <v>2</v>
      </c>
      <c r="AG422" s="8">
        <v>0.35</v>
      </c>
      <c r="AH422" s="4">
        <f t="shared" si="27"/>
        <v>0.05</v>
      </c>
      <c r="AI422" s="4">
        <f t="shared" si="27"/>
        <v>8.7499999999999991E-3</v>
      </c>
      <c r="AK422" s="10">
        <f>Q422*(0.0109*(2.5^3.0249))+R422*(0.0109*(7.5^3.0249))</f>
        <v>0.34848591197730788</v>
      </c>
    </row>
    <row r="423" spans="1:37" ht="12.75" customHeight="1">
      <c r="A423" s="12">
        <v>29</v>
      </c>
      <c r="B423" s="12">
        <v>3</v>
      </c>
      <c r="C423" s="12">
        <v>1</v>
      </c>
      <c r="D423" s="5">
        <v>39484</v>
      </c>
      <c r="E423" s="6" t="s">
        <v>37</v>
      </c>
      <c r="F423" s="12" t="s">
        <v>126</v>
      </c>
      <c r="G423" s="12" t="s">
        <v>126</v>
      </c>
      <c r="H423" s="12" t="s">
        <v>39</v>
      </c>
      <c r="I423" s="12" t="s">
        <v>40</v>
      </c>
      <c r="J423" s="12" t="s">
        <v>110</v>
      </c>
      <c r="K423" s="11">
        <v>23</v>
      </c>
      <c r="L423" s="4" t="str">
        <f t="shared" si="24"/>
        <v>20-25</v>
      </c>
      <c r="M423" s="12" t="s">
        <v>42</v>
      </c>
      <c r="N423" s="12">
        <v>11</v>
      </c>
      <c r="O423" s="11" t="s">
        <v>97</v>
      </c>
      <c r="P423" s="12" t="s">
        <v>46</v>
      </c>
      <c r="R423" s="7">
        <v>2</v>
      </c>
      <c r="AE423" s="4">
        <f t="shared" si="25"/>
        <v>7.5</v>
      </c>
      <c r="AF423" s="8">
        <f t="shared" si="26"/>
        <v>2</v>
      </c>
      <c r="AG423" s="8">
        <v>5.19</v>
      </c>
      <c r="AH423" s="4">
        <f t="shared" si="27"/>
        <v>0.05</v>
      </c>
      <c r="AI423" s="4">
        <f t="shared" si="27"/>
        <v>0.12975</v>
      </c>
      <c r="AK423" s="10">
        <f>Q423*(0.0026*(2.5^3.427))+R423*(0.0026*(7.5^3.427))+S423*(0.0026*(15^3.427))</f>
        <v>5.1860690307199979</v>
      </c>
    </row>
    <row r="424" spans="1:37" ht="12.75" customHeight="1">
      <c r="A424" s="12">
        <v>29</v>
      </c>
      <c r="B424" s="12">
        <v>3</v>
      </c>
      <c r="C424" s="12">
        <v>1</v>
      </c>
      <c r="D424" s="5">
        <v>39484</v>
      </c>
      <c r="E424" s="6" t="s">
        <v>37</v>
      </c>
      <c r="F424" s="12" t="s">
        <v>126</v>
      </c>
      <c r="G424" s="12" t="s">
        <v>126</v>
      </c>
      <c r="H424" s="12" t="s">
        <v>39</v>
      </c>
      <c r="I424" s="12" t="s">
        <v>40</v>
      </c>
      <c r="J424" s="12" t="s">
        <v>110</v>
      </c>
      <c r="K424" s="11">
        <v>23</v>
      </c>
      <c r="L424" s="4" t="str">
        <f t="shared" si="24"/>
        <v>20-25</v>
      </c>
      <c r="M424" s="12" t="s">
        <v>42</v>
      </c>
      <c r="N424" s="12">
        <v>12</v>
      </c>
      <c r="O424" s="12" t="s">
        <v>72</v>
      </c>
      <c r="P424" s="6" t="s">
        <v>46</v>
      </c>
      <c r="R424" s="7">
        <v>1</v>
      </c>
      <c r="AE424" s="4">
        <f t="shared" si="25"/>
        <v>7.5</v>
      </c>
      <c r="AF424" s="8">
        <f t="shared" si="26"/>
        <v>1</v>
      </c>
      <c r="AG424" s="8">
        <v>5.81</v>
      </c>
      <c r="AH424" s="4">
        <f t="shared" si="27"/>
        <v>2.5000000000000001E-2</v>
      </c>
      <c r="AI424" s="4">
        <f t="shared" si="27"/>
        <v>0.14524999999999999</v>
      </c>
      <c r="AK424" s="10">
        <f>Q424*(0.0128*(2.5^3.036))+R424*(0.0128*(7.5^3.036))+S424*(0.0128*(15^3.036))</f>
        <v>5.8062531280003862</v>
      </c>
    </row>
    <row r="425" spans="1:37" ht="12.75" customHeight="1">
      <c r="A425" s="12">
        <v>30</v>
      </c>
      <c r="B425" s="12">
        <v>3</v>
      </c>
      <c r="C425" s="12">
        <v>1</v>
      </c>
      <c r="D425" s="5">
        <v>39484</v>
      </c>
      <c r="E425" s="6" t="s">
        <v>37</v>
      </c>
      <c r="F425" s="12" t="s">
        <v>126</v>
      </c>
      <c r="G425" s="12" t="s">
        <v>126</v>
      </c>
      <c r="H425" s="12" t="s">
        <v>39</v>
      </c>
      <c r="I425" s="12" t="s">
        <v>40</v>
      </c>
      <c r="J425" s="12" t="s">
        <v>110</v>
      </c>
      <c r="K425" s="11">
        <v>23</v>
      </c>
      <c r="L425" s="4" t="str">
        <f t="shared" si="24"/>
        <v>20-25</v>
      </c>
      <c r="M425" s="12" t="s">
        <v>42</v>
      </c>
      <c r="N425" s="12">
        <v>1</v>
      </c>
      <c r="O425" s="12" t="s">
        <v>127</v>
      </c>
      <c r="P425" s="12" t="s">
        <v>46</v>
      </c>
      <c r="S425" s="7">
        <v>1</v>
      </c>
      <c r="AE425" s="4">
        <f t="shared" si="25"/>
        <v>15</v>
      </c>
      <c r="AF425" s="8">
        <f t="shared" si="26"/>
        <v>1</v>
      </c>
      <c r="AG425" s="8">
        <v>67.69</v>
      </c>
      <c r="AH425" s="4">
        <f t="shared" si="27"/>
        <v>2.5000000000000001E-2</v>
      </c>
      <c r="AI425" s="4">
        <f t="shared" si="27"/>
        <v>1.69225</v>
      </c>
      <c r="AK425" s="10">
        <f>Q425*(0.0201*(2.5^2.9992))+R425*(0.0201*(7.5^2.9992))+S425*(0.0201*(15^2.9992))+T425*(0.0201*(25^2.9992))+U425*(0.0201*(35^2.9992))</f>
        <v>67.690693197082425</v>
      </c>
    </row>
    <row r="426" spans="1:37" ht="12.75" customHeight="1">
      <c r="A426" s="12">
        <v>30</v>
      </c>
      <c r="B426" s="12">
        <v>3</v>
      </c>
      <c r="C426" s="12">
        <v>1</v>
      </c>
      <c r="D426" s="5">
        <v>39484</v>
      </c>
      <c r="E426" s="6" t="s">
        <v>37</v>
      </c>
      <c r="F426" s="12" t="s">
        <v>126</v>
      </c>
      <c r="G426" s="12" t="s">
        <v>126</v>
      </c>
      <c r="H426" s="12" t="s">
        <v>39</v>
      </c>
      <c r="I426" s="12" t="s">
        <v>40</v>
      </c>
      <c r="J426" s="12" t="s">
        <v>110</v>
      </c>
      <c r="K426" s="11">
        <v>23</v>
      </c>
      <c r="L426" s="4" t="str">
        <f t="shared" si="24"/>
        <v>20-25</v>
      </c>
      <c r="M426" s="12" t="s">
        <v>42</v>
      </c>
      <c r="N426" s="12">
        <v>2</v>
      </c>
      <c r="O426" s="12" t="s">
        <v>47</v>
      </c>
      <c r="P426" s="12" t="s">
        <v>48</v>
      </c>
      <c r="R426" s="7">
        <v>3</v>
      </c>
      <c r="AE426" s="4">
        <f t="shared" si="25"/>
        <v>7.5</v>
      </c>
      <c r="AF426" s="8">
        <f t="shared" si="26"/>
        <v>3</v>
      </c>
      <c r="AG426" s="8">
        <v>37.020000000000003</v>
      </c>
      <c r="AH426" s="4">
        <f t="shared" si="27"/>
        <v>7.4999999999999997E-2</v>
      </c>
      <c r="AI426" s="4">
        <f t="shared" si="27"/>
        <v>0.9255000000000001</v>
      </c>
      <c r="AK426" s="10">
        <f>Q426*(0.0251*(2.5^3.076))+R426*(0.0251*(7.5^3.076))+S426*(0.0251*(15^3.076))</f>
        <v>37.024007256721397</v>
      </c>
    </row>
    <row r="427" spans="1:37" ht="12.75" customHeight="1">
      <c r="A427" s="12">
        <v>30</v>
      </c>
      <c r="B427" s="12">
        <v>3</v>
      </c>
      <c r="C427" s="12">
        <v>1</v>
      </c>
      <c r="D427" s="5">
        <v>39484</v>
      </c>
      <c r="E427" s="6" t="s">
        <v>37</v>
      </c>
      <c r="F427" s="12" t="s">
        <v>126</v>
      </c>
      <c r="G427" s="12" t="s">
        <v>126</v>
      </c>
      <c r="H427" s="12" t="s">
        <v>39</v>
      </c>
      <c r="I427" s="12" t="s">
        <v>40</v>
      </c>
      <c r="J427" s="12" t="s">
        <v>110</v>
      </c>
      <c r="K427" s="11">
        <v>23</v>
      </c>
      <c r="L427" s="4" t="str">
        <f t="shared" si="24"/>
        <v>20-25</v>
      </c>
      <c r="M427" s="12" t="s">
        <v>42</v>
      </c>
      <c r="N427" s="12">
        <v>3</v>
      </c>
      <c r="O427" s="12" t="s">
        <v>52</v>
      </c>
      <c r="P427" s="6" t="s">
        <v>46</v>
      </c>
      <c r="S427" s="7">
        <v>18</v>
      </c>
      <c r="AE427" s="4">
        <f t="shared" si="25"/>
        <v>15</v>
      </c>
      <c r="AF427" s="8">
        <f t="shared" si="26"/>
        <v>18</v>
      </c>
      <c r="AG427" s="8">
        <v>450.03</v>
      </c>
      <c r="AH427" s="4">
        <f t="shared" si="27"/>
        <v>0.45</v>
      </c>
      <c r="AI427" s="4">
        <f t="shared" si="27"/>
        <v>11.25075</v>
      </c>
      <c r="AJ427" s="13"/>
      <c r="AK427" s="10">
        <f>Q427*(0.01*(((2.5-1.82)/1.15)^3.208))+R427*(0.01*(((7.5-1.82)/1.15)^3.208))+S427*(0.01*(((15-1.82)/1.15)^3.208))+T427*(0.01*(((25-1.82)/1.15)^3.208))</f>
        <v>450.03103994411919</v>
      </c>
    </row>
    <row r="428" spans="1:37" ht="12.75" customHeight="1">
      <c r="A428" s="12">
        <v>30</v>
      </c>
      <c r="B428" s="12">
        <v>3</v>
      </c>
      <c r="C428" s="12">
        <v>1</v>
      </c>
      <c r="D428" s="5">
        <v>39484</v>
      </c>
      <c r="E428" s="6" t="s">
        <v>37</v>
      </c>
      <c r="F428" s="12" t="s">
        <v>126</v>
      </c>
      <c r="G428" s="12" t="s">
        <v>126</v>
      </c>
      <c r="H428" s="12" t="s">
        <v>39</v>
      </c>
      <c r="I428" s="12" t="s">
        <v>40</v>
      </c>
      <c r="J428" s="12" t="s">
        <v>110</v>
      </c>
      <c r="K428" s="11">
        <v>23</v>
      </c>
      <c r="L428" s="4" t="str">
        <f t="shared" si="24"/>
        <v>20-25</v>
      </c>
      <c r="M428" s="12" t="s">
        <v>42</v>
      </c>
      <c r="N428" s="12">
        <v>4</v>
      </c>
      <c r="O428" s="12" t="s">
        <v>87</v>
      </c>
      <c r="P428" s="6" t="s">
        <v>46</v>
      </c>
      <c r="S428" s="7">
        <v>1</v>
      </c>
      <c r="AE428" s="4">
        <f t="shared" si="25"/>
        <v>15</v>
      </c>
      <c r="AF428" s="8">
        <f t="shared" si="26"/>
        <v>1</v>
      </c>
      <c r="AG428" s="8">
        <v>54.93</v>
      </c>
      <c r="AH428" s="4">
        <f t="shared" si="27"/>
        <v>2.5000000000000001E-2</v>
      </c>
      <c r="AI428" s="4">
        <f t="shared" si="27"/>
        <v>1.3732500000000001</v>
      </c>
      <c r="AK428" s="10">
        <f>Q428*(0.0229*((2.5/1.08)^2.958))+R428*(0.0229*((7.5/1.08)^2.958))+S428*(0.0229*((15/1.08)^2.958))+T428*(0.0229*((25/1.08)^2.958))+U428*(0.0229*((35/1.08)^2.958))</f>
        <v>54.934598899323518</v>
      </c>
    </row>
    <row r="429" spans="1:37" ht="12.75" customHeight="1">
      <c r="A429" s="12">
        <v>30</v>
      </c>
      <c r="B429" s="12">
        <v>3</v>
      </c>
      <c r="C429" s="12">
        <v>1</v>
      </c>
      <c r="D429" s="5">
        <v>39484</v>
      </c>
      <c r="E429" s="6" t="s">
        <v>37</v>
      </c>
      <c r="F429" s="12" t="s">
        <v>126</v>
      </c>
      <c r="G429" s="12" t="s">
        <v>126</v>
      </c>
      <c r="H429" s="12" t="s">
        <v>39</v>
      </c>
      <c r="I429" s="12" t="s">
        <v>40</v>
      </c>
      <c r="J429" s="12" t="s">
        <v>110</v>
      </c>
      <c r="K429" s="11">
        <v>23</v>
      </c>
      <c r="L429" s="4" t="str">
        <f t="shared" si="24"/>
        <v>20-25</v>
      </c>
      <c r="M429" s="12" t="s">
        <v>42</v>
      </c>
      <c r="N429" s="12">
        <v>5</v>
      </c>
      <c r="O429" s="12" t="s">
        <v>53</v>
      </c>
      <c r="P429" s="12" t="s">
        <v>54</v>
      </c>
      <c r="S429" s="15">
        <v>2</v>
      </c>
      <c r="T429" s="7">
        <v>1</v>
      </c>
      <c r="AE429" s="4">
        <f t="shared" si="25"/>
        <v>18.3</v>
      </c>
      <c r="AF429" s="8">
        <f t="shared" si="26"/>
        <v>3</v>
      </c>
      <c r="AG429" s="8">
        <v>368.35</v>
      </c>
      <c r="AH429" s="4">
        <f t="shared" si="27"/>
        <v>7.4999999999999997E-2</v>
      </c>
      <c r="AI429" s="4">
        <f t="shared" si="27"/>
        <v>9.2087500000000002</v>
      </c>
      <c r="AJ429" s="13"/>
      <c r="AK429" s="10">
        <f>Q429*(0.026*(2.5^2.87))+R429*(0.026*(7.5^2.87))+S429*(0.0236*((15/1.1)^2.975))+T429*(0.0236*((25/1.1)^2.975))+U429*(0.0236*((35/1.1)^2.975))</f>
        <v>368.35277212592871</v>
      </c>
    </row>
    <row r="430" spans="1:37" ht="12.75" customHeight="1">
      <c r="A430" s="12">
        <v>30</v>
      </c>
      <c r="B430" s="12">
        <v>3</v>
      </c>
      <c r="C430" s="12">
        <v>1</v>
      </c>
      <c r="D430" s="5">
        <v>39484</v>
      </c>
      <c r="E430" s="6" t="s">
        <v>37</v>
      </c>
      <c r="F430" s="12" t="s">
        <v>126</v>
      </c>
      <c r="G430" s="12" t="s">
        <v>126</v>
      </c>
      <c r="H430" s="12" t="s">
        <v>39</v>
      </c>
      <c r="I430" s="12" t="s">
        <v>40</v>
      </c>
      <c r="J430" s="12" t="s">
        <v>110</v>
      </c>
      <c r="K430" s="11">
        <v>23</v>
      </c>
      <c r="L430" s="4" t="str">
        <f t="shared" si="24"/>
        <v>20-25</v>
      </c>
      <c r="M430" s="12" t="s">
        <v>42</v>
      </c>
      <c r="N430" s="12">
        <v>6</v>
      </c>
      <c r="O430" s="12" t="s">
        <v>79</v>
      </c>
      <c r="P430" s="12" t="s">
        <v>54</v>
      </c>
      <c r="U430" s="7">
        <v>1</v>
      </c>
      <c r="AE430" s="4">
        <f t="shared" si="25"/>
        <v>35</v>
      </c>
      <c r="AF430" s="8">
        <f t="shared" si="26"/>
        <v>1</v>
      </c>
      <c r="AG430" s="8">
        <v>872.21</v>
      </c>
      <c r="AH430" s="4">
        <f t="shared" si="27"/>
        <v>2.5000000000000001E-2</v>
      </c>
      <c r="AI430" s="4">
        <f t="shared" si="27"/>
        <v>21.805250000000001</v>
      </c>
      <c r="AJ430" s="9"/>
      <c r="AK430" s="10">
        <f>Q430*(0.024*(2.5^2.93))+R430*(0.024*(7.5^2.93))+S430*(0.0225*((15/1.03416)^3))+T430*(0.0225*((25/1.03416)^3))+U430*(0.0225*((35/1.03416)^3))</f>
        <v>872.21478418319157</v>
      </c>
    </row>
    <row r="431" spans="1:37" s="13" customFormat="1" ht="12.75" customHeight="1">
      <c r="A431" s="12">
        <v>30</v>
      </c>
      <c r="B431" s="12">
        <v>3</v>
      </c>
      <c r="C431" s="12">
        <v>1</v>
      </c>
      <c r="D431" s="5">
        <v>39484</v>
      </c>
      <c r="E431" s="6" t="s">
        <v>37</v>
      </c>
      <c r="F431" s="12" t="s">
        <v>126</v>
      </c>
      <c r="G431" s="12" t="s">
        <v>126</v>
      </c>
      <c r="H431" s="12" t="s">
        <v>39</v>
      </c>
      <c r="I431" s="12" t="s">
        <v>40</v>
      </c>
      <c r="J431" s="12" t="s">
        <v>110</v>
      </c>
      <c r="K431" s="11">
        <v>23</v>
      </c>
      <c r="L431" s="4" t="str">
        <f t="shared" si="24"/>
        <v>20-25</v>
      </c>
      <c r="M431" s="12" t="s">
        <v>42</v>
      </c>
      <c r="N431" s="12">
        <v>7</v>
      </c>
      <c r="O431" s="12" t="s">
        <v>49</v>
      </c>
      <c r="P431" s="6" t="s">
        <v>46</v>
      </c>
      <c r="Q431" s="7"/>
      <c r="R431" s="7">
        <v>1</v>
      </c>
      <c r="S431" s="15">
        <v>1</v>
      </c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4">
        <f t="shared" si="25"/>
        <v>11.3</v>
      </c>
      <c r="AF431" s="8">
        <f t="shared" si="26"/>
        <v>2</v>
      </c>
      <c r="AG431" s="8">
        <v>57.11</v>
      </c>
      <c r="AH431" s="4">
        <f t="shared" si="27"/>
        <v>0.05</v>
      </c>
      <c r="AI431" s="4">
        <f t="shared" si="27"/>
        <v>1.4277500000000001</v>
      </c>
      <c r="AJ431" s="4"/>
      <c r="AK431" s="10">
        <f>Q431*(0.007*(2.5^3.39))+R431*(0.0126*(7.5^3.0673))+S431*(0.0126*(15^3.0673))+T431*(0.0126*(25^3.0673))+U431*(0.0126*(35^3.0673))</f>
        <v>57.114037236404933</v>
      </c>
    </row>
    <row r="432" spans="1:37" ht="12.75" customHeight="1">
      <c r="A432" s="12">
        <v>30</v>
      </c>
      <c r="B432" s="12">
        <v>3</v>
      </c>
      <c r="C432" s="12">
        <v>1</v>
      </c>
      <c r="D432" s="5">
        <v>39484</v>
      </c>
      <c r="E432" s="6" t="s">
        <v>37</v>
      </c>
      <c r="F432" s="12" t="s">
        <v>126</v>
      </c>
      <c r="G432" s="12" t="s">
        <v>126</v>
      </c>
      <c r="H432" s="12" t="s">
        <v>39</v>
      </c>
      <c r="I432" s="12" t="s">
        <v>40</v>
      </c>
      <c r="J432" s="12" t="s">
        <v>110</v>
      </c>
      <c r="K432" s="11">
        <v>23</v>
      </c>
      <c r="L432" s="4" t="str">
        <f t="shared" si="24"/>
        <v>20-25</v>
      </c>
      <c r="M432" s="12" t="s">
        <v>42</v>
      </c>
      <c r="N432" s="12">
        <v>8</v>
      </c>
      <c r="O432" s="12" t="s">
        <v>59</v>
      </c>
      <c r="P432" s="6" t="s">
        <v>46</v>
      </c>
      <c r="R432" s="7">
        <v>1</v>
      </c>
      <c r="S432" s="15">
        <v>2</v>
      </c>
      <c r="AE432" s="4">
        <f t="shared" si="25"/>
        <v>12.5</v>
      </c>
      <c r="AF432" s="8">
        <f t="shared" si="26"/>
        <v>3</v>
      </c>
      <c r="AG432" s="8">
        <v>80.400000000000006</v>
      </c>
      <c r="AH432" s="4">
        <f t="shared" si="27"/>
        <v>7.4999999999999997E-2</v>
      </c>
      <c r="AI432" s="4">
        <f t="shared" si="27"/>
        <v>2.0100000000000002</v>
      </c>
      <c r="AK432" s="10">
        <f>Q432*(0.0093*(2.5^3.07))+R432*(0.0093*(7.5^3.07))+S432*(0.0093*(15^3.07))+T432*(0.0126*(25^3.0673))</f>
        <v>80.395254651908431</v>
      </c>
    </row>
    <row r="433" spans="1:37" ht="12.75" customHeight="1">
      <c r="A433" s="12">
        <v>30</v>
      </c>
      <c r="B433" s="12">
        <v>3</v>
      </c>
      <c r="C433" s="12">
        <v>1</v>
      </c>
      <c r="D433" s="5">
        <v>39484</v>
      </c>
      <c r="E433" s="6" t="s">
        <v>37</v>
      </c>
      <c r="F433" s="12" t="s">
        <v>126</v>
      </c>
      <c r="G433" s="12" t="s">
        <v>126</v>
      </c>
      <c r="H433" s="12" t="s">
        <v>39</v>
      </c>
      <c r="I433" s="12" t="s">
        <v>40</v>
      </c>
      <c r="J433" s="12" t="s">
        <v>110</v>
      </c>
      <c r="K433" s="11">
        <v>23</v>
      </c>
      <c r="L433" s="4" t="str">
        <f t="shared" si="24"/>
        <v>20-25</v>
      </c>
      <c r="M433" s="12" t="s">
        <v>42</v>
      </c>
      <c r="N433" s="12">
        <v>9</v>
      </c>
      <c r="O433" s="12" t="s">
        <v>95</v>
      </c>
      <c r="P433" s="6" t="s">
        <v>56</v>
      </c>
      <c r="T433" s="7">
        <v>2</v>
      </c>
      <c r="AE433" s="4">
        <f t="shared" si="25"/>
        <v>25</v>
      </c>
      <c r="AF433" s="8">
        <f t="shared" si="26"/>
        <v>2</v>
      </c>
      <c r="AG433" s="8">
        <v>619.29999999999995</v>
      </c>
      <c r="AH433" s="4">
        <f t="shared" si="27"/>
        <v>0.05</v>
      </c>
      <c r="AI433" s="4">
        <f t="shared" si="27"/>
        <v>15.482499999999998</v>
      </c>
      <c r="AK433" s="10">
        <f>S433*(0.0204*(15^2.991))+T433*(0.0204*(25^2.991))+U433*(0.0204*(35^2.991))</f>
        <v>619.29664753055545</v>
      </c>
    </row>
    <row r="434" spans="1:37" ht="12.75" customHeight="1">
      <c r="A434" s="12">
        <v>30</v>
      </c>
      <c r="B434" s="12">
        <v>3</v>
      </c>
      <c r="C434" s="12">
        <v>1</v>
      </c>
      <c r="D434" s="5">
        <v>39484</v>
      </c>
      <c r="E434" s="6" t="s">
        <v>37</v>
      </c>
      <c r="F434" s="12" t="s">
        <v>126</v>
      </c>
      <c r="G434" s="12" t="s">
        <v>126</v>
      </c>
      <c r="H434" s="12" t="s">
        <v>39</v>
      </c>
      <c r="I434" s="12" t="s">
        <v>40</v>
      </c>
      <c r="J434" s="12" t="s">
        <v>110</v>
      </c>
      <c r="K434" s="11">
        <v>23</v>
      </c>
      <c r="L434" s="4" t="str">
        <f t="shared" si="24"/>
        <v>20-25</v>
      </c>
      <c r="M434" s="12" t="s">
        <v>42</v>
      </c>
      <c r="N434" s="12">
        <v>10</v>
      </c>
      <c r="O434" s="12" t="s">
        <v>138</v>
      </c>
      <c r="P434" s="12" t="s">
        <v>81</v>
      </c>
      <c r="U434" s="7">
        <v>7</v>
      </c>
      <c r="AE434" s="4">
        <f t="shared" si="25"/>
        <v>35</v>
      </c>
      <c r="AF434" s="8">
        <f t="shared" si="26"/>
        <v>7</v>
      </c>
      <c r="AG434" s="8">
        <v>4415.93</v>
      </c>
      <c r="AH434" s="4">
        <f t="shared" si="27"/>
        <v>0.17499999999999999</v>
      </c>
      <c r="AI434" s="4">
        <f t="shared" si="27"/>
        <v>110.39825</v>
      </c>
      <c r="AK434" s="10">
        <f>Q434*(0.0139*(2.5^3.016))+R434*(0.0139*(7.5^3.016))+S434*(0.0139*(15^3.016))+T434*(0.0139*(25^3.016))+U434*(0.0139*(35^3.016))</f>
        <v>4415.928795687174</v>
      </c>
    </row>
    <row r="435" spans="1:37" ht="12.75" customHeight="1">
      <c r="A435" s="12">
        <v>30</v>
      </c>
      <c r="B435" s="12">
        <v>3</v>
      </c>
      <c r="C435" s="12">
        <v>1</v>
      </c>
      <c r="D435" s="5">
        <v>39484</v>
      </c>
      <c r="E435" s="6" t="s">
        <v>37</v>
      </c>
      <c r="F435" s="12" t="s">
        <v>126</v>
      </c>
      <c r="G435" s="12" t="s">
        <v>126</v>
      </c>
      <c r="H435" s="12" t="s">
        <v>39</v>
      </c>
      <c r="I435" s="12" t="s">
        <v>40</v>
      </c>
      <c r="J435" s="12" t="s">
        <v>110</v>
      </c>
      <c r="K435" s="11">
        <v>23</v>
      </c>
      <c r="L435" s="4" t="str">
        <f t="shared" si="24"/>
        <v>20-25</v>
      </c>
      <c r="M435" s="12" t="s">
        <v>42</v>
      </c>
      <c r="N435" s="12">
        <v>11</v>
      </c>
      <c r="O435" s="12" t="s">
        <v>98</v>
      </c>
      <c r="P435" s="6" t="s">
        <v>81</v>
      </c>
      <c r="U435" s="7">
        <v>2</v>
      </c>
      <c r="AE435" s="4">
        <f t="shared" si="25"/>
        <v>35</v>
      </c>
      <c r="AF435" s="8">
        <f t="shared" si="26"/>
        <v>2</v>
      </c>
      <c r="AG435" s="8">
        <v>905.32</v>
      </c>
      <c r="AH435" s="4">
        <f t="shared" si="27"/>
        <v>0.05</v>
      </c>
      <c r="AI435" s="4">
        <f t="shared" si="27"/>
        <v>22.633000000000003</v>
      </c>
      <c r="AJ435" s="13"/>
      <c r="AK435" s="10">
        <f>R435*(0.0135*((7.5/1.14)^3.043))+S435*(0.0135*((15/1.14)^3.043))+T435*(0.0135*((25/1.14)^3.043))+U435*(0.0135*((35/1.14)^3.043))+V435*(0.0135*((45/1.14)^3.043))</f>
        <v>905.31842770520211</v>
      </c>
    </row>
    <row r="436" spans="1:37" s="13" customFormat="1" ht="12.75" customHeight="1">
      <c r="A436" s="12">
        <v>30</v>
      </c>
      <c r="B436" s="12">
        <v>3</v>
      </c>
      <c r="C436" s="12">
        <v>1</v>
      </c>
      <c r="D436" s="5">
        <v>39484</v>
      </c>
      <c r="E436" s="6" t="s">
        <v>37</v>
      </c>
      <c r="F436" s="12" t="s">
        <v>126</v>
      </c>
      <c r="G436" s="12" t="s">
        <v>126</v>
      </c>
      <c r="H436" s="12" t="s">
        <v>39</v>
      </c>
      <c r="I436" s="12" t="s">
        <v>40</v>
      </c>
      <c r="J436" s="12" t="s">
        <v>110</v>
      </c>
      <c r="K436" s="11">
        <v>23</v>
      </c>
      <c r="L436" s="4" t="str">
        <f t="shared" si="24"/>
        <v>20-25</v>
      </c>
      <c r="M436" s="12" t="s">
        <v>42</v>
      </c>
      <c r="N436" s="12">
        <v>12</v>
      </c>
      <c r="O436" s="12" t="s">
        <v>55</v>
      </c>
      <c r="P436" s="6" t="s">
        <v>56</v>
      </c>
      <c r="Q436" s="7">
        <v>1</v>
      </c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4">
        <f t="shared" si="25"/>
        <v>2.5</v>
      </c>
      <c r="AF436" s="8">
        <f t="shared" si="26"/>
        <v>1</v>
      </c>
      <c r="AG436" s="8">
        <v>0.17</v>
      </c>
      <c r="AH436" s="4">
        <f t="shared" si="27"/>
        <v>2.5000000000000001E-2</v>
      </c>
      <c r="AI436" s="4">
        <f t="shared" si="27"/>
        <v>4.2500000000000003E-3</v>
      </c>
      <c r="AJ436" s="4"/>
      <c r="AK436" s="10">
        <f>Q436*(0.0109*(2.5^3.0249))+R436*(0.0109*(7.5^3.0249))</f>
        <v>0.17424295598865394</v>
      </c>
    </row>
    <row r="437" spans="1:37" ht="12.75" customHeight="1">
      <c r="A437" s="12">
        <v>30</v>
      </c>
      <c r="B437" s="12">
        <v>3</v>
      </c>
      <c r="C437" s="12">
        <v>1</v>
      </c>
      <c r="D437" s="5">
        <v>39484</v>
      </c>
      <c r="E437" s="6" t="s">
        <v>37</v>
      </c>
      <c r="F437" s="12" t="s">
        <v>126</v>
      </c>
      <c r="G437" s="12" t="s">
        <v>126</v>
      </c>
      <c r="H437" s="12" t="s">
        <v>39</v>
      </c>
      <c r="I437" s="12" t="s">
        <v>40</v>
      </c>
      <c r="J437" s="12" t="s">
        <v>110</v>
      </c>
      <c r="K437" s="11">
        <v>23</v>
      </c>
      <c r="L437" s="4" t="str">
        <f t="shared" si="24"/>
        <v>20-25</v>
      </c>
      <c r="M437" s="12" t="s">
        <v>42</v>
      </c>
      <c r="N437" s="12">
        <v>13</v>
      </c>
      <c r="O437" s="12" t="s">
        <v>112</v>
      </c>
      <c r="P437" s="6" t="s">
        <v>44</v>
      </c>
      <c r="S437" s="7">
        <v>1</v>
      </c>
      <c r="AE437" s="4">
        <f t="shared" si="25"/>
        <v>15</v>
      </c>
      <c r="AF437" s="8">
        <f t="shared" si="26"/>
        <v>1</v>
      </c>
      <c r="AG437" s="8">
        <v>33.32</v>
      </c>
      <c r="AH437" s="4">
        <f t="shared" si="27"/>
        <v>2.5000000000000001E-2</v>
      </c>
      <c r="AI437" s="4">
        <f t="shared" si="27"/>
        <v>0.83299999999999996</v>
      </c>
      <c r="AK437" s="10">
        <f>Q437*(0.0099*(2.5^2.999))+R437*(0.0099*(7.5^2.999))+S437*(0.0099*(15^2.999))+T437*(0.0099*(25^2.999))</f>
        <v>33.322139678021429</v>
      </c>
    </row>
    <row r="438" spans="1:37" ht="12.75" customHeight="1">
      <c r="A438" s="12">
        <v>30</v>
      </c>
      <c r="B438" s="12">
        <v>3</v>
      </c>
      <c r="C438" s="12">
        <v>1</v>
      </c>
      <c r="D438" s="5">
        <v>39484</v>
      </c>
      <c r="E438" s="6" t="s">
        <v>37</v>
      </c>
      <c r="F438" s="12" t="s">
        <v>126</v>
      </c>
      <c r="G438" s="12" t="s">
        <v>126</v>
      </c>
      <c r="H438" s="12" t="s">
        <v>39</v>
      </c>
      <c r="I438" s="12" t="s">
        <v>40</v>
      </c>
      <c r="J438" s="12" t="s">
        <v>110</v>
      </c>
      <c r="K438" s="11">
        <v>23</v>
      </c>
      <c r="L438" s="4" t="str">
        <f t="shared" si="24"/>
        <v>20-25</v>
      </c>
      <c r="M438" s="12" t="s">
        <v>42</v>
      </c>
      <c r="N438" s="12">
        <v>14</v>
      </c>
      <c r="O438" s="12" t="s">
        <v>139</v>
      </c>
      <c r="P438" s="6" t="s">
        <v>63</v>
      </c>
      <c r="T438" s="7">
        <v>1</v>
      </c>
      <c r="AE438" s="4">
        <f t="shared" si="25"/>
        <v>25</v>
      </c>
      <c r="AF438" s="8">
        <f t="shared" si="26"/>
        <v>1</v>
      </c>
      <c r="AG438" s="8">
        <v>294.72000000000003</v>
      </c>
      <c r="AH438" s="4">
        <f t="shared" si="27"/>
        <v>2.5000000000000001E-2</v>
      </c>
      <c r="AI438" s="4">
        <f t="shared" si="27"/>
        <v>7.3680000000000003</v>
      </c>
      <c r="AK438" s="10">
        <f>T438*(0.0154*(25^3.063))</f>
        <v>294.72092216317117</v>
      </c>
    </row>
    <row r="439" spans="1:37" ht="12.75" customHeight="1">
      <c r="A439" s="12">
        <v>31</v>
      </c>
      <c r="B439" s="12">
        <v>3</v>
      </c>
      <c r="C439" s="12">
        <v>1</v>
      </c>
      <c r="D439" s="5">
        <v>39484</v>
      </c>
      <c r="E439" s="6" t="s">
        <v>37</v>
      </c>
      <c r="F439" s="12" t="s">
        <v>126</v>
      </c>
      <c r="G439" s="12" t="s">
        <v>126</v>
      </c>
      <c r="H439" s="12" t="s">
        <v>39</v>
      </c>
      <c r="I439" s="12" t="s">
        <v>40</v>
      </c>
      <c r="J439" s="12" t="s">
        <v>110</v>
      </c>
      <c r="K439" s="11">
        <v>23</v>
      </c>
      <c r="L439" s="4" t="str">
        <f t="shared" si="24"/>
        <v>20-25</v>
      </c>
      <c r="M439" s="12" t="s">
        <v>76</v>
      </c>
      <c r="N439" s="12">
        <v>1</v>
      </c>
      <c r="O439" s="12" t="s">
        <v>106</v>
      </c>
      <c r="P439" s="6" t="s">
        <v>81</v>
      </c>
      <c r="T439" s="7">
        <v>4</v>
      </c>
      <c r="AE439" s="4">
        <f t="shared" si="25"/>
        <v>25</v>
      </c>
      <c r="AF439" s="8">
        <f t="shared" si="26"/>
        <v>4</v>
      </c>
      <c r="AG439" s="8">
        <v>1604.08</v>
      </c>
      <c r="AH439" s="4">
        <f t="shared" si="27"/>
        <v>0.1</v>
      </c>
      <c r="AI439" s="4">
        <f t="shared" si="27"/>
        <v>40.101999999999997</v>
      </c>
      <c r="AK439" s="10">
        <f>R439*(0.111*((7.5*0.813)^2.72))+S439*(0.111*((15*0.813)^2.72))+T439*(0.111*((25*0.813)^2.72))+U439*(0.111*((35*0.813)^2.72))</f>
        <v>1604.0801984820989</v>
      </c>
    </row>
    <row r="440" spans="1:37" ht="12.75" customHeight="1">
      <c r="A440" s="12">
        <v>31</v>
      </c>
      <c r="B440" s="12">
        <v>3</v>
      </c>
      <c r="C440" s="12">
        <v>1</v>
      </c>
      <c r="D440" s="5">
        <v>39484</v>
      </c>
      <c r="E440" s="6" t="s">
        <v>37</v>
      </c>
      <c r="F440" s="12" t="s">
        <v>126</v>
      </c>
      <c r="G440" s="12" t="s">
        <v>126</v>
      </c>
      <c r="H440" s="12" t="s">
        <v>39</v>
      </c>
      <c r="I440" s="12" t="s">
        <v>40</v>
      </c>
      <c r="J440" s="12" t="s">
        <v>110</v>
      </c>
      <c r="K440" s="11">
        <v>23</v>
      </c>
      <c r="L440" s="4" t="str">
        <f t="shared" si="24"/>
        <v>20-25</v>
      </c>
      <c r="M440" s="12" t="s">
        <v>76</v>
      </c>
      <c r="N440" s="12">
        <v>2</v>
      </c>
      <c r="O440" s="12" t="s">
        <v>82</v>
      </c>
      <c r="P440" s="6" t="s">
        <v>46</v>
      </c>
      <c r="T440" s="7">
        <v>6</v>
      </c>
      <c r="U440" s="7">
        <v>3</v>
      </c>
      <c r="AE440" s="4">
        <f t="shared" si="25"/>
        <v>28.3</v>
      </c>
      <c r="AF440" s="8">
        <f t="shared" si="26"/>
        <v>9</v>
      </c>
      <c r="AG440" s="8">
        <v>3423.28</v>
      </c>
      <c r="AH440" s="4">
        <f t="shared" si="27"/>
        <v>0.22500000000000001</v>
      </c>
      <c r="AI440" s="4">
        <f t="shared" si="27"/>
        <v>85.582000000000008</v>
      </c>
      <c r="AK440" s="10">
        <f>Q440*(0.0121*((2.5/1.09)^3.161))+R440*(0.0121*((7.5/1.09)^3.161))+S440*(0.0335*(15^2.772))+T440*(0.0335*(25^2.772))+U440*(0.0335*(35^2.772))</f>
        <v>3423.2774701249969</v>
      </c>
    </row>
    <row r="441" spans="1:37" ht="12.75" customHeight="1">
      <c r="A441" s="12">
        <v>31</v>
      </c>
      <c r="B441" s="12">
        <v>3</v>
      </c>
      <c r="C441" s="12">
        <v>1</v>
      </c>
      <c r="D441" s="5">
        <v>39484</v>
      </c>
      <c r="E441" s="6" t="s">
        <v>37</v>
      </c>
      <c r="F441" s="12" t="s">
        <v>126</v>
      </c>
      <c r="G441" s="12" t="s">
        <v>126</v>
      </c>
      <c r="H441" s="12" t="s">
        <v>39</v>
      </c>
      <c r="I441" s="12" t="s">
        <v>40</v>
      </c>
      <c r="J441" s="12" t="s">
        <v>110</v>
      </c>
      <c r="K441" s="11">
        <v>23</v>
      </c>
      <c r="L441" s="4" t="str">
        <f t="shared" si="24"/>
        <v>20-25</v>
      </c>
      <c r="M441" s="12" t="s">
        <v>76</v>
      </c>
      <c r="N441" s="12">
        <v>3</v>
      </c>
      <c r="O441" s="12" t="s">
        <v>47</v>
      </c>
      <c r="P441" s="12" t="s">
        <v>48</v>
      </c>
      <c r="R441" s="7">
        <v>2</v>
      </c>
      <c r="AE441" s="4">
        <f t="shared" si="25"/>
        <v>7.5</v>
      </c>
      <c r="AF441" s="8">
        <f t="shared" si="26"/>
        <v>2</v>
      </c>
      <c r="AG441" s="8">
        <v>24.68</v>
      </c>
      <c r="AH441" s="4">
        <f t="shared" si="27"/>
        <v>0.05</v>
      </c>
      <c r="AI441" s="4">
        <f t="shared" si="27"/>
        <v>0.61699999999999999</v>
      </c>
      <c r="AK441" s="10">
        <f>Q441*(0.0251*(2.5^3.076))+R441*(0.0251*(7.5^3.076))+S441*(0.0251*(15^3.076))</f>
        <v>24.682671504480933</v>
      </c>
    </row>
    <row r="442" spans="1:37" ht="12.75" customHeight="1">
      <c r="A442" s="12">
        <v>31</v>
      </c>
      <c r="B442" s="12">
        <v>3</v>
      </c>
      <c r="C442" s="12">
        <v>1</v>
      </c>
      <c r="D442" s="5">
        <v>39484</v>
      </c>
      <c r="E442" s="6" t="s">
        <v>37</v>
      </c>
      <c r="F442" s="12" t="s">
        <v>126</v>
      </c>
      <c r="G442" s="12" t="s">
        <v>126</v>
      </c>
      <c r="H442" s="12" t="s">
        <v>39</v>
      </c>
      <c r="I442" s="12" t="s">
        <v>40</v>
      </c>
      <c r="J442" s="12" t="s">
        <v>110</v>
      </c>
      <c r="K442" s="11">
        <v>23</v>
      </c>
      <c r="L442" s="4" t="str">
        <f t="shared" si="24"/>
        <v>20-25</v>
      </c>
      <c r="M442" s="12" t="s">
        <v>76</v>
      </c>
      <c r="N442" s="12">
        <v>4</v>
      </c>
      <c r="O442" s="12" t="s">
        <v>95</v>
      </c>
      <c r="P442" s="6" t="s">
        <v>56</v>
      </c>
      <c r="T442" s="15">
        <v>1</v>
      </c>
      <c r="AE442" s="4">
        <f t="shared" si="25"/>
        <v>25</v>
      </c>
      <c r="AF442" s="8">
        <f t="shared" si="26"/>
        <v>1</v>
      </c>
      <c r="AG442" s="8">
        <v>309.64999999999998</v>
      </c>
      <c r="AH442" s="4">
        <f t="shared" si="27"/>
        <v>2.5000000000000001E-2</v>
      </c>
      <c r="AI442" s="4">
        <f t="shared" si="27"/>
        <v>7.7412499999999991</v>
      </c>
      <c r="AK442" s="10">
        <f>S442*(0.0204*(15^2.991))+T442*(0.0204*(25^2.991))+U442*(0.0204*(35^2.991))</f>
        <v>309.64832376527772</v>
      </c>
    </row>
    <row r="443" spans="1:37" ht="12.75" customHeight="1">
      <c r="A443" s="12">
        <v>31</v>
      </c>
      <c r="B443" s="12">
        <v>3</v>
      </c>
      <c r="C443" s="12">
        <v>1</v>
      </c>
      <c r="D443" s="5">
        <v>39484</v>
      </c>
      <c r="E443" s="6" t="s">
        <v>37</v>
      </c>
      <c r="F443" s="12" t="s">
        <v>126</v>
      </c>
      <c r="G443" s="12" t="s">
        <v>126</v>
      </c>
      <c r="H443" s="12" t="s">
        <v>39</v>
      </c>
      <c r="I443" s="12" t="s">
        <v>40</v>
      </c>
      <c r="J443" s="12" t="s">
        <v>110</v>
      </c>
      <c r="K443" s="11">
        <v>23</v>
      </c>
      <c r="L443" s="4" t="str">
        <f t="shared" si="24"/>
        <v>20-25</v>
      </c>
      <c r="M443" s="12" t="s">
        <v>76</v>
      </c>
      <c r="N443" s="12">
        <v>5</v>
      </c>
      <c r="O443" s="12" t="s">
        <v>77</v>
      </c>
      <c r="P443" s="6" t="s">
        <v>48</v>
      </c>
      <c r="T443" s="15">
        <v>1</v>
      </c>
      <c r="AE443" s="4">
        <f t="shared" si="25"/>
        <v>25</v>
      </c>
      <c r="AF443" s="8">
        <f t="shared" si="26"/>
        <v>1</v>
      </c>
      <c r="AG443" s="8">
        <v>423.41</v>
      </c>
      <c r="AH443" s="4">
        <f t="shared" si="27"/>
        <v>2.5000000000000001E-2</v>
      </c>
      <c r="AI443" s="4">
        <f t="shared" si="27"/>
        <v>10.58525</v>
      </c>
      <c r="AK443" s="10">
        <f>R443*(0.0428*(7.5^2.858))+S443*(0.0428*(15^2.858))+T443*(0.0428*(25^2.858))+U443*(0.0428*(35^2.858))</f>
        <v>423.40532317837847</v>
      </c>
    </row>
    <row r="444" spans="1:37" ht="12.75" customHeight="1">
      <c r="A444" s="12">
        <v>31</v>
      </c>
      <c r="B444" s="12">
        <v>3</v>
      </c>
      <c r="C444" s="12">
        <v>1</v>
      </c>
      <c r="D444" s="5">
        <v>39484</v>
      </c>
      <c r="E444" s="6" t="s">
        <v>37</v>
      </c>
      <c r="F444" s="12" t="s">
        <v>126</v>
      </c>
      <c r="G444" s="12" t="s">
        <v>126</v>
      </c>
      <c r="H444" s="12" t="s">
        <v>39</v>
      </c>
      <c r="I444" s="12" t="s">
        <v>40</v>
      </c>
      <c r="J444" s="12" t="s">
        <v>110</v>
      </c>
      <c r="K444" s="11">
        <v>23</v>
      </c>
      <c r="L444" s="4" t="str">
        <f t="shared" si="24"/>
        <v>20-25</v>
      </c>
      <c r="M444" s="12" t="s">
        <v>76</v>
      </c>
      <c r="N444" s="12">
        <v>6</v>
      </c>
      <c r="O444" s="12" t="s">
        <v>79</v>
      </c>
      <c r="P444" s="12" t="s">
        <v>54</v>
      </c>
      <c r="U444" s="7">
        <v>2</v>
      </c>
      <c r="AE444" s="4">
        <f t="shared" si="25"/>
        <v>35</v>
      </c>
      <c r="AF444" s="8">
        <f t="shared" si="26"/>
        <v>2</v>
      </c>
      <c r="AG444" s="8">
        <v>1744.43</v>
      </c>
      <c r="AH444" s="4">
        <f t="shared" si="27"/>
        <v>0.05</v>
      </c>
      <c r="AI444" s="4">
        <f t="shared" si="27"/>
        <v>43.610750000000003</v>
      </c>
      <c r="AK444" s="10">
        <f>Q444*(0.024*(2.5^2.93))+R444*(0.024*(7.5^2.93))+S444*(0.0225*((15/1.03416)^3))+T444*(0.0225*((25/1.03416)^3))+U444*(0.0225*((35/1.03416)^3))</f>
        <v>1744.4295683663831</v>
      </c>
    </row>
    <row r="445" spans="1:37" ht="12.75" customHeight="1">
      <c r="A445" s="12">
        <v>31</v>
      </c>
      <c r="B445" s="12">
        <v>3</v>
      </c>
      <c r="C445" s="12">
        <v>1</v>
      </c>
      <c r="D445" s="5">
        <v>39484</v>
      </c>
      <c r="E445" s="6" t="s">
        <v>37</v>
      </c>
      <c r="F445" s="12" t="s">
        <v>126</v>
      </c>
      <c r="G445" s="12" t="s">
        <v>126</v>
      </c>
      <c r="H445" s="12" t="s">
        <v>39</v>
      </c>
      <c r="I445" s="12" t="s">
        <v>40</v>
      </c>
      <c r="J445" s="12" t="s">
        <v>110</v>
      </c>
      <c r="K445" s="11">
        <v>23</v>
      </c>
      <c r="L445" s="4" t="str">
        <f t="shared" si="24"/>
        <v>20-25</v>
      </c>
      <c r="M445" s="12" t="s">
        <v>76</v>
      </c>
      <c r="N445" s="12">
        <v>7</v>
      </c>
      <c r="O445" s="12" t="s">
        <v>120</v>
      </c>
      <c r="P445" s="6" t="s">
        <v>54</v>
      </c>
      <c r="S445" s="7">
        <v>3</v>
      </c>
      <c r="V445" s="7">
        <v>1</v>
      </c>
      <c r="AE445" s="4">
        <f t="shared" si="25"/>
        <v>22.5</v>
      </c>
      <c r="AF445" s="8">
        <f t="shared" si="26"/>
        <v>4</v>
      </c>
      <c r="AG445" s="8">
        <v>1800.46</v>
      </c>
      <c r="AH445" s="4">
        <f t="shared" si="27"/>
        <v>0.1</v>
      </c>
      <c r="AI445" s="4">
        <f t="shared" si="27"/>
        <v>45.011499999999998</v>
      </c>
      <c r="AJ445" s="4" t="s">
        <v>140</v>
      </c>
      <c r="AK445" s="10">
        <f>R445*(0.0162*(7.5^3.0252))+S445*(0.0162*(15^3.0252))+T445*(0.0162*(25^3.0252))+U445*(0.0162*(35^3.0252))+V445*(0.0162*(45^3.0252))</f>
        <v>1800.4601986411178</v>
      </c>
    </row>
    <row r="446" spans="1:37" ht="12.75" customHeight="1">
      <c r="A446" s="12">
        <v>31</v>
      </c>
      <c r="B446" s="12">
        <v>3</v>
      </c>
      <c r="C446" s="12">
        <v>1</v>
      </c>
      <c r="D446" s="5">
        <v>39484</v>
      </c>
      <c r="E446" s="6" t="s">
        <v>37</v>
      </c>
      <c r="F446" s="12" t="s">
        <v>126</v>
      </c>
      <c r="G446" s="12" t="s">
        <v>126</v>
      </c>
      <c r="H446" s="12" t="s">
        <v>39</v>
      </c>
      <c r="I446" s="12" t="s">
        <v>40</v>
      </c>
      <c r="J446" s="12" t="s">
        <v>110</v>
      </c>
      <c r="K446" s="11">
        <v>23</v>
      </c>
      <c r="L446" s="4" t="str">
        <f t="shared" si="24"/>
        <v>20-25</v>
      </c>
      <c r="M446" s="12" t="s">
        <v>76</v>
      </c>
      <c r="N446" s="12">
        <v>8</v>
      </c>
      <c r="O446" s="12" t="s">
        <v>60</v>
      </c>
      <c r="P446" s="12" t="s">
        <v>48</v>
      </c>
      <c r="R446" s="7">
        <v>2</v>
      </c>
      <c r="AE446" s="4">
        <f t="shared" si="25"/>
        <v>7.5</v>
      </c>
      <c r="AF446" s="8">
        <f t="shared" si="26"/>
        <v>2</v>
      </c>
      <c r="AG446" s="8">
        <v>14.07</v>
      </c>
      <c r="AH446" s="4">
        <f t="shared" si="27"/>
        <v>0.05</v>
      </c>
      <c r="AI446" s="4">
        <f t="shared" si="27"/>
        <v>0.35175000000000001</v>
      </c>
      <c r="AK446" s="10">
        <f>Q446*(0.0197*(2.5^2.9174))+R446*(0.0197*(7.5^2.9174))+S446*(0.0197*(15^2.9174))</f>
        <v>14.073429816211023</v>
      </c>
    </row>
    <row r="447" spans="1:37" ht="12.75" customHeight="1">
      <c r="A447" s="12">
        <v>31</v>
      </c>
      <c r="B447" s="12">
        <v>3</v>
      </c>
      <c r="C447" s="12">
        <v>1</v>
      </c>
      <c r="D447" s="5">
        <v>39484</v>
      </c>
      <c r="E447" s="6" t="s">
        <v>37</v>
      </c>
      <c r="F447" s="12" t="s">
        <v>126</v>
      </c>
      <c r="G447" s="12" t="s">
        <v>126</v>
      </c>
      <c r="H447" s="12" t="s">
        <v>39</v>
      </c>
      <c r="I447" s="12" t="s">
        <v>40</v>
      </c>
      <c r="J447" s="12" t="s">
        <v>110</v>
      </c>
      <c r="K447" s="11">
        <v>23</v>
      </c>
      <c r="L447" s="4" t="str">
        <f t="shared" si="24"/>
        <v>20-25</v>
      </c>
      <c r="M447" s="12" t="s">
        <v>76</v>
      </c>
      <c r="N447" s="12">
        <v>9</v>
      </c>
      <c r="O447" s="12" t="s">
        <v>68</v>
      </c>
      <c r="P447" s="6" t="s">
        <v>46</v>
      </c>
      <c r="T447" s="7">
        <v>1</v>
      </c>
      <c r="AE447" s="4">
        <f t="shared" si="25"/>
        <v>25</v>
      </c>
      <c r="AF447" s="8">
        <f t="shared" si="26"/>
        <v>1</v>
      </c>
      <c r="AG447" s="8">
        <v>157.65</v>
      </c>
      <c r="AH447" s="4">
        <f t="shared" si="27"/>
        <v>2.5000000000000001E-2</v>
      </c>
      <c r="AI447" s="4">
        <f t="shared" si="27"/>
        <v>3.9412500000000001</v>
      </c>
      <c r="AK447" s="10">
        <f>Q447*(0.0208*((2.5/1.21)^3))+R447*(0.0208*((7.5/1.21)^3))+S447*(0.0208*((15/1.21)^3))+T447*(0.0079*(25^3.076))+U447*(0.0079*(35^3.076))</f>
        <v>157.64875958225977</v>
      </c>
    </row>
    <row r="448" spans="1:37" ht="12.75" customHeight="1">
      <c r="A448" s="12">
        <v>31</v>
      </c>
      <c r="B448" s="12">
        <v>3</v>
      </c>
      <c r="C448" s="12">
        <v>1</v>
      </c>
      <c r="D448" s="5">
        <v>39484</v>
      </c>
      <c r="E448" s="6" t="s">
        <v>37</v>
      </c>
      <c r="F448" s="12" t="s">
        <v>126</v>
      </c>
      <c r="G448" s="12" t="s">
        <v>126</v>
      </c>
      <c r="H448" s="12" t="s">
        <v>39</v>
      </c>
      <c r="I448" s="12" t="s">
        <v>40</v>
      </c>
      <c r="J448" s="12" t="s">
        <v>110</v>
      </c>
      <c r="K448" s="11">
        <v>23</v>
      </c>
      <c r="L448" s="4" t="str">
        <f t="shared" si="24"/>
        <v>20-25</v>
      </c>
      <c r="M448" s="12" t="s">
        <v>76</v>
      </c>
      <c r="N448" s="12">
        <v>10</v>
      </c>
      <c r="O448" s="12" t="s">
        <v>59</v>
      </c>
      <c r="P448" s="6" t="s">
        <v>46</v>
      </c>
      <c r="R448" s="7">
        <v>5</v>
      </c>
      <c r="S448" s="7">
        <v>1</v>
      </c>
      <c r="AE448" s="4">
        <f t="shared" si="25"/>
        <v>8.8000000000000007</v>
      </c>
      <c r="AF448" s="8">
        <f t="shared" si="26"/>
        <v>6</v>
      </c>
      <c r="AG448" s="8">
        <v>60.53</v>
      </c>
      <c r="AH448" s="4">
        <f t="shared" si="27"/>
        <v>0.15</v>
      </c>
      <c r="AI448" s="4">
        <f t="shared" si="27"/>
        <v>1.51325</v>
      </c>
      <c r="AK448" s="10">
        <f>Q448*(0.0093*(2.5^3.07))+R448*(0.0093*(7.5^3.07))+S448*(0.0093*(15^3.07))+T448*(0.0126*(25^3.0673))</f>
        <v>60.527447678219524</v>
      </c>
    </row>
    <row r="449" spans="1:37" ht="12.75" customHeight="1">
      <c r="A449" s="12">
        <v>31</v>
      </c>
      <c r="B449" s="12">
        <v>3</v>
      </c>
      <c r="C449" s="12">
        <v>1</v>
      </c>
      <c r="D449" s="14">
        <v>39484</v>
      </c>
      <c r="E449" s="6" t="s">
        <v>37</v>
      </c>
      <c r="F449" s="12" t="s">
        <v>126</v>
      </c>
      <c r="G449" s="12" t="s">
        <v>126</v>
      </c>
      <c r="H449" s="12" t="s">
        <v>39</v>
      </c>
      <c r="I449" s="12" t="s">
        <v>40</v>
      </c>
      <c r="J449" s="12" t="s">
        <v>110</v>
      </c>
      <c r="K449" s="11">
        <v>23</v>
      </c>
      <c r="L449" s="12" t="str">
        <f t="shared" si="24"/>
        <v>20-25</v>
      </c>
      <c r="M449" s="12" t="s">
        <v>76</v>
      </c>
      <c r="N449" s="12">
        <v>11</v>
      </c>
      <c r="O449" s="12" t="s">
        <v>122</v>
      </c>
      <c r="P449" s="6" t="s">
        <v>46</v>
      </c>
      <c r="Q449" s="15"/>
      <c r="R449" s="15">
        <v>3</v>
      </c>
      <c r="S449" s="15">
        <v>2</v>
      </c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2">
        <f t="shared" si="25"/>
        <v>10.5</v>
      </c>
      <c r="AF449" s="16">
        <f t="shared" si="26"/>
        <v>5</v>
      </c>
      <c r="AG449" s="16">
        <v>118.02</v>
      </c>
      <c r="AH449" s="12">
        <f t="shared" si="27"/>
        <v>0.125</v>
      </c>
      <c r="AI449" s="4">
        <f t="shared" si="27"/>
        <v>2.9504999999999999</v>
      </c>
      <c r="AJ449" s="12"/>
      <c r="AK449" s="10">
        <f>Q449*(0.0087*(2.5^3.202))+R449*(0.0087*(7.5^3.202))+S449*(0.0087*(15^3.202))+T449*(0.0087*(25^3.202))</f>
        <v>118.024986811755</v>
      </c>
    </row>
    <row r="450" spans="1:37" ht="12.75" customHeight="1">
      <c r="A450" s="12">
        <v>31</v>
      </c>
      <c r="B450" s="12">
        <v>3</v>
      </c>
      <c r="C450" s="12">
        <v>1</v>
      </c>
      <c r="D450" s="5">
        <v>39484</v>
      </c>
      <c r="E450" s="6" t="s">
        <v>37</v>
      </c>
      <c r="F450" s="12" t="s">
        <v>126</v>
      </c>
      <c r="G450" s="12" t="s">
        <v>126</v>
      </c>
      <c r="H450" s="12" t="s">
        <v>39</v>
      </c>
      <c r="I450" s="12" t="s">
        <v>40</v>
      </c>
      <c r="J450" s="12" t="s">
        <v>110</v>
      </c>
      <c r="K450" s="11">
        <v>23</v>
      </c>
      <c r="L450" s="4" t="str">
        <f t="shared" ref="L450:L513" si="28">IF(K450&lt;=5,"0-5",IF(K450&lt;=10,"5-10",IF(K450&lt;=15,"10-15",IF(K450&lt;=20,"15-20",IF(K450&lt;=25,"20-25",IF(K450&lt;=30,"25-30",IF(K450&lt;=35,"30-35","35-40")))))))</f>
        <v>20-25</v>
      </c>
      <c r="M450" s="12" t="s">
        <v>76</v>
      </c>
      <c r="N450" s="12">
        <v>12</v>
      </c>
      <c r="O450" s="12" t="s">
        <v>129</v>
      </c>
      <c r="P450" s="6" t="s">
        <v>63</v>
      </c>
      <c r="T450" s="7">
        <v>1</v>
      </c>
      <c r="AE450" s="4">
        <f t="shared" ref="AE450:AE513" si="29">ROUND(((Q450*2.5)+(R450*7.5)+(S450*15)+(T450*25)+(U450*35)+(V450*45)+(W450*55)+(X450*65)+(Y450*75)+(Z450*85)+(AA450*95)+(AB450*105)+(AC450*115)+(AD450*195))/(SUM(Q450:AD450)),1)</f>
        <v>25</v>
      </c>
      <c r="AF450" s="8">
        <f t="shared" ref="AF450:AF513" si="30">SUM(Q450:AD450)</f>
        <v>1</v>
      </c>
      <c r="AG450" s="8">
        <v>167.8</v>
      </c>
      <c r="AH450" s="4">
        <f t="shared" ref="AH450:AI513" si="31">AF450/40</f>
        <v>2.5000000000000001E-2</v>
      </c>
      <c r="AI450" s="4">
        <f t="shared" si="31"/>
        <v>4.1950000000000003</v>
      </c>
      <c r="AK450" s="10">
        <f>S450*(0.0105*(15^3.007))+T450*(0.0105*(25^3.007))</f>
        <v>167.80113928648376</v>
      </c>
    </row>
    <row r="451" spans="1:37" ht="12.75" customHeight="1">
      <c r="A451" s="12">
        <v>31</v>
      </c>
      <c r="B451" s="12">
        <v>3</v>
      </c>
      <c r="C451" s="12">
        <v>1</v>
      </c>
      <c r="D451" s="5">
        <v>39484</v>
      </c>
      <c r="E451" s="6" t="s">
        <v>37</v>
      </c>
      <c r="F451" s="12" t="s">
        <v>126</v>
      </c>
      <c r="G451" s="12" t="s">
        <v>126</v>
      </c>
      <c r="H451" s="12" t="s">
        <v>39</v>
      </c>
      <c r="I451" s="12" t="s">
        <v>40</v>
      </c>
      <c r="J451" s="12" t="s">
        <v>110</v>
      </c>
      <c r="K451" s="11">
        <v>23</v>
      </c>
      <c r="L451" s="4" t="str">
        <f t="shared" si="28"/>
        <v>20-25</v>
      </c>
      <c r="M451" s="12" t="s">
        <v>76</v>
      </c>
      <c r="N451" s="12">
        <v>13</v>
      </c>
      <c r="O451" s="12" t="s">
        <v>98</v>
      </c>
      <c r="P451" s="6" t="s">
        <v>81</v>
      </c>
      <c r="S451" s="7">
        <v>1</v>
      </c>
      <c r="AE451" s="4">
        <f t="shared" si="29"/>
        <v>15</v>
      </c>
      <c r="AF451" s="8">
        <f t="shared" si="30"/>
        <v>1</v>
      </c>
      <c r="AG451" s="8">
        <v>34.36</v>
      </c>
      <c r="AH451" s="4">
        <f t="shared" si="31"/>
        <v>2.5000000000000001E-2</v>
      </c>
      <c r="AI451" s="4">
        <f t="shared" si="31"/>
        <v>0.85899999999999999</v>
      </c>
      <c r="AK451" s="10">
        <f>R451*(0.0135*((7.5/1.14)^3.043))+S451*(0.0135*((15/1.14)^3.043))+T451*(0.0135*((25/1.14)^3.043))+U451*(0.0135*((35/1.14)^3.043))+V451*(0.0135*((45/1.14)^3.043))</f>
        <v>34.357219316406699</v>
      </c>
    </row>
    <row r="452" spans="1:37" ht="12.75" customHeight="1">
      <c r="A452" s="12">
        <v>31</v>
      </c>
      <c r="B452" s="12">
        <v>3</v>
      </c>
      <c r="C452" s="12">
        <v>1</v>
      </c>
      <c r="D452" s="5">
        <v>39484</v>
      </c>
      <c r="E452" s="6" t="s">
        <v>37</v>
      </c>
      <c r="F452" s="12" t="s">
        <v>126</v>
      </c>
      <c r="G452" s="12" t="s">
        <v>126</v>
      </c>
      <c r="H452" s="12" t="s">
        <v>39</v>
      </c>
      <c r="I452" s="12" t="s">
        <v>40</v>
      </c>
      <c r="J452" s="12" t="s">
        <v>110</v>
      </c>
      <c r="K452" s="11">
        <v>23</v>
      </c>
      <c r="L452" s="4" t="str">
        <f t="shared" si="28"/>
        <v>20-25</v>
      </c>
      <c r="M452" s="12" t="s">
        <v>76</v>
      </c>
      <c r="N452" s="12">
        <v>14</v>
      </c>
      <c r="O452" s="12" t="s">
        <v>83</v>
      </c>
      <c r="P452" s="6" t="s">
        <v>84</v>
      </c>
      <c r="R452" s="7">
        <v>1</v>
      </c>
      <c r="AE452" s="4">
        <f t="shared" si="29"/>
        <v>7.5</v>
      </c>
      <c r="AF452" s="8">
        <f t="shared" si="30"/>
        <v>1</v>
      </c>
      <c r="AG452" s="8">
        <v>12.3</v>
      </c>
      <c r="AH452" s="4">
        <f t="shared" si="31"/>
        <v>2.5000000000000001E-2</v>
      </c>
      <c r="AI452" s="4">
        <f t="shared" si="31"/>
        <v>0.3075</v>
      </c>
      <c r="AK452" s="10">
        <f>Q452*(0.0349*(2.5^2.9109))+R452*(0.0349*(7.5^2.9109))+S452*(0.0349*(15^2.9109))</f>
        <v>12.30385653569728</v>
      </c>
    </row>
    <row r="453" spans="1:37" ht="12.75" customHeight="1">
      <c r="A453" s="12">
        <v>31</v>
      </c>
      <c r="B453" s="12">
        <v>3</v>
      </c>
      <c r="C453" s="12">
        <v>1</v>
      </c>
      <c r="D453" s="5">
        <v>39484</v>
      </c>
      <c r="E453" s="6" t="s">
        <v>37</v>
      </c>
      <c r="F453" s="12" t="s">
        <v>126</v>
      </c>
      <c r="G453" s="12" t="s">
        <v>126</v>
      </c>
      <c r="H453" s="12" t="s">
        <v>39</v>
      </c>
      <c r="I453" s="12" t="s">
        <v>40</v>
      </c>
      <c r="J453" s="12" t="s">
        <v>110</v>
      </c>
      <c r="K453" s="11">
        <v>23</v>
      </c>
      <c r="L453" s="4" t="str">
        <f t="shared" si="28"/>
        <v>20-25</v>
      </c>
      <c r="M453" s="12" t="s">
        <v>76</v>
      </c>
      <c r="N453" s="12">
        <v>15</v>
      </c>
      <c r="O453" s="12" t="s">
        <v>49</v>
      </c>
      <c r="P453" s="6" t="s">
        <v>46</v>
      </c>
      <c r="R453" s="15">
        <v>1</v>
      </c>
      <c r="AE453" s="4">
        <f t="shared" si="29"/>
        <v>7.5</v>
      </c>
      <c r="AF453" s="8">
        <f t="shared" si="30"/>
        <v>1</v>
      </c>
      <c r="AG453" s="8">
        <v>6.09</v>
      </c>
      <c r="AH453" s="4">
        <f t="shared" si="31"/>
        <v>2.5000000000000001E-2</v>
      </c>
      <c r="AI453" s="4">
        <f t="shared" si="31"/>
        <v>0.15225</v>
      </c>
      <c r="AK453" s="10">
        <f>Q453*(0.007*(2.5^3.39))+R453*(0.0126*(7.5^3.0673))+S453*(0.0126*(15^3.0673))+T453*(0.0126*(25^3.0673))+U453*(0.0126*(35^3.0673))</f>
        <v>6.0875978967715536</v>
      </c>
    </row>
    <row r="454" spans="1:37" ht="12.75" customHeight="1">
      <c r="A454" s="12">
        <v>31</v>
      </c>
      <c r="B454" s="12">
        <v>3</v>
      </c>
      <c r="C454" s="12">
        <v>1</v>
      </c>
      <c r="D454" s="5">
        <v>39484</v>
      </c>
      <c r="E454" s="6" t="s">
        <v>37</v>
      </c>
      <c r="F454" s="12" t="s">
        <v>126</v>
      </c>
      <c r="G454" s="12" t="s">
        <v>126</v>
      </c>
      <c r="H454" s="12" t="s">
        <v>39</v>
      </c>
      <c r="I454" s="12" t="s">
        <v>40</v>
      </c>
      <c r="J454" s="12" t="s">
        <v>110</v>
      </c>
      <c r="K454" s="11">
        <v>23</v>
      </c>
      <c r="L454" s="4" t="str">
        <f t="shared" si="28"/>
        <v>20-25</v>
      </c>
      <c r="M454" s="12" t="s">
        <v>76</v>
      </c>
      <c r="N454" s="12">
        <v>16</v>
      </c>
      <c r="O454" s="11" t="s">
        <v>125</v>
      </c>
      <c r="P454" s="4" t="s">
        <v>56</v>
      </c>
      <c r="U454" s="7">
        <v>1</v>
      </c>
      <c r="AE454" s="4">
        <f t="shared" si="29"/>
        <v>35</v>
      </c>
      <c r="AF454" s="8">
        <f t="shared" si="30"/>
        <v>1</v>
      </c>
      <c r="AG454" s="8">
        <v>767.46</v>
      </c>
      <c r="AH454" s="4">
        <f t="shared" si="31"/>
        <v>2.5000000000000001E-2</v>
      </c>
      <c r="AI454" s="4">
        <f t="shared" si="31"/>
        <v>19.186500000000002</v>
      </c>
      <c r="AK454" s="10">
        <f>S454*(0.0179*(15^3))+T454*(0.0179*(25^3))+U454*(0.0179*(35^3))</f>
        <v>767.46249999999998</v>
      </c>
    </row>
    <row r="455" spans="1:37" ht="12.75" customHeight="1">
      <c r="A455" s="12">
        <v>31</v>
      </c>
      <c r="B455" s="12">
        <v>3</v>
      </c>
      <c r="C455" s="12">
        <v>1</v>
      </c>
      <c r="D455" s="5">
        <v>39484</v>
      </c>
      <c r="E455" s="6" t="s">
        <v>37</v>
      </c>
      <c r="F455" s="12" t="s">
        <v>126</v>
      </c>
      <c r="G455" s="12" t="s">
        <v>126</v>
      </c>
      <c r="H455" s="12" t="s">
        <v>39</v>
      </c>
      <c r="I455" s="12" t="s">
        <v>40</v>
      </c>
      <c r="J455" s="12" t="s">
        <v>110</v>
      </c>
      <c r="K455" s="11">
        <v>23</v>
      </c>
      <c r="L455" s="4" t="str">
        <f t="shared" si="28"/>
        <v>20-25</v>
      </c>
      <c r="M455" s="12" t="s">
        <v>76</v>
      </c>
      <c r="N455" s="12">
        <v>17</v>
      </c>
      <c r="O455" s="12" t="s">
        <v>72</v>
      </c>
      <c r="P455" s="6" t="s">
        <v>46</v>
      </c>
      <c r="R455" s="7">
        <v>2</v>
      </c>
      <c r="AE455" s="4">
        <f t="shared" si="29"/>
        <v>7.5</v>
      </c>
      <c r="AF455" s="8">
        <f t="shared" si="30"/>
        <v>2</v>
      </c>
      <c r="AG455" s="8">
        <v>11.61</v>
      </c>
      <c r="AH455" s="4">
        <f t="shared" si="31"/>
        <v>0.05</v>
      </c>
      <c r="AI455" s="4">
        <f t="shared" si="31"/>
        <v>0.29025000000000001</v>
      </c>
      <c r="AK455" s="10">
        <f>Q455*(0.0128*(2.5^3.036))+R455*(0.0128*(7.5^3.036))+S455*(0.0128*(15^3.036))</f>
        <v>11.612506256000772</v>
      </c>
    </row>
    <row r="456" spans="1:37" ht="12.75" customHeight="1">
      <c r="A456" s="12">
        <v>31</v>
      </c>
      <c r="B456" s="12">
        <v>3</v>
      </c>
      <c r="C456" s="12">
        <v>1</v>
      </c>
      <c r="D456" s="5">
        <v>39484</v>
      </c>
      <c r="E456" s="6" t="s">
        <v>37</v>
      </c>
      <c r="F456" s="12" t="s">
        <v>126</v>
      </c>
      <c r="G456" s="12" t="s">
        <v>126</v>
      </c>
      <c r="H456" s="12" t="s">
        <v>39</v>
      </c>
      <c r="I456" s="12" t="s">
        <v>40</v>
      </c>
      <c r="J456" s="12" t="s">
        <v>110</v>
      </c>
      <c r="K456" s="11">
        <v>23</v>
      </c>
      <c r="L456" s="4" t="str">
        <f t="shared" si="28"/>
        <v>20-25</v>
      </c>
      <c r="M456" s="12" t="s">
        <v>76</v>
      </c>
      <c r="N456" s="12">
        <v>18</v>
      </c>
      <c r="O456" s="12" t="s">
        <v>66</v>
      </c>
      <c r="P456" s="12" t="s">
        <v>46</v>
      </c>
      <c r="Q456" s="7">
        <v>1</v>
      </c>
      <c r="AE456" s="4">
        <f t="shared" si="29"/>
        <v>2.5</v>
      </c>
      <c r="AF456" s="8">
        <f t="shared" si="30"/>
        <v>1</v>
      </c>
      <c r="AG456" s="8">
        <v>0.28000000000000003</v>
      </c>
      <c r="AH456" s="4">
        <f t="shared" si="31"/>
        <v>2.5000000000000001E-2</v>
      </c>
      <c r="AI456" s="4">
        <f t="shared" si="31"/>
        <v>7.000000000000001E-3</v>
      </c>
      <c r="AK456" s="10">
        <f>Q456*(0.0213*(2.5^2.8235))+R456*(0.0213*(7.5^2.8235))</f>
        <v>0.28311522044385118</v>
      </c>
    </row>
    <row r="457" spans="1:37" ht="12.75" customHeight="1">
      <c r="A457" s="12">
        <v>31</v>
      </c>
      <c r="B457" s="12">
        <v>3</v>
      </c>
      <c r="C457" s="12">
        <v>1</v>
      </c>
      <c r="D457" s="5">
        <v>39484</v>
      </c>
      <c r="E457" s="6" t="s">
        <v>37</v>
      </c>
      <c r="F457" s="12" t="s">
        <v>126</v>
      </c>
      <c r="G457" s="12" t="s">
        <v>126</v>
      </c>
      <c r="H457" s="12" t="s">
        <v>39</v>
      </c>
      <c r="I457" s="12" t="s">
        <v>40</v>
      </c>
      <c r="J457" s="12" t="s">
        <v>110</v>
      </c>
      <c r="K457" s="11">
        <v>23</v>
      </c>
      <c r="L457" s="4" t="str">
        <f t="shared" si="28"/>
        <v>20-25</v>
      </c>
      <c r="M457" s="12" t="s">
        <v>76</v>
      </c>
      <c r="N457" s="12">
        <v>19</v>
      </c>
      <c r="O457" s="12" t="s">
        <v>85</v>
      </c>
      <c r="P457" s="6" t="s">
        <v>46</v>
      </c>
      <c r="Q457" s="7">
        <v>1</v>
      </c>
      <c r="AE457" s="4">
        <f t="shared" si="29"/>
        <v>2.5</v>
      </c>
      <c r="AF457" s="8">
        <f t="shared" si="30"/>
        <v>1</v>
      </c>
      <c r="AG457" s="8">
        <v>0.14000000000000001</v>
      </c>
      <c r="AH457" s="4">
        <f t="shared" si="31"/>
        <v>2.5000000000000001E-2</v>
      </c>
      <c r="AI457" s="4">
        <f t="shared" si="31"/>
        <v>3.5000000000000005E-3</v>
      </c>
      <c r="AK457" s="10">
        <f>Q457*(0.0091*(2.5^3))+R457*(0.0091*(7.5^3))</f>
        <v>0.14218749999999999</v>
      </c>
    </row>
    <row r="458" spans="1:37" s="12" customFormat="1" ht="12.75" customHeight="1">
      <c r="A458" s="12">
        <v>31</v>
      </c>
      <c r="B458" s="12">
        <v>3</v>
      </c>
      <c r="C458" s="12">
        <v>1</v>
      </c>
      <c r="D458" s="14">
        <v>39484</v>
      </c>
      <c r="E458" s="6" t="s">
        <v>37</v>
      </c>
      <c r="F458" s="12" t="s">
        <v>126</v>
      </c>
      <c r="G458" s="12" t="s">
        <v>126</v>
      </c>
      <c r="H458" s="12" t="s">
        <v>39</v>
      </c>
      <c r="I458" s="12" t="s">
        <v>40</v>
      </c>
      <c r="J458" s="12" t="s">
        <v>110</v>
      </c>
      <c r="K458" s="11">
        <v>23</v>
      </c>
      <c r="L458" s="12" t="str">
        <f t="shared" si="28"/>
        <v>20-25</v>
      </c>
      <c r="M458" s="12" t="s">
        <v>76</v>
      </c>
      <c r="N458" s="12">
        <v>20</v>
      </c>
      <c r="O458" s="12" t="s">
        <v>71</v>
      </c>
      <c r="P458" s="6" t="s">
        <v>46</v>
      </c>
      <c r="Q458" s="15">
        <v>1</v>
      </c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2">
        <f t="shared" si="29"/>
        <v>2.5</v>
      </c>
      <c r="AF458" s="16">
        <f t="shared" si="30"/>
        <v>1</v>
      </c>
      <c r="AG458" s="16">
        <v>0.14000000000000001</v>
      </c>
      <c r="AH458" s="12">
        <f t="shared" si="31"/>
        <v>2.5000000000000001E-2</v>
      </c>
      <c r="AI458" s="4">
        <f t="shared" si="31"/>
        <v>3.5000000000000005E-3</v>
      </c>
      <c r="AK458" s="10">
        <f>Q458*(0.0089*(2.5^3))+R458*(0.0089*(7.5^3))</f>
        <v>0.13906250000000001</v>
      </c>
    </row>
    <row r="459" spans="1:37" ht="12.75" customHeight="1">
      <c r="A459" s="12">
        <v>31</v>
      </c>
      <c r="B459" s="12">
        <v>3</v>
      </c>
      <c r="C459" s="12">
        <v>1</v>
      </c>
      <c r="D459" s="5">
        <v>39484</v>
      </c>
      <c r="E459" s="6" t="s">
        <v>37</v>
      </c>
      <c r="F459" s="12" t="s">
        <v>126</v>
      </c>
      <c r="G459" s="12" t="s">
        <v>126</v>
      </c>
      <c r="H459" s="12" t="s">
        <v>39</v>
      </c>
      <c r="I459" s="12" t="s">
        <v>40</v>
      </c>
      <c r="J459" s="12" t="s">
        <v>110</v>
      </c>
      <c r="K459" s="11">
        <v>23</v>
      </c>
      <c r="L459" s="4" t="str">
        <f t="shared" si="28"/>
        <v>20-25</v>
      </c>
      <c r="M459" s="12" t="s">
        <v>76</v>
      </c>
      <c r="N459" s="12">
        <v>21</v>
      </c>
      <c r="O459" s="12" t="s">
        <v>71</v>
      </c>
      <c r="P459" s="6" t="s">
        <v>46</v>
      </c>
      <c r="Q459" s="15">
        <v>1</v>
      </c>
      <c r="AE459" s="4">
        <f t="shared" si="29"/>
        <v>2.5</v>
      </c>
      <c r="AF459" s="8">
        <f t="shared" si="30"/>
        <v>1</v>
      </c>
      <c r="AG459" s="8">
        <v>0.14000000000000001</v>
      </c>
      <c r="AH459" s="4">
        <f t="shared" si="31"/>
        <v>2.5000000000000001E-2</v>
      </c>
      <c r="AI459" s="4">
        <f t="shared" si="31"/>
        <v>3.5000000000000005E-3</v>
      </c>
      <c r="AK459" s="10">
        <f>Q459*(0.0089*(2.5^3))+R459*(0.0089*(7.5^3))</f>
        <v>0.13906250000000001</v>
      </c>
    </row>
    <row r="460" spans="1:37" s="13" customFormat="1" ht="12.75" customHeight="1">
      <c r="A460" s="12">
        <v>31</v>
      </c>
      <c r="B460" s="12">
        <v>3</v>
      </c>
      <c r="C460" s="12">
        <v>1</v>
      </c>
      <c r="D460" s="5">
        <v>39484</v>
      </c>
      <c r="E460" s="6" t="s">
        <v>37</v>
      </c>
      <c r="F460" s="12" t="s">
        <v>126</v>
      </c>
      <c r="G460" s="12" t="s">
        <v>126</v>
      </c>
      <c r="H460" s="12" t="s">
        <v>39</v>
      </c>
      <c r="I460" s="12" t="s">
        <v>40</v>
      </c>
      <c r="J460" s="12" t="s">
        <v>110</v>
      </c>
      <c r="K460" s="11">
        <v>23</v>
      </c>
      <c r="L460" s="4" t="str">
        <f t="shared" si="28"/>
        <v>20-25</v>
      </c>
      <c r="M460" s="12" t="s">
        <v>76</v>
      </c>
      <c r="N460" s="12">
        <v>22</v>
      </c>
      <c r="O460" s="12" t="s">
        <v>86</v>
      </c>
      <c r="P460" s="6" t="s">
        <v>44</v>
      </c>
      <c r="Q460" s="7"/>
      <c r="R460" s="7"/>
      <c r="S460" s="7"/>
      <c r="T460" s="7"/>
      <c r="U460" s="7">
        <v>2</v>
      </c>
      <c r="V460" s="7"/>
      <c r="W460" s="7"/>
      <c r="X460" s="7"/>
      <c r="Y460" s="7"/>
      <c r="Z460" s="7"/>
      <c r="AA460" s="7"/>
      <c r="AB460" s="7"/>
      <c r="AC460" s="7"/>
      <c r="AD460" s="7"/>
      <c r="AE460" s="4">
        <f t="shared" si="29"/>
        <v>35</v>
      </c>
      <c r="AF460" s="8">
        <f t="shared" si="30"/>
        <v>2</v>
      </c>
      <c r="AG460" s="8">
        <v>819.7</v>
      </c>
      <c r="AH460" s="4">
        <f t="shared" si="31"/>
        <v>0.05</v>
      </c>
      <c r="AI460" s="4">
        <f t="shared" si="31"/>
        <v>20.4925</v>
      </c>
      <c r="AJ460" s="4"/>
      <c r="AK460" s="10">
        <f>S460*(0.002*(15^3.44))+T460*(0.002*(25^3.44))+U460*(0.002*(35^3.44))</f>
        <v>819.69835568537599</v>
      </c>
    </row>
    <row r="461" spans="1:37" ht="12.75" customHeight="1">
      <c r="A461" s="12">
        <v>31</v>
      </c>
      <c r="B461" s="12">
        <v>3</v>
      </c>
      <c r="C461" s="12">
        <v>1</v>
      </c>
      <c r="D461" s="5">
        <v>39484</v>
      </c>
      <c r="E461" s="6" t="s">
        <v>37</v>
      </c>
      <c r="F461" s="12" t="s">
        <v>126</v>
      </c>
      <c r="G461" s="12" t="s">
        <v>126</v>
      </c>
      <c r="H461" s="12" t="s">
        <v>39</v>
      </c>
      <c r="I461" s="12" t="s">
        <v>40</v>
      </c>
      <c r="J461" s="12" t="s">
        <v>110</v>
      </c>
      <c r="K461" s="11">
        <v>23</v>
      </c>
      <c r="L461" s="4" t="str">
        <f t="shared" si="28"/>
        <v>20-25</v>
      </c>
      <c r="M461" s="12" t="s">
        <v>76</v>
      </c>
      <c r="N461" s="12">
        <v>23</v>
      </c>
      <c r="O461" s="12" t="s">
        <v>55</v>
      </c>
      <c r="P461" s="6" t="s">
        <v>56</v>
      </c>
      <c r="Q461" s="15">
        <v>1</v>
      </c>
      <c r="AE461" s="4">
        <f t="shared" si="29"/>
        <v>2.5</v>
      </c>
      <c r="AF461" s="8">
        <f t="shared" si="30"/>
        <v>1</v>
      </c>
      <c r="AG461" s="8">
        <v>0.17</v>
      </c>
      <c r="AH461" s="4">
        <f t="shared" si="31"/>
        <v>2.5000000000000001E-2</v>
      </c>
      <c r="AI461" s="4">
        <f t="shared" si="31"/>
        <v>4.2500000000000003E-3</v>
      </c>
      <c r="AK461" s="10">
        <f>Q461*(0.0109*(2.5^3.0249))+R461*(0.0109*(7.5^3.0249))</f>
        <v>0.17424295598865394</v>
      </c>
    </row>
    <row r="462" spans="1:37" ht="12.75" customHeight="1">
      <c r="A462" s="12">
        <v>31</v>
      </c>
      <c r="B462" s="12">
        <v>3</v>
      </c>
      <c r="C462" s="12">
        <v>1</v>
      </c>
      <c r="D462" s="5">
        <v>39484</v>
      </c>
      <c r="E462" s="6" t="s">
        <v>37</v>
      </c>
      <c r="F462" s="12" t="s">
        <v>126</v>
      </c>
      <c r="G462" s="12" t="s">
        <v>126</v>
      </c>
      <c r="H462" s="12" t="s">
        <v>39</v>
      </c>
      <c r="I462" s="12" t="s">
        <v>40</v>
      </c>
      <c r="J462" s="12" t="s">
        <v>110</v>
      </c>
      <c r="K462" s="11">
        <v>23</v>
      </c>
      <c r="L462" s="4" t="str">
        <f t="shared" si="28"/>
        <v>20-25</v>
      </c>
      <c r="M462" s="12" t="s">
        <v>76</v>
      </c>
      <c r="N462" s="12">
        <v>24</v>
      </c>
      <c r="O462" s="12" t="s">
        <v>141</v>
      </c>
      <c r="P462" s="6" t="s">
        <v>46</v>
      </c>
      <c r="Q462" s="15">
        <v>1</v>
      </c>
      <c r="AE462" s="4">
        <f t="shared" si="29"/>
        <v>2.5</v>
      </c>
      <c r="AF462" s="8">
        <f t="shared" si="30"/>
        <v>1</v>
      </c>
      <c r="AG462" s="8">
        <v>0.2</v>
      </c>
      <c r="AH462" s="4">
        <f t="shared" si="31"/>
        <v>2.5000000000000001E-2</v>
      </c>
      <c r="AI462" s="4">
        <f t="shared" si="31"/>
        <v>5.0000000000000001E-3</v>
      </c>
      <c r="AK462" s="10">
        <f>Q462*(0.0123*(2.5^3.033))+R462*(0.0123*(7.5^3.033))</f>
        <v>0.19808753959447775</v>
      </c>
    </row>
    <row r="463" spans="1:37" ht="12.75" customHeight="1">
      <c r="A463" s="12">
        <v>32</v>
      </c>
      <c r="B463" s="12">
        <v>3</v>
      </c>
      <c r="C463" s="12">
        <v>2</v>
      </c>
      <c r="D463" s="5">
        <v>39484</v>
      </c>
      <c r="E463" s="6" t="s">
        <v>73</v>
      </c>
      <c r="F463" s="4" t="s">
        <v>131</v>
      </c>
      <c r="G463" s="11" t="s">
        <v>132</v>
      </c>
      <c r="H463" s="12" t="s">
        <v>133</v>
      </c>
      <c r="I463" s="12" t="s">
        <v>40</v>
      </c>
      <c r="J463" s="12" t="s">
        <v>110</v>
      </c>
      <c r="K463" s="11">
        <v>20</v>
      </c>
      <c r="L463" s="4" t="str">
        <f t="shared" si="28"/>
        <v>15-20</v>
      </c>
      <c r="M463" s="12" t="s">
        <v>42</v>
      </c>
      <c r="N463" s="12">
        <v>1</v>
      </c>
      <c r="O463" s="12" t="s">
        <v>59</v>
      </c>
      <c r="P463" s="6" t="s">
        <v>46</v>
      </c>
      <c r="Q463" s="15">
        <v>5</v>
      </c>
      <c r="R463" s="7">
        <v>11</v>
      </c>
      <c r="AE463" s="4">
        <f t="shared" si="29"/>
        <v>5.9</v>
      </c>
      <c r="AF463" s="8">
        <f t="shared" si="30"/>
        <v>16</v>
      </c>
      <c r="AG463" s="8">
        <v>50.47</v>
      </c>
      <c r="AH463" s="4">
        <f t="shared" si="31"/>
        <v>0.4</v>
      </c>
      <c r="AI463" s="4">
        <f t="shared" si="31"/>
        <v>1.2617499999999999</v>
      </c>
      <c r="AK463" s="10">
        <f>Q463*(0.0093*(2.5^3.07))+R463*(0.0093*(7.5^3.07))+S463*(0.0093*(15^3.07))+T463*(0.0126*(25^3.0673))</f>
        <v>50.469807896396901</v>
      </c>
    </row>
    <row r="464" spans="1:37" ht="12.75" customHeight="1">
      <c r="A464" s="12">
        <v>32</v>
      </c>
      <c r="B464" s="12">
        <v>3</v>
      </c>
      <c r="C464" s="12">
        <v>2</v>
      </c>
      <c r="D464" s="5">
        <v>39484</v>
      </c>
      <c r="E464" s="6" t="s">
        <v>73</v>
      </c>
      <c r="F464" s="4" t="s">
        <v>131</v>
      </c>
      <c r="G464" s="11" t="s">
        <v>132</v>
      </c>
      <c r="H464" s="12" t="s">
        <v>133</v>
      </c>
      <c r="I464" s="12" t="s">
        <v>40</v>
      </c>
      <c r="J464" s="12" t="s">
        <v>110</v>
      </c>
      <c r="K464" s="11">
        <v>20</v>
      </c>
      <c r="L464" s="4" t="str">
        <f t="shared" si="28"/>
        <v>15-20</v>
      </c>
      <c r="M464" s="12" t="s">
        <v>42</v>
      </c>
      <c r="N464" s="12">
        <v>2</v>
      </c>
      <c r="O464" s="12" t="s">
        <v>53</v>
      </c>
      <c r="P464" s="12" t="s">
        <v>54</v>
      </c>
      <c r="T464" s="7">
        <v>1</v>
      </c>
      <c r="AE464" s="4">
        <f t="shared" si="29"/>
        <v>25</v>
      </c>
      <c r="AF464" s="8">
        <f t="shared" si="30"/>
        <v>1</v>
      </c>
      <c r="AG464" s="8">
        <v>256.24</v>
      </c>
      <c r="AH464" s="4">
        <f t="shared" si="31"/>
        <v>2.5000000000000001E-2</v>
      </c>
      <c r="AI464" s="4">
        <f t="shared" si="31"/>
        <v>6.4060000000000006</v>
      </c>
      <c r="AK464" s="10">
        <f>Q464*(0.026*(2.5^2.87))+R464*(0.026*(7.5^2.87))+S464*(0.0236*((15/1.1)^2.975))+T464*(0.0236*((25/1.1)^2.975))+U464*(0.0236*((35/1.1)^2.975))</f>
        <v>256.23608514741147</v>
      </c>
    </row>
    <row r="465" spans="1:37" ht="12.75" customHeight="1">
      <c r="A465" s="12">
        <v>32</v>
      </c>
      <c r="B465" s="12">
        <v>3</v>
      </c>
      <c r="C465" s="12">
        <v>2</v>
      </c>
      <c r="D465" s="5">
        <v>39484</v>
      </c>
      <c r="E465" s="6" t="s">
        <v>73</v>
      </c>
      <c r="F465" s="4" t="s">
        <v>131</v>
      </c>
      <c r="G465" s="11" t="s">
        <v>132</v>
      </c>
      <c r="H465" s="12" t="s">
        <v>133</v>
      </c>
      <c r="I465" s="12" t="s">
        <v>40</v>
      </c>
      <c r="J465" s="12" t="s">
        <v>110</v>
      </c>
      <c r="K465" s="11">
        <v>20</v>
      </c>
      <c r="L465" s="4" t="str">
        <f t="shared" si="28"/>
        <v>15-20</v>
      </c>
      <c r="M465" s="12" t="s">
        <v>42</v>
      </c>
      <c r="N465" s="12">
        <v>3</v>
      </c>
      <c r="O465" s="12" t="s">
        <v>118</v>
      </c>
      <c r="P465" s="6" t="s">
        <v>63</v>
      </c>
      <c r="T465" s="7">
        <v>3</v>
      </c>
      <c r="AE465" s="4">
        <f t="shared" si="29"/>
        <v>25</v>
      </c>
      <c r="AF465" s="8">
        <f t="shared" si="30"/>
        <v>3</v>
      </c>
      <c r="AG465" s="8">
        <v>292.77999999999997</v>
      </c>
      <c r="AH465" s="4">
        <f t="shared" si="31"/>
        <v>7.4999999999999997E-2</v>
      </c>
      <c r="AI465" s="4">
        <f t="shared" si="31"/>
        <v>7.3194999999999997</v>
      </c>
      <c r="AK465" s="10">
        <f>R465*(0.027*((7.5*0.9025)^2.629))+S465*(0.027*((15*0.9025)^2.629))+T465*(0.027*((25*0.9025)^2.629))</f>
        <v>292.77906416998366</v>
      </c>
    </row>
    <row r="466" spans="1:37" ht="12.75" customHeight="1">
      <c r="A466" s="12">
        <v>32</v>
      </c>
      <c r="B466" s="12">
        <v>3</v>
      </c>
      <c r="C466" s="12">
        <v>2</v>
      </c>
      <c r="D466" s="5">
        <v>39484</v>
      </c>
      <c r="E466" s="6" t="s">
        <v>73</v>
      </c>
      <c r="F466" s="4" t="s">
        <v>131</v>
      </c>
      <c r="G466" s="11" t="s">
        <v>132</v>
      </c>
      <c r="H466" s="12" t="s">
        <v>133</v>
      </c>
      <c r="I466" s="12" t="s">
        <v>40</v>
      </c>
      <c r="J466" s="12" t="s">
        <v>110</v>
      </c>
      <c r="K466" s="11">
        <v>20</v>
      </c>
      <c r="L466" s="4" t="str">
        <f t="shared" si="28"/>
        <v>15-20</v>
      </c>
      <c r="M466" s="12" t="s">
        <v>42</v>
      </c>
      <c r="N466" s="12">
        <v>4</v>
      </c>
      <c r="O466" s="12" t="s">
        <v>77</v>
      </c>
      <c r="P466" s="6" t="s">
        <v>48</v>
      </c>
      <c r="T466" s="7">
        <v>1</v>
      </c>
      <c r="AE466" s="4">
        <f t="shared" si="29"/>
        <v>25</v>
      </c>
      <c r="AF466" s="8">
        <f t="shared" si="30"/>
        <v>1</v>
      </c>
      <c r="AG466" s="8">
        <v>423.41</v>
      </c>
      <c r="AH466" s="4">
        <f t="shared" si="31"/>
        <v>2.5000000000000001E-2</v>
      </c>
      <c r="AI466" s="4">
        <f t="shared" si="31"/>
        <v>10.58525</v>
      </c>
      <c r="AK466" s="10">
        <f>R466*(0.0428*(7.5^2.858))+S466*(0.0428*(15^2.858))+T466*(0.0428*(25^2.858))+U466*(0.0428*(35^2.858))</f>
        <v>423.40532317837847</v>
      </c>
    </row>
    <row r="467" spans="1:37" ht="12.75" customHeight="1">
      <c r="A467" s="12">
        <v>32</v>
      </c>
      <c r="B467" s="12">
        <v>3</v>
      </c>
      <c r="C467" s="12">
        <v>2</v>
      </c>
      <c r="D467" s="5">
        <v>39484</v>
      </c>
      <c r="E467" s="6" t="s">
        <v>73</v>
      </c>
      <c r="F467" s="4" t="s">
        <v>131</v>
      </c>
      <c r="G467" s="11" t="s">
        <v>132</v>
      </c>
      <c r="H467" s="12" t="s">
        <v>133</v>
      </c>
      <c r="I467" s="12" t="s">
        <v>40</v>
      </c>
      <c r="J467" s="12" t="s">
        <v>110</v>
      </c>
      <c r="K467" s="11">
        <v>20</v>
      </c>
      <c r="L467" s="4" t="str">
        <f t="shared" si="28"/>
        <v>15-20</v>
      </c>
      <c r="M467" s="12" t="s">
        <v>42</v>
      </c>
      <c r="N467" s="12">
        <v>5</v>
      </c>
      <c r="O467" s="12" t="s">
        <v>71</v>
      </c>
      <c r="P467" s="6" t="s">
        <v>46</v>
      </c>
      <c r="Q467" s="7">
        <v>1</v>
      </c>
      <c r="AE467" s="4">
        <f t="shared" si="29"/>
        <v>2.5</v>
      </c>
      <c r="AF467" s="8">
        <f t="shared" si="30"/>
        <v>1</v>
      </c>
      <c r="AG467" s="8">
        <v>0.14000000000000001</v>
      </c>
      <c r="AH467" s="4">
        <f t="shared" si="31"/>
        <v>2.5000000000000001E-2</v>
      </c>
      <c r="AI467" s="4">
        <f t="shared" si="31"/>
        <v>3.5000000000000005E-3</v>
      </c>
      <c r="AK467" s="10">
        <f>Q467*(0.0089*(2.5^3))+R467*(0.0089*(7.5^3))</f>
        <v>0.13906250000000001</v>
      </c>
    </row>
    <row r="468" spans="1:37" ht="12.75" customHeight="1">
      <c r="A468" s="12">
        <v>32</v>
      </c>
      <c r="B468" s="12">
        <v>3</v>
      </c>
      <c r="C468" s="12">
        <v>2</v>
      </c>
      <c r="D468" s="5">
        <v>39484</v>
      </c>
      <c r="E468" s="6" t="s">
        <v>73</v>
      </c>
      <c r="F468" s="4" t="s">
        <v>131</v>
      </c>
      <c r="G468" s="11" t="s">
        <v>132</v>
      </c>
      <c r="H468" s="12" t="s">
        <v>133</v>
      </c>
      <c r="I468" s="12" t="s">
        <v>40</v>
      </c>
      <c r="J468" s="12" t="s">
        <v>110</v>
      </c>
      <c r="K468" s="11">
        <v>20</v>
      </c>
      <c r="L468" s="4" t="str">
        <f t="shared" si="28"/>
        <v>15-20</v>
      </c>
      <c r="M468" s="12" t="s">
        <v>42</v>
      </c>
      <c r="N468" s="12">
        <v>6</v>
      </c>
      <c r="O468" s="12" t="s">
        <v>72</v>
      </c>
      <c r="P468" s="6" t="s">
        <v>46</v>
      </c>
      <c r="R468" s="7">
        <v>4</v>
      </c>
      <c r="AE468" s="4">
        <f t="shared" si="29"/>
        <v>7.5</v>
      </c>
      <c r="AF468" s="8">
        <f t="shared" si="30"/>
        <v>4</v>
      </c>
      <c r="AG468" s="8">
        <v>23.23</v>
      </c>
      <c r="AH468" s="4">
        <f t="shared" si="31"/>
        <v>0.1</v>
      </c>
      <c r="AI468" s="4">
        <f t="shared" si="31"/>
        <v>0.58074999999999999</v>
      </c>
      <c r="AK468" s="10">
        <f>Q468*(0.0128*(2.5^3.036))+R468*(0.0128*(7.5^3.036))+S468*(0.0128*(15^3.036))</f>
        <v>23.225012512001545</v>
      </c>
    </row>
    <row r="469" spans="1:37" ht="12.75" customHeight="1">
      <c r="A469" s="12">
        <v>32</v>
      </c>
      <c r="B469" s="12">
        <v>3</v>
      </c>
      <c r="C469" s="12">
        <v>2</v>
      </c>
      <c r="D469" s="5">
        <v>39484</v>
      </c>
      <c r="E469" s="6" t="s">
        <v>73</v>
      </c>
      <c r="F469" s="4" t="s">
        <v>131</v>
      </c>
      <c r="G469" s="11" t="s">
        <v>132</v>
      </c>
      <c r="H469" s="12" t="s">
        <v>133</v>
      </c>
      <c r="I469" s="12" t="s">
        <v>40</v>
      </c>
      <c r="J469" s="12" t="s">
        <v>110</v>
      </c>
      <c r="K469" s="11">
        <v>20</v>
      </c>
      <c r="L469" s="4" t="str">
        <f t="shared" si="28"/>
        <v>15-20</v>
      </c>
      <c r="M469" s="12" t="s">
        <v>42</v>
      </c>
      <c r="N469" s="12">
        <v>7</v>
      </c>
      <c r="O469" s="12" t="s">
        <v>99</v>
      </c>
      <c r="P469" s="6" t="s">
        <v>63</v>
      </c>
      <c r="U469" s="7">
        <v>1</v>
      </c>
      <c r="AE469" s="4">
        <f t="shared" si="29"/>
        <v>35</v>
      </c>
      <c r="AF469" s="8">
        <f t="shared" si="30"/>
        <v>1</v>
      </c>
      <c r="AG469" s="8">
        <v>54.99</v>
      </c>
      <c r="AH469" s="4">
        <f t="shared" si="31"/>
        <v>2.5000000000000001E-2</v>
      </c>
      <c r="AI469" s="4">
        <f t="shared" si="31"/>
        <v>1.3747500000000001</v>
      </c>
      <c r="AK469" s="10">
        <f>U469*(0.001*(35^3.07))</f>
        <v>54.990655444598652</v>
      </c>
    </row>
    <row r="470" spans="1:37" ht="12.75" customHeight="1">
      <c r="A470" s="12">
        <v>33</v>
      </c>
      <c r="B470" s="12">
        <v>3</v>
      </c>
      <c r="C470" s="12">
        <v>2</v>
      </c>
      <c r="D470" s="5">
        <v>39484</v>
      </c>
      <c r="E470" s="6" t="s">
        <v>73</v>
      </c>
      <c r="F470" s="4" t="s">
        <v>131</v>
      </c>
      <c r="G470" s="11" t="s">
        <v>132</v>
      </c>
      <c r="H470" s="12" t="s">
        <v>133</v>
      </c>
      <c r="I470" s="12" t="s">
        <v>40</v>
      </c>
      <c r="J470" s="12" t="s">
        <v>110</v>
      </c>
      <c r="K470" s="11">
        <v>20</v>
      </c>
      <c r="L470" s="4" t="str">
        <f t="shared" si="28"/>
        <v>15-20</v>
      </c>
      <c r="M470" s="12" t="s">
        <v>42</v>
      </c>
      <c r="N470" s="12">
        <v>1</v>
      </c>
      <c r="O470" s="12" t="s">
        <v>121</v>
      </c>
      <c r="P470" s="6" t="s">
        <v>56</v>
      </c>
      <c r="U470" s="7">
        <v>1</v>
      </c>
      <c r="AE470" s="4">
        <f t="shared" si="29"/>
        <v>35</v>
      </c>
      <c r="AF470" s="8">
        <f t="shared" si="30"/>
        <v>1</v>
      </c>
      <c r="AG470" s="8">
        <v>1362.24</v>
      </c>
      <c r="AH470" s="4">
        <f t="shared" si="31"/>
        <v>2.5000000000000001E-2</v>
      </c>
      <c r="AI470" s="4">
        <f t="shared" si="31"/>
        <v>34.055999999999997</v>
      </c>
      <c r="AK470" s="10">
        <f>S470*(0.0203*(15^3.126))+T470*(0.0203*(25^3.126))+U470*(0.0203*(35^3.126))</f>
        <v>1362.2372273563635</v>
      </c>
    </row>
    <row r="471" spans="1:37" s="11" customFormat="1" ht="12.75" customHeight="1">
      <c r="A471" s="12">
        <v>33</v>
      </c>
      <c r="B471" s="12">
        <v>3</v>
      </c>
      <c r="C471" s="12">
        <v>2</v>
      </c>
      <c r="D471" s="5">
        <v>39484</v>
      </c>
      <c r="E471" s="6" t="s">
        <v>73</v>
      </c>
      <c r="F471" s="4" t="s">
        <v>131</v>
      </c>
      <c r="G471" s="11" t="s">
        <v>132</v>
      </c>
      <c r="H471" s="12" t="s">
        <v>133</v>
      </c>
      <c r="I471" s="12" t="s">
        <v>40</v>
      </c>
      <c r="J471" s="12" t="s">
        <v>110</v>
      </c>
      <c r="K471" s="11">
        <v>20</v>
      </c>
      <c r="L471" s="4" t="str">
        <f t="shared" si="28"/>
        <v>15-20</v>
      </c>
      <c r="M471" s="12" t="s">
        <v>42</v>
      </c>
      <c r="N471" s="12">
        <v>2</v>
      </c>
      <c r="O471" s="12" t="s">
        <v>59</v>
      </c>
      <c r="P471" s="6" t="s">
        <v>46</v>
      </c>
      <c r="Q471" s="7"/>
      <c r="R471" s="7">
        <v>3</v>
      </c>
      <c r="S471" s="7">
        <v>12</v>
      </c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4">
        <f t="shared" si="29"/>
        <v>13.5</v>
      </c>
      <c r="AF471" s="8">
        <f t="shared" si="30"/>
        <v>15</v>
      </c>
      <c r="AG471" s="8">
        <v>468.82</v>
      </c>
      <c r="AH471" s="4">
        <f t="shared" si="31"/>
        <v>0.375</v>
      </c>
      <c r="AI471" s="4">
        <f t="shared" si="31"/>
        <v>11.720499999999999</v>
      </c>
      <c r="AJ471" s="4"/>
      <c r="AK471" s="10">
        <f>Q471*(0.0093*(2.5^3.07))+R471*(0.0093*(7.5^3.07))+S471*(0.0093*(15^3.07))+T471*(0.0126*(25^3.0673))</f>
        <v>468.8183143432737</v>
      </c>
    </row>
    <row r="472" spans="1:37" ht="12.75" customHeight="1">
      <c r="A472" s="12">
        <v>33</v>
      </c>
      <c r="B472" s="12">
        <v>3</v>
      </c>
      <c r="C472" s="12">
        <v>2</v>
      </c>
      <c r="D472" s="5">
        <v>39484</v>
      </c>
      <c r="E472" s="6" t="s">
        <v>73</v>
      </c>
      <c r="F472" s="4" t="s">
        <v>131</v>
      </c>
      <c r="G472" s="11" t="s">
        <v>132</v>
      </c>
      <c r="H472" s="12" t="s">
        <v>133</v>
      </c>
      <c r="I472" s="12" t="s">
        <v>40</v>
      </c>
      <c r="J472" s="12" t="s">
        <v>110</v>
      </c>
      <c r="K472" s="11">
        <v>20</v>
      </c>
      <c r="L472" s="4" t="str">
        <f t="shared" si="28"/>
        <v>15-20</v>
      </c>
      <c r="M472" s="12" t="s">
        <v>42</v>
      </c>
      <c r="N472" s="12">
        <v>3</v>
      </c>
      <c r="O472" s="12" t="s">
        <v>53</v>
      </c>
      <c r="P472" s="12" t="s">
        <v>54</v>
      </c>
      <c r="S472" s="7">
        <v>1</v>
      </c>
      <c r="T472" s="7">
        <v>6</v>
      </c>
      <c r="AE472" s="4">
        <f t="shared" si="29"/>
        <v>23.6</v>
      </c>
      <c r="AF472" s="8">
        <f t="shared" si="30"/>
        <v>7</v>
      </c>
      <c r="AG472" s="8">
        <v>1593.47</v>
      </c>
      <c r="AH472" s="4">
        <f t="shared" si="31"/>
        <v>0.17499999999999999</v>
      </c>
      <c r="AI472" s="4">
        <f t="shared" si="31"/>
        <v>39.836750000000002</v>
      </c>
      <c r="AK472" s="10">
        <f>Q472*(0.026*(2.5^2.87))+R472*(0.026*(7.5^2.87))+S472*(0.0236*((15/1.1)^2.975))+T472*(0.0236*((25/1.1)^2.975))+U472*(0.0236*((35/1.1)^2.975))</f>
        <v>1593.4748543737276</v>
      </c>
    </row>
    <row r="473" spans="1:37" ht="12.75" customHeight="1">
      <c r="A473" s="12">
        <v>33</v>
      </c>
      <c r="B473" s="12">
        <v>3</v>
      </c>
      <c r="C473" s="12">
        <v>2</v>
      </c>
      <c r="D473" s="5">
        <v>39484</v>
      </c>
      <c r="E473" s="6" t="s">
        <v>73</v>
      </c>
      <c r="F473" s="4" t="s">
        <v>131</v>
      </c>
      <c r="G473" s="11" t="s">
        <v>132</v>
      </c>
      <c r="H473" s="12" t="s">
        <v>133</v>
      </c>
      <c r="I473" s="12" t="s">
        <v>40</v>
      </c>
      <c r="J473" s="12" t="s">
        <v>110</v>
      </c>
      <c r="K473" s="11">
        <v>20</v>
      </c>
      <c r="L473" s="4" t="str">
        <f t="shared" si="28"/>
        <v>15-20</v>
      </c>
      <c r="M473" s="12" t="s">
        <v>42</v>
      </c>
      <c r="N473" s="12">
        <v>4</v>
      </c>
      <c r="O473" s="12" t="s">
        <v>118</v>
      </c>
      <c r="P473" s="6" t="s">
        <v>63</v>
      </c>
      <c r="S473" s="7">
        <v>2</v>
      </c>
      <c r="AE473" s="4">
        <f t="shared" si="29"/>
        <v>15</v>
      </c>
      <c r="AF473" s="8">
        <f t="shared" si="30"/>
        <v>2</v>
      </c>
      <c r="AG473" s="8">
        <v>50.96</v>
      </c>
      <c r="AH473" s="4">
        <f t="shared" si="31"/>
        <v>0.05</v>
      </c>
      <c r="AI473" s="4">
        <f t="shared" si="31"/>
        <v>1.274</v>
      </c>
      <c r="AK473" s="10">
        <f>R473*(0.027*((7.5*0.9025)^2.629))+S473*(0.027*((15*0.9025)^2.629))+T473*(0.027*((25*0.9025)^2.629))</f>
        <v>50.95753324541549</v>
      </c>
    </row>
    <row r="474" spans="1:37" ht="12.75" customHeight="1">
      <c r="A474" s="12">
        <v>33</v>
      </c>
      <c r="B474" s="12">
        <v>3</v>
      </c>
      <c r="C474" s="12">
        <v>2</v>
      </c>
      <c r="D474" s="5">
        <v>39484</v>
      </c>
      <c r="E474" s="6" t="s">
        <v>73</v>
      </c>
      <c r="F474" s="4" t="s">
        <v>131</v>
      </c>
      <c r="G474" s="11" t="s">
        <v>132</v>
      </c>
      <c r="H474" s="12" t="s">
        <v>133</v>
      </c>
      <c r="I474" s="12" t="s">
        <v>40</v>
      </c>
      <c r="J474" s="12" t="s">
        <v>110</v>
      </c>
      <c r="K474" s="11">
        <v>20</v>
      </c>
      <c r="L474" s="4" t="str">
        <f t="shared" si="28"/>
        <v>15-20</v>
      </c>
      <c r="M474" s="12" t="s">
        <v>42</v>
      </c>
      <c r="N474" s="12">
        <v>5</v>
      </c>
      <c r="O474" s="12" t="s">
        <v>62</v>
      </c>
      <c r="P474" s="12" t="s">
        <v>63</v>
      </c>
      <c r="R474" s="7">
        <v>1</v>
      </c>
      <c r="AE474" s="4">
        <f t="shared" si="29"/>
        <v>7.5</v>
      </c>
      <c r="AF474" s="8">
        <f t="shared" si="30"/>
        <v>1</v>
      </c>
      <c r="AG474" s="8">
        <v>6.22</v>
      </c>
      <c r="AH474" s="4">
        <f t="shared" si="31"/>
        <v>2.5000000000000001E-2</v>
      </c>
      <c r="AI474" s="4">
        <f t="shared" si="31"/>
        <v>0.1555</v>
      </c>
      <c r="AJ474" s="4" t="s">
        <v>142</v>
      </c>
      <c r="AK474" s="10">
        <f>R474*(0.0114*(7.5^3.128))+S474*(0.0114*(15^3.128))+T474*(0.0114*(25^3.128))+U474*(0.0114*(35^3.128))</f>
        <v>6.2243855127961885</v>
      </c>
    </row>
    <row r="475" spans="1:37" ht="12.75" customHeight="1">
      <c r="A475" s="12">
        <v>33</v>
      </c>
      <c r="B475" s="12">
        <v>3</v>
      </c>
      <c r="C475" s="12">
        <v>2</v>
      </c>
      <c r="D475" s="5">
        <v>39484</v>
      </c>
      <c r="E475" s="6" t="s">
        <v>73</v>
      </c>
      <c r="F475" s="4" t="s">
        <v>131</v>
      </c>
      <c r="G475" s="11" t="s">
        <v>132</v>
      </c>
      <c r="H475" s="12" t="s">
        <v>133</v>
      </c>
      <c r="I475" s="12" t="s">
        <v>40</v>
      </c>
      <c r="J475" s="12" t="s">
        <v>110</v>
      </c>
      <c r="K475" s="11">
        <v>20</v>
      </c>
      <c r="L475" s="4" t="str">
        <f t="shared" si="28"/>
        <v>15-20</v>
      </c>
      <c r="M475" s="12" t="s">
        <v>42</v>
      </c>
      <c r="N475" s="12">
        <v>6</v>
      </c>
      <c r="O475" s="12" t="s">
        <v>102</v>
      </c>
      <c r="P475" s="6" t="s">
        <v>63</v>
      </c>
      <c r="U475" s="7">
        <v>1</v>
      </c>
      <c r="AE475" s="4">
        <f t="shared" si="29"/>
        <v>35</v>
      </c>
      <c r="AF475" s="8">
        <f t="shared" si="30"/>
        <v>1</v>
      </c>
      <c r="AG475" s="8">
        <v>664.91</v>
      </c>
      <c r="AH475" s="4">
        <f t="shared" si="31"/>
        <v>2.5000000000000001E-2</v>
      </c>
      <c r="AI475" s="4">
        <f t="shared" si="31"/>
        <v>16.62275</v>
      </c>
      <c r="AK475" s="10">
        <f>R475*(0.0153*(7.5^3.0038))+S475*(0.0153*(15^3.0038))+T475*(0.0153*(25^3.0038))+U475*(0.0153*(35^3.0038))</f>
        <v>664.91024160654422</v>
      </c>
    </row>
    <row r="476" spans="1:37" ht="12.75" customHeight="1">
      <c r="A476" s="12">
        <v>33</v>
      </c>
      <c r="B476" s="12">
        <v>3</v>
      </c>
      <c r="C476" s="12">
        <v>2</v>
      </c>
      <c r="D476" s="5">
        <v>39484</v>
      </c>
      <c r="E476" s="6" t="s">
        <v>73</v>
      </c>
      <c r="F476" s="4" t="s">
        <v>131</v>
      </c>
      <c r="G476" s="11" t="s">
        <v>132</v>
      </c>
      <c r="H476" s="12" t="s">
        <v>133</v>
      </c>
      <c r="I476" s="12" t="s">
        <v>40</v>
      </c>
      <c r="J476" s="12" t="s">
        <v>110</v>
      </c>
      <c r="K476" s="11">
        <v>20</v>
      </c>
      <c r="L476" s="4" t="str">
        <f t="shared" si="28"/>
        <v>15-20</v>
      </c>
      <c r="M476" s="12" t="s">
        <v>42</v>
      </c>
      <c r="N476" s="12">
        <v>7</v>
      </c>
      <c r="O476" s="12" t="s">
        <v>66</v>
      </c>
      <c r="P476" s="12" t="s">
        <v>46</v>
      </c>
      <c r="Q476" s="7">
        <v>2</v>
      </c>
      <c r="AE476" s="4">
        <f t="shared" si="29"/>
        <v>2.5</v>
      </c>
      <c r="AF476" s="8">
        <f t="shared" si="30"/>
        <v>2</v>
      </c>
      <c r="AG476" s="8">
        <v>0.56999999999999995</v>
      </c>
      <c r="AH476" s="4">
        <f t="shared" si="31"/>
        <v>0.05</v>
      </c>
      <c r="AI476" s="4">
        <f t="shared" si="31"/>
        <v>1.4249999999999999E-2</v>
      </c>
      <c r="AK476" s="10">
        <f>Q476*(0.0213*(2.5^2.8235))+R476*(0.0213*(7.5^2.8235))</f>
        <v>0.56623044088770236</v>
      </c>
    </row>
    <row r="477" spans="1:37" ht="12.75" customHeight="1">
      <c r="A477" s="12">
        <v>33</v>
      </c>
      <c r="B477" s="12">
        <v>3</v>
      </c>
      <c r="C477" s="12">
        <v>2</v>
      </c>
      <c r="D477" s="14">
        <v>39484</v>
      </c>
      <c r="E477" s="6" t="s">
        <v>73</v>
      </c>
      <c r="F477" s="12" t="s">
        <v>131</v>
      </c>
      <c r="G477" s="11" t="s">
        <v>132</v>
      </c>
      <c r="H477" s="12" t="s">
        <v>133</v>
      </c>
      <c r="I477" s="12" t="s">
        <v>40</v>
      </c>
      <c r="J477" s="12" t="s">
        <v>110</v>
      </c>
      <c r="K477" s="11">
        <v>20</v>
      </c>
      <c r="L477" s="12" t="str">
        <f t="shared" si="28"/>
        <v>15-20</v>
      </c>
      <c r="M477" s="12" t="s">
        <v>42</v>
      </c>
      <c r="N477" s="12">
        <v>8</v>
      </c>
      <c r="O477" s="12" t="s">
        <v>72</v>
      </c>
      <c r="P477" s="6" t="s">
        <v>46</v>
      </c>
      <c r="Q477" s="15"/>
      <c r="R477" s="15">
        <v>3</v>
      </c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2">
        <f t="shared" si="29"/>
        <v>7.5</v>
      </c>
      <c r="AF477" s="16">
        <f t="shared" si="30"/>
        <v>3</v>
      </c>
      <c r="AG477" s="16">
        <v>17.420000000000002</v>
      </c>
      <c r="AH477" s="12">
        <f t="shared" si="31"/>
        <v>7.4999999999999997E-2</v>
      </c>
      <c r="AI477" s="4">
        <f t="shared" si="31"/>
        <v>0.43550000000000005</v>
      </c>
      <c r="AJ477" s="12"/>
      <c r="AK477" s="10">
        <f>Q477*(0.0128*(2.5^3.036))+R477*(0.0128*(7.5^3.036))+S477*(0.0128*(15^3.036))</f>
        <v>17.418759384001159</v>
      </c>
    </row>
    <row r="478" spans="1:37" s="12" customFormat="1" ht="12.75" customHeight="1">
      <c r="A478" s="12">
        <v>33</v>
      </c>
      <c r="B478" s="12">
        <v>3</v>
      </c>
      <c r="C478" s="12">
        <v>2</v>
      </c>
      <c r="D478" s="14">
        <v>39484</v>
      </c>
      <c r="E478" s="6" t="s">
        <v>73</v>
      </c>
      <c r="F478" s="12" t="s">
        <v>131</v>
      </c>
      <c r="G478" s="11" t="s">
        <v>132</v>
      </c>
      <c r="H478" s="12" t="s">
        <v>133</v>
      </c>
      <c r="I478" s="12" t="s">
        <v>40</v>
      </c>
      <c r="J478" s="12" t="s">
        <v>110</v>
      </c>
      <c r="K478" s="11">
        <v>20</v>
      </c>
      <c r="L478" s="12" t="str">
        <f t="shared" si="28"/>
        <v>15-20</v>
      </c>
      <c r="M478" s="12" t="s">
        <v>42</v>
      </c>
      <c r="N478" s="12">
        <v>9</v>
      </c>
      <c r="O478" s="12" t="s">
        <v>71</v>
      </c>
      <c r="P478" s="6" t="s">
        <v>46</v>
      </c>
      <c r="Q478" s="15">
        <v>1</v>
      </c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2">
        <f t="shared" si="29"/>
        <v>2.5</v>
      </c>
      <c r="AF478" s="16">
        <f t="shared" si="30"/>
        <v>1</v>
      </c>
      <c r="AG478" s="16">
        <v>0.14000000000000001</v>
      </c>
      <c r="AH478" s="12">
        <f t="shared" si="31"/>
        <v>2.5000000000000001E-2</v>
      </c>
      <c r="AI478" s="4">
        <f t="shared" si="31"/>
        <v>3.5000000000000005E-3</v>
      </c>
      <c r="AK478" s="10">
        <f>Q478*(0.0089*(2.5^3))+R478*(0.0089*(7.5^3))</f>
        <v>0.13906250000000001</v>
      </c>
    </row>
    <row r="479" spans="1:37" ht="12.75" customHeight="1">
      <c r="A479" s="12">
        <v>33</v>
      </c>
      <c r="B479" s="12">
        <v>3</v>
      </c>
      <c r="C479" s="12">
        <v>2</v>
      </c>
      <c r="D479" s="5">
        <v>39484</v>
      </c>
      <c r="E479" s="6" t="s">
        <v>73</v>
      </c>
      <c r="F479" s="4" t="s">
        <v>131</v>
      </c>
      <c r="G479" s="11" t="s">
        <v>132</v>
      </c>
      <c r="H479" s="12" t="s">
        <v>133</v>
      </c>
      <c r="I479" s="12" t="s">
        <v>40</v>
      </c>
      <c r="J479" s="12" t="s">
        <v>110</v>
      </c>
      <c r="K479" s="11">
        <v>20</v>
      </c>
      <c r="L479" s="4" t="str">
        <f t="shared" si="28"/>
        <v>15-20</v>
      </c>
      <c r="M479" s="12" t="s">
        <v>42</v>
      </c>
      <c r="N479" s="12">
        <v>10</v>
      </c>
      <c r="O479" s="12" t="s">
        <v>112</v>
      </c>
      <c r="P479" s="6" t="s">
        <v>44</v>
      </c>
      <c r="S479" s="7">
        <v>2</v>
      </c>
      <c r="AE479" s="4">
        <f t="shared" si="29"/>
        <v>15</v>
      </c>
      <c r="AF479" s="8">
        <f t="shared" si="30"/>
        <v>2</v>
      </c>
      <c r="AG479" s="8">
        <v>66.64</v>
      </c>
      <c r="AH479" s="4">
        <f t="shared" si="31"/>
        <v>0.05</v>
      </c>
      <c r="AI479" s="4">
        <f t="shared" si="31"/>
        <v>1.6659999999999999</v>
      </c>
      <c r="AK479" s="10">
        <f>Q479*(0.0099*(2.5^2.999))+R479*(0.0099*(7.5^2.999))+S479*(0.0099*(15^2.999))+T479*(0.0099*(25^2.999))</f>
        <v>66.644279356042858</v>
      </c>
    </row>
    <row r="480" spans="1:37" ht="12.75" customHeight="1">
      <c r="A480" s="12">
        <v>34</v>
      </c>
      <c r="B480" s="12">
        <v>3</v>
      </c>
      <c r="C480" s="12">
        <v>2</v>
      </c>
      <c r="D480" s="5">
        <v>39484</v>
      </c>
      <c r="E480" s="6" t="s">
        <v>73</v>
      </c>
      <c r="F480" s="4" t="s">
        <v>131</v>
      </c>
      <c r="G480" s="11" t="s">
        <v>132</v>
      </c>
      <c r="H480" s="12" t="s">
        <v>133</v>
      </c>
      <c r="I480" s="12" t="s">
        <v>40</v>
      </c>
      <c r="J480" s="12" t="s">
        <v>110</v>
      </c>
      <c r="K480" s="11">
        <v>20</v>
      </c>
      <c r="L480" s="4" t="str">
        <f t="shared" si="28"/>
        <v>15-20</v>
      </c>
      <c r="M480" s="12" t="s">
        <v>42</v>
      </c>
      <c r="N480" s="12">
        <v>1</v>
      </c>
      <c r="O480" s="12" t="s">
        <v>59</v>
      </c>
      <c r="P480" s="6" t="s">
        <v>46</v>
      </c>
      <c r="R480" s="7">
        <v>4</v>
      </c>
      <c r="S480" s="7">
        <v>6</v>
      </c>
      <c r="AE480" s="4">
        <f t="shared" si="29"/>
        <v>12</v>
      </c>
      <c r="AF480" s="8">
        <f t="shared" si="30"/>
        <v>10</v>
      </c>
      <c r="AG480" s="8">
        <v>245.7</v>
      </c>
      <c r="AH480" s="4">
        <f t="shared" si="31"/>
        <v>0.25</v>
      </c>
      <c r="AI480" s="4">
        <f t="shared" si="31"/>
        <v>6.1425000000000001</v>
      </c>
      <c r="AK480" s="10">
        <f>Q480*(0.0093*(2.5^3.07))+R480*(0.0093*(7.5^3.07))+S480*(0.0093*(15^3.07))+T480*(0.0126*(25^3.0673))</f>
        <v>245.70350181178424</v>
      </c>
    </row>
    <row r="481" spans="1:41" ht="12.75" customHeight="1">
      <c r="A481" s="12">
        <v>34</v>
      </c>
      <c r="B481" s="12">
        <v>3</v>
      </c>
      <c r="C481" s="12">
        <v>2</v>
      </c>
      <c r="D481" s="5">
        <v>39484</v>
      </c>
      <c r="E481" s="6" t="s">
        <v>73</v>
      </c>
      <c r="F481" s="4" t="s">
        <v>131</v>
      </c>
      <c r="G481" s="11" t="s">
        <v>132</v>
      </c>
      <c r="H481" s="12" t="s">
        <v>133</v>
      </c>
      <c r="I481" s="12" t="s">
        <v>40</v>
      </c>
      <c r="J481" s="12" t="s">
        <v>110</v>
      </c>
      <c r="K481" s="11">
        <v>20</v>
      </c>
      <c r="L481" s="4" t="str">
        <f t="shared" si="28"/>
        <v>15-20</v>
      </c>
      <c r="M481" s="12" t="s">
        <v>42</v>
      </c>
      <c r="N481" s="12">
        <v>2</v>
      </c>
      <c r="O481" s="12" t="s">
        <v>118</v>
      </c>
      <c r="P481" s="6" t="s">
        <v>63</v>
      </c>
      <c r="S481" s="7">
        <v>2</v>
      </c>
      <c r="T481" s="7">
        <v>1</v>
      </c>
      <c r="AE481" s="4">
        <f t="shared" si="29"/>
        <v>18.3</v>
      </c>
      <c r="AF481" s="8">
        <f t="shared" si="30"/>
        <v>3</v>
      </c>
      <c r="AG481" s="8">
        <v>148.55000000000001</v>
      </c>
      <c r="AH481" s="4">
        <f t="shared" si="31"/>
        <v>7.4999999999999997E-2</v>
      </c>
      <c r="AI481" s="4">
        <f t="shared" si="31"/>
        <v>3.7137500000000001</v>
      </c>
      <c r="AK481" s="10">
        <f>R481*(0.027*((7.5*0.9025)^2.629))+S481*(0.027*((15*0.9025)^2.629))+T481*(0.027*((25*0.9025)^2.629))</f>
        <v>148.55055463541004</v>
      </c>
    </row>
    <row r="482" spans="1:41" ht="12.75" customHeight="1">
      <c r="A482" s="12">
        <v>34</v>
      </c>
      <c r="B482" s="12">
        <v>3</v>
      </c>
      <c r="C482" s="12">
        <v>2</v>
      </c>
      <c r="D482" s="5">
        <v>39484</v>
      </c>
      <c r="E482" s="6" t="s">
        <v>73</v>
      </c>
      <c r="F482" s="4" t="s">
        <v>131</v>
      </c>
      <c r="G482" s="11" t="s">
        <v>132</v>
      </c>
      <c r="H482" s="12" t="s">
        <v>133</v>
      </c>
      <c r="I482" s="12" t="s">
        <v>40</v>
      </c>
      <c r="J482" s="12" t="s">
        <v>110</v>
      </c>
      <c r="K482" s="11">
        <v>20</v>
      </c>
      <c r="L482" s="4" t="str">
        <f t="shared" si="28"/>
        <v>15-20</v>
      </c>
      <c r="M482" s="12" t="s">
        <v>42</v>
      </c>
      <c r="N482" s="12">
        <v>3</v>
      </c>
      <c r="O482" s="12" t="s">
        <v>137</v>
      </c>
      <c r="P482" s="6" t="s">
        <v>46</v>
      </c>
      <c r="S482" s="15">
        <v>1</v>
      </c>
      <c r="AE482" s="4">
        <f t="shared" si="29"/>
        <v>15</v>
      </c>
      <c r="AF482" s="8">
        <f t="shared" si="30"/>
        <v>1</v>
      </c>
      <c r="AG482" s="8">
        <v>51.03</v>
      </c>
      <c r="AH482" s="4">
        <f t="shared" si="31"/>
        <v>2.5000000000000001E-2</v>
      </c>
      <c r="AI482" s="4">
        <f t="shared" si="31"/>
        <v>1.2757499999999999</v>
      </c>
      <c r="AK482" s="10">
        <f>Q482*(0.0126*(2.5^3.0673))+R482*(0.0126*(7.5^3.0673))+S482*(0.0126*(15^3.0673))+T482*(0.0126*(25^3.0673))+U482*(0.0126*(35^3.0673))</f>
        <v>51.026439339633377</v>
      </c>
    </row>
    <row r="483" spans="1:41" ht="12.75" customHeight="1">
      <c r="A483" s="12">
        <v>34</v>
      </c>
      <c r="B483" s="12">
        <v>3</v>
      </c>
      <c r="C483" s="12">
        <v>2</v>
      </c>
      <c r="D483" s="5">
        <v>39484</v>
      </c>
      <c r="E483" s="6" t="s">
        <v>73</v>
      </c>
      <c r="F483" s="4" t="s">
        <v>131</v>
      </c>
      <c r="G483" s="11" t="s">
        <v>132</v>
      </c>
      <c r="H483" s="12" t="s">
        <v>133</v>
      </c>
      <c r="I483" s="12" t="s">
        <v>40</v>
      </c>
      <c r="J483" s="12" t="s">
        <v>110</v>
      </c>
      <c r="K483" s="11">
        <v>20</v>
      </c>
      <c r="L483" s="4" t="str">
        <f t="shared" si="28"/>
        <v>15-20</v>
      </c>
      <c r="M483" s="12" t="s">
        <v>42</v>
      </c>
      <c r="N483" s="12">
        <v>4</v>
      </c>
      <c r="O483" s="12" t="s">
        <v>121</v>
      </c>
      <c r="P483" s="6" t="s">
        <v>56</v>
      </c>
      <c r="U483" s="7">
        <v>3</v>
      </c>
      <c r="AE483" s="4">
        <f t="shared" si="29"/>
        <v>35</v>
      </c>
      <c r="AF483" s="8">
        <f t="shared" si="30"/>
        <v>3</v>
      </c>
      <c r="AG483" s="8">
        <v>4086.71</v>
      </c>
      <c r="AH483" s="4">
        <f t="shared" si="31"/>
        <v>7.4999999999999997E-2</v>
      </c>
      <c r="AI483" s="4">
        <f t="shared" si="31"/>
        <v>102.16775</v>
      </c>
      <c r="AK483" s="10">
        <f>S483*(0.0203*(15^3.126))+T483*(0.0203*(25^3.126))+U483*(0.0203*(35^3.126))</f>
        <v>4086.7116820690908</v>
      </c>
    </row>
    <row r="484" spans="1:41" ht="12.75" customHeight="1">
      <c r="A484" s="12">
        <v>34</v>
      </c>
      <c r="B484" s="12">
        <v>3</v>
      </c>
      <c r="C484" s="12">
        <v>2</v>
      </c>
      <c r="D484" s="5">
        <v>39484</v>
      </c>
      <c r="E484" s="6" t="s">
        <v>73</v>
      </c>
      <c r="F484" s="4" t="s">
        <v>131</v>
      </c>
      <c r="G484" s="11" t="s">
        <v>132</v>
      </c>
      <c r="H484" s="12" t="s">
        <v>133</v>
      </c>
      <c r="I484" s="12" t="s">
        <v>40</v>
      </c>
      <c r="J484" s="12" t="s">
        <v>110</v>
      </c>
      <c r="K484" s="11">
        <v>20</v>
      </c>
      <c r="L484" s="4" t="str">
        <f t="shared" si="28"/>
        <v>15-20</v>
      </c>
      <c r="M484" s="12" t="s">
        <v>42</v>
      </c>
      <c r="N484" s="12">
        <v>5</v>
      </c>
      <c r="O484" s="12" t="s">
        <v>53</v>
      </c>
      <c r="P484" s="12" t="s">
        <v>54</v>
      </c>
      <c r="R484" s="7">
        <v>1</v>
      </c>
      <c r="AE484" s="4">
        <f t="shared" si="29"/>
        <v>7.5</v>
      </c>
      <c r="AF484" s="8">
        <f t="shared" si="30"/>
        <v>1</v>
      </c>
      <c r="AG484" s="8">
        <v>8.44</v>
      </c>
      <c r="AH484" s="4">
        <f t="shared" si="31"/>
        <v>2.5000000000000001E-2</v>
      </c>
      <c r="AI484" s="4">
        <f t="shared" si="31"/>
        <v>0.21099999999999999</v>
      </c>
      <c r="AK484" s="10">
        <f>Q484*(0.026*(2.5^2.87))+R484*(0.026*(7.5^2.87))+S484*(0.0236*((15/1.1)^2.975))+T484*(0.0236*((25/1.1)^2.975))+U484*(0.0236*((35/1.1)^2.975))</f>
        <v>8.441102499635198</v>
      </c>
    </row>
    <row r="485" spans="1:41" ht="12.75" customHeight="1">
      <c r="A485" s="12">
        <v>34</v>
      </c>
      <c r="B485" s="12">
        <v>3</v>
      </c>
      <c r="C485" s="12">
        <v>2</v>
      </c>
      <c r="D485" s="5">
        <v>39484</v>
      </c>
      <c r="E485" s="6" t="s">
        <v>73</v>
      </c>
      <c r="F485" s="4" t="s">
        <v>131</v>
      </c>
      <c r="G485" s="11" t="s">
        <v>132</v>
      </c>
      <c r="H485" s="12" t="s">
        <v>133</v>
      </c>
      <c r="I485" s="12" t="s">
        <v>40</v>
      </c>
      <c r="J485" s="12" t="s">
        <v>110</v>
      </c>
      <c r="K485" s="11">
        <v>20</v>
      </c>
      <c r="L485" s="4" t="str">
        <f t="shared" si="28"/>
        <v>15-20</v>
      </c>
      <c r="M485" s="12" t="s">
        <v>42</v>
      </c>
      <c r="N485" s="12">
        <v>6</v>
      </c>
      <c r="O485" s="12" t="s">
        <v>143</v>
      </c>
      <c r="P485" s="6" t="s">
        <v>81</v>
      </c>
      <c r="R485" s="7">
        <v>1</v>
      </c>
      <c r="S485" s="15">
        <v>1</v>
      </c>
      <c r="AE485" s="4">
        <f t="shared" si="29"/>
        <v>11.3</v>
      </c>
      <c r="AF485" s="8">
        <f t="shared" si="30"/>
        <v>2</v>
      </c>
      <c r="AG485" s="8">
        <v>34.549999999999997</v>
      </c>
      <c r="AH485" s="4">
        <f t="shared" si="31"/>
        <v>0.05</v>
      </c>
      <c r="AI485" s="4">
        <f t="shared" si="31"/>
        <v>0.86374999999999991</v>
      </c>
      <c r="AK485" s="10">
        <f>Q485*(0.0091*(2.5^3))+R485*(0.0091*(7.5^3))+S485*(0.0091*(15^3))</f>
        <v>34.551562500000003</v>
      </c>
    </row>
    <row r="486" spans="1:41" ht="12.75" customHeight="1">
      <c r="A486" s="12">
        <v>34</v>
      </c>
      <c r="B486" s="12">
        <v>3</v>
      </c>
      <c r="C486" s="12">
        <v>2</v>
      </c>
      <c r="D486" s="5">
        <v>39484</v>
      </c>
      <c r="E486" s="6" t="s">
        <v>73</v>
      </c>
      <c r="F486" s="4" t="s">
        <v>131</v>
      </c>
      <c r="G486" s="11" t="s">
        <v>132</v>
      </c>
      <c r="H486" s="12" t="s">
        <v>133</v>
      </c>
      <c r="I486" s="12" t="s">
        <v>40</v>
      </c>
      <c r="J486" s="12" t="s">
        <v>110</v>
      </c>
      <c r="K486" s="11">
        <v>20</v>
      </c>
      <c r="L486" s="4" t="str">
        <f t="shared" si="28"/>
        <v>15-20</v>
      </c>
      <c r="M486" s="12" t="s">
        <v>42</v>
      </c>
      <c r="N486" s="12">
        <v>7</v>
      </c>
      <c r="O486" s="12" t="s">
        <v>87</v>
      </c>
      <c r="P486" s="6" t="s">
        <v>46</v>
      </c>
      <c r="R486" s="7">
        <v>2</v>
      </c>
      <c r="AE486" s="4">
        <f t="shared" si="29"/>
        <v>7.5</v>
      </c>
      <c r="AF486" s="8">
        <f t="shared" si="30"/>
        <v>2</v>
      </c>
      <c r="AG486" s="8">
        <v>14.14</v>
      </c>
      <c r="AH486" s="4">
        <f t="shared" si="31"/>
        <v>0.05</v>
      </c>
      <c r="AI486" s="4">
        <f t="shared" si="31"/>
        <v>0.35350000000000004</v>
      </c>
      <c r="AK486" s="10">
        <f>Q486*(0.0229*((2.5/1.08)^2.958))+R486*(0.0229*((7.5/1.08)^2.958))+S486*(0.0229*((15/1.08)^2.958))+T486*(0.0229*((25/1.08)^2.958))+U486*(0.0229*((35/1.08)^2.958))</f>
        <v>14.139342883555669</v>
      </c>
    </row>
    <row r="487" spans="1:41" ht="12.75" customHeight="1">
      <c r="A487" s="12">
        <v>34</v>
      </c>
      <c r="B487" s="12">
        <v>3</v>
      </c>
      <c r="C487" s="12">
        <v>2</v>
      </c>
      <c r="D487" s="5">
        <v>39484</v>
      </c>
      <c r="E487" s="6" t="s">
        <v>73</v>
      </c>
      <c r="F487" s="4" t="s">
        <v>131</v>
      </c>
      <c r="G487" s="11" t="s">
        <v>132</v>
      </c>
      <c r="H487" s="12" t="s">
        <v>133</v>
      </c>
      <c r="I487" s="12" t="s">
        <v>40</v>
      </c>
      <c r="J487" s="12" t="s">
        <v>110</v>
      </c>
      <c r="K487" s="11">
        <v>20</v>
      </c>
      <c r="L487" s="4" t="str">
        <f t="shared" si="28"/>
        <v>15-20</v>
      </c>
      <c r="M487" s="12" t="s">
        <v>42</v>
      </c>
      <c r="N487" s="12">
        <v>8</v>
      </c>
      <c r="O487" s="12" t="s">
        <v>71</v>
      </c>
      <c r="P487" s="6" t="s">
        <v>46</v>
      </c>
      <c r="Q487" s="7">
        <v>1</v>
      </c>
      <c r="AE487" s="4">
        <f t="shared" si="29"/>
        <v>2.5</v>
      </c>
      <c r="AF487" s="8">
        <f t="shared" si="30"/>
        <v>1</v>
      </c>
      <c r="AG487" s="8">
        <v>0.14000000000000001</v>
      </c>
      <c r="AH487" s="4">
        <f t="shared" si="31"/>
        <v>2.5000000000000001E-2</v>
      </c>
      <c r="AI487" s="4">
        <f t="shared" si="31"/>
        <v>3.5000000000000005E-3</v>
      </c>
      <c r="AK487" s="10">
        <f>Q487*(0.0089*(2.5^3))+R487*(0.0089*(7.5^3))</f>
        <v>0.13906250000000001</v>
      </c>
    </row>
    <row r="488" spans="1:41" s="11" customFormat="1" ht="12.75" customHeight="1">
      <c r="A488" s="12">
        <v>34</v>
      </c>
      <c r="B488" s="12">
        <v>3</v>
      </c>
      <c r="C488" s="12">
        <v>2</v>
      </c>
      <c r="D488" s="5">
        <v>39484</v>
      </c>
      <c r="E488" s="6" t="s">
        <v>73</v>
      </c>
      <c r="F488" s="4" t="s">
        <v>131</v>
      </c>
      <c r="G488" s="11" t="s">
        <v>132</v>
      </c>
      <c r="H488" s="12" t="s">
        <v>133</v>
      </c>
      <c r="I488" s="12" t="s">
        <v>40</v>
      </c>
      <c r="J488" s="12" t="s">
        <v>110</v>
      </c>
      <c r="K488" s="11">
        <v>20</v>
      </c>
      <c r="L488" s="4" t="str">
        <f t="shared" si="28"/>
        <v>15-20</v>
      </c>
      <c r="M488" s="12" t="s">
        <v>42</v>
      </c>
      <c r="N488" s="12">
        <v>9</v>
      </c>
      <c r="O488" s="12" t="s">
        <v>72</v>
      </c>
      <c r="P488" s="6" t="s">
        <v>46</v>
      </c>
      <c r="Q488" s="7"/>
      <c r="R488" s="15">
        <v>5</v>
      </c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4">
        <f t="shared" si="29"/>
        <v>7.5</v>
      </c>
      <c r="AF488" s="8">
        <f t="shared" si="30"/>
        <v>5</v>
      </c>
      <c r="AG488" s="8">
        <v>29.03</v>
      </c>
      <c r="AH488" s="4">
        <f t="shared" si="31"/>
        <v>0.125</v>
      </c>
      <c r="AI488" s="4">
        <f t="shared" si="31"/>
        <v>0.72575000000000001</v>
      </c>
      <c r="AJ488" s="4"/>
      <c r="AK488" s="10">
        <f>Q488*(0.0128*(2.5^3.036))+R488*(0.0128*(7.5^3.036))+S488*(0.0128*(15^3.036))</f>
        <v>29.03126564000193</v>
      </c>
      <c r="AL488" s="4"/>
      <c r="AM488" s="4"/>
      <c r="AN488" s="4"/>
      <c r="AO488" s="4"/>
    </row>
    <row r="489" spans="1:41" ht="12.75" customHeight="1">
      <c r="A489" s="12">
        <v>34</v>
      </c>
      <c r="B489" s="12">
        <v>3</v>
      </c>
      <c r="C489" s="12">
        <v>2</v>
      </c>
      <c r="D489" s="5">
        <v>39484</v>
      </c>
      <c r="E489" s="6" t="s">
        <v>73</v>
      </c>
      <c r="F489" s="4" t="s">
        <v>131</v>
      </c>
      <c r="G489" s="11" t="s">
        <v>132</v>
      </c>
      <c r="H489" s="12" t="s">
        <v>133</v>
      </c>
      <c r="I489" s="12" t="s">
        <v>40</v>
      </c>
      <c r="J489" s="12" t="s">
        <v>110</v>
      </c>
      <c r="K489" s="11">
        <v>20</v>
      </c>
      <c r="L489" s="4" t="str">
        <f t="shared" si="28"/>
        <v>15-20</v>
      </c>
      <c r="M489" s="12" t="s">
        <v>42</v>
      </c>
      <c r="N489" s="12">
        <v>10</v>
      </c>
      <c r="O489" s="12" t="s">
        <v>55</v>
      </c>
      <c r="P489" s="6" t="s">
        <v>56</v>
      </c>
      <c r="Q489" s="7">
        <v>1</v>
      </c>
      <c r="AE489" s="4">
        <f t="shared" si="29"/>
        <v>2.5</v>
      </c>
      <c r="AF489" s="8">
        <f t="shared" si="30"/>
        <v>1</v>
      </c>
      <c r="AG489" s="8">
        <v>0.17</v>
      </c>
      <c r="AH489" s="4">
        <f t="shared" si="31"/>
        <v>2.5000000000000001E-2</v>
      </c>
      <c r="AI489" s="4">
        <f t="shared" si="31"/>
        <v>4.2500000000000003E-3</v>
      </c>
      <c r="AK489" s="10">
        <f>Q489*(0.0109*(2.5^3.0249))+R489*(0.0109*(7.5^3.0249))</f>
        <v>0.17424295598865394</v>
      </c>
    </row>
    <row r="490" spans="1:41" ht="12.75" customHeight="1">
      <c r="A490" s="12">
        <v>35</v>
      </c>
      <c r="B490" s="12">
        <v>3</v>
      </c>
      <c r="C490" s="12">
        <v>2</v>
      </c>
      <c r="D490" s="5">
        <v>39484</v>
      </c>
      <c r="E490" s="6" t="s">
        <v>73</v>
      </c>
      <c r="F490" s="4" t="s">
        <v>131</v>
      </c>
      <c r="G490" s="11" t="s">
        <v>132</v>
      </c>
      <c r="H490" s="12" t="s">
        <v>133</v>
      </c>
      <c r="I490" s="12" t="s">
        <v>40</v>
      </c>
      <c r="J490" s="12" t="s">
        <v>110</v>
      </c>
      <c r="K490" s="11">
        <v>21</v>
      </c>
      <c r="L490" s="4" t="str">
        <f t="shared" si="28"/>
        <v>20-25</v>
      </c>
      <c r="M490" s="12" t="s">
        <v>42</v>
      </c>
      <c r="N490" s="12">
        <v>1</v>
      </c>
      <c r="O490" s="12" t="s">
        <v>118</v>
      </c>
      <c r="P490" s="6" t="s">
        <v>63</v>
      </c>
      <c r="S490" s="7">
        <v>4</v>
      </c>
      <c r="AE490" s="4">
        <f t="shared" si="29"/>
        <v>15</v>
      </c>
      <c r="AF490" s="8">
        <f t="shared" si="30"/>
        <v>4</v>
      </c>
      <c r="AG490" s="8">
        <v>101.92</v>
      </c>
      <c r="AH490" s="4">
        <f t="shared" si="31"/>
        <v>0.1</v>
      </c>
      <c r="AI490" s="4">
        <f t="shared" si="31"/>
        <v>2.548</v>
      </c>
      <c r="AK490" s="10">
        <f>R490*(0.027*((7.5*0.9025)^2.629))+S490*(0.027*((15*0.9025)^2.629))+T490*(0.027*((25*0.9025)^2.629))</f>
        <v>101.91506649083098</v>
      </c>
    </row>
    <row r="491" spans="1:41" ht="12.75" customHeight="1">
      <c r="A491" s="12">
        <v>35</v>
      </c>
      <c r="B491" s="12">
        <v>3</v>
      </c>
      <c r="C491" s="12">
        <v>2</v>
      </c>
      <c r="D491" s="5">
        <v>39484</v>
      </c>
      <c r="E491" s="6" t="s">
        <v>73</v>
      </c>
      <c r="F491" s="4" t="s">
        <v>131</v>
      </c>
      <c r="G491" s="11" t="s">
        <v>132</v>
      </c>
      <c r="H491" s="12" t="s">
        <v>133</v>
      </c>
      <c r="I491" s="12" t="s">
        <v>40</v>
      </c>
      <c r="J491" s="12" t="s">
        <v>110</v>
      </c>
      <c r="K491" s="11">
        <v>21</v>
      </c>
      <c r="L491" s="4" t="str">
        <f t="shared" si="28"/>
        <v>20-25</v>
      </c>
      <c r="M491" s="12" t="s">
        <v>42</v>
      </c>
      <c r="N491" s="12">
        <v>2</v>
      </c>
      <c r="O491" s="12" t="s">
        <v>59</v>
      </c>
      <c r="P491" s="6" t="s">
        <v>46</v>
      </c>
      <c r="R491" s="7">
        <v>4</v>
      </c>
      <c r="S491" s="7">
        <v>6</v>
      </c>
      <c r="AE491" s="4">
        <f t="shared" si="29"/>
        <v>12</v>
      </c>
      <c r="AF491" s="8">
        <f t="shared" si="30"/>
        <v>10</v>
      </c>
      <c r="AG491" s="8">
        <v>245.7</v>
      </c>
      <c r="AH491" s="4">
        <f t="shared" si="31"/>
        <v>0.25</v>
      </c>
      <c r="AI491" s="4">
        <f t="shared" si="31"/>
        <v>6.1425000000000001</v>
      </c>
      <c r="AK491" s="10">
        <f>Q491*(0.0093*(2.5^3.07))+R491*(0.0093*(7.5^3.07))+S491*(0.0093*(15^3.07))+T491*(0.0126*(25^3.0673))</f>
        <v>245.70350181178424</v>
      </c>
    </row>
    <row r="492" spans="1:41" ht="12.75" customHeight="1">
      <c r="A492" s="12">
        <v>35</v>
      </c>
      <c r="B492" s="12">
        <v>3</v>
      </c>
      <c r="C492" s="12">
        <v>2</v>
      </c>
      <c r="D492" s="5">
        <v>39484</v>
      </c>
      <c r="E492" s="6" t="s">
        <v>73</v>
      </c>
      <c r="F492" s="4" t="s">
        <v>131</v>
      </c>
      <c r="G492" s="11" t="s">
        <v>132</v>
      </c>
      <c r="H492" s="12" t="s">
        <v>133</v>
      </c>
      <c r="I492" s="12" t="s">
        <v>40</v>
      </c>
      <c r="J492" s="12" t="s">
        <v>110</v>
      </c>
      <c r="K492" s="11">
        <v>21</v>
      </c>
      <c r="L492" s="4" t="str">
        <f t="shared" si="28"/>
        <v>20-25</v>
      </c>
      <c r="M492" s="12" t="s">
        <v>42</v>
      </c>
      <c r="N492" s="12">
        <v>3</v>
      </c>
      <c r="O492" s="12" t="s">
        <v>53</v>
      </c>
      <c r="P492" s="12" t="s">
        <v>54</v>
      </c>
      <c r="R492" s="7">
        <v>1</v>
      </c>
      <c r="T492" s="7">
        <v>1</v>
      </c>
      <c r="AE492" s="4">
        <f t="shared" si="29"/>
        <v>16.3</v>
      </c>
      <c r="AF492" s="8">
        <f t="shared" si="30"/>
        <v>2</v>
      </c>
      <c r="AG492" s="8">
        <v>264.68</v>
      </c>
      <c r="AH492" s="4">
        <f t="shared" si="31"/>
        <v>0.05</v>
      </c>
      <c r="AI492" s="4">
        <f t="shared" si="31"/>
        <v>6.617</v>
      </c>
      <c r="AK492" s="10">
        <f>Q492*(0.026*(2.5^2.87))+R492*(0.026*(7.5^2.87))+S492*(0.0236*((15/1.1)^2.975))+T492*(0.0236*((25/1.1)^2.975))+U492*(0.0236*((35/1.1)^2.975))</f>
        <v>264.67718764704665</v>
      </c>
    </row>
    <row r="493" spans="1:41" ht="12.75" customHeight="1">
      <c r="A493" s="12">
        <v>35</v>
      </c>
      <c r="B493" s="12">
        <v>3</v>
      </c>
      <c r="C493" s="12">
        <v>2</v>
      </c>
      <c r="D493" s="5">
        <v>39484</v>
      </c>
      <c r="E493" s="6" t="s">
        <v>73</v>
      </c>
      <c r="F493" s="4" t="s">
        <v>131</v>
      </c>
      <c r="G493" s="11" t="s">
        <v>132</v>
      </c>
      <c r="H493" s="12" t="s">
        <v>133</v>
      </c>
      <c r="I493" s="12" t="s">
        <v>40</v>
      </c>
      <c r="J493" s="12" t="s">
        <v>110</v>
      </c>
      <c r="K493" s="11">
        <v>21</v>
      </c>
      <c r="L493" s="4" t="str">
        <f t="shared" si="28"/>
        <v>20-25</v>
      </c>
      <c r="M493" s="12" t="s">
        <v>42</v>
      </c>
      <c r="N493" s="12">
        <v>4</v>
      </c>
      <c r="O493" s="12" t="s">
        <v>135</v>
      </c>
      <c r="P493" s="6" t="s">
        <v>46</v>
      </c>
      <c r="S493" s="7">
        <v>1</v>
      </c>
      <c r="AE493" s="4">
        <f t="shared" si="29"/>
        <v>15</v>
      </c>
      <c r="AF493" s="8">
        <f t="shared" si="30"/>
        <v>1</v>
      </c>
      <c r="AG493" s="8">
        <v>51.03</v>
      </c>
      <c r="AH493" s="4">
        <f t="shared" si="31"/>
        <v>2.5000000000000001E-2</v>
      </c>
      <c r="AI493" s="4">
        <f t="shared" si="31"/>
        <v>1.2757499999999999</v>
      </c>
      <c r="AK493" s="10">
        <f>Q493*(0.0126*(2.5^3.0673))+R493*(0.0126*(7.5^3.0673))+S493*(0.0126*(15^3.0673))</f>
        <v>51.026439339633377</v>
      </c>
    </row>
    <row r="494" spans="1:41" ht="12.75" customHeight="1">
      <c r="A494" s="12">
        <v>35</v>
      </c>
      <c r="B494" s="12">
        <v>3</v>
      </c>
      <c r="C494" s="12">
        <v>2</v>
      </c>
      <c r="D494" s="5">
        <v>39484</v>
      </c>
      <c r="E494" s="6" t="s">
        <v>73</v>
      </c>
      <c r="F494" s="4" t="s">
        <v>131</v>
      </c>
      <c r="G494" s="11" t="s">
        <v>132</v>
      </c>
      <c r="H494" s="12" t="s">
        <v>133</v>
      </c>
      <c r="I494" s="12" t="s">
        <v>40</v>
      </c>
      <c r="J494" s="12" t="s">
        <v>110</v>
      </c>
      <c r="K494" s="11">
        <v>21</v>
      </c>
      <c r="L494" s="4" t="str">
        <f t="shared" si="28"/>
        <v>20-25</v>
      </c>
      <c r="M494" s="12" t="s">
        <v>42</v>
      </c>
      <c r="N494" s="12">
        <v>5</v>
      </c>
      <c r="O494" s="12" t="s">
        <v>121</v>
      </c>
      <c r="P494" s="6" t="s">
        <v>56</v>
      </c>
      <c r="U494" s="7">
        <v>1</v>
      </c>
      <c r="AE494" s="4">
        <f t="shared" si="29"/>
        <v>35</v>
      </c>
      <c r="AF494" s="8">
        <f t="shared" si="30"/>
        <v>1</v>
      </c>
      <c r="AG494" s="8">
        <v>1362.24</v>
      </c>
      <c r="AH494" s="4">
        <f t="shared" si="31"/>
        <v>2.5000000000000001E-2</v>
      </c>
      <c r="AI494" s="4">
        <f t="shared" si="31"/>
        <v>34.055999999999997</v>
      </c>
      <c r="AK494" s="10">
        <f>S494*(0.0203*(15^3.126))+T494*(0.0203*(25^3.126))+U494*(0.0203*(35^3.126))</f>
        <v>1362.2372273563635</v>
      </c>
    </row>
    <row r="495" spans="1:41" ht="12.75" customHeight="1">
      <c r="A495" s="12">
        <v>35</v>
      </c>
      <c r="B495" s="12">
        <v>3</v>
      </c>
      <c r="C495" s="12">
        <v>2</v>
      </c>
      <c r="D495" s="5">
        <v>39484</v>
      </c>
      <c r="E495" s="6" t="s">
        <v>73</v>
      </c>
      <c r="F495" s="4" t="s">
        <v>131</v>
      </c>
      <c r="G495" s="11" t="s">
        <v>132</v>
      </c>
      <c r="H495" s="12" t="s">
        <v>133</v>
      </c>
      <c r="I495" s="12" t="s">
        <v>40</v>
      </c>
      <c r="J495" s="12" t="s">
        <v>110</v>
      </c>
      <c r="K495" s="11">
        <v>21</v>
      </c>
      <c r="L495" s="4" t="str">
        <f t="shared" si="28"/>
        <v>20-25</v>
      </c>
      <c r="M495" s="12" t="s">
        <v>42</v>
      </c>
      <c r="N495" s="12">
        <v>6</v>
      </c>
      <c r="O495" s="12" t="s">
        <v>144</v>
      </c>
      <c r="P495" s="6" t="s">
        <v>56</v>
      </c>
      <c r="U495" s="7">
        <v>1</v>
      </c>
      <c r="AE495" s="4">
        <f t="shared" si="29"/>
        <v>35</v>
      </c>
      <c r="AF495" s="8">
        <f t="shared" si="30"/>
        <v>1</v>
      </c>
      <c r="AG495" s="8">
        <v>1320.12</v>
      </c>
      <c r="AH495" s="4">
        <f t="shared" si="31"/>
        <v>2.5000000000000001E-2</v>
      </c>
      <c r="AI495" s="4">
        <f t="shared" si="31"/>
        <v>33.003</v>
      </c>
      <c r="AK495" s="10">
        <f>T495*(0.0345*(25^2.968))+U495*(0.0345*(35^2.968))+V495*(0.0345*(45^2.968))</f>
        <v>1320.1189056426388</v>
      </c>
    </row>
    <row r="496" spans="1:41" ht="12.75" customHeight="1">
      <c r="A496" s="12">
        <v>35</v>
      </c>
      <c r="B496" s="12">
        <v>3</v>
      </c>
      <c r="C496" s="12">
        <v>2</v>
      </c>
      <c r="D496" s="5">
        <v>39484</v>
      </c>
      <c r="E496" s="6" t="s">
        <v>73</v>
      </c>
      <c r="F496" s="4" t="s">
        <v>131</v>
      </c>
      <c r="G496" s="11" t="s">
        <v>132</v>
      </c>
      <c r="H496" s="12" t="s">
        <v>133</v>
      </c>
      <c r="I496" s="12" t="s">
        <v>40</v>
      </c>
      <c r="J496" s="12" t="s">
        <v>110</v>
      </c>
      <c r="K496" s="11">
        <v>21</v>
      </c>
      <c r="L496" s="4" t="str">
        <f t="shared" si="28"/>
        <v>20-25</v>
      </c>
      <c r="M496" s="12" t="s">
        <v>42</v>
      </c>
      <c r="N496" s="12">
        <v>7</v>
      </c>
      <c r="O496" s="12" t="s">
        <v>141</v>
      </c>
      <c r="P496" s="6" t="s">
        <v>46</v>
      </c>
      <c r="R496" s="7">
        <v>1</v>
      </c>
      <c r="AE496" s="4">
        <f t="shared" si="29"/>
        <v>7.5</v>
      </c>
      <c r="AF496" s="8">
        <f t="shared" si="30"/>
        <v>1</v>
      </c>
      <c r="AG496" s="8">
        <v>5.55</v>
      </c>
      <c r="AH496" s="4">
        <f t="shared" si="31"/>
        <v>2.5000000000000001E-2</v>
      </c>
      <c r="AI496" s="4">
        <f t="shared" si="31"/>
        <v>0.13874999999999998</v>
      </c>
      <c r="AK496" s="10">
        <f>Q496*(0.0123*(2.5^3.033))+R496*(0.0123*(7.5^3.033))</f>
        <v>5.5458219624334291</v>
      </c>
    </row>
    <row r="497" spans="1:37" ht="12.75" customHeight="1">
      <c r="A497" s="12">
        <v>35</v>
      </c>
      <c r="B497" s="12">
        <v>3</v>
      </c>
      <c r="C497" s="12">
        <v>2</v>
      </c>
      <c r="D497" s="5">
        <v>39484</v>
      </c>
      <c r="E497" s="6" t="s">
        <v>73</v>
      </c>
      <c r="F497" s="4" t="s">
        <v>131</v>
      </c>
      <c r="G497" s="11" t="s">
        <v>132</v>
      </c>
      <c r="H497" s="12" t="s">
        <v>133</v>
      </c>
      <c r="I497" s="12" t="s">
        <v>40</v>
      </c>
      <c r="J497" s="12" t="s">
        <v>110</v>
      </c>
      <c r="K497" s="11">
        <v>21</v>
      </c>
      <c r="L497" s="4" t="str">
        <f t="shared" si="28"/>
        <v>20-25</v>
      </c>
      <c r="M497" s="12" t="s">
        <v>42</v>
      </c>
      <c r="N497" s="12">
        <v>8</v>
      </c>
      <c r="O497" s="12" t="s">
        <v>72</v>
      </c>
      <c r="P497" s="6" t="s">
        <v>46</v>
      </c>
      <c r="R497" s="7">
        <v>2</v>
      </c>
      <c r="AE497" s="4">
        <f t="shared" si="29"/>
        <v>7.5</v>
      </c>
      <c r="AF497" s="8">
        <f t="shared" si="30"/>
        <v>2</v>
      </c>
      <c r="AG497" s="8">
        <v>11.61</v>
      </c>
      <c r="AH497" s="4">
        <f t="shared" si="31"/>
        <v>0.05</v>
      </c>
      <c r="AI497" s="4">
        <f t="shared" si="31"/>
        <v>0.29025000000000001</v>
      </c>
      <c r="AK497" s="10">
        <f>Q497*(0.0128*(2.5^3.036))+R497*(0.0128*(7.5^3.036))+S497*(0.0128*(15^3.036))</f>
        <v>11.612506256000772</v>
      </c>
    </row>
    <row r="498" spans="1:37" ht="12.75" customHeight="1">
      <c r="A498" s="12">
        <v>36</v>
      </c>
      <c r="B498" s="12">
        <v>3</v>
      </c>
      <c r="C498" s="12">
        <v>2</v>
      </c>
      <c r="D498" s="5">
        <v>39484</v>
      </c>
      <c r="E498" s="6" t="s">
        <v>73</v>
      </c>
      <c r="F498" s="4" t="s">
        <v>131</v>
      </c>
      <c r="G498" s="11" t="s">
        <v>132</v>
      </c>
      <c r="H498" s="12" t="s">
        <v>133</v>
      </c>
      <c r="I498" s="12" t="s">
        <v>93</v>
      </c>
      <c r="J498" s="12" t="s">
        <v>110</v>
      </c>
      <c r="K498" s="11">
        <v>15</v>
      </c>
      <c r="L498" s="4" t="str">
        <f t="shared" si="28"/>
        <v>10-15</v>
      </c>
      <c r="M498" s="12" t="s">
        <v>76</v>
      </c>
      <c r="N498" s="12">
        <v>1</v>
      </c>
      <c r="O498" s="12" t="s">
        <v>53</v>
      </c>
      <c r="P498" s="12" t="s">
        <v>54</v>
      </c>
      <c r="T498" s="7">
        <v>2</v>
      </c>
      <c r="AE498" s="4">
        <f t="shared" si="29"/>
        <v>25</v>
      </c>
      <c r="AF498" s="8">
        <f t="shared" si="30"/>
        <v>2</v>
      </c>
      <c r="AG498" s="8">
        <v>512.47</v>
      </c>
      <c r="AH498" s="4">
        <f t="shared" si="31"/>
        <v>0.05</v>
      </c>
      <c r="AI498" s="4">
        <f t="shared" si="31"/>
        <v>12.81175</v>
      </c>
      <c r="AK498" s="10">
        <f>Q498*(0.026*(2.5^2.87))+R498*(0.026*(7.5^2.87))+S498*(0.0236*((15/1.1)^2.975))+T498*(0.0236*((25/1.1)^2.975))+U498*(0.0236*((35/1.1)^2.975))</f>
        <v>512.47217029482294</v>
      </c>
    </row>
    <row r="499" spans="1:37" ht="12.75" customHeight="1">
      <c r="A499" s="12">
        <v>36</v>
      </c>
      <c r="B499" s="12">
        <v>3</v>
      </c>
      <c r="C499" s="12">
        <v>2</v>
      </c>
      <c r="D499" s="5">
        <v>39484</v>
      </c>
      <c r="E499" s="6" t="s">
        <v>73</v>
      </c>
      <c r="F499" s="4" t="s">
        <v>131</v>
      </c>
      <c r="G499" s="11" t="s">
        <v>132</v>
      </c>
      <c r="H499" s="12" t="s">
        <v>133</v>
      </c>
      <c r="I499" s="12" t="s">
        <v>93</v>
      </c>
      <c r="J499" s="12" t="s">
        <v>110</v>
      </c>
      <c r="K499" s="11">
        <v>15</v>
      </c>
      <c r="L499" s="4" t="str">
        <f t="shared" si="28"/>
        <v>10-15</v>
      </c>
      <c r="M499" s="12" t="s">
        <v>76</v>
      </c>
      <c r="N499" s="12">
        <v>2</v>
      </c>
      <c r="O499" s="12" t="s">
        <v>59</v>
      </c>
      <c r="P499" s="6" t="s">
        <v>46</v>
      </c>
      <c r="R499" s="7">
        <v>8</v>
      </c>
      <c r="S499" s="7">
        <v>3</v>
      </c>
      <c r="AE499" s="4">
        <f t="shared" si="29"/>
        <v>9.5</v>
      </c>
      <c r="AF499" s="8">
        <f t="shared" si="30"/>
        <v>11</v>
      </c>
      <c r="AG499" s="8">
        <v>149.96</v>
      </c>
      <c r="AH499" s="4">
        <f t="shared" si="31"/>
        <v>0.27500000000000002</v>
      </c>
      <c r="AI499" s="4">
        <f t="shared" si="31"/>
        <v>3.7490000000000001</v>
      </c>
      <c r="AK499" s="10">
        <f>Q499*(0.0093*(2.5^3.07))+R499*(0.0093*(7.5^3.07))+S499*(0.0093*(15^3.07))+T499*(0.0126*(25^3.0673))</f>
        <v>149.95817804224586</v>
      </c>
    </row>
    <row r="500" spans="1:37" ht="12.75" customHeight="1">
      <c r="A500" s="12">
        <v>36</v>
      </c>
      <c r="B500" s="12">
        <v>3</v>
      </c>
      <c r="C500" s="12">
        <v>2</v>
      </c>
      <c r="D500" s="5">
        <v>39484</v>
      </c>
      <c r="E500" s="6" t="s">
        <v>73</v>
      </c>
      <c r="F500" s="4" t="s">
        <v>131</v>
      </c>
      <c r="G500" s="11" t="s">
        <v>132</v>
      </c>
      <c r="H500" s="12" t="s">
        <v>133</v>
      </c>
      <c r="I500" s="12" t="s">
        <v>93</v>
      </c>
      <c r="J500" s="12" t="s">
        <v>110</v>
      </c>
      <c r="K500" s="11">
        <v>15</v>
      </c>
      <c r="L500" s="4" t="str">
        <f t="shared" si="28"/>
        <v>10-15</v>
      </c>
      <c r="M500" s="12" t="s">
        <v>76</v>
      </c>
      <c r="N500" s="12">
        <v>3</v>
      </c>
      <c r="O500" s="12" t="s">
        <v>134</v>
      </c>
      <c r="P500" s="12" t="s">
        <v>56</v>
      </c>
      <c r="S500" s="7">
        <v>2</v>
      </c>
      <c r="AE500" s="4">
        <f t="shared" si="29"/>
        <v>15</v>
      </c>
      <c r="AF500" s="8">
        <f t="shared" si="30"/>
        <v>2</v>
      </c>
      <c r="AG500" s="8">
        <v>141.18</v>
      </c>
      <c r="AH500" s="4">
        <f t="shared" si="31"/>
        <v>0.05</v>
      </c>
      <c r="AI500" s="4">
        <f t="shared" si="31"/>
        <v>3.5295000000000001</v>
      </c>
      <c r="AK500" s="10">
        <f>R500*(0.0683*(7.5^2.563))+S500*(0.0683*(15^2.563))+T500*(0.0683*(25^2.563))</f>
        <v>141.17981104653558</v>
      </c>
    </row>
    <row r="501" spans="1:37" ht="12.75" customHeight="1">
      <c r="A501" s="12">
        <v>36</v>
      </c>
      <c r="B501" s="12">
        <v>3</v>
      </c>
      <c r="C501" s="12">
        <v>2</v>
      </c>
      <c r="D501" s="5">
        <v>39484</v>
      </c>
      <c r="E501" s="6" t="s">
        <v>73</v>
      </c>
      <c r="F501" s="4" t="s">
        <v>131</v>
      </c>
      <c r="G501" s="11" t="s">
        <v>132</v>
      </c>
      <c r="H501" s="12" t="s">
        <v>133</v>
      </c>
      <c r="I501" s="12" t="s">
        <v>93</v>
      </c>
      <c r="J501" s="12" t="s">
        <v>110</v>
      </c>
      <c r="K501" s="11">
        <v>15</v>
      </c>
      <c r="L501" s="4" t="str">
        <f t="shared" si="28"/>
        <v>10-15</v>
      </c>
      <c r="M501" s="12" t="s">
        <v>76</v>
      </c>
      <c r="N501" s="12">
        <v>4</v>
      </c>
      <c r="O501" s="12" t="s">
        <v>120</v>
      </c>
      <c r="P501" s="6" t="s">
        <v>54</v>
      </c>
      <c r="S501" s="7">
        <v>1</v>
      </c>
      <c r="U501" s="7">
        <v>3</v>
      </c>
      <c r="AE501" s="4">
        <f t="shared" si="29"/>
        <v>30</v>
      </c>
      <c r="AF501" s="8">
        <f t="shared" si="30"/>
        <v>4</v>
      </c>
      <c r="AG501" s="8">
        <v>2337.5700000000002</v>
      </c>
      <c r="AH501" s="4">
        <f t="shared" si="31"/>
        <v>0.1</v>
      </c>
      <c r="AI501" s="4">
        <f t="shared" si="31"/>
        <v>58.439250000000001</v>
      </c>
      <c r="AK501" s="10">
        <f>R501*(0.0162*(7.5^3.0252))+S501*(0.0162*(15^3.0252))+T501*(0.0162*(25^3.0252))+U501*(0.0162*(35^3.0252))+V501*(0.0162*(45^3.0252))</f>
        <v>2337.5710295708659</v>
      </c>
    </row>
    <row r="502" spans="1:37" ht="12.75" customHeight="1">
      <c r="A502" s="12">
        <v>36</v>
      </c>
      <c r="B502" s="12">
        <v>3</v>
      </c>
      <c r="C502" s="12">
        <v>2</v>
      </c>
      <c r="D502" s="5">
        <v>39484</v>
      </c>
      <c r="E502" s="6" t="s">
        <v>73</v>
      </c>
      <c r="F502" s="4" t="s">
        <v>131</v>
      </c>
      <c r="G502" s="11" t="s">
        <v>132</v>
      </c>
      <c r="H502" s="12" t="s">
        <v>133</v>
      </c>
      <c r="I502" s="12" t="s">
        <v>93</v>
      </c>
      <c r="J502" s="12" t="s">
        <v>110</v>
      </c>
      <c r="K502" s="11">
        <v>15</v>
      </c>
      <c r="L502" s="4" t="str">
        <f t="shared" si="28"/>
        <v>10-15</v>
      </c>
      <c r="M502" s="12" t="s">
        <v>76</v>
      </c>
      <c r="N502" s="12">
        <v>5</v>
      </c>
      <c r="O502" s="12" t="s">
        <v>107</v>
      </c>
      <c r="P502" s="6" t="s">
        <v>54</v>
      </c>
      <c r="V502" s="7">
        <v>1</v>
      </c>
      <c r="AE502" s="4">
        <f t="shared" si="29"/>
        <v>45</v>
      </c>
      <c r="AF502" s="8">
        <f t="shared" si="30"/>
        <v>1</v>
      </c>
      <c r="AG502" s="8">
        <v>1624.85</v>
      </c>
      <c r="AH502" s="4">
        <f t="shared" si="31"/>
        <v>2.5000000000000001E-2</v>
      </c>
      <c r="AI502" s="4">
        <f t="shared" si="31"/>
        <v>40.621249999999996</v>
      </c>
      <c r="AJ502" s="11"/>
      <c r="AK502" s="10">
        <f>R502*(0.0144*(7.5^3.1))+S502*(0.0162*(15^3.0252))+T502*(0.0162*(25^3.0252))+U502*(0.0162*(35^3.0252))+V502*(0.0162*(45^3.0252))</f>
        <v>1624.8508847285632</v>
      </c>
    </row>
    <row r="503" spans="1:37" ht="12.75" customHeight="1">
      <c r="A503" s="12">
        <v>36</v>
      </c>
      <c r="B503" s="12">
        <v>3</v>
      </c>
      <c r="C503" s="12">
        <v>2</v>
      </c>
      <c r="D503" s="5">
        <v>39484</v>
      </c>
      <c r="E503" s="6" t="s">
        <v>73</v>
      </c>
      <c r="F503" s="4" t="s">
        <v>131</v>
      </c>
      <c r="G503" s="11" t="s">
        <v>132</v>
      </c>
      <c r="H503" s="12" t="s">
        <v>133</v>
      </c>
      <c r="I503" s="12" t="s">
        <v>93</v>
      </c>
      <c r="J503" s="12" t="s">
        <v>110</v>
      </c>
      <c r="K503" s="11">
        <v>15</v>
      </c>
      <c r="L503" s="4" t="str">
        <f t="shared" si="28"/>
        <v>10-15</v>
      </c>
      <c r="M503" s="12" t="s">
        <v>76</v>
      </c>
      <c r="N503" s="12">
        <v>6</v>
      </c>
      <c r="O503" s="12" t="s">
        <v>83</v>
      </c>
      <c r="P503" s="6" t="s">
        <v>84</v>
      </c>
      <c r="R503" s="7">
        <v>4</v>
      </c>
      <c r="AE503" s="4">
        <f t="shared" si="29"/>
        <v>7.5</v>
      </c>
      <c r="AF503" s="8">
        <f t="shared" si="30"/>
        <v>4</v>
      </c>
      <c r="AG503" s="8">
        <v>49.22</v>
      </c>
      <c r="AH503" s="4">
        <f t="shared" si="31"/>
        <v>0.1</v>
      </c>
      <c r="AI503" s="4">
        <f t="shared" si="31"/>
        <v>1.2304999999999999</v>
      </c>
      <c r="AK503" s="10">
        <f>Q503*(0.0349*(2.5^2.9109))+R503*(0.0349*(7.5^2.9109))+S503*(0.0349*(15^2.9109))</f>
        <v>49.21542614278912</v>
      </c>
    </row>
    <row r="504" spans="1:37" ht="12.75" customHeight="1">
      <c r="A504" s="12">
        <v>36</v>
      </c>
      <c r="B504" s="12">
        <v>3</v>
      </c>
      <c r="C504" s="12">
        <v>2</v>
      </c>
      <c r="D504" s="5">
        <v>39484</v>
      </c>
      <c r="E504" s="6" t="s">
        <v>73</v>
      </c>
      <c r="F504" s="4" t="s">
        <v>131</v>
      </c>
      <c r="G504" s="11" t="s">
        <v>132</v>
      </c>
      <c r="H504" s="12" t="s">
        <v>133</v>
      </c>
      <c r="I504" s="12" t="s">
        <v>93</v>
      </c>
      <c r="J504" s="12" t="s">
        <v>110</v>
      </c>
      <c r="K504" s="11">
        <v>15</v>
      </c>
      <c r="L504" s="4" t="str">
        <f t="shared" si="28"/>
        <v>10-15</v>
      </c>
      <c r="M504" s="12" t="s">
        <v>76</v>
      </c>
      <c r="N504" s="12">
        <v>7</v>
      </c>
      <c r="O504" s="12" t="s">
        <v>87</v>
      </c>
      <c r="P504" s="6" t="s">
        <v>46</v>
      </c>
      <c r="S504" s="15">
        <v>1</v>
      </c>
      <c r="AE504" s="4">
        <f t="shared" si="29"/>
        <v>15</v>
      </c>
      <c r="AF504" s="8">
        <f t="shared" si="30"/>
        <v>1</v>
      </c>
      <c r="AG504" s="8">
        <v>54.93</v>
      </c>
      <c r="AH504" s="4">
        <f t="shared" si="31"/>
        <v>2.5000000000000001E-2</v>
      </c>
      <c r="AI504" s="4">
        <f t="shared" si="31"/>
        <v>1.3732500000000001</v>
      </c>
      <c r="AK504" s="10">
        <f>Q504*(0.0229*((2.5/1.08)^2.958))+R504*(0.0229*((7.5/1.08)^2.958))+S504*(0.0229*((15/1.08)^2.958))+T504*(0.0229*((25/1.08)^2.958))+U504*(0.0229*((35/1.08)^2.958))</f>
        <v>54.934598899323518</v>
      </c>
    </row>
    <row r="505" spans="1:37" ht="12.75" customHeight="1">
      <c r="A505" s="12">
        <v>36</v>
      </c>
      <c r="B505" s="12">
        <v>3</v>
      </c>
      <c r="C505" s="12">
        <v>2</v>
      </c>
      <c r="D505" s="5">
        <v>39484</v>
      </c>
      <c r="E505" s="6" t="s">
        <v>73</v>
      </c>
      <c r="F505" s="4" t="s">
        <v>131</v>
      </c>
      <c r="G505" s="11" t="s">
        <v>132</v>
      </c>
      <c r="H505" s="12" t="s">
        <v>133</v>
      </c>
      <c r="I505" s="12" t="s">
        <v>93</v>
      </c>
      <c r="J505" s="12" t="s">
        <v>110</v>
      </c>
      <c r="K505" s="11">
        <v>15</v>
      </c>
      <c r="L505" s="4" t="str">
        <f t="shared" si="28"/>
        <v>10-15</v>
      </c>
      <c r="M505" s="12" t="s">
        <v>76</v>
      </c>
      <c r="N505" s="12">
        <v>8</v>
      </c>
      <c r="O505" s="12" t="s">
        <v>82</v>
      </c>
      <c r="P505" s="6" t="s">
        <v>46</v>
      </c>
      <c r="U505" s="7">
        <v>1</v>
      </c>
      <c r="AE505" s="4">
        <f t="shared" si="29"/>
        <v>35</v>
      </c>
      <c r="AF505" s="8">
        <f t="shared" si="30"/>
        <v>1</v>
      </c>
      <c r="AG505" s="8">
        <v>638.55999999999995</v>
      </c>
      <c r="AH505" s="4">
        <f t="shared" si="31"/>
        <v>2.5000000000000001E-2</v>
      </c>
      <c r="AI505" s="4">
        <f t="shared" si="31"/>
        <v>15.963999999999999</v>
      </c>
      <c r="AK505" s="10">
        <f>Q505*(0.0121*((2.5/1.09)^3.161))+R505*(0.0121*((7.5/1.09)^3.161))+S505*(0.0335*(15^2.772))+T505*(0.0335*(25^2.772))+U505*(0.0335*(35^2.772))</f>
        <v>638.55958174149339</v>
      </c>
    </row>
    <row r="506" spans="1:37" ht="12.75" customHeight="1">
      <c r="A506" s="12">
        <v>36</v>
      </c>
      <c r="B506" s="12">
        <v>3</v>
      </c>
      <c r="C506" s="12">
        <v>2</v>
      </c>
      <c r="D506" s="5">
        <v>39484</v>
      </c>
      <c r="E506" s="6" t="s">
        <v>73</v>
      </c>
      <c r="F506" s="4" t="s">
        <v>131</v>
      </c>
      <c r="G506" s="11" t="s">
        <v>132</v>
      </c>
      <c r="H506" s="12" t="s">
        <v>133</v>
      </c>
      <c r="I506" s="12" t="s">
        <v>93</v>
      </c>
      <c r="J506" s="12" t="s">
        <v>110</v>
      </c>
      <c r="K506" s="11">
        <v>15</v>
      </c>
      <c r="L506" s="4" t="str">
        <f t="shared" si="28"/>
        <v>10-15</v>
      </c>
      <c r="M506" s="12" t="s">
        <v>76</v>
      </c>
      <c r="N506" s="12">
        <v>9</v>
      </c>
      <c r="O506" s="12" t="s">
        <v>137</v>
      </c>
      <c r="P506" s="6" t="s">
        <v>46</v>
      </c>
      <c r="S506" s="7">
        <v>1</v>
      </c>
      <c r="AE506" s="4">
        <f t="shared" si="29"/>
        <v>15</v>
      </c>
      <c r="AF506" s="8">
        <f t="shared" si="30"/>
        <v>1</v>
      </c>
      <c r="AG506" s="8">
        <v>51.03</v>
      </c>
      <c r="AH506" s="4">
        <f t="shared" si="31"/>
        <v>2.5000000000000001E-2</v>
      </c>
      <c r="AI506" s="4">
        <f t="shared" si="31"/>
        <v>1.2757499999999999</v>
      </c>
      <c r="AK506" s="10">
        <f>Q506*(0.0126*(2.5^3.0673))+R506*(0.0126*(7.5^3.0673))+S506*(0.0126*(15^3.0673))+T506*(0.0126*(25^3.0673))+U506*(0.0126*(35^3.0673))</f>
        <v>51.026439339633377</v>
      </c>
    </row>
    <row r="507" spans="1:37" ht="12.75" customHeight="1">
      <c r="A507" s="12">
        <v>36</v>
      </c>
      <c r="B507" s="12">
        <v>3</v>
      </c>
      <c r="C507" s="12">
        <v>2</v>
      </c>
      <c r="D507" s="5">
        <v>39484</v>
      </c>
      <c r="E507" s="6" t="s">
        <v>73</v>
      </c>
      <c r="F507" s="4" t="s">
        <v>131</v>
      </c>
      <c r="G507" s="11" t="s">
        <v>132</v>
      </c>
      <c r="H507" s="12" t="s">
        <v>133</v>
      </c>
      <c r="I507" s="12" t="s">
        <v>93</v>
      </c>
      <c r="J507" s="12" t="s">
        <v>110</v>
      </c>
      <c r="K507" s="11">
        <v>15</v>
      </c>
      <c r="L507" s="4" t="str">
        <f t="shared" si="28"/>
        <v>10-15</v>
      </c>
      <c r="M507" s="12" t="s">
        <v>76</v>
      </c>
      <c r="N507" s="12">
        <v>10</v>
      </c>
      <c r="O507" s="12" t="s">
        <v>58</v>
      </c>
      <c r="P507" s="12" t="s">
        <v>46</v>
      </c>
      <c r="W507" s="7">
        <v>1</v>
      </c>
      <c r="AE507" s="4">
        <f t="shared" si="29"/>
        <v>55</v>
      </c>
      <c r="AF507" s="8">
        <f t="shared" si="30"/>
        <v>1</v>
      </c>
      <c r="AG507" s="8">
        <v>2346.96</v>
      </c>
      <c r="AH507" s="4">
        <f t="shared" si="31"/>
        <v>2.5000000000000001E-2</v>
      </c>
      <c r="AI507" s="4">
        <f t="shared" si="31"/>
        <v>58.673999999999999</v>
      </c>
      <c r="AK507" s="10">
        <f>Q507*(0.0145*((2.5/1.08175)^3.053))+R507*(0.0145*((7.5/1.08175)^3.053))+S507*(0.0145*((15/1.08175)^3.053))+T507*(0.0145*((25/1.08175)^3.053))+U507*(0.0145*((35/1.08175)^3.053))+V507*(0.0145*((45/1.08175)^3.053))+W507*(0.0145*((55/1.08175)^3.053))</f>
        <v>2346.9609073628703</v>
      </c>
    </row>
    <row r="508" spans="1:37" ht="12.75" customHeight="1">
      <c r="A508" s="12">
        <v>36</v>
      </c>
      <c r="B508" s="12">
        <v>3</v>
      </c>
      <c r="C508" s="12">
        <v>2</v>
      </c>
      <c r="D508" s="5">
        <v>39484</v>
      </c>
      <c r="E508" s="6" t="s">
        <v>73</v>
      </c>
      <c r="F508" s="4" t="s">
        <v>131</v>
      </c>
      <c r="G508" s="11" t="s">
        <v>132</v>
      </c>
      <c r="H508" s="12" t="s">
        <v>133</v>
      </c>
      <c r="I508" s="12" t="s">
        <v>93</v>
      </c>
      <c r="J508" s="12" t="s">
        <v>110</v>
      </c>
      <c r="K508" s="11">
        <v>15</v>
      </c>
      <c r="L508" s="4" t="str">
        <f t="shared" si="28"/>
        <v>10-15</v>
      </c>
      <c r="M508" s="12" t="s">
        <v>76</v>
      </c>
      <c r="N508" s="12">
        <v>11</v>
      </c>
      <c r="O508" s="12" t="s">
        <v>62</v>
      </c>
      <c r="P508" s="12" t="s">
        <v>63</v>
      </c>
      <c r="S508" s="7">
        <v>1</v>
      </c>
      <c r="T508" s="7">
        <v>1</v>
      </c>
      <c r="AE508" s="4">
        <f t="shared" si="29"/>
        <v>20</v>
      </c>
      <c r="AF508" s="8">
        <f t="shared" si="30"/>
        <v>2</v>
      </c>
      <c r="AG508" s="8">
        <v>323.36</v>
      </c>
      <c r="AH508" s="4">
        <f t="shared" si="31"/>
        <v>0.05</v>
      </c>
      <c r="AI508" s="4">
        <f t="shared" si="31"/>
        <v>8.0839999999999996</v>
      </c>
      <c r="AK508" s="10">
        <f>R508*(0.0114*(7.5^3.128))+S508*(0.0114*(15^3.128))+T508*(0.0114*(25^3.128))+U508*(0.0114*(35^3.128))</f>
        <v>323.35854985325943</v>
      </c>
    </row>
    <row r="509" spans="1:37" s="12" customFormat="1" ht="12.75" customHeight="1">
      <c r="A509" s="12">
        <v>36</v>
      </c>
      <c r="B509" s="12">
        <v>3</v>
      </c>
      <c r="C509" s="12">
        <v>2</v>
      </c>
      <c r="D509" s="14">
        <v>39484</v>
      </c>
      <c r="E509" s="6" t="s">
        <v>73</v>
      </c>
      <c r="F509" s="12" t="s">
        <v>131</v>
      </c>
      <c r="G509" s="11" t="s">
        <v>132</v>
      </c>
      <c r="H509" s="12" t="s">
        <v>133</v>
      </c>
      <c r="I509" s="12" t="s">
        <v>93</v>
      </c>
      <c r="J509" s="12" t="s">
        <v>110</v>
      </c>
      <c r="K509" s="11">
        <v>15</v>
      </c>
      <c r="L509" s="12" t="str">
        <f t="shared" si="28"/>
        <v>10-15</v>
      </c>
      <c r="M509" s="12" t="s">
        <v>76</v>
      </c>
      <c r="N509" s="12">
        <v>12</v>
      </c>
      <c r="O509" s="12" t="s">
        <v>117</v>
      </c>
      <c r="P509" s="6" t="s">
        <v>46</v>
      </c>
      <c r="Q509" s="15">
        <v>3</v>
      </c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2">
        <f t="shared" si="29"/>
        <v>2.5</v>
      </c>
      <c r="AF509" s="16">
        <f t="shared" si="30"/>
        <v>3</v>
      </c>
      <c r="AG509" s="16">
        <v>0.55000000000000004</v>
      </c>
      <c r="AH509" s="12">
        <f t="shared" si="31"/>
        <v>7.4999999999999997E-2</v>
      </c>
      <c r="AI509" s="4">
        <f t="shared" si="31"/>
        <v>1.3750000000000002E-2</v>
      </c>
      <c r="AK509" s="10">
        <f>Q509*(0.0122*(2.5^2.95))+R509*(0.0122*(7.5^2.95))</f>
        <v>0.54626592507273553</v>
      </c>
    </row>
    <row r="510" spans="1:37" ht="12.75" customHeight="1">
      <c r="A510" s="12">
        <v>36</v>
      </c>
      <c r="B510" s="12">
        <v>3</v>
      </c>
      <c r="C510" s="12">
        <v>2</v>
      </c>
      <c r="D510" s="5">
        <v>39484</v>
      </c>
      <c r="E510" s="6" t="s">
        <v>73</v>
      </c>
      <c r="F510" s="4" t="s">
        <v>131</v>
      </c>
      <c r="G510" s="11" t="s">
        <v>132</v>
      </c>
      <c r="H510" s="12" t="s">
        <v>133</v>
      </c>
      <c r="I510" s="12" t="s">
        <v>93</v>
      </c>
      <c r="J510" s="12" t="s">
        <v>110</v>
      </c>
      <c r="K510" s="11">
        <v>15</v>
      </c>
      <c r="L510" s="4" t="str">
        <f t="shared" si="28"/>
        <v>10-15</v>
      </c>
      <c r="M510" s="12" t="s">
        <v>76</v>
      </c>
      <c r="N510" s="12">
        <v>13</v>
      </c>
      <c r="O510" s="12" t="s">
        <v>72</v>
      </c>
      <c r="P510" s="6" t="s">
        <v>46</v>
      </c>
      <c r="R510" s="7">
        <v>1</v>
      </c>
      <c r="AE510" s="4">
        <f t="shared" si="29"/>
        <v>7.5</v>
      </c>
      <c r="AF510" s="8">
        <f t="shared" si="30"/>
        <v>1</v>
      </c>
      <c r="AG510" s="8">
        <v>5.81</v>
      </c>
      <c r="AH510" s="4">
        <f t="shared" si="31"/>
        <v>2.5000000000000001E-2</v>
      </c>
      <c r="AI510" s="4">
        <f t="shared" si="31"/>
        <v>0.14524999999999999</v>
      </c>
      <c r="AK510" s="10">
        <f>Q510*(0.0128*(2.5^3.036))+R510*(0.0128*(7.5^3.036))+S510*(0.0128*(15^3.036))</f>
        <v>5.8062531280003862</v>
      </c>
    </row>
    <row r="511" spans="1:37" ht="12.75" customHeight="1">
      <c r="A511" s="12">
        <v>36</v>
      </c>
      <c r="B511" s="12">
        <v>3</v>
      </c>
      <c r="C511" s="12">
        <v>2</v>
      </c>
      <c r="D511" s="5">
        <v>39484</v>
      </c>
      <c r="E511" s="6" t="s">
        <v>73</v>
      </c>
      <c r="F511" s="4" t="s">
        <v>131</v>
      </c>
      <c r="G511" s="11" t="s">
        <v>132</v>
      </c>
      <c r="H511" s="12" t="s">
        <v>133</v>
      </c>
      <c r="I511" s="12" t="s">
        <v>93</v>
      </c>
      <c r="J511" s="12" t="s">
        <v>110</v>
      </c>
      <c r="K511" s="11">
        <v>15</v>
      </c>
      <c r="L511" s="4" t="str">
        <f t="shared" si="28"/>
        <v>10-15</v>
      </c>
      <c r="M511" s="12" t="s">
        <v>76</v>
      </c>
      <c r="N511" s="12">
        <v>14</v>
      </c>
      <c r="O511" s="12" t="s">
        <v>71</v>
      </c>
      <c r="P511" s="6" t="s">
        <v>46</v>
      </c>
      <c r="Q511" s="7">
        <v>2</v>
      </c>
      <c r="AE511" s="4">
        <f t="shared" si="29"/>
        <v>2.5</v>
      </c>
      <c r="AF511" s="8">
        <f t="shared" si="30"/>
        <v>2</v>
      </c>
      <c r="AG511" s="8">
        <v>0.28000000000000003</v>
      </c>
      <c r="AH511" s="4">
        <f t="shared" si="31"/>
        <v>0.05</v>
      </c>
      <c r="AI511" s="4">
        <f t="shared" si="31"/>
        <v>7.000000000000001E-3</v>
      </c>
      <c r="AK511" s="10">
        <f>Q511*(0.0089*(2.5^3))+R511*(0.0089*(7.5^3))</f>
        <v>0.27812500000000001</v>
      </c>
    </row>
    <row r="512" spans="1:37" ht="12.75" customHeight="1">
      <c r="A512" s="12">
        <v>36</v>
      </c>
      <c r="B512" s="12">
        <v>3</v>
      </c>
      <c r="C512" s="12">
        <v>2</v>
      </c>
      <c r="D512" s="5">
        <v>39484</v>
      </c>
      <c r="E512" s="6" t="s">
        <v>73</v>
      </c>
      <c r="F512" s="4" t="s">
        <v>131</v>
      </c>
      <c r="G512" s="11" t="s">
        <v>132</v>
      </c>
      <c r="H512" s="12" t="s">
        <v>133</v>
      </c>
      <c r="I512" s="12" t="s">
        <v>93</v>
      </c>
      <c r="J512" s="12" t="s">
        <v>110</v>
      </c>
      <c r="K512" s="11">
        <v>15</v>
      </c>
      <c r="L512" s="4" t="str">
        <f t="shared" si="28"/>
        <v>10-15</v>
      </c>
      <c r="M512" s="12" t="s">
        <v>76</v>
      </c>
      <c r="N512" s="12">
        <v>15</v>
      </c>
      <c r="O512" s="12" t="s">
        <v>136</v>
      </c>
      <c r="P512" s="6" t="s">
        <v>46</v>
      </c>
      <c r="Q512" s="7">
        <v>1</v>
      </c>
      <c r="AE512" s="4">
        <f t="shared" si="29"/>
        <v>2.5</v>
      </c>
      <c r="AF512" s="8">
        <f t="shared" si="30"/>
        <v>1</v>
      </c>
      <c r="AG512" s="8">
        <v>0.14000000000000001</v>
      </c>
      <c r="AH512" s="4">
        <f t="shared" si="31"/>
        <v>2.5000000000000001E-2</v>
      </c>
      <c r="AI512" s="4">
        <f t="shared" si="31"/>
        <v>3.5000000000000005E-3</v>
      </c>
      <c r="AJ512" s="13"/>
      <c r="AK512" s="10">
        <f>Q512*(0.008*(2.5^3.137))</f>
        <v>0.14171890699888887</v>
      </c>
    </row>
    <row r="513" spans="1:37" ht="12.75" customHeight="1">
      <c r="A513" s="12">
        <v>36</v>
      </c>
      <c r="B513" s="12">
        <v>3</v>
      </c>
      <c r="C513" s="12">
        <v>2</v>
      </c>
      <c r="D513" s="14">
        <v>39484</v>
      </c>
      <c r="E513" s="6" t="s">
        <v>73</v>
      </c>
      <c r="F513" s="12" t="s">
        <v>131</v>
      </c>
      <c r="G513" s="11" t="s">
        <v>132</v>
      </c>
      <c r="H513" s="12" t="s">
        <v>133</v>
      </c>
      <c r="I513" s="12" t="s">
        <v>93</v>
      </c>
      <c r="J513" s="12" t="s">
        <v>110</v>
      </c>
      <c r="K513" s="11">
        <v>15</v>
      </c>
      <c r="L513" s="12" t="str">
        <f t="shared" si="28"/>
        <v>10-15</v>
      </c>
      <c r="M513" s="12" t="s">
        <v>76</v>
      </c>
      <c r="N513" s="12">
        <v>16</v>
      </c>
      <c r="O513" s="12" t="s">
        <v>55</v>
      </c>
      <c r="P513" s="6" t="s">
        <v>56</v>
      </c>
      <c r="Q513" s="15">
        <v>1</v>
      </c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2">
        <f t="shared" si="29"/>
        <v>2.5</v>
      </c>
      <c r="AF513" s="16">
        <f t="shared" si="30"/>
        <v>1</v>
      </c>
      <c r="AG513" s="16">
        <v>0.17</v>
      </c>
      <c r="AH513" s="12">
        <f t="shared" si="31"/>
        <v>2.5000000000000001E-2</v>
      </c>
      <c r="AI513" s="4">
        <f t="shared" si="31"/>
        <v>4.2500000000000003E-3</v>
      </c>
      <c r="AJ513" s="12"/>
      <c r="AK513" s="10">
        <f>Q513*(0.0109*(2.5^3.0249))+R513*(0.0109*(7.5^3.0249))</f>
        <v>0.17424295598865394</v>
      </c>
    </row>
    <row r="514" spans="1:37" ht="12.75" customHeight="1">
      <c r="A514" s="12">
        <v>36</v>
      </c>
      <c r="B514" s="12">
        <v>3</v>
      </c>
      <c r="C514" s="12">
        <v>2</v>
      </c>
      <c r="D514" s="5">
        <v>39484</v>
      </c>
      <c r="E514" s="6" t="s">
        <v>73</v>
      </c>
      <c r="F514" s="4" t="s">
        <v>131</v>
      </c>
      <c r="G514" s="11" t="s">
        <v>132</v>
      </c>
      <c r="H514" s="12" t="s">
        <v>133</v>
      </c>
      <c r="I514" s="12" t="s">
        <v>93</v>
      </c>
      <c r="J514" s="12" t="s">
        <v>110</v>
      </c>
      <c r="K514" s="11">
        <v>15</v>
      </c>
      <c r="L514" s="4" t="str">
        <f t="shared" ref="L514:L577" si="32">IF(K514&lt;=5,"0-5",IF(K514&lt;=10,"5-10",IF(K514&lt;=15,"10-15",IF(K514&lt;=20,"15-20",IF(K514&lt;=25,"20-25",IF(K514&lt;=30,"25-30",IF(K514&lt;=35,"30-35","35-40")))))))</f>
        <v>10-15</v>
      </c>
      <c r="M514" s="12" t="s">
        <v>76</v>
      </c>
      <c r="N514" s="12">
        <v>17</v>
      </c>
      <c r="O514" s="12" t="s">
        <v>66</v>
      </c>
      <c r="P514" s="12" t="s">
        <v>46</v>
      </c>
      <c r="Q514" s="15">
        <v>3</v>
      </c>
      <c r="AE514" s="4">
        <f t="shared" ref="AE514:AE577" si="33">ROUND(((Q514*2.5)+(R514*7.5)+(S514*15)+(T514*25)+(U514*35)+(V514*45)+(W514*55)+(X514*65)+(Y514*75)+(Z514*85)+(AA514*95)+(AB514*105)+(AC514*115)+(AD514*195))/(SUM(Q514:AD514)),1)</f>
        <v>2.5</v>
      </c>
      <c r="AF514" s="8">
        <f t="shared" ref="AF514:AF577" si="34">SUM(Q514:AD514)</f>
        <v>3</v>
      </c>
      <c r="AG514" s="8">
        <v>0.85</v>
      </c>
      <c r="AH514" s="4">
        <f t="shared" ref="AH514:AI577" si="35">AF514/40</f>
        <v>7.4999999999999997E-2</v>
      </c>
      <c r="AI514" s="4">
        <f t="shared" si="35"/>
        <v>2.1249999999999998E-2</v>
      </c>
      <c r="AK514" s="10">
        <f>Q514*(0.0213*(2.5^2.8235))+R514*(0.0213*(7.5^2.8235))</f>
        <v>0.84934566133155354</v>
      </c>
    </row>
    <row r="515" spans="1:37" ht="12.75" customHeight="1">
      <c r="A515" s="12">
        <v>37</v>
      </c>
      <c r="B515" s="12">
        <v>3</v>
      </c>
      <c r="C515" s="12">
        <v>2</v>
      </c>
      <c r="D515" s="5">
        <v>39484</v>
      </c>
      <c r="E515" s="6" t="s">
        <v>73</v>
      </c>
      <c r="F515" s="4" t="s">
        <v>131</v>
      </c>
      <c r="G515" s="11" t="s">
        <v>132</v>
      </c>
      <c r="H515" s="12" t="s">
        <v>133</v>
      </c>
      <c r="I515" s="12" t="s">
        <v>93</v>
      </c>
      <c r="J515" s="12" t="s">
        <v>110</v>
      </c>
      <c r="K515" s="11">
        <v>12</v>
      </c>
      <c r="L515" s="4" t="str">
        <f t="shared" si="32"/>
        <v>10-15</v>
      </c>
      <c r="M515" s="12" t="s">
        <v>76</v>
      </c>
      <c r="N515" s="12">
        <v>1</v>
      </c>
      <c r="O515" s="12" t="s">
        <v>58</v>
      </c>
      <c r="P515" s="12" t="s">
        <v>46</v>
      </c>
      <c r="R515" s="7">
        <v>1</v>
      </c>
      <c r="U515" s="7">
        <v>1</v>
      </c>
      <c r="AE515" s="4">
        <f t="shared" si="33"/>
        <v>21.3</v>
      </c>
      <c r="AF515" s="8">
        <f t="shared" si="34"/>
        <v>2</v>
      </c>
      <c r="AG515" s="8">
        <v>595.85</v>
      </c>
      <c r="AH515" s="4">
        <f t="shared" si="35"/>
        <v>0.05</v>
      </c>
      <c r="AI515" s="4">
        <f t="shared" si="35"/>
        <v>14.89625</v>
      </c>
      <c r="AK515" s="10">
        <f>Q515*(0.0145*((2.5/1.08175)^3.053))+R515*(0.0145*((7.5/1.08175)^3.053))+S515*(0.0145*((15/1.08175)^3.053))+T515*(0.0145*((25/1.08175)^3.053))+U515*(0.0145*((35/1.08175)^3.053))+V515*(0.0145*((45/1.08175)^3.053))+W515*(0.0145*((55/1.08175)^3.053))</f>
        <v>595.852594761879</v>
      </c>
    </row>
    <row r="516" spans="1:37" ht="12.75" customHeight="1">
      <c r="A516" s="12">
        <v>37</v>
      </c>
      <c r="B516" s="12">
        <v>3</v>
      </c>
      <c r="C516" s="12">
        <v>2</v>
      </c>
      <c r="D516" s="5">
        <v>39484</v>
      </c>
      <c r="E516" s="6" t="s">
        <v>73</v>
      </c>
      <c r="F516" s="4" t="s">
        <v>131</v>
      </c>
      <c r="G516" s="11" t="s">
        <v>132</v>
      </c>
      <c r="H516" s="12" t="s">
        <v>133</v>
      </c>
      <c r="I516" s="12" t="s">
        <v>93</v>
      </c>
      <c r="J516" s="12" t="s">
        <v>110</v>
      </c>
      <c r="K516" s="11">
        <v>12</v>
      </c>
      <c r="L516" s="4" t="str">
        <f t="shared" si="32"/>
        <v>10-15</v>
      </c>
      <c r="M516" s="12" t="s">
        <v>76</v>
      </c>
      <c r="N516" s="12">
        <v>2</v>
      </c>
      <c r="O516" s="12" t="s">
        <v>123</v>
      </c>
      <c r="P516" s="12" t="s">
        <v>56</v>
      </c>
      <c r="T516" s="7">
        <v>1</v>
      </c>
      <c r="AE516" s="4">
        <f t="shared" si="33"/>
        <v>25</v>
      </c>
      <c r="AF516" s="8">
        <f t="shared" si="34"/>
        <v>1</v>
      </c>
      <c r="AG516" s="8">
        <v>286.88</v>
      </c>
      <c r="AH516" s="4">
        <f t="shared" si="35"/>
        <v>2.5000000000000001E-2</v>
      </c>
      <c r="AI516" s="4">
        <f t="shared" si="35"/>
        <v>7.1719999999999997</v>
      </c>
      <c r="AK516" s="10">
        <f>T516*(0.0561*(25^2.653))+U516*(0.0561*(35^2.653))</f>
        <v>286.87830370223014</v>
      </c>
    </row>
    <row r="517" spans="1:37" ht="12.75" customHeight="1">
      <c r="A517" s="12">
        <v>37</v>
      </c>
      <c r="B517" s="12">
        <v>3</v>
      </c>
      <c r="C517" s="12">
        <v>2</v>
      </c>
      <c r="D517" s="14">
        <v>39484</v>
      </c>
      <c r="E517" s="6" t="s">
        <v>73</v>
      </c>
      <c r="F517" s="12" t="s">
        <v>131</v>
      </c>
      <c r="G517" s="11" t="s">
        <v>132</v>
      </c>
      <c r="H517" s="12" t="s">
        <v>133</v>
      </c>
      <c r="I517" s="12" t="s">
        <v>93</v>
      </c>
      <c r="J517" s="12" t="s">
        <v>110</v>
      </c>
      <c r="K517" s="11">
        <v>12</v>
      </c>
      <c r="L517" s="12" t="str">
        <f t="shared" si="32"/>
        <v>10-15</v>
      </c>
      <c r="M517" s="12" t="s">
        <v>76</v>
      </c>
      <c r="N517" s="12">
        <v>3</v>
      </c>
      <c r="O517" s="12" t="s">
        <v>107</v>
      </c>
      <c r="P517" s="6" t="s">
        <v>54</v>
      </c>
      <c r="Q517" s="15"/>
      <c r="R517" s="15"/>
      <c r="S517" s="15"/>
      <c r="T517" s="15"/>
      <c r="U517" s="15">
        <v>2</v>
      </c>
      <c r="V517" s="15"/>
      <c r="W517" s="15"/>
      <c r="X517" s="15"/>
      <c r="Y517" s="15"/>
      <c r="Z517" s="15"/>
      <c r="AA517" s="15"/>
      <c r="AB517" s="15"/>
      <c r="AC517" s="15"/>
      <c r="AD517" s="15"/>
      <c r="AE517" s="12">
        <f t="shared" si="33"/>
        <v>35</v>
      </c>
      <c r="AF517" s="16">
        <f t="shared" si="34"/>
        <v>2</v>
      </c>
      <c r="AG517" s="16">
        <v>1519.36</v>
      </c>
      <c r="AH517" s="12">
        <f t="shared" si="35"/>
        <v>0.05</v>
      </c>
      <c r="AI517" s="4">
        <f t="shared" si="35"/>
        <v>37.983999999999995</v>
      </c>
      <c r="AJ517" s="12"/>
      <c r="AK517" s="10">
        <f>R517*(0.0144*(7.5^3.1))+S517*(0.0162*(15^3.0252))+T517*(0.0162*(25^3.0252))+U517*(0.0162*(35^3.0252))+V517*(0.0162*(45^3.0252))</f>
        <v>1519.3563944000095</v>
      </c>
    </row>
    <row r="518" spans="1:37" ht="12.75" customHeight="1">
      <c r="A518" s="12">
        <v>37</v>
      </c>
      <c r="B518" s="12">
        <v>3</v>
      </c>
      <c r="C518" s="12">
        <v>2</v>
      </c>
      <c r="D518" s="5">
        <v>39484</v>
      </c>
      <c r="E518" s="6" t="s">
        <v>73</v>
      </c>
      <c r="F518" s="4" t="s">
        <v>131</v>
      </c>
      <c r="G518" s="11" t="s">
        <v>132</v>
      </c>
      <c r="H518" s="12" t="s">
        <v>133</v>
      </c>
      <c r="I518" s="12" t="s">
        <v>93</v>
      </c>
      <c r="J518" s="12" t="s">
        <v>110</v>
      </c>
      <c r="K518" s="11">
        <v>12</v>
      </c>
      <c r="L518" s="4" t="str">
        <f t="shared" si="32"/>
        <v>10-15</v>
      </c>
      <c r="M518" s="12" t="s">
        <v>76</v>
      </c>
      <c r="N518" s="12">
        <v>4</v>
      </c>
      <c r="O518" s="12" t="s">
        <v>62</v>
      </c>
      <c r="P518" s="12" t="s">
        <v>63</v>
      </c>
      <c r="U518" s="7">
        <v>2</v>
      </c>
      <c r="AE518" s="4">
        <f t="shared" si="33"/>
        <v>35</v>
      </c>
      <c r="AF518" s="8">
        <f t="shared" si="34"/>
        <v>2</v>
      </c>
      <c r="AG518" s="8">
        <v>1540.92</v>
      </c>
      <c r="AH518" s="4">
        <f t="shared" si="35"/>
        <v>0.05</v>
      </c>
      <c r="AI518" s="4">
        <f t="shared" si="35"/>
        <v>38.523000000000003</v>
      </c>
      <c r="AK518" s="10">
        <f>R518*(0.0114*(7.5^3.128))+S518*(0.0114*(15^3.128))+T518*(0.0114*(25^3.128))+U518*(0.0114*(35^3.128))</f>
        <v>1540.9185726248318</v>
      </c>
    </row>
    <row r="519" spans="1:37" ht="12.75" customHeight="1">
      <c r="A519" s="12">
        <v>37</v>
      </c>
      <c r="B519" s="12">
        <v>3</v>
      </c>
      <c r="C519" s="12">
        <v>2</v>
      </c>
      <c r="D519" s="5">
        <v>39484</v>
      </c>
      <c r="E519" s="6" t="s">
        <v>73</v>
      </c>
      <c r="F519" s="4" t="s">
        <v>131</v>
      </c>
      <c r="G519" s="11" t="s">
        <v>132</v>
      </c>
      <c r="H519" s="12" t="s">
        <v>133</v>
      </c>
      <c r="I519" s="12" t="s">
        <v>93</v>
      </c>
      <c r="J519" s="12" t="s">
        <v>110</v>
      </c>
      <c r="K519" s="11">
        <v>12</v>
      </c>
      <c r="L519" s="4" t="str">
        <f t="shared" si="32"/>
        <v>10-15</v>
      </c>
      <c r="M519" s="12" t="s">
        <v>76</v>
      </c>
      <c r="N519" s="12">
        <v>5</v>
      </c>
      <c r="O519" s="12" t="s">
        <v>134</v>
      </c>
      <c r="P519" s="12" t="s">
        <v>56</v>
      </c>
      <c r="T519" s="7">
        <v>2</v>
      </c>
      <c r="AE519" s="4">
        <f t="shared" si="33"/>
        <v>25</v>
      </c>
      <c r="AF519" s="8">
        <f t="shared" si="34"/>
        <v>2</v>
      </c>
      <c r="AG519" s="8">
        <v>522.84</v>
      </c>
      <c r="AH519" s="4">
        <f t="shared" si="35"/>
        <v>0.05</v>
      </c>
      <c r="AI519" s="4">
        <f t="shared" si="35"/>
        <v>13.071000000000002</v>
      </c>
      <c r="AK519" s="10">
        <f>R519*(0.0683*(7.5^2.563))+S519*(0.0683*(15^2.563))+T519*(0.0683*(25^2.563))</f>
        <v>522.8425710063525</v>
      </c>
    </row>
    <row r="520" spans="1:37" s="9" customFormat="1" ht="12.75" customHeight="1">
      <c r="A520" s="12">
        <v>37</v>
      </c>
      <c r="B520" s="12">
        <v>3</v>
      </c>
      <c r="C520" s="12">
        <v>2</v>
      </c>
      <c r="D520" s="5">
        <v>39484</v>
      </c>
      <c r="E520" s="6" t="s">
        <v>73</v>
      </c>
      <c r="F520" s="4" t="s">
        <v>131</v>
      </c>
      <c r="G520" s="11" t="s">
        <v>132</v>
      </c>
      <c r="H520" s="12" t="s">
        <v>133</v>
      </c>
      <c r="I520" s="12" t="s">
        <v>93</v>
      </c>
      <c r="J520" s="12" t="s">
        <v>110</v>
      </c>
      <c r="K520" s="11">
        <v>12</v>
      </c>
      <c r="L520" s="4" t="str">
        <f t="shared" si="32"/>
        <v>10-15</v>
      </c>
      <c r="M520" s="12" t="s">
        <v>76</v>
      </c>
      <c r="N520" s="12">
        <v>6</v>
      </c>
      <c r="O520" s="12" t="s">
        <v>83</v>
      </c>
      <c r="P520" s="6" t="s">
        <v>84</v>
      </c>
      <c r="Q520" s="7"/>
      <c r="R520" s="7">
        <v>3</v>
      </c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4">
        <f t="shared" si="33"/>
        <v>7.5</v>
      </c>
      <c r="AF520" s="8">
        <f t="shared" si="34"/>
        <v>3</v>
      </c>
      <c r="AG520" s="8">
        <v>36.909999999999997</v>
      </c>
      <c r="AH520" s="4">
        <f t="shared" si="35"/>
        <v>7.4999999999999997E-2</v>
      </c>
      <c r="AI520" s="4">
        <f t="shared" si="35"/>
        <v>0.92274999999999996</v>
      </c>
      <c r="AJ520" s="13"/>
      <c r="AK520" s="10">
        <f>Q520*(0.0349*(2.5^2.9109))+R520*(0.0349*(7.5^2.9109))+S520*(0.0349*(15^2.9109))</f>
        <v>36.911569607091842</v>
      </c>
    </row>
    <row r="521" spans="1:37" ht="12.75" customHeight="1">
      <c r="A521" s="12">
        <v>37</v>
      </c>
      <c r="B521" s="12">
        <v>3</v>
      </c>
      <c r="C521" s="12">
        <v>2</v>
      </c>
      <c r="D521" s="5">
        <v>39484</v>
      </c>
      <c r="E521" s="6" t="s">
        <v>73</v>
      </c>
      <c r="F521" s="4" t="s">
        <v>131</v>
      </c>
      <c r="G521" s="11" t="s">
        <v>132</v>
      </c>
      <c r="H521" s="12" t="s">
        <v>133</v>
      </c>
      <c r="I521" s="12" t="s">
        <v>93</v>
      </c>
      <c r="J521" s="12" t="s">
        <v>110</v>
      </c>
      <c r="K521" s="11">
        <v>12</v>
      </c>
      <c r="L521" s="4" t="str">
        <f t="shared" si="32"/>
        <v>10-15</v>
      </c>
      <c r="M521" s="12" t="s">
        <v>76</v>
      </c>
      <c r="N521" s="12">
        <v>7</v>
      </c>
      <c r="O521" s="12" t="s">
        <v>60</v>
      </c>
      <c r="P521" s="12" t="s">
        <v>48</v>
      </c>
      <c r="R521" s="7">
        <v>3</v>
      </c>
      <c r="AE521" s="4">
        <f t="shared" si="33"/>
        <v>7.5</v>
      </c>
      <c r="AF521" s="8">
        <f t="shared" si="34"/>
        <v>3</v>
      </c>
      <c r="AG521" s="8">
        <v>21.11</v>
      </c>
      <c r="AH521" s="4">
        <f t="shared" si="35"/>
        <v>7.4999999999999997E-2</v>
      </c>
      <c r="AI521" s="4">
        <f t="shared" si="35"/>
        <v>0.52774999999999994</v>
      </c>
      <c r="AJ521" s="9"/>
      <c r="AK521" s="10">
        <f>Q521*(0.0197*(2.5^2.9174))+R521*(0.0197*(7.5^2.9174))+S521*(0.0197*(15^2.9174))</f>
        <v>21.110144724316534</v>
      </c>
    </row>
    <row r="522" spans="1:37" ht="12.75" customHeight="1">
      <c r="A522" s="12">
        <v>37</v>
      </c>
      <c r="B522" s="12">
        <v>3</v>
      </c>
      <c r="C522" s="12">
        <v>2</v>
      </c>
      <c r="D522" s="5">
        <v>39484</v>
      </c>
      <c r="E522" s="6" t="s">
        <v>73</v>
      </c>
      <c r="F522" s="4" t="s">
        <v>131</v>
      </c>
      <c r="G522" s="11" t="s">
        <v>132</v>
      </c>
      <c r="H522" s="12" t="s">
        <v>133</v>
      </c>
      <c r="I522" s="12" t="s">
        <v>93</v>
      </c>
      <c r="J522" s="12" t="s">
        <v>110</v>
      </c>
      <c r="K522" s="11">
        <v>12</v>
      </c>
      <c r="L522" s="4" t="str">
        <f t="shared" si="32"/>
        <v>10-15</v>
      </c>
      <c r="M522" s="12" t="s">
        <v>76</v>
      </c>
      <c r="N522" s="12">
        <v>8</v>
      </c>
      <c r="O522" s="12" t="s">
        <v>53</v>
      </c>
      <c r="P522" s="12" t="s">
        <v>54</v>
      </c>
      <c r="S522" s="7">
        <v>2</v>
      </c>
      <c r="T522" s="7">
        <v>4</v>
      </c>
      <c r="AE522" s="4">
        <f t="shared" si="33"/>
        <v>21.7</v>
      </c>
      <c r="AF522" s="8">
        <f t="shared" si="34"/>
        <v>6</v>
      </c>
      <c r="AG522" s="8">
        <v>1137.06</v>
      </c>
      <c r="AH522" s="4">
        <f t="shared" si="35"/>
        <v>0.15</v>
      </c>
      <c r="AI522" s="4">
        <f t="shared" si="35"/>
        <v>28.426499999999997</v>
      </c>
      <c r="AK522" s="10">
        <f>Q522*(0.026*(2.5^2.87))+R522*(0.026*(7.5^2.87))+S522*(0.0236*((15/1.1)^2.975))+T522*(0.0236*((25/1.1)^2.975))+U522*(0.0236*((35/1.1)^2.975))</f>
        <v>1137.0610275681631</v>
      </c>
    </row>
    <row r="523" spans="1:37" ht="12.75" customHeight="1">
      <c r="A523" s="12">
        <v>37</v>
      </c>
      <c r="B523" s="12">
        <v>3</v>
      </c>
      <c r="C523" s="12">
        <v>2</v>
      </c>
      <c r="D523" s="5">
        <v>39484</v>
      </c>
      <c r="E523" s="6" t="s">
        <v>73</v>
      </c>
      <c r="F523" s="4" t="s">
        <v>131</v>
      </c>
      <c r="G523" s="11" t="s">
        <v>132</v>
      </c>
      <c r="H523" s="12" t="s">
        <v>133</v>
      </c>
      <c r="I523" s="12" t="s">
        <v>93</v>
      </c>
      <c r="J523" s="12" t="s">
        <v>110</v>
      </c>
      <c r="K523" s="11">
        <v>12</v>
      </c>
      <c r="L523" s="4" t="str">
        <f t="shared" si="32"/>
        <v>10-15</v>
      </c>
      <c r="M523" s="12" t="s">
        <v>76</v>
      </c>
      <c r="N523" s="12">
        <v>9</v>
      </c>
      <c r="O523" s="12" t="s">
        <v>59</v>
      </c>
      <c r="P523" s="6" t="s">
        <v>46</v>
      </c>
      <c r="R523" s="7">
        <v>1</v>
      </c>
      <c r="S523" s="7">
        <v>1</v>
      </c>
      <c r="AE523" s="4">
        <f t="shared" si="33"/>
        <v>11.3</v>
      </c>
      <c r="AF523" s="8">
        <f t="shared" si="34"/>
        <v>2</v>
      </c>
      <c r="AG523" s="8">
        <v>42.46</v>
      </c>
      <c r="AH523" s="4">
        <f t="shared" si="35"/>
        <v>0.05</v>
      </c>
      <c r="AI523" s="4">
        <f t="shared" si="35"/>
        <v>1.0615000000000001</v>
      </c>
      <c r="AK523" s="10">
        <f>Q523*(0.0093*(2.5^3.07))+R523*(0.0093*(7.5^3.07))+S523*(0.0093*(15^3.07))+T523*(0.0126*(25^3.0673))</f>
        <v>42.456496253983694</v>
      </c>
    </row>
    <row r="524" spans="1:37" ht="12.75" customHeight="1">
      <c r="A524" s="12">
        <v>37</v>
      </c>
      <c r="B524" s="12">
        <v>3</v>
      </c>
      <c r="C524" s="12">
        <v>2</v>
      </c>
      <c r="D524" s="5">
        <v>39484</v>
      </c>
      <c r="E524" s="6" t="s">
        <v>73</v>
      </c>
      <c r="F524" s="4" t="s">
        <v>131</v>
      </c>
      <c r="G524" s="11" t="s">
        <v>132</v>
      </c>
      <c r="H524" s="12" t="s">
        <v>133</v>
      </c>
      <c r="I524" s="12" t="s">
        <v>93</v>
      </c>
      <c r="J524" s="12" t="s">
        <v>110</v>
      </c>
      <c r="K524" s="11">
        <v>12</v>
      </c>
      <c r="L524" s="4" t="str">
        <f t="shared" si="32"/>
        <v>10-15</v>
      </c>
      <c r="M524" s="12" t="s">
        <v>76</v>
      </c>
      <c r="N524" s="12">
        <v>10</v>
      </c>
      <c r="O524" s="12" t="s">
        <v>71</v>
      </c>
      <c r="P524" s="6" t="s">
        <v>46</v>
      </c>
      <c r="Q524" s="7">
        <v>5</v>
      </c>
      <c r="AE524" s="4">
        <f t="shared" si="33"/>
        <v>2.5</v>
      </c>
      <c r="AF524" s="8">
        <f t="shared" si="34"/>
        <v>5</v>
      </c>
      <c r="AG524" s="8">
        <v>0.7</v>
      </c>
      <c r="AH524" s="4">
        <f t="shared" si="35"/>
        <v>0.125</v>
      </c>
      <c r="AI524" s="4">
        <f t="shared" si="35"/>
        <v>1.7499999999999998E-2</v>
      </c>
      <c r="AK524" s="10">
        <f>Q524*(0.0089*(2.5^3))+R524*(0.0089*(7.5^3))</f>
        <v>0.6953125</v>
      </c>
    </row>
    <row r="525" spans="1:37" ht="12.75" customHeight="1">
      <c r="A525" s="12">
        <v>37</v>
      </c>
      <c r="B525" s="12">
        <v>3</v>
      </c>
      <c r="C525" s="12">
        <v>2</v>
      </c>
      <c r="D525" s="5">
        <v>39484</v>
      </c>
      <c r="E525" s="6" t="s">
        <v>73</v>
      </c>
      <c r="F525" s="4" t="s">
        <v>131</v>
      </c>
      <c r="G525" s="11" t="s">
        <v>132</v>
      </c>
      <c r="H525" s="12" t="s">
        <v>133</v>
      </c>
      <c r="I525" s="12" t="s">
        <v>93</v>
      </c>
      <c r="J525" s="12" t="s">
        <v>110</v>
      </c>
      <c r="K525" s="11">
        <v>12</v>
      </c>
      <c r="L525" s="4" t="str">
        <f t="shared" si="32"/>
        <v>10-15</v>
      </c>
      <c r="M525" s="12" t="s">
        <v>76</v>
      </c>
      <c r="N525" s="12">
        <v>11</v>
      </c>
      <c r="O525" s="12" t="s">
        <v>55</v>
      </c>
      <c r="P525" s="6" t="s">
        <v>56</v>
      </c>
      <c r="Q525" s="7">
        <v>1</v>
      </c>
      <c r="AE525" s="4">
        <f t="shared" si="33"/>
        <v>2.5</v>
      </c>
      <c r="AF525" s="8">
        <f t="shared" si="34"/>
        <v>1</v>
      </c>
      <c r="AG525" s="8">
        <v>0.17</v>
      </c>
      <c r="AH525" s="4">
        <f t="shared" si="35"/>
        <v>2.5000000000000001E-2</v>
      </c>
      <c r="AI525" s="4">
        <f t="shared" si="35"/>
        <v>4.2500000000000003E-3</v>
      </c>
      <c r="AK525" s="10">
        <f>Q525*(0.0109*(2.5^3.0249))+R525*(0.0109*(7.5^3.0249))</f>
        <v>0.17424295598865394</v>
      </c>
    </row>
    <row r="526" spans="1:37" ht="12.75" customHeight="1">
      <c r="A526" s="12">
        <v>37</v>
      </c>
      <c r="B526" s="12">
        <v>3</v>
      </c>
      <c r="C526" s="12">
        <v>2</v>
      </c>
      <c r="D526" s="14">
        <v>39484</v>
      </c>
      <c r="E526" s="6" t="s">
        <v>73</v>
      </c>
      <c r="F526" s="12" t="s">
        <v>131</v>
      </c>
      <c r="G526" s="11" t="s">
        <v>132</v>
      </c>
      <c r="H526" s="12" t="s">
        <v>133</v>
      </c>
      <c r="I526" s="12" t="s">
        <v>93</v>
      </c>
      <c r="J526" s="12" t="s">
        <v>110</v>
      </c>
      <c r="K526" s="11">
        <v>12</v>
      </c>
      <c r="L526" s="12" t="str">
        <f t="shared" si="32"/>
        <v>10-15</v>
      </c>
      <c r="M526" s="12" t="s">
        <v>76</v>
      </c>
      <c r="N526" s="12">
        <v>12</v>
      </c>
      <c r="O526" s="12" t="s">
        <v>117</v>
      </c>
      <c r="P526" s="6" t="s">
        <v>46</v>
      </c>
      <c r="Q526" s="15">
        <v>4</v>
      </c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2">
        <f t="shared" si="33"/>
        <v>2.5</v>
      </c>
      <c r="AF526" s="16">
        <f t="shared" si="34"/>
        <v>4</v>
      </c>
      <c r="AG526" s="16">
        <v>0.73</v>
      </c>
      <c r="AH526" s="12">
        <f t="shared" si="35"/>
        <v>0.1</v>
      </c>
      <c r="AI526" s="4">
        <f t="shared" si="35"/>
        <v>1.8249999999999999E-2</v>
      </c>
      <c r="AJ526" s="12"/>
      <c r="AK526" s="10">
        <f>Q526*(0.0122*(2.5^2.95))+R526*(0.0122*(7.5^2.95))</f>
        <v>0.72835456676364729</v>
      </c>
    </row>
    <row r="527" spans="1:37" ht="12.75" customHeight="1">
      <c r="A527" s="12">
        <v>37</v>
      </c>
      <c r="B527" s="12">
        <v>3</v>
      </c>
      <c r="C527" s="12">
        <v>2</v>
      </c>
      <c r="D527" s="5">
        <v>39484</v>
      </c>
      <c r="E527" s="6" t="s">
        <v>73</v>
      </c>
      <c r="F527" s="4" t="s">
        <v>131</v>
      </c>
      <c r="G527" s="11" t="s">
        <v>132</v>
      </c>
      <c r="H527" s="12" t="s">
        <v>133</v>
      </c>
      <c r="I527" s="12" t="s">
        <v>93</v>
      </c>
      <c r="J527" s="12" t="s">
        <v>110</v>
      </c>
      <c r="K527" s="11">
        <v>12</v>
      </c>
      <c r="L527" s="4" t="str">
        <f t="shared" si="32"/>
        <v>10-15</v>
      </c>
      <c r="M527" s="12" t="s">
        <v>76</v>
      </c>
      <c r="N527" s="12">
        <v>13</v>
      </c>
      <c r="O527" s="12" t="s">
        <v>85</v>
      </c>
      <c r="P527" s="6" t="s">
        <v>46</v>
      </c>
      <c r="Q527" s="15">
        <v>1</v>
      </c>
      <c r="AE527" s="4">
        <f t="shared" si="33"/>
        <v>2.5</v>
      </c>
      <c r="AF527" s="8">
        <f t="shared" si="34"/>
        <v>1</v>
      </c>
      <c r="AG527" s="8">
        <v>0.14000000000000001</v>
      </c>
      <c r="AH527" s="4">
        <f t="shared" si="35"/>
        <v>2.5000000000000001E-2</v>
      </c>
      <c r="AI527" s="4">
        <f t="shared" si="35"/>
        <v>3.5000000000000005E-3</v>
      </c>
      <c r="AK527" s="10">
        <f>Q527*(0.0091*(2.5^3))+R527*(0.0091*(7.5^3))</f>
        <v>0.14218749999999999</v>
      </c>
    </row>
    <row r="528" spans="1:37" ht="12.75" customHeight="1">
      <c r="A528" s="12">
        <v>38</v>
      </c>
      <c r="B528" s="12">
        <v>4</v>
      </c>
      <c r="C528" s="12">
        <v>1</v>
      </c>
      <c r="D528" s="5">
        <v>39485</v>
      </c>
      <c r="E528" s="6" t="s">
        <v>37</v>
      </c>
      <c r="F528" s="12" t="s">
        <v>38</v>
      </c>
      <c r="G528" s="4" t="s">
        <v>38</v>
      </c>
      <c r="H528" s="12" t="s">
        <v>39</v>
      </c>
      <c r="I528" s="12" t="s">
        <v>57</v>
      </c>
      <c r="J528" s="12" t="s">
        <v>41</v>
      </c>
      <c r="K528" s="11">
        <v>32</v>
      </c>
      <c r="L528" s="4" t="str">
        <f t="shared" si="32"/>
        <v>30-35</v>
      </c>
      <c r="M528" s="12" t="s">
        <v>42</v>
      </c>
      <c r="N528" s="12">
        <v>1</v>
      </c>
      <c r="O528" s="12" t="s">
        <v>127</v>
      </c>
      <c r="P528" s="12" t="s">
        <v>46</v>
      </c>
      <c r="S528" s="7">
        <v>1</v>
      </c>
      <c r="AE528" s="4">
        <f t="shared" si="33"/>
        <v>15</v>
      </c>
      <c r="AF528" s="8">
        <f t="shared" si="34"/>
        <v>1</v>
      </c>
      <c r="AG528" s="8">
        <v>67.69</v>
      </c>
      <c r="AH528" s="4">
        <f t="shared" si="35"/>
        <v>2.5000000000000001E-2</v>
      </c>
      <c r="AI528" s="4">
        <f t="shared" si="35"/>
        <v>1.69225</v>
      </c>
      <c r="AK528" s="10">
        <f>Q528*(0.0201*(2.5^2.9992))+R528*(0.0201*(7.5^2.9992))+S528*(0.0201*(15^2.9992))+T528*(0.0201*(25^2.9992))+U528*(0.0201*(35^2.9992))</f>
        <v>67.690693197082425</v>
      </c>
    </row>
    <row r="529" spans="1:37" ht="12.75" customHeight="1">
      <c r="A529" s="12">
        <v>38</v>
      </c>
      <c r="B529" s="12">
        <v>4</v>
      </c>
      <c r="C529" s="12">
        <v>1</v>
      </c>
      <c r="D529" s="5">
        <v>39485</v>
      </c>
      <c r="E529" s="6" t="s">
        <v>37</v>
      </c>
      <c r="F529" s="12" t="s">
        <v>38</v>
      </c>
      <c r="G529" s="4" t="s">
        <v>38</v>
      </c>
      <c r="H529" s="12" t="s">
        <v>39</v>
      </c>
      <c r="I529" s="12" t="s">
        <v>57</v>
      </c>
      <c r="J529" s="12" t="s">
        <v>41</v>
      </c>
      <c r="K529" s="11">
        <v>32</v>
      </c>
      <c r="L529" s="4" t="str">
        <f t="shared" si="32"/>
        <v>30-35</v>
      </c>
      <c r="M529" s="12" t="s">
        <v>42</v>
      </c>
      <c r="N529" s="12">
        <v>2</v>
      </c>
      <c r="O529" s="12" t="s">
        <v>52</v>
      </c>
      <c r="P529" s="6" t="s">
        <v>46</v>
      </c>
      <c r="S529" s="7">
        <v>2</v>
      </c>
      <c r="AE529" s="4">
        <f t="shared" si="33"/>
        <v>15</v>
      </c>
      <c r="AF529" s="8">
        <f t="shared" si="34"/>
        <v>2</v>
      </c>
      <c r="AG529" s="8">
        <v>50</v>
      </c>
      <c r="AH529" s="4">
        <f t="shared" si="35"/>
        <v>0.05</v>
      </c>
      <c r="AI529" s="4">
        <f t="shared" si="35"/>
        <v>1.25</v>
      </c>
      <c r="AK529" s="10">
        <f>Q529*(0.01*(((2.5-1.82)/1.15)^3.208))+R529*(0.01*(((7.5-1.82)/1.15)^3.208))+S529*(0.01*(((15-1.82)/1.15)^3.208))+T529*(0.01*(((25-1.82)/1.15)^3.208))</f>
        <v>50.003448882679912</v>
      </c>
    </row>
    <row r="530" spans="1:37" ht="12.75" customHeight="1">
      <c r="A530" s="12">
        <v>38</v>
      </c>
      <c r="B530" s="12">
        <v>4</v>
      </c>
      <c r="C530" s="12">
        <v>1</v>
      </c>
      <c r="D530" s="5">
        <v>39485</v>
      </c>
      <c r="E530" s="6" t="s">
        <v>37</v>
      </c>
      <c r="F530" s="12" t="s">
        <v>38</v>
      </c>
      <c r="G530" s="4" t="s">
        <v>38</v>
      </c>
      <c r="H530" s="12" t="s">
        <v>39</v>
      </c>
      <c r="I530" s="12" t="s">
        <v>57</v>
      </c>
      <c r="J530" s="12" t="s">
        <v>41</v>
      </c>
      <c r="K530" s="11">
        <v>32</v>
      </c>
      <c r="L530" s="4" t="str">
        <f t="shared" si="32"/>
        <v>30-35</v>
      </c>
      <c r="M530" s="12" t="s">
        <v>42</v>
      </c>
      <c r="N530" s="12">
        <v>3</v>
      </c>
      <c r="O530" s="12" t="s">
        <v>59</v>
      </c>
      <c r="P530" s="6" t="s">
        <v>46</v>
      </c>
      <c r="S530" s="7">
        <v>1</v>
      </c>
      <c r="AE530" s="4">
        <f t="shared" si="33"/>
        <v>15</v>
      </c>
      <c r="AF530" s="8">
        <f t="shared" si="34"/>
        <v>1</v>
      </c>
      <c r="AG530" s="8">
        <v>37.94</v>
      </c>
      <c r="AH530" s="4">
        <f t="shared" si="35"/>
        <v>2.5000000000000001E-2</v>
      </c>
      <c r="AI530" s="4">
        <f t="shared" si="35"/>
        <v>0.9484999999999999</v>
      </c>
      <c r="AK530" s="10">
        <f>Q530*(0.0093*(2.5^3.07))+R530*(0.0093*(7.5^3.07))+S530*(0.0093*(15^3.07))+T530*(0.0126*(25^3.0673))</f>
        <v>37.938758397924737</v>
      </c>
    </row>
    <row r="531" spans="1:37" ht="12.75" customHeight="1">
      <c r="A531" s="12">
        <v>38</v>
      </c>
      <c r="B531" s="12">
        <v>4</v>
      </c>
      <c r="C531" s="12">
        <v>1</v>
      </c>
      <c r="D531" s="5">
        <v>39485</v>
      </c>
      <c r="E531" s="6" t="s">
        <v>37</v>
      </c>
      <c r="F531" s="12" t="s">
        <v>38</v>
      </c>
      <c r="G531" s="4" t="s">
        <v>38</v>
      </c>
      <c r="H531" s="12" t="s">
        <v>39</v>
      </c>
      <c r="I531" s="12" t="s">
        <v>57</v>
      </c>
      <c r="J531" s="12" t="s">
        <v>41</v>
      </c>
      <c r="K531" s="11">
        <v>32</v>
      </c>
      <c r="L531" s="4" t="str">
        <f t="shared" si="32"/>
        <v>30-35</v>
      </c>
      <c r="M531" s="12" t="s">
        <v>42</v>
      </c>
      <c r="N531" s="12">
        <v>4</v>
      </c>
      <c r="O531" s="12" t="s">
        <v>47</v>
      </c>
      <c r="P531" s="12" t="s">
        <v>48</v>
      </c>
      <c r="Q531" s="7">
        <v>2</v>
      </c>
      <c r="AE531" s="4">
        <f t="shared" si="33"/>
        <v>2.5</v>
      </c>
      <c r="AF531" s="8">
        <f t="shared" si="34"/>
        <v>2</v>
      </c>
      <c r="AG531" s="8">
        <v>0.84</v>
      </c>
      <c r="AH531" s="4">
        <f t="shared" si="35"/>
        <v>0.05</v>
      </c>
      <c r="AI531" s="4">
        <f t="shared" si="35"/>
        <v>2.0999999999999998E-2</v>
      </c>
      <c r="AK531" s="10">
        <f>Q531*(0.0251*(2.5^3.076))+R531*(0.0251*(7.5^3.076))+S531*(0.0251*(15^3.076))</f>
        <v>0.84094420820315563</v>
      </c>
    </row>
    <row r="532" spans="1:37" ht="12.75" customHeight="1">
      <c r="A532" s="12">
        <v>38</v>
      </c>
      <c r="B532" s="12">
        <v>4</v>
      </c>
      <c r="C532" s="12">
        <v>1</v>
      </c>
      <c r="D532" s="5">
        <v>39485</v>
      </c>
      <c r="E532" s="6" t="s">
        <v>37</v>
      </c>
      <c r="F532" s="12" t="s">
        <v>38</v>
      </c>
      <c r="G532" s="4" t="s">
        <v>38</v>
      </c>
      <c r="H532" s="12" t="s">
        <v>39</v>
      </c>
      <c r="I532" s="12" t="s">
        <v>57</v>
      </c>
      <c r="J532" s="12" t="s">
        <v>41</v>
      </c>
      <c r="K532" s="11">
        <v>32</v>
      </c>
      <c r="L532" s="4" t="str">
        <f t="shared" si="32"/>
        <v>30-35</v>
      </c>
      <c r="M532" s="12" t="s">
        <v>42</v>
      </c>
      <c r="N532" s="12">
        <v>5</v>
      </c>
      <c r="O532" s="12" t="s">
        <v>83</v>
      </c>
      <c r="P532" s="6" t="s">
        <v>84</v>
      </c>
      <c r="R532" s="7">
        <v>1</v>
      </c>
      <c r="AE532" s="4">
        <f t="shared" si="33"/>
        <v>7.5</v>
      </c>
      <c r="AF532" s="8">
        <f t="shared" si="34"/>
        <v>1</v>
      </c>
      <c r="AG532" s="8">
        <v>12.3</v>
      </c>
      <c r="AH532" s="4">
        <f t="shared" si="35"/>
        <v>2.5000000000000001E-2</v>
      </c>
      <c r="AI532" s="4">
        <f t="shared" si="35"/>
        <v>0.3075</v>
      </c>
      <c r="AJ532" s="13"/>
      <c r="AK532" s="10">
        <f>Q532*(0.0349*(2.5^2.9109))+R532*(0.0349*(7.5^2.9109))+S532*(0.0349*(15^2.9109))</f>
        <v>12.30385653569728</v>
      </c>
    </row>
    <row r="533" spans="1:37" ht="12.75" customHeight="1">
      <c r="A533" s="12">
        <v>38</v>
      </c>
      <c r="B533" s="12">
        <v>4</v>
      </c>
      <c r="C533" s="12">
        <v>1</v>
      </c>
      <c r="D533" s="5">
        <v>39485</v>
      </c>
      <c r="E533" s="6" t="s">
        <v>37</v>
      </c>
      <c r="F533" s="12" t="s">
        <v>38</v>
      </c>
      <c r="G533" s="4" t="s">
        <v>38</v>
      </c>
      <c r="H533" s="12" t="s">
        <v>39</v>
      </c>
      <c r="I533" s="12" t="s">
        <v>57</v>
      </c>
      <c r="J533" s="12" t="s">
        <v>41</v>
      </c>
      <c r="K533" s="11">
        <v>32</v>
      </c>
      <c r="L533" s="4" t="str">
        <f t="shared" si="32"/>
        <v>30-35</v>
      </c>
      <c r="M533" s="12" t="s">
        <v>42</v>
      </c>
      <c r="N533" s="12">
        <v>6</v>
      </c>
      <c r="O533" s="12" t="s">
        <v>50</v>
      </c>
      <c r="P533" s="6" t="s">
        <v>46</v>
      </c>
      <c r="Q533" s="7">
        <v>6</v>
      </c>
      <c r="AE533" s="4">
        <f t="shared" si="33"/>
        <v>2.5</v>
      </c>
      <c r="AF533" s="8">
        <f t="shared" si="34"/>
        <v>6</v>
      </c>
      <c r="AG533" s="8">
        <v>1.59</v>
      </c>
      <c r="AH533" s="4">
        <f t="shared" si="35"/>
        <v>0.15</v>
      </c>
      <c r="AI533" s="4">
        <f t="shared" si="35"/>
        <v>3.9750000000000001E-2</v>
      </c>
      <c r="AJ533" s="13"/>
      <c r="AK533" s="10">
        <f>Q533*(0.0194*(2.5^2.8528))+R533*(0.0194*(7.5^2.8528))+S533*(0.0194*(15^2.8528))</f>
        <v>1.5892646996314923</v>
      </c>
    </row>
    <row r="534" spans="1:37" ht="12.75" customHeight="1">
      <c r="A534" s="12">
        <v>38</v>
      </c>
      <c r="B534" s="12">
        <v>4</v>
      </c>
      <c r="C534" s="12">
        <v>1</v>
      </c>
      <c r="D534" s="5">
        <v>39485</v>
      </c>
      <c r="E534" s="6" t="s">
        <v>37</v>
      </c>
      <c r="F534" s="12" t="s">
        <v>38</v>
      </c>
      <c r="G534" s="4" t="s">
        <v>38</v>
      </c>
      <c r="H534" s="12" t="s">
        <v>39</v>
      </c>
      <c r="I534" s="12" t="s">
        <v>57</v>
      </c>
      <c r="J534" s="12" t="s">
        <v>41</v>
      </c>
      <c r="K534" s="11">
        <v>32</v>
      </c>
      <c r="L534" s="4" t="str">
        <f t="shared" si="32"/>
        <v>30-35</v>
      </c>
      <c r="M534" s="12" t="s">
        <v>42</v>
      </c>
      <c r="N534" s="12">
        <v>7</v>
      </c>
      <c r="O534" s="12" t="s">
        <v>143</v>
      </c>
      <c r="P534" s="6" t="s">
        <v>81</v>
      </c>
      <c r="Q534" s="7">
        <v>1</v>
      </c>
      <c r="AE534" s="4">
        <f t="shared" si="33"/>
        <v>2.5</v>
      </c>
      <c r="AF534" s="8">
        <f t="shared" si="34"/>
        <v>1</v>
      </c>
      <c r="AG534" s="8">
        <v>0.14000000000000001</v>
      </c>
      <c r="AH534" s="4">
        <f t="shared" si="35"/>
        <v>2.5000000000000001E-2</v>
      </c>
      <c r="AI534" s="4">
        <f t="shared" si="35"/>
        <v>3.5000000000000005E-3</v>
      </c>
      <c r="AK534" s="10">
        <f>Q534*(0.0091*(2.5^3))+R534*(0.0091*(7.5^3))+S534*(0.0091*(15^3))</f>
        <v>0.14218749999999999</v>
      </c>
    </row>
    <row r="535" spans="1:37" ht="12.75" customHeight="1">
      <c r="A535" s="12">
        <v>38</v>
      </c>
      <c r="B535" s="12">
        <v>4</v>
      </c>
      <c r="C535" s="12">
        <v>1</v>
      </c>
      <c r="D535" s="5">
        <v>39485</v>
      </c>
      <c r="E535" s="6" t="s">
        <v>37</v>
      </c>
      <c r="F535" s="12" t="s">
        <v>38</v>
      </c>
      <c r="G535" s="4" t="s">
        <v>38</v>
      </c>
      <c r="H535" s="12" t="s">
        <v>39</v>
      </c>
      <c r="I535" s="12" t="s">
        <v>57</v>
      </c>
      <c r="J535" s="12" t="s">
        <v>41</v>
      </c>
      <c r="K535" s="11">
        <v>32</v>
      </c>
      <c r="L535" s="4" t="str">
        <f t="shared" si="32"/>
        <v>30-35</v>
      </c>
      <c r="M535" s="12" t="s">
        <v>42</v>
      </c>
      <c r="N535" s="12">
        <v>8</v>
      </c>
      <c r="O535" s="12" t="s">
        <v>112</v>
      </c>
      <c r="P535" s="6" t="s">
        <v>44</v>
      </c>
      <c r="Q535" s="15">
        <v>1</v>
      </c>
      <c r="R535" s="7">
        <v>1</v>
      </c>
      <c r="AE535" s="4">
        <f t="shared" si="33"/>
        <v>5</v>
      </c>
      <c r="AF535" s="8">
        <f t="shared" si="34"/>
        <v>2</v>
      </c>
      <c r="AG535" s="8">
        <v>4.32</v>
      </c>
      <c r="AH535" s="4">
        <f t="shared" si="35"/>
        <v>0.05</v>
      </c>
      <c r="AI535" s="4">
        <f t="shared" si="35"/>
        <v>0.10800000000000001</v>
      </c>
      <c r="AK535" s="10">
        <f>Q535*(0.0099*(2.5^2.999))+R535*(0.0099*(7.5^2.999))+S535*(0.0099*(15^2.999))+T535*(0.0099*(25^2.999))</f>
        <v>4.3227014301820903</v>
      </c>
    </row>
    <row r="536" spans="1:37" ht="12.75" customHeight="1">
      <c r="A536" s="12">
        <v>38</v>
      </c>
      <c r="B536" s="12">
        <v>4</v>
      </c>
      <c r="C536" s="12">
        <v>1</v>
      </c>
      <c r="D536" s="5">
        <v>39485</v>
      </c>
      <c r="E536" s="6" t="s">
        <v>37</v>
      </c>
      <c r="F536" s="12" t="s">
        <v>38</v>
      </c>
      <c r="G536" s="4" t="s">
        <v>38</v>
      </c>
      <c r="H536" s="12" t="s">
        <v>39</v>
      </c>
      <c r="I536" s="12" t="s">
        <v>57</v>
      </c>
      <c r="J536" s="12" t="s">
        <v>41</v>
      </c>
      <c r="K536" s="11">
        <v>32</v>
      </c>
      <c r="L536" s="4" t="str">
        <f t="shared" si="32"/>
        <v>30-35</v>
      </c>
      <c r="M536" s="12" t="s">
        <v>42</v>
      </c>
      <c r="N536" s="12">
        <v>9</v>
      </c>
      <c r="O536" s="12" t="s">
        <v>113</v>
      </c>
      <c r="P536" s="6" t="s">
        <v>63</v>
      </c>
      <c r="R536" s="7">
        <v>1</v>
      </c>
      <c r="AE536" s="4">
        <f t="shared" si="33"/>
        <v>7.5</v>
      </c>
      <c r="AF536" s="8">
        <f t="shared" si="34"/>
        <v>1</v>
      </c>
      <c r="AG536" s="8">
        <v>6.18</v>
      </c>
      <c r="AH536" s="4">
        <f t="shared" si="35"/>
        <v>2.5000000000000001E-2</v>
      </c>
      <c r="AI536" s="4">
        <f t="shared" si="35"/>
        <v>0.1545</v>
      </c>
      <c r="AK536" s="10">
        <f>Q536*(0.0128*(2.5^3.067))+R536*(0.0128*(7.5^3.067))+S536*(0.0128*(15^3.067))</f>
        <v>6.180489379442994</v>
      </c>
    </row>
    <row r="537" spans="1:37" ht="12.75" customHeight="1">
      <c r="A537" s="12">
        <v>38</v>
      </c>
      <c r="B537" s="12">
        <v>4</v>
      </c>
      <c r="C537" s="12">
        <v>1</v>
      </c>
      <c r="D537" s="5">
        <v>39485</v>
      </c>
      <c r="E537" s="6" t="s">
        <v>37</v>
      </c>
      <c r="F537" s="12" t="s">
        <v>38</v>
      </c>
      <c r="G537" s="4" t="s">
        <v>38</v>
      </c>
      <c r="H537" s="12" t="s">
        <v>39</v>
      </c>
      <c r="I537" s="12" t="s">
        <v>57</v>
      </c>
      <c r="J537" s="12" t="s">
        <v>41</v>
      </c>
      <c r="K537" s="11">
        <v>32</v>
      </c>
      <c r="L537" s="4" t="str">
        <f t="shared" si="32"/>
        <v>30-35</v>
      </c>
      <c r="M537" s="12" t="s">
        <v>42</v>
      </c>
      <c r="N537" s="12">
        <v>10</v>
      </c>
      <c r="O537" s="12" t="s">
        <v>68</v>
      </c>
      <c r="P537" s="6" t="s">
        <v>46</v>
      </c>
      <c r="T537" s="7">
        <v>1</v>
      </c>
      <c r="AE537" s="4">
        <f t="shared" si="33"/>
        <v>25</v>
      </c>
      <c r="AF537" s="8">
        <f t="shared" si="34"/>
        <v>1</v>
      </c>
      <c r="AG537" s="8">
        <v>157.65</v>
      </c>
      <c r="AH537" s="4">
        <f t="shared" si="35"/>
        <v>2.5000000000000001E-2</v>
      </c>
      <c r="AI537" s="4">
        <f t="shared" si="35"/>
        <v>3.9412500000000001</v>
      </c>
      <c r="AK537" s="10">
        <f>Q537*(0.0208*((2.5/1.21)^3))+R537*(0.0208*((7.5/1.21)^3))+S537*(0.0208*((15/1.21)^3))+T537*(0.0079*(25^3.076))+U537*(0.0079*(35^3.076))</f>
        <v>157.64875958225977</v>
      </c>
    </row>
    <row r="538" spans="1:37" ht="12.75" customHeight="1">
      <c r="A538" s="12">
        <v>38</v>
      </c>
      <c r="B538" s="12">
        <v>4</v>
      </c>
      <c r="C538" s="12">
        <v>1</v>
      </c>
      <c r="D538" s="5">
        <v>39485</v>
      </c>
      <c r="E538" s="6" t="s">
        <v>37</v>
      </c>
      <c r="F538" s="12" t="s">
        <v>38</v>
      </c>
      <c r="G538" s="4" t="s">
        <v>38</v>
      </c>
      <c r="H538" s="12" t="s">
        <v>39</v>
      </c>
      <c r="I538" s="12" t="s">
        <v>57</v>
      </c>
      <c r="J538" s="12" t="s">
        <v>41</v>
      </c>
      <c r="K538" s="11">
        <v>32</v>
      </c>
      <c r="L538" s="4" t="str">
        <f t="shared" si="32"/>
        <v>30-35</v>
      </c>
      <c r="M538" s="12" t="s">
        <v>42</v>
      </c>
      <c r="N538" s="12">
        <v>11</v>
      </c>
      <c r="O538" s="12" t="s">
        <v>66</v>
      </c>
      <c r="P538" s="12" t="s">
        <v>46</v>
      </c>
      <c r="Q538" s="15">
        <v>7</v>
      </c>
      <c r="AE538" s="4">
        <f t="shared" si="33"/>
        <v>2.5</v>
      </c>
      <c r="AF538" s="8">
        <f t="shared" si="34"/>
        <v>7</v>
      </c>
      <c r="AG538" s="8">
        <v>1.98</v>
      </c>
      <c r="AH538" s="4">
        <f t="shared" si="35"/>
        <v>0.17499999999999999</v>
      </c>
      <c r="AI538" s="4">
        <f t="shared" si="35"/>
        <v>4.9500000000000002E-2</v>
      </c>
      <c r="AK538" s="10">
        <f>Q538*(0.0213*(2.5^2.8235))+R538*(0.0213*(7.5^2.8235))</f>
        <v>1.9818065431069583</v>
      </c>
    </row>
    <row r="539" spans="1:37" ht="12.75" customHeight="1">
      <c r="A539" s="12">
        <v>38</v>
      </c>
      <c r="B539" s="12">
        <v>4</v>
      </c>
      <c r="C539" s="12">
        <v>1</v>
      </c>
      <c r="D539" s="5">
        <v>39485</v>
      </c>
      <c r="E539" s="6" t="s">
        <v>37</v>
      </c>
      <c r="F539" s="12" t="s">
        <v>38</v>
      </c>
      <c r="G539" s="4" t="s">
        <v>38</v>
      </c>
      <c r="H539" s="12" t="s">
        <v>39</v>
      </c>
      <c r="I539" s="12" t="s">
        <v>57</v>
      </c>
      <c r="J539" s="12" t="s">
        <v>41</v>
      </c>
      <c r="K539" s="11">
        <v>32</v>
      </c>
      <c r="L539" s="4" t="str">
        <f t="shared" si="32"/>
        <v>30-35</v>
      </c>
      <c r="M539" s="12" t="s">
        <v>42</v>
      </c>
      <c r="N539" s="12">
        <v>12</v>
      </c>
      <c r="O539" s="12" t="s">
        <v>71</v>
      </c>
      <c r="P539" s="6" t="s">
        <v>46</v>
      </c>
      <c r="Q539" s="15">
        <v>1</v>
      </c>
      <c r="AE539" s="4">
        <f t="shared" si="33"/>
        <v>2.5</v>
      </c>
      <c r="AF539" s="8">
        <f t="shared" si="34"/>
        <v>1</v>
      </c>
      <c r="AG539" s="8">
        <v>0.14000000000000001</v>
      </c>
      <c r="AH539" s="4">
        <f t="shared" si="35"/>
        <v>2.5000000000000001E-2</v>
      </c>
      <c r="AI539" s="4">
        <f t="shared" si="35"/>
        <v>3.5000000000000005E-3</v>
      </c>
      <c r="AK539" s="10">
        <f>Q539*(0.0089*(2.5^3))+R539*(0.0089*(7.5^3))</f>
        <v>0.13906250000000001</v>
      </c>
    </row>
    <row r="540" spans="1:37" ht="12.75" customHeight="1">
      <c r="A540" s="12">
        <v>39</v>
      </c>
      <c r="B540" s="12">
        <v>4</v>
      </c>
      <c r="C540" s="12">
        <v>1</v>
      </c>
      <c r="D540" s="5">
        <v>39485</v>
      </c>
      <c r="E540" s="6" t="s">
        <v>37</v>
      </c>
      <c r="F540" s="12" t="s">
        <v>38</v>
      </c>
      <c r="G540" s="4" t="s">
        <v>38</v>
      </c>
      <c r="H540" s="12" t="s">
        <v>39</v>
      </c>
      <c r="I540" s="12" t="s">
        <v>57</v>
      </c>
      <c r="J540" s="12" t="s">
        <v>41</v>
      </c>
      <c r="K540" s="11">
        <v>33</v>
      </c>
      <c r="L540" s="4" t="str">
        <f t="shared" si="32"/>
        <v>30-35</v>
      </c>
      <c r="M540" s="12" t="s">
        <v>42</v>
      </c>
      <c r="N540" s="12">
        <v>1</v>
      </c>
      <c r="O540" s="12" t="s">
        <v>52</v>
      </c>
      <c r="P540" s="6" t="s">
        <v>46</v>
      </c>
      <c r="R540" s="7">
        <v>200</v>
      </c>
      <c r="AE540" s="4">
        <f t="shared" si="33"/>
        <v>7.5</v>
      </c>
      <c r="AF540" s="8">
        <f t="shared" si="34"/>
        <v>200</v>
      </c>
      <c r="AG540" s="8">
        <v>335.94</v>
      </c>
      <c r="AH540" s="4">
        <f t="shared" si="35"/>
        <v>5</v>
      </c>
      <c r="AI540" s="4">
        <f t="shared" si="35"/>
        <v>8.3985000000000003</v>
      </c>
      <c r="AK540" s="10">
        <f>Q540*(0.01*(((2.5-1.82)/1.15)^3.208))+R540*(0.01*(((7.5-1.82)/1.15)^3.208))+S540*(0.01*(((15-1.82)/1.15)^3.208))+T540*(0.01*(((25-1.82)/1.15)^3.208))</f>
        <v>335.93927821327225</v>
      </c>
    </row>
    <row r="541" spans="1:37" ht="12.75" customHeight="1">
      <c r="A541" s="12">
        <v>39</v>
      </c>
      <c r="B541" s="12">
        <v>4</v>
      </c>
      <c r="C541" s="12">
        <v>1</v>
      </c>
      <c r="D541" s="5">
        <v>39485</v>
      </c>
      <c r="E541" s="6" t="s">
        <v>37</v>
      </c>
      <c r="F541" s="12" t="s">
        <v>38</v>
      </c>
      <c r="G541" s="4" t="s">
        <v>38</v>
      </c>
      <c r="H541" s="12" t="s">
        <v>39</v>
      </c>
      <c r="I541" s="12" t="s">
        <v>57</v>
      </c>
      <c r="J541" s="12" t="s">
        <v>41</v>
      </c>
      <c r="K541" s="11">
        <v>33</v>
      </c>
      <c r="L541" s="4" t="str">
        <f t="shared" si="32"/>
        <v>30-35</v>
      </c>
      <c r="M541" s="12" t="s">
        <v>42</v>
      </c>
      <c r="N541" s="12">
        <v>2</v>
      </c>
      <c r="O541" s="12" t="s">
        <v>47</v>
      </c>
      <c r="P541" s="12" t="s">
        <v>48</v>
      </c>
      <c r="R541" s="7">
        <v>2</v>
      </c>
      <c r="AE541" s="4">
        <f t="shared" si="33"/>
        <v>7.5</v>
      </c>
      <c r="AF541" s="8">
        <f t="shared" si="34"/>
        <v>2</v>
      </c>
      <c r="AG541" s="8">
        <v>24.68</v>
      </c>
      <c r="AH541" s="4">
        <f t="shared" si="35"/>
        <v>0.05</v>
      </c>
      <c r="AI541" s="4">
        <f t="shared" si="35"/>
        <v>0.61699999999999999</v>
      </c>
      <c r="AK541" s="10">
        <f>Q541*(0.0251*(2.5^3.076))+R541*(0.0251*(7.5^3.076))+S541*(0.0251*(15^3.076))</f>
        <v>24.682671504480933</v>
      </c>
    </row>
    <row r="542" spans="1:37" ht="12.75" customHeight="1">
      <c r="A542" s="12">
        <v>39</v>
      </c>
      <c r="B542" s="12">
        <v>4</v>
      </c>
      <c r="C542" s="12">
        <v>1</v>
      </c>
      <c r="D542" s="5">
        <v>39485</v>
      </c>
      <c r="E542" s="6" t="s">
        <v>37</v>
      </c>
      <c r="F542" s="12" t="s">
        <v>38</v>
      </c>
      <c r="G542" s="4" t="s">
        <v>38</v>
      </c>
      <c r="H542" s="12" t="s">
        <v>39</v>
      </c>
      <c r="I542" s="12" t="s">
        <v>57</v>
      </c>
      <c r="J542" s="12" t="s">
        <v>41</v>
      </c>
      <c r="K542" s="11">
        <v>33</v>
      </c>
      <c r="L542" s="4" t="str">
        <f t="shared" si="32"/>
        <v>30-35</v>
      </c>
      <c r="M542" s="12" t="s">
        <v>42</v>
      </c>
      <c r="N542" s="12">
        <v>3</v>
      </c>
      <c r="O542" s="4" t="s">
        <v>111</v>
      </c>
      <c r="P542" s="6" t="s">
        <v>63</v>
      </c>
      <c r="U542" s="7">
        <v>1</v>
      </c>
      <c r="AE542" s="4">
        <f t="shared" si="33"/>
        <v>35</v>
      </c>
      <c r="AF542" s="8">
        <f t="shared" si="34"/>
        <v>1</v>
      </c>
      <c r="AG542" s="8">
        <v>572.70000000000005</v>
      </c>
      <c r="AH542" s="4">
        <f t="shared" si="35"/>
        <v>2.5000000000000001E-2</v>
      </c>
      <c r="AI542" s="4">
        <f t="shared" si="35"/>
        <v>14.317500000000001</v>
      </c>
      <c r="AK542" s="10">
        <f>U542*(0.0163*(35^2.944))+W542*(0.0282*((55/1.08)^2.89))</f>
        <v>572.6957061724197</v>
      </c>
    </row>
    <row r="543" spans="1:37" ht="12.75" customHeight="1">
      <c r="A543" s="12">
        <v>39</v>
      </c>
      <c r="B543" s="12">
        <v>4</v>
      </c>
      <c r="C543" s="12">
        <v>1</v>
      </c>
      <c r="D543" s="5">
        <v>39485</v>
      </c>
      <c r="E543" s="6" t="s">
        <v>37</v>
      </c>
      <c r="F543" s="12" t="s">
        <v>38</v>
      </c>
      <c r="G543" s="4" t="s">
        <v>38</v>
      </c>
      <c r="H543" s="12" t="s">
        <v>39</v>
      </c>
      <c r="I543" s="12" t="s">
        <v>57</v>
      </c>
      <c r="J543" s="12" t="s">
        <v>41</v>
      </c>
      <c r="K543" s="11">
        <v>33</v>
      </c>
      <c r="L543" s="4" t="str">
        <f t="shared" si="32"/>
        <v>30-35</v>
      </c>
      <c r="M543" s="12" t="s">
        <v>42</v>
      </c>
      <c r="N543" s="12">
        <v>4</v>
      </c>
      <c r="O543" s="12" t="s">
        <v>59</v>
      </c>
      <c r="P543" s="6" t="s">
        <v>46</v>
      </c>
      <c r="S543" s="7">
        <v>1</v>
      </c>
      <c r="AE543" s="4">
        <f t="shared" si="33"/>
        <v>15</v>
      </c>
      <c r="AF543" s="8">
        <f t="shared" si="34"/>
        <v>1</v>
      </c>
      <c r="AG543" s="8">
        <v>37.94</v>
      </c>
      <c r="AH543" s="4">
        <f t="shared" si="35"/>
        <v>2.5000000000000001E-2</v>
      </c>
      <c r="AI543" s="4">
        <f t="shared" si="35"/>
        <v>0.9484999999999999</v>
      </c>
      <c r="AK543" s="10">
        <f>Q543*(0.0093*(2.5^3.07))+R543*(0.0093*(7.5^3.07))+S543*(0.0093*(15^3.07))+T543*(0.0126*(25^3.0673))</f>
        <v>37.938758397924737</v>
      </c>
    </row>
    <row r="544" spans="1:37" ht="12.75" customHeight="1">
      <c r="A544" s="12">
        <v>39</v>
      </c>
      <c r="B544" s="12">
        <v>4</v>
      </c>
      <c r="C544" s="12">
        <v>1</v>
      </c>
      <c r="D544" s="5">
        <v>39485</v>
      </c>
      <c r="E544" s="6" t="s">
        <v>37</v>
      </c>
      <c r="F544" s="12" t="s">
        <v>38</v>
      </c>
      <c r="G544" s="4" t="s">
        <v>38</v>
      </c>
      <c r="H544" s="12" t="s">
        <v>39</v>
      </c>
      <c r="I544" s="12" t="s">
        <v>57</v>
      </c>
      <c r="J544" s="12" t="s">
        <v>41</v>
      </c>
      <c r="K544" s="11">
        <v>33</v>
      </c>
      <c r="L544" s="4" t="str">
        <f t="shared" si="32"/>
        <v>30-35</v>
      </c>
      <c r="M544" s="12" t="s">
        <v>42</v>
      </c>
      <c r="N544" s="12">
        <v>5</v>
      </c>
      <c r="O544" s="12" t="s">
        <v>102</v>
      </c>
      <c r="P544" s="6" t="s">
        <v>63</v>
      </c>
      <c r="U544" s="7">
        <v>1</v>
      </c>
      <c r="AE544" s="4">
        <f t="shared" si="33"/>
        <v>35</v>
      </c>
      <c r="AF544" s="8">
        <f t="shared" si="34"/>
        <v>1</v>
      </c>
      <c r="AG544" s="8">
        <v>664.91</v>
      </c>
      <c r="AH544" s="4">
        <f t="shared" si="35"/>
        <v>2.5000000000000001E-2</v>
      </c>
      <c r="AI544" s="4">
        <f t="shared" si="35"/>
        <v>16.62275</v>
      </c>
      <c r="AK544" s="10">
        <f>R544*(0.0153*(7.5^3.0038))+S544*(0.0153*(15^3.0038))+T544*(0.0153*(25^3.0038))+U544*(0.0153*(35^3.0038))</f>
        <v>664.91024160654422</v>
      </c>
    </row>
    <row r="545" spans="1:37" ht="12.75" customHeight="1">
      <c r="A545" s="12">
        <v>39</v>
      </c>
      <c r="B545" s="12">
        <v>4</v>
      </c>
      <c r="C545" s="12">
        <v>1</v>
      </c>
      <c r="D545" s="5">
        <v>39485</v>
      </c>
      <c r="E545" s="6" t="s">
        <v>37</v>
      </c>
      <c r="F545" s="12" t="s">
        <v>38</v>
      </c>
      <c r="G545" s="4" t="s">
        <v>38</v>
      </c>
      <c r="H545" s="12" t="s">
        <v>39</v>
      </c>
      <c r="I545" s="12" t="s">
        <v>57</v>
      </c>
      <c r="J545" s="12" t="s">
        <v>41</v>
      </c>
      <c r="K545" s="11">
        <v>33</v>
      </c>
      <c r="L545" s="4" t="str">
        <f t="shared" si="32"/>
        <v>30-35</v>
      </c>
      <c r="M545" s="12" t="s">
        <v>42</v>
      </c>
      <c r="N545" s="12">
        <v>6</v>
      </c>
      <c r="O545" s="12" t="s">
        <v>45</v>
      </c>
      <c r="P545" s="6" t="s">
        <v>46</v>
      </c>
      <c r="T545" s="7">
        <v>1</v>
      </c>
      <c r="AE545" s="4">
        <f t="shared" si="33"/>
        <v>25</v>
      </c>
      <c r="AF545" s="8">
        <f t="shared" si="34"/>
        <v>1</v>
      </c>
      <c r="AG545" s="8">
        <v>303.7</v>
      </c>
      <c r="AH545" s="4">
        <f t="shared" si="35"/>
        <v>2.5000000000000001E-2</v>
      </c>
      <c r="AI545" s="4">
        <f t="shared" si="35"/>
        <v>7.5924999999999994</v>
      </c>
      <c r="AK545" s="10">
        <f>Q545*(0.039*((2.5/1.15)^2.91))+S545*(0.039*((15/1.15)^2.91))+T545*(0.039*((25/1.15)^2.91))+U545*(0.039*((35/1.15)^2.91))</f>
        <v>303.69617132395854</v>
      </c>
    </row>
    <row r="546" spans="1:37" ht="12.75" customHeight="1">
      <c r="A546" s="12">
        <v>39</v>
      </c>
      <c r="B546" s="12">
        <v>4</v>
      </c>
      <c r="C546" s="12">
        <v>1</v>
      </c>
      <c r="D546" s="5">
        <v>39485</v>
      </c>
      <c r="E546" s="6" t="s">
        <v>37</v>
      </c>
      <c r="F546" s="12" t="s">
        <v>38</v>
      </c>
      <c r="G546" s="4" t="s">
        <v>38</v>
      </c>
      <c r="H546" s="12" t="s">
        <v>39</v>
      </c>
      <c r="I546" s="12" t="s">
        <v>57</v>
      </c>
      <c r="J546" s="12" t="s">
        <v>41</v>
      </c>
      <c r="K546" s="11">
        <v>33</v>
      </c>
      <c r="L546" s="4" t="str">
        <f t="shared" si="32"/>
        <v>30-35</v>
      </c>
      <c r="M546" s="12" t="s">
        <v>42</v>
      </c>
      <c r="N546" s="12">
        <v>7</v>
      </c>
      <c r="O546" s="12" t="s">
        <v>50</v>
      </c>
      <c r="P546" s="6" t="s">
        <v>46</v>
      </c>
      <c r="Q546" s="7">
        <v>2</v>
      </c>
      <c r="R546" s="7">
        <v>1</v>
      </c>
      <c r="AE546" s="4">
        <f t="shared" si="33"/>
        <v>4.2</v>
      </c>
      <c r="AF546" s="8">
        <f t="shared" si="34"/>
        <v>3</v>
      </c>
      <c r="AG546" s="8">
        <v>6.61</v>
      </c>
      <c r="AH546" s="4">
        <f t="shared" si="35"/>
        <v>7.4999999999999997E-2</v>
      </c>
      <c r="AI546" s="4">
        <f t="shared" si="35"/>
        <v>0.16525000000000001</v>
      </c>
      <c r="AK546" s="10">
        <f>Q546*(0.0194*(2.5^2.8528))+R546*(0.0194*(7.5^2.8528))+S546*(0.0194*(15^2.8528))</f>
        <v>6.6135769436124621</v>
      </c>
    </row>
    <row r="547" spans="1:37" ht="12.75" customHeight="1">
      <c r="A547" s="12">
        <v>39</v>
      </c>
      <c r="B547" s="12">
        <v>4</v>
      </c>
      <c r="C547" s="12">
        <v>1</v>
      </c>
      <c r="D547" s="5">
        <v>39485</v>
      </c>
      <c r="E547" s="6" t="s">
        <v>37</v>
      </c>
      <c r="F547" s="12" t="s">
        <v>38</v>
      </c>
      <c r="G547" s="4" t="s">
        <v>38</v>
      </c>
      <c r="H547" s="12" t="s">
        <v>39</v>
      </c>
      <c r="I547" s="12" t="s">
        <v>57</v>
      </c>
      <c r="J547" s="12" t="s">
        <v>41</v>
      </c>
      <c r="K547" s="11">
        <v>33</v>
      </c>
      <c r="L547" s="4" t="str">
        <f t="shared" si="32"/>
        <v>30-35</v>
      </c>
      <c r="M547" s="12" t="s">
        <v>42</v>
      </c>
      <c r="N547" s="12">
        <v>8</v>
      </c>
      <c r="O547" s="12" t="s">
        <v>49</v>
      </c>
      <c r="P547" s="6" t="s">
        <v>46</v>
      </c>
      <c r="R547" s="7">
        <v>1</v>
      </c>
      <c r="AE547" s="4">
        <f t="shared" si="33"/>
        <v>7.5</v>
      </c>
      <c r="AF547" s="8">
        <f t="shared" si="34"/>
        <v>1</v>
      </c>
      <c r="AG547" s="8">
        <v>6.09</v>
      </c>
      <c r="AH547" s="4">
        <f t="shared" si="35"/>
        <v>2.5000000000000001E-2</v>
      </c>
      <c r="AI547" s="4">
        <f t="shared" si="35"/>
        <v>0.15225</v>
      </c>
      <c r="AK547" s="10">
        <f>Q547*(0.007*(2.5^3.39))+R547*(0.0126*(7.5^3.0673))+S547*(0.0126*(15^3.0673))+T547*(0.0126*(25^3.0673))+U547*(0.0126*(35^3.0673))</f>
        <v>6.0875978967715536</v>
      </c>
    </row>
    <row r="548" spans="1:37" ht="12.75" customHeight="1">
      <c r="A548" s="12">
        <v>40</v>
      </c>
      <c r="B548" s="12">
        <v>4</v>
      </c>
      <c r="C548" s="12">
        <v>1</v>
      </c>
      <c r="D548" s="5">
        <v>39485</v>
      </c>
      <c r="E548" s="6" t="s">
        <v>37</v>
      </c>
      <c r="F548" s="12" t="s">
        <v>38</v>
      </c>
      <c r="G548" s="4" t="s">
        <v>38</v>
      </c>
      <c r="H548" s="12" t="s">
        <v>39</v>
      </c>
      <c r="I548" s="12" t="s">
        <v>40</v>
      </c>
      <c r="J548" s="12" t="s">
        <v>41</v>
      </c>
      <c r="K548" s="11">
        <v>34</v>
      </c>
      <c r="L548" s="4" t="str">
        <f t="shared" si="32"/>
        <v>30-35</v>
      </c>
      <c r="M548" s="12" t="s">
        <v>42</v>
      </c>
      <c r="N548" s="12">
        <v>1</v>
      </c>
      <c r="O548" s="12" t="s">
        <v>68</v>
      </c>
      <c r="P548" s="6" t="s">
        <v>46</v>
      </c>
      <c r="U548" s="7">
        <v>1</v>
      </c>
      <c r="AE548" s="4">
        <f t="shared" si="33"/>
        <v>35</v>
      </c>
      <c r="AF548" s="8">
        <f t="shared" si="34"/>
        <v>1</v>
      </c>
      <c r="AG548" s="8">
        <v>443.79</v>
      </c>
      <c r="AH548" s="4">
        <f t="shared" si="35"/>
        <v>2.5000000000000001E-2</v>
      </c>
      <c r="AI548" s="4">
        <f t="shared" si="35"/>
        <v>11.094750000000001</v>
      </c>
      <c r="AK548" s="10">
        <f>Q548*(0.0208*((2.5/1.21)^3))+R548*(0.0208*((7.5/1.21)^3))+S548*(0.0208*((15/1.21)^3))+T548*(0.0079*(25^3.076))+U548*(0.0079*(35^3.076))</f>
        <v>443.79294680201997</v>
      </c>
    </row>
    <row r="549" spans="1:37" ht="12.75" customHeight="1">
      <c r="A549" s="12">
        <v>40</v>
      </c>
      <c r="B549" s="12">
        <v>4</v>
      </c>
      <c r="C549" s="12">
        <v>1</v>
      </c>
      <c r="D549" s="5">
        <v>39485</v>
      </c>
      <c r="E549" s="6" t="s">
        <v>37</v>
      </c>
      <c r="F549" s="12" t="s">
        <v>38</v>
      </c>
      <c r="G549" s="4" t="s">
        <v>38</v>
      </c>
      <c r="H549" s="12" t="s">
        <v>39</v>
      </c>
      <c r="I549" s="12" t="s">
        <v>40</v>
      </c>
      <c r="J549" s="12" t="s">
        <v>41</v>
      </c>
      <c r="K549" s="11">
        <v>34</v>
      </c>
      <c r="L549" s="4" t="str">
        <f t="shared" si="32"/>
        <v>30-35</v>
      </c>
      <c r="M549" s="12" t="s">
        <v>42</v>
      </c>
      <c r="N549" s="12">
        <v>2</v>
      </c>
      <c r="O549" s="12" t="s">
        <v>47</v>
      </c>
      <c r="P549" s="12" t="s">
        <v>48</v>
      </c>
      <c r="Q549" s="7">
        <v>2</v>
      </c>
      <c r="AE549" s="4">
        <f t="shared" si="33"/>
        <v>2.5</v>
      </c>
      <c r="AF549" s="8">
        <f t="shared" si="34"/>
        <v>2</v>
      </c>
      <c r="AG549" s="8">
        <v>0.84</v>
      </c>
      <c r="AH549" s="4">
        <f t="shared" si="35"/>
        <v>0.05</v>
      </c>
      <c r="AI549" s="4">
        <f t="shared" si="35"/>
        <v>2.0999999999999998E-2</v>
      </c>
      <c r="AK549" s="10">
        <f>Q549*(0.0251*(2.5^3.076))+R549*(0.0251*(7.5^3.076))+S549*(0.0251*(15^3.076))</f>
        <v>0.84094420820315563</v>
      </c>
    </row>
    <row r="550" spans="1:37" s="13" customFormat="1" ht="12.75" customHeight="1">
      <c r="A550" s="12">
        <v>40</v>
      </c>
      <c r="B550" s="12">
        <v>4</v>
      </c>
      <c r="C550" s="12">
        <v>1</v>
      </c>
      <c r="D550" s="5">
        <v>39485</v>
      </c>
      <c r="E550" s="6" t="s">
        <v>37</v>
      </c>
      <c r="F550" s="12" t="s">
        <v>38</v>
      </c>
      <c r="G550" s="4" t="s">
        <v>38</v>
      </c>
      <c r="H550" s="12" t="s">
        <v>39</v>
      </c>
      <c r="I550" s="12" t="s">
        <v>40</v>
      </c>
      <c r="J550" s="12" t="s">
        <v>41</v>
      </c>
      <c r="K550" s="11">
        <v>34</v>
      </c>
      <c r="L550" s="4" t="str">
        <f t="shared" si="32"/>
        <v>30-35</v>
      </c>
      <c r="M550" s="12" t="s">
        <v>42</v>
      </c>
      <c r="N550" s="12">
        <v>3</v>
      </c>
      <c r="O550" s="12" t="s">
        <v>59</v>
      </c>
      <c r="P550" s="6" t="s">
        <v>46</v>
      </c>
      <c r="Q550" s="7">
        <v>3</v>
      </c>
      <c r="R550" s="7">
        <v>2</v>
      </c>
      <c r="S550" s="15">
        <v>1</v>
      </c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4">
        <f t="shared" si="33"/>
        <v>6.3</v>
      </c>
      <c r="AF550" s="8">
        <f t="shared" si="34"/>
        <v>6</v>
      </c>
      <c r="AG550" s="8">
        <v>47.44</v>
      </c>
      <c r="AH550" s="4">
        <f t="shared" si="35"/>
        <v>0.15</v>
      </c>
      <c r="AI550" s="4">
        <f t="shared" si="35"/>
        <v>1.1859999999999999</v>
      </c>
      <c r="AJ550" s="4"/>
      <c r="AK550" s="10">
        <f>Q550*(0.0093*(2.5^3.07))+R550*(0.0093*(7.5^3.07))+S550*(0.0093*(15^3.07))+T550*(0.0126*(25^3.0673))</f>
        <v>47.439048997891675</v>
      </c>
    </row>
    <row r="551" spans="1:37" ht="12.75" customHeight="1">
      <c r="A551" s="12">
        <v>40</v>
      </c>
      <c r="B551" s="12">
        <v>4</v>
      </c>
      <c r="C551" s="12">
        <v>1</v>
      </c>
      <c r="D551" s="5">
        <v>39485</v>
      </c>
      <c r="E551" s="6" t="s">
        <v>37</v>
      </c>
      <c r="F551" s="12" t="s">
        <v>38</v>
      </c>
      <c r="G551" s="4" t="s">
        <v>38</v>
      </c>
      <c r="H551" s="12" t="s">
        <v>39</v>
      </c>
      <c r="I551" s="12" t="s">
        <v>40</v>
      </c>
      <c r="J551" s="12" t="s">
        <v>41</v>
      </c>
      <c r="K551" s="11">
        <v>34</v>
      </c>
      <c r="L551" s="4" t="str">
        <f t="shared" si="32"/>
        <v>30-35</v>
      </c>
      <c r="M551" s="12" t="s">
        <v>42</v>
      </c>
      <c r="N551" s="12">
        <v>4</v>
      </c>
      <c r="O551" s="12" t="s">
        <v>145</v>
      </c>
      <c r="P551" s="6" t="s">
        <v>44</v>
      </c>
      <c r="U551" s="7">
        <v>1</v>
      </c>
      <c r="AE551" s="4">
        <f t="shared" si="33"/>
        <v>35</v>
      </c>
      <c r="AF551" s="8">
        <f t="shared" si="34"/>
        <v>1</v>
      </c>
      <c r="AG551" s="8">
        <v>626.76</v>
      </c>
      <c r="AH551" s="4">
        <f t="shared" si="35"/>
        <v>2.5000000000000001E-2</v>
      </c>
      <c r="AI551" s="4">
        <f t="shared" si="35"/>
        <v>15.669</v>
      </c>
      <c r="AK551" s="10">
        <f>U551*(0.013*(35^3.033))+V551*(0.013*(45^3.033))+W551*(0.013*(55^3.033))</f>
        <v>626.76066232307744</v>
      </c>
    </row>
    <row r="552" spans="1:37" ht="12.75" customHeight="1">
      <c r="A552" s="12">
        <v>40</v>
      </c>
      <c r="B552" s="12">
        <v>4</v>
      </c>
      <c r="C552" s="12">
        <v>1</v>
      </c>
      <c r="D552" s="5">
        <v>39485</v>
      </c>
      <c r="E552" s="6" t="s">
        <v>37</v>
      </c>
      <c r="F552" s="12" t="s">
        <v>38</v>
      </c>
      <c r="G552" s="4" t="s">
        <v>38</v>
      </c>
      <c r="H552" s="12" t="s">
        <v>39</v>
      </c>
      <c r="I552" s="12" t="s">
        <v>40</v>
      </c>
      <c r="J552" s="12" t="s">
        <v>41</v>
      </c>
      <c r="K552" s="11">
        <v>34</v>
      </c>
      <c r="L552" s="4" t="str">
        <f t="shared" si="32"/>
        <v>30-35</v>
      </c>
      <c r="M552" s="12" t="s">
        <v>42</v>
      </c>
      <c r="N552" s="12">
        <v>5</v>
      </c>
      <c r="O552" s="12" t="s">
        <v>49</v>
      </c>
      <c r="P552" s="6" t="s">
        <v>46</v>
      </c>
      <c r="Q552" s="7">
        <v>1</v>
      </c>
      <c r="AE552" s="4">
        <f t="shared" si="33"/>
        <v>2.5</v>
      </c>
      <c r="AF552" s="8">
        <f t="shared" si="34"/>
        <v>1</v>
      </c>
      <c r="AG552" s="8">
        <v>0.16</v>
      </c>
      <c r="AH552" s="4">
        <f t="shared" si="35"/>
        <v>2.5000000000000001E-2</v>
      </c>
      <c r="AI552" s="4">
        <f t="shared" si="35"/>
        <v>4.0000000000000001E-3</v>
      </c>
      <c r="AK552" s="10">
        <f>Q552*(0.007*(2.5^3.39))+R552*(0.0126*(7.5^3.0673))+S552*(0.0126*(15^3.0673))+T552*(0.0126*(25^3.0673))+U552*(0.0126*(35^3.0673))</f>
        <v>0.1563560424508863</v>
      </c>
    </row>
    <row r="553" spans="1:37" s="13" customFormat="1" ht="12.75" customHeight="1">
      <c r="A553" s="12">
        <v>40</v>
      </c>
      <c r="B553" s="12">
        <v>4</v>
      </c>
      <c r="C553" s="12">
        <v>1</v>
      </c>
      <c r="D553" s="5">
        <v>39485</v>
      </c>
      <c r="E553" s="6" t="s">
        <v>37</v>
      </c>
      <c r="F553" s="12" t="s">
        <v>38</v>
      </c>
      <c r="G553" s="4" t="s">
        <v>38</v>
      </c>
      <c r="H553" s="12" t="s">
        <v>39</v>
      </c>
      <c r="I553" s="12" t="s">
        <v>40</v>
      </c>
      <c r="J553" s="12" t="s">
        <v>41</v>
      </c>
      <c r="K553" s="11">
        <v>34</v>
      </c>
      <c r="L553" s="4" t="str">
        <f t="shared" si="32"/>
        <v>30-35</v>
      </c>
      <c r="M553" s="12" t="s">
        <v>42</v>
      </c>
      <c r="N553" s="12">
        <v>6</v>
      </c>
      <c r="O553" s="12" t="s">
        <v>52</v>
      </c>
      <c r="P553" s="6" t="s">
        <v>46</v>
      </c>
      <c r="Q553" s="7"/>
      <c r="R553" s="7">
        <v>500</v>
      </c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4">
        <f t="shared" si="33"/>
        <v>7.5</v>
      </c>
      <c r="AF553" s="8">
        <f t="shared" si="34"/>
        <v>500</v>
      </c>
      <c r="AG553" s="8">
        <v>839.85</v>
      </c>
      <c r="AH553" s="4">
        <f t="shared" si="35"/>
        <v>12.5</v>
      </c>
      <c r="AI553" s="4">
        <f t="shared" si="35"/>
        <v>20.99625</v>
      </c>
      <c r="AJ553" s="4"/>
      <c r="AK553" s="10">
        <f>Q553*(0.01*(((2.5-1.82)/1.15)^3.208))+R553*(0.01*(((7.5-1.82)/1.15)^3.208))+S553*(0.01*(((15-1.82)/1.15)^3.208))+T553*(0.01*(((25-1.82)/1.15)^3.208))</f>
        <v>839.84819553318073</v>
      </c>
    </row>
    <row r="554" spans="1:37" ht="12.75" customHeight="1">
      <c r="A554" s="12">
        <v>40</v>
      </c>
      <c r="B554" s="12">
        <v>4</v>
      </c>
      <c r="C554" s="12">
        <v>1</v>
      </c>
      <c r="D554" s="5">
        <v>39485</v>
      </c>
      <c r="E554" s="6" t="s">
        <v>37</v>
      </c>
      <c r="F554" s="12" t="s">
        <v>38</v>
      </c>
      <c r="G554" s="4" t="s">
        <v>38</v>
      </c>
      <c r="H554" s="12" t="s">
        <v>39</v>
      </c>
      <c r="I554" s="12" t="s">
        <v>40</v>
      </c>
      <c r="J554" s="12" t="s">
        <v>41</v>
      </c>
      <c r="K554" s="11">
        <v>34</v>
      </c>
      <c r="L554" s="4" t="str">
        <f t="shared" si="32"/>
        <v>30-35</v>
      </c>
      <c r="M554" s="12" t="s">
        <v>42</v>
      </c>
      <c r="N554" s="12">
        <v>7</v>
      </c>
      <c r="O554" s="12" t="s">
        <v>112</v>
      </c>
      <c r="P554" s="6" t="s">
        <v>44</v>
      </c>
      <c r="S554" s="7">
        <v>2</v>
      </c>
      <c r="AE554" s="4">
        <f t="shared" si="33"/>
        <v>15</v>
      </c>
      <c r="AF554" s="8">
        <f t="shared" si="34"/>
        <v>2</v>
      </c>
      <c r="AG554" s="8">
        <v>66.64</v>
      </c>
      <c r="AH554" s="4">
        <f t="shared" si="35"/>
        <v>0.05</v>
      </c>
      <c r="AI554" s="4">
        <f t="shared" si="35"/>
        <v>1.6659999999999999</v>
      </c>
      <c r="AK554" s="10">
        <f>Q554*(0.0099*(2.5^2.999))+R554*(0.0099*(7.5^2.999))+S554*(0.0099*(15^2.999))+T554*(0.0099*(25^2.999))</f>
        <v>66.644279356042858</v>
      </c>
    </row>
    <row r="555" spans="1:37" ht="12.75" customHeight="1">
      <c r="A555" s="12">
        <v>40</v>
      </c>
      <c r="B555" s="12">
        <v>4</v>
      </c>
      <c r="C555" s="12">
        <v>1</v>
      </c>
      <c r="D555" s="5">
        <v>39485</v>
      </c>
      <c r="E555" s="6" t="s">
        <v>37</v>
      </c>
      <c r="F555" s="12" t="s">
        <v>38</v>
      </c>
      <c r="G555" s="4" t="s">
        <v>38</v>
      </c>
      <c r="H555" s="12" t="s">
        <v>39</v>
      </c>
      <c r="I555" s="12" t="s">
        <v>40</v>
      </c>
      <c r="J555" s="12" t="s">
        <v>41</v>
      </c>
      <c r="K555" s="11">
        <v>34</v>
      </c>
      <c r="L555" s="4" t="str">
        <f t="shared" si="32"/>
        <v>30-35</v>
      </c>
      <c r="M555" s="12" t="s">
        <v>42</v>
      </c>
      <c r="N555" s="12">
        <v>8</v>
      </c>
      <c r="O555" s="12" t="s">
        <v>146</v>
      </c>
      <c r="P555" s="6" t="s">
        <v>63</v>
      </c>
      <c r="U555" s="7">
        <v>1</v>
      </c>
      <c r="AE555" s="4">
        <f t="shared" si="33"/>
        <v>35</v>
      </c>
      <c r="AF555" s="8">
        <f t="shared" si="34"/>
        <v>1</v>
      </c>
      <c r="AG555" s="8">
        <v>70.45</v>
      </c>
      <c r="AH555" s="4">
        <f t="shared" si="35"/>
        <v>2.5000000000000001E-2</v>
      </c>
      <c r="AI555" s="4">
        <f t="shared" si="35"/>
        <v>1.76125</v>
      </c>
      <c r="AK555" s="10">
        <f>U555*(0.0007*(35^3.24))</f>
        <v>70.449595474453361</v>
      </c>
    </row>
    <row r="556" spans="1:37" ht="12.75" customHeight="1">
      <c r="A556" s="12">
        <v>40</v>
      </c>
      <c r="B556" s="12">
        <v>4</v>
      </c>
      <c r="C556" s="12">
        <v>1</v>
      </c>
      <c r="D556" s="5">
        <v>39485</v>
      </c>
      <c r="E556" s="6" t="s">
        <v>37</v>
      </c>
      <c r="F556" s="12" t="s">
        <v>38</v>
      </c>
      <c r="G556" s="4" t="s">
        <v>38</v>
      </c>
      <c r="H556" s="12" t="s">
        <v>39</v>
      </c>
      <c r="I556" s="12" t="s">
        <v>40</v>
      </c>
      <c r="J556" s="12" t="s">
        <v>41</v>
      </c>
      <c r="K556" s="11">
        <v>34</v>
      </c>
      <c r="L556" s="4" t="str">
        <f t="shared" si="32"/>
        <v>30-35</v>
      </c>
      <c r="M556" s="12" t="s">
        <v>42</v>
      </c>
      <c r="N556" s="12">
        <v>9</v>
      </c>
      <c r="O556" s="12" t="s">
        <v>50</v>
      </c>
      <c r="P556" s="6" t="s">
        <v>46</v>
      </c>
      <c r="Q556" s="7">
        <v>2</v>
      </c>
      <c r="R556" s="7">
        <v>3</v>
      </c>
      <c r="AE556" s="4">
        <f t="shared" si="33"/>
        <v>5.5</v>
      </c>
      <c r="AF556" s="8">
        <f t="shared" si="34"/>
        <v>5</v>
      </c>
      <c r="AG556" s="8">
        <v>18.78</v>
      </c>
      <c r="AH556" s="4">
        <f t="shared" si="35"/>
        <v>0.125</v>
      </c>
      <c r="AI556" s="4">
        <f t="shared" si="35"/>
        <v>0.46950000000000003</v>
      </c>
      <c r="AK556" s="10">
        <f>Q556*(0.0194*(2.5^2.8528))+R556*(0.0194*(7.5^2.8528))+S556*(0.0194*(15^2.8528))</f>
        <v>18.78122103108306</v>
      </c>
    </row>
    <row r="557" spans="1:37" ht="12.75" customHeight="1">
      <c r="A557" s="12">
        <v>41</v>
      </c>
      <c r="B557" s="12">
        <v>4</v>
      </c>
      <c r="C557" s="12">
        <v>2</v>
      </c>
      <c r="D557" s="5">
        <v>39485</v>
      </c>
      <c r="E557" s="6" t="s">
        <v>73</v>
      </c>
      <c r="F557" s="12" t="s">
        <v>74</v>
      </c>
      <c r="G557" s="4" t="s">
        <v>74</v>
      </c>
      <c r="H557" s="12" t="s">
        <v>133</v>
      </c>
      <c r="I557" s="12" t="s">
        <v>40</v>
      </c>
      <c r="J557" s="12" t="s">
        <v>41</v>
      </c>
      <c r="K557" s="11">
        <v>22</v>
      </c>
      <c r="L557" s="4" t="str">
        <f t="shared" si="32"/>
        <v>20-25</v>
      </c>
      <c r="M557" s="12" t="s">
        <v>42</v>
      </c>
      <c r="N557" s="12">
        <v>1</v>
      </c>
      <c r="O557" s="12" t="s">
        <v>59</v>
      </c>
      <c r="P557" s="6" t="s">
        <v>46</v>
      </c>
      <c r="Q557" s="7">
        <v>5</v>
      </c>
      <c r="R557" s="7">
        <v>3</v>
      </c>
      <c r="AE557" s="4">
        <f t="shared" si="33"/>
        <v>4.4000000000000004</v>
      </c>
      <c r="AF557" s="8">
        <f t="shared" si="34"/>
        <v>8</v>
      </c>
      <c r="AG557" s="8">
        <v>14.33</v>
      </c>
      <c r="AH557" s="4">
        <f t="shared" si="35"/>
        <v>0.2</v>
      </c>
      <c r="AI557" s="4">
        <f t="shared" si="35"/>
        <v>0.35825000000000001</v>
      </c>
      <c r="AK557" s="10">
        <f>Q557*(0.0093*(2.5^3.07))+R557*(0.0093*(7.5^3.07))+S557*(0.0093*(15^3.07))+T557*(0.0126*(25^3.0673))</f>
        <v>14.327905047925244</v>
      </c>
    </row>
    <row r="558" spans="1:37" ht="12.75" customHeight="1">
      <c r="A558" s="12">
        <v>41</v>
      </c>
      <c r="B558" s="12">
        <v>4</v>
      </c>
      <c r="C558" s="12">
        <v>2</v>
      </c>
      <c r="D558" s="5">
        <v>39485</v>
      </c>
      <c r="E558" s="6" t="s">
        <v>73</v>
      </c>
      <c r="F558" s="12" t="s">
        <v>74</v>
      </c>
      <c r="G558" s="4" t="s">
        <v>74</v>
      </c>
      <c r="H558" s="12" t="s">
        <v>133</v>
      </c>
      <c r="I558" s="12" t="s">
        <v>40</v>
      </c>
      <c r="J558" s="12" t="s">
        <v>41</v>
      </c>
      <c r="K558" s="11">
        <v>22</v>
      </c>
      <c r="L558" s="4" t="str">
        <f t="shared" si="32"/>
        <v>20-25</v>
      </c>
      <c r="M558" s="12" t="s">
        <v>42</v>
      </c>
      <c r="N558" s="12">
        <v>2</v>
      </c>
      <c r="O558" s="12" t="s">
        <v>53</v>
      </c>
      <c r="P558" s="12" t="s">
        <v>54</v>
      </c>
      <c r="S558" s="7">
        <v>4</v>
      </c>
      <c r="AE558" s="4">
        <f t="shared" si="33"/>
        <v>15</v>
      </c>
      <c r="AF558" s="8">
        <f t="shared" si="34"/>
        <v>4</v>
      </c>
      <c r="AG558" s="8">
        <v>224.23</v>
      </c>
      <c r="AH558" s="4">
        <f t="shared" si="35"/>
        <v>0.1</v>
      </c>
      <c r="AI558" s="4">
        <f t="shared" si="35"/>
        <v>5.6057499999999996</v>
      </c>
      <c r="AK558" s="10">
        <f>Q558*(0.026*(2.5^2.87))+R558*(0.026*(7.5^2.87))+S558*(0.0236*((15/1.1)^2.975))+T558*(0.0236*((25/1.1)^2.975))+U558*(0.0236*((35/1.1)^2.975))</f>
        <v>224.23337395703453</v>
      </c>
    </row>
    <row r="559" spans="1:37" ht="12.75" customHeight="1">
      <c r="A559" s="12">
        <v>41</v>
      </c>
      <c r="B559" s="12">
        <v>4</v>
      </c>
      <c r="C559" s="12">
        <v>2</v>
      </c>
      <c r="D559" s="5">
        <v>39485</v>
      </c>
      <c r="E559" s="6" t="s">
        <v>73</v>
      </c>
      <c r="F559" s="12" t="s">
        <v>74</v>
      </c>
      <c r="G559" s="4" t="s">
        <v>74</v>
      </c>
      <c r="H559" s="12" t="s">
        <v>133</v>
      </c>
      <c r="I559" s="12" t="s">
        <v>40</v>
      </c>
      <c r="J559" s="12" t="s">
        <v>41</v>
      </c>
      <c r="K559" s="11">
        <v>22</v>
      </c>
      <c r="L559" s="4" t="str">
        <f t="shared" si="32"/>
        <v>20-25</v>
      </c>
      <c r="M559" s="12" t="s">
        <v>42</v>
      </c>
      <c r="N559" s="12">
        <v>3</v>
      </c>
      <c r="O559" s="12" t="s">
        <v>134</v>
      </c>
      <c r="P559" s="12" t="s">
        <v>56</v>
      </c>
      <c r="T559" s="7">
        <v>1</v>
      </c>
      <c r="AE559" s="4">
        <f t="shared" si="33"/>
        <v>25</v>
      </c>
      <c r="AF559" s="8">
        <f t="shared" si="34"/>
        <v>1</v>
      </c>
      <c r="AG559" s="8">
        <v>261.42</v>
      </c>
      <c r="AH559" s="4">
        <f t="shared" si="35"/>
        <v>2.5000000000000001E-2</v>
      </c>
      <c r="AI559" s="4">
        <f t="shared" si="35"/>
        <v>6.5355000000000008</v>
      </c>
      <c r="AJ559" s="13"/>
      <c r="AK559" s="10">
        <f>R559*(0.0683*(7.5^2.563))+S559*(0.0683*(15^2.563))+T559*(0.0683*(25^2.563))</f>
        <v>261.42128550317625</v>
      </c>
    </row>
    <row r="560" spans="1:37" ht="12.75" customHeight="1">
      <c r="A560" s="12">
        <v>41</v>
      </c>
      <c r="B560" s="12">
        <v>4</v>
      </c>
      <c r="C560" s="12">
        <v>2</v>
      </c>
      <c r="D560" s="5">
        <v>39485</v>
      </c>
      <c r="E560" s="6" t="s">
        <v>73</v>
      </c>
      <c r="F560" s="12" t="s">
        <v>74</v>
      </c>
      <c r="G560" s="4" t="s">
        <v>74</v>
      </c>
      <c r="H560" s="12" t="s">
        <v>133</v>
      </c>
      <c r="I560" s="12" t="s">
        <v>40</v>
      </c>
      <c r="J560" s="12" t="s">
        <v>41</v>
      </c>
      <c r="K560" s="11">
        <v>22</v>
      </c>
      <c r="L560" s="4" t="str">
        <f t="shared" si="32"/>
        <v>20-25</v>
      </c>
      <c r="M560" s="12" t="s">
        <v>42</v>
      </c>
      <c r="N560" s="12">
        <v>4</v>
      </c>
      <c r="O560" s="12" t="s">
        <v>105</v>
      </c>
      <c r="P560" s="12" t="s">
        <v>46</v>
      </c>
      <c r="S560" s="7">
        <v>1</v>
      </c>
      <c r="T560" s="7">
        <v>1</v>
      </c>
      <c r="AE560" s="4">
        <f t="shared" si="33"/>
        <v>20</v>
      </c>
      <c r="AF560" s="8">
        <f t="shared" si="34"/>
        <v>2</v>
      </c>
      <c r="AG560" s="8">
        <v>305.14</v>
      </c>
      <c r="AH560" s="4">
        <f t="shared" si="35"/>
        <v>0.05</v>
      </c>
      <c r="AI560" s="4">
        <f t="shared" si="35"/>
        <v>7.6284999999999998</v>
      </c>
      <c r="AK560" s="10">
        <f>S560*(0.0168*(15^2.9856))+T560*(0.0168*(25^2.9856))</f>
        <v>305.14181941119364</v>
      </c>
    </row>
    <row r="561" spans="1:37" ht="12.75" customHeight="1">
      <c r="A561" s="12">
        <v>41</v>
      </c>
      <c r="B561" s="12">
        <v>4</v>
      </c>
      <c r="C561" s="12">
        <v>2</v>
      </c>
      <c r="D561" s="5">
        <v>39485</v>
      </c>
      <c r="E561" s="6" t="s">
        <v>73</v>
      </c>
      <c r="F561" s="12" t="s">
        <v>74</v>
      </c>
      <c r="G561" s="4" t="s">
        <v>74</v>
      </c>
      <c r="H561" s="12" t="s">
        <v>133</v>
      </c>
      <c r="I561" s="12" t="s">
        <v>40</v>
      </c>
      <c r="J561" s="12" t="s">
        <v>41</v>
      </c>
      <c r="K561" s="11">
        <v>22</v>
      </c>
      <c r="L561" s="4" t="str">
        <f t="shared" si="32"/>
        <v>20-25</v>
      </c>
      <c r="M561" s="12" t="s">
        <v>42</v>
      </c>
      <c r="N561" s="12">
        <v>5</v>
      </c>
      <c r="O561" s="12" t="s">
        <v>62</v>
      </c>
      <c r="P561" s="12" t="s">
        <v>63</v>
      </c>
      <c r="R561" s="7">
        <v>1</v>
      </c>
      <c r="U561" s="7">
        <v>1</v>
      </c>
      <c r="AE561" s="4">
        <f t="shared" si="33"/>
        <v>21.3</v>
      </c>
      <c r="AF561" s="8">
        <f t="shared" si="34"/>
        <v>2</v>
      </c>
      <c r="AG561" s="8">
        <v>776.68</v>
      </c>
      <c r="AH561" s="4">
        <f t="shared" si="35"/>
        <v>0.05</v>
      </c>
      <c r="AI561" s="4">
        <f t="shared" si="35"/>
        <v>19.416999999999998</v>
      </c>
      <c r="AK561" s="10">
        <f>R561*(0.0114*(7.5^3.128))+S561*(0.0114*(15^3.128))+T561*(0.0114*(25^3.128))+U561*(0.0114*(35^3.128))</f>
        <v>776.68367182521206</v>
      </c>
    </row>
    <row r="562" spans="1:37" ht="12.75" customHeight="1">
      <c r="A562" s="12">
        <v>41</v>
      </c>
      <c r="B562" s="12">
        <v>4</v>
      </c>
      <c r="C562" s="12">
        <v>2</v>
      </c>
      <c r="D562" s="5">
        <v>39485</v>
      </c>
      <c r="E562" s="6" t="s">
        <v>73</v>
      </c>
      <c r="F562" s="12" t="s">
        <v>74</v>
      </c>
      <c r="G562" s="4" t="s">
        <v>74</v>
      </c>
      <c r="H562" s="12" t="s">
        <v>133</v>
      </c>
      <c r="I562" s="12" t="s">
        <v>40</v>
      </c>
      <c r="J562" s="12" t="s">
        <v>41</v>
      </c>
      <c r="K562" s="11">
        <v>22</v>
      </c>
      <c r="L562" s="4" t="str">
        <f t="shared" si="32"/>
        <v>20-25</v>
      </c>
      <c r="M562" s="12" t="s">
        <v>42</v>
      </c>
      <c r="N562" s="12">
        <v>6</v>
      </c>
      <c r="O562" s="12" t="s">
        <v>58</v>
      </c>
      <c r="P562" s="12" t="s">
        <v>46</v>
      </c>
      <c r="S562" s="7">
        <v>1</v>
      </c>
      <c r="AE562" s="4">
        <f t="shared" si="33"/>
        <v>15</v>
      </c>
      <c r="AF562" s="8">
        <f t="shared" si="34"/>
        <v>1</v>
      </c>
      <c r="AG562" s="8">
        <v>44.44</v>
      </c>
      <c r="AH562" s="4">
        <f t="shared" si="35"/>
        <v>2.5000000000000001E-2</v>
      </c>
      <c r="AI562" s="4">
        <f t="shared" si="35"/>
        <v>1.111</v>
      </c>
      <c r="AK562" s="10">
        <f>Q562*(0.0145*((2.5/1.08175)^3.053))+R562*(0.0145*((7.5/1.08175)^3.053))+S562*(0.0145*((15/1.08175)^3.053))+T562*(0.0145*((25/1.08175)^3.053))+U562*(0.0145*((35/1.08175)^3.053))+V562*(0.0145*((45/1.08175)^3.053))+W562*(0.0145*((55/1.08175)^3.053))</f>
        <v>44.441138743501973</v>
      </c>
    </row>
    <row r="563" spans="1:37" ht="12.75" customHeight="1">
      <c r="A563" s="12">
        <v>41</v>
      </c>
      <c r="B563" s="12">
        <v>4</v>
      </c>
      <c r="C563" s="12">
        <v>2</v>
      </c>
      <c r="D563" s="5">
        <v>39485</v>
      </c>
      <c r="E563" s="6" t="s">
        <v>73</v>
      </c>
      <c r="F563" s="12" t="s">
        <v>74</v>
      </c>
      <c r="G563" s="4" t="s">
        <v>74</v>
      </c>
      <c r="H563" s="12" t="s">
        <v>133</v>
      </c>
      <c r="I563" s="12" t="s">
        <v>40</v>
      </c>
      <c r="J563" s="12" t="s">
        <v>41</v>
      </c>
      <c r="K563" s="11">
        <v>22</v>
      </c>
      <c r="L563" s="4" t="str">
        <f t="shared" si="32"/>
        <v>20-25</v>
      </c>
      <c r="M563" s="12" t="s">
        <v>42</v>
      </c>
      <c r="N563" s="12">
        <v>7</v>
      </c>
      <c r="O563" s="12" t="s">
        <v>77</v>
      </c>
      <c r="P563" s="6" t="s">
        <v>48</v>
      </c>
      <c r="S563" s="15">
        <v>1</v>
      </c>
      <c r="T563" s="7">
        <v>1</v>
      </c>
      <c r="AE563" s="4">
        <f t="shared" si="33"/>
        <v>20</v>
      </c>
      <c r="AF563" s="8">
        <f t="shared" si="34"/>
        <v>2</v>
      </c>
      <c r="AG563" s="8">
        <v>521.74</v>
      </c>
      <c r="AH563" s="4">
        <f t="shared" si="35"/>
        <v>0.05</v>
      </c>
      <c r="AI563" s="4">
        <f t="shared" si="35"/>
        <v>13.0435</v>
      </c>
      <c r="AK563" s="10">
        <f>R563*(0.0428*(7.5^2.858))+S563*(0.0428*(15^2.858))+T563*(0.0428*(25^2.858))+U563*(0.0428*(35^2.858))</f>
        <v>521.74133423209844</v>
      </c>
    </row>
    <row r="564" spans="1:37" s="11" customFormat="1" ht="12.75" customHeight="1">
      <c r="A564" s="12">
        <v>41</v>
      </c>
      <c r="B564" s="12">
        <v>4</v>
      </c>
      <c r="C564" s="12">
        <v>2</v>
      </c>
      <c r="D564" s="14">
        <v>39485</v>
      </c>
      <c r="E564" s="6" t="s">
        <v>73</v>
      </c>
      <c r="F564" s="12" t="s">
        <v>74</v>
      </c>
      <c r="G564" s="12" t="s">
        <v>74</v>
      </c>
      <c r="H564" s="12" t="s">
        <v>133</v>
      </c>
      <c r="I564" s="12" t="s">
        <v>40</v>
      </c>
      <c r="J564" s="12" t="s">
        <v>41</v>
      </c>
      <c r="K564" s="11">
        <v>22</v>
      </c>
      <c r="L564" s="12" t="str">
        <f t="shared" si="32"/>
        <v>20-25</v>
      </c>
      <c r="M564" s="12" t="s">
        <v>42</v>
      </c>
      <c r="N564" s="12">
        <v>8</v>
      </c>
      <c r="O564" s="12" t="s">
        <v>51</v>
      </c>
      <c r="P564" s="6" t="s">
        <v>48</v>
      </c>
      <c r="Q564" s="15"/>
      <c r="R564" s="15"/>
      <c r="S564" s="15"/>
      <c r="T564" s="15"/>
      <c r="U564" s="15">
        <v>1</v>
      </c>
      <c r="V564" s="15"/>
      <c r="W564" s="15"/>
      <c r="X564" s="15"/>
      <c r="Y564" s="15"/>
      <c r="Z564" s="15"/>
      <c r="AA564" s="15"/>
      <c r="AB564" s="15"/>
      <c r="AC564" s="15"/>
      <c r="AD564" s="15"/>
      <c r="AE564" s="12">
        <f t="shared" si="33"/>
        <v>35</v>
      </c>
      <c r="AF564" s="16">
        <f t="shared" si="34"/>
        <v>1</v>
      </c>
      <c r="AG564" s="16">
        <v>1012.58</v>
      </c>
      <c r="AH564" s="12">
        <f t="shared" si="35"/>
        <v>2.5000000000000001E-2</v>
      </c>
      <c r="AI564" s="4">
        <f t="shared" si="35"/>
        <v>25.314500000000002</v>
      </c>
      <c r="AJ564" s="12"/>
      <c r="AK564" s="10">
        <f>Q564*(0.0337*(2.5^2.9))+R564*(0.0337*(7.5^2.9))+S564*(0.0337*(15^2.9))+T564*(0.0337*(25^2.9))+U564*(0.0337*(35^2.9))</f>
        <v>1012.5750672188403</v>
      </c>
    </row>
    <row r="565" spans="1:37" ht="12.75" customHeight="1">
      <c r="A565" s="12">
        <v>41</v>
      </c>
      <c r="B565" s="12">
        <v>4</v>
      </c>
      <c r="C565" s="12">
        <v>2</v>
      </c>
      <c r="D565" s="5">
        <v>39485</v>
      </c>
      <c r="E565" s="6" t="s">
        <v>73</v>
      </c>
      <c r="F565" s="12" t="s">
        <v>74</v>
      </c>
      <c r="G565" s="4" t="s">
        <v>74</v>
      </c>
      <c r="H565" s="12" t="s">
        <v>133</v>
      </c>
      <c r="I565" s="12" t="s">
        <v>40</v>
      </c>
      <c r="J565" s="12" t="s">
        <v>41</v>
      </c>
      <c r="K565" s="11">
        <v>22</v>
      </c>
      <c r="L565" s="4" t="str">
        <f t="shared" si="32"/>
        <v>20-25</v>
      </c>
      <c r="M565" s="12" t="s">
        <v>42</v>
      </c>
      <c r="N565" s="12">
        <v>9</v>
      </c>
      <c r="O565" s="11" t="s">
        <v>97</v>
      </c>
      <c r="P565" s="12" t="s">
        <v>46</v>
      </c>
      <c r="R565" s="7">
        <v>1</v>
      </c>
      <c r="AE565" s="4">
        <f t="shared" si="33"/>
        <v>7.5</v>
      </c>
      <c r="AF565" s="8">
        <f t="shared" si="34"/>
        <v>1</v>
      </c>
      <c r="AG565" s="8">
        <v>2.59</v>
      </c>
      <c r="AH565" s="4">
        <f t="shared" si="35"/>
        <v>2.5000000000000001E-2</v>
      </c>
      <c r="AI565" s="4">
        <f t="shared" si="35"/>
        <v>6.4750000000000002E-2</v>
      </c>
      <c r="AK565" s="10">
        <f>Q565*(0.0026*(2.5^3.427))+R565*(0.0026*(7.5^3.427))+S565*(0.0026*(15^3.427))</f>
        <v>2.593034515359999</v>
      </c>
    </row>
    <row r="566" spans="1:37" ht="12.75" customHeight="1">
      <c r="A566" s="12">
        <v>41</v>
      </c>
      <c r="B566" s="12">
        <v>4</v>
      </c>
      <c r="C566" s="12">
        <v>2</v>
      </c>
      <c r="D566" s="5">
        <v>39485</v>
      </c>
      <c r="E566" s="6" t="s">
        <v>73</v>
      </c>
      <c r="F566" s="12" t="s">
        <v>74</v>
      </c>
      <c r="G566" s="4" t="s">
        <v>74</v>
      </c>
      <c r="H566" s="12" t="s">
        <v>133</v>
      </c>
      <c r="I566" s="12" t="s">
        <v>40</v>
      </c>
      <c r="J566" s="12" t="s">
        <v>41</v>
      </c>
      <c r="K566" s="11">
        <v>22</v>
      </c>
      <c r="L566" s="4" t="str">
        <f t="shared" si="32"/>
        <v>20-25</v>
      </c>
      <c r="M566" s="12" t="s">
        <v>42</v>
      </c>
      <c r="N566" s="12">
        <v>10</v>
      </c>
      <c r="O566" s="12" t="s">
        <v>66</v>
      </c>
      <c r="P566" s="12" t="s">
        <v>46</v>
      </c>
      <c r="Q566" s="7">
        <v>3</v>
      </c>
      <c r="AE566" s="4">
        <f t="shared" si="33"/>
        <v>2.5</v>
      </c>
      <c r="AF566" s="8">
        <f t="shared" si="34"/>
        <v>3</v>
      </c>
      <c r="AG566" s="8">
        <v>0.85</v>
      </c>
      <c r="AH566" s="4">
        <f t="shared" si="35"/>
        <v>7.4999999999999997E-2</v>
      </c>
      <c r="AI566" s="4">
        <f t="shared" si="35"/>
        <v>2.1249999999999998E-2</v>
      </c>
      <c r="AJ566" s="13"/>
      <c r="AK566" s="10">
        <f>Q566*(0.0213*(2.5^2.8235))+R566*(0.0213*(7.5^2.8235))</f>
        <v>0.84934566133155354</v>
      </c>
    </row>
    <row r="567" spans="1:37" ht="12.75" customHeight="1">
      <c r="A567" s="12">
        <v>41</v>
      </c>
      <c r="B567" s="12">
        <v>4</v>
      </c>
      <c r="C567" s="12">
        <v>2</v>
      </c>
      <c r="D567" s="5">
        <v>39485</v>
      </c>
      <c r="E567" s="6" t="s">
        <v>73</v>
      </c>
      <c r="F567" s="12" t="s">
        <v>74</v>
      </c>
      <c r="G567" s="4" t="s">
        <v>74</v>
      </c>
      <c r="H567" s="12" t="s">
        <v>133</v>
      </c>
      <c r="I567" s="12" t="s">
        <v>40</v>
      </c>
      <c r="J567" s="12" t="s">
        <v>41</v>
      </c>
      <c r="K567" s="11">
        <v>22</v>
      </c>
      <c r="L567" s="4" t="str">
        <f t="shared" si="32"/>
        <v>20-25</v>
      </c>
      <c r="M567" s="12" t="s">
        <v>42</v>
      </c>
      <c r="N567" s="12">
        <v>11</v>
      </c>
      <c r="O567" s="12" t="s">
        <v>71</v>
      </c>
      <c r="P567" s="6" t="s">
        <v>46</v>
      </c>
      <c r="Q567" s="7">
        <v>3</v>
      </c>
      <c r="AE567" s="4">
        <f t="shared" si="33"/>
        <v>2.5</v>
      </c>
      <c r="AF567" s="8">
        <f t="shared" si="34"/>
        <v>3</v>
      </c>
      <c r="AG567" s="8">
        <v>0.42</v>
      </c>
      <c r="AH567" s="4">
        <f t="shared" si="35"/>
        <v>7.4999999999999997E-2</v>
      </c>
      <c r="AI567" s="4">
        <f t="shared" si="35"/>
        <v>1.0499999999999999E-2</v>
      </c>
      <c r="AK567" s="10">
        <f>Q567*(0.0089*(2.5^3))+R567*(0.0089*(7.5^3))</f>
        <v>0.41718750000000004</v>
      </c>
    </row>
    <row r="568" spans="1:37" s="9" customFormat="1" ht="12.75" customHeight="1">
      <c r="A568" s="12">
        <v>41</v>
      </c>
      <c r="B568" s="12">
        <v>4</v>
      </c>
      <c r="C568" s="12">
        <v>2</v>
      </c>
      <c r="D568" s="5">
        <v>39485</v>
      </c>
      <c r="E568" s="6" t="s">
        <v>73</v>
      </c>
      <c r="F568" s="12" t="s">
        <v>74</v>
      </c>
      <c r="G568" s="4" t="s">
        <v>74</v>
      </c>
      <c r="H568" s="12" t="s">
        <v>133</v>
      </c>
      <c r="I568" s="12" t="s">
        <v>40</v>
      </c>
      <c r="J568" s="12" t="s">
        <v>41</v>
      </c>
      <c r="K568" s="11">
        <v>22</v>
      </c>
      <c r="L568" s="4" t="str">
        <f t="shared" si="32"/>
        <v>20-25</v>
      </c>
      <c r="M568" s="12" t="s">
        <v>42</v>
      </c>
      <c r="N568" s="12">
        <v>12</v>
      </c>
      <c r="O568" s="12" t="s">
        <v>50</v>
      </c>
      <c r="P568" s="6" t="s">
        <v>46</v>
      </c>
      <c r="Q568" s="7">
        <v>1</v>
      </c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4">
        <f t="shared" si="33"/>
        <v>2.5</v>
      </c>
      <c r="AF568" s="8">
        <f t="shared" si="34"/>
        <v>1</v>
      </c>
      <c r="AG568" s="8">
        <v>0.26</v>
      </c>
      <c r="AH568" s="4">
        <f t="shared" si="35"/>
        <v>2.5000000000000001E-2</v>
      </c>
      <c r="AI568" s="4">
        <f t="shared" si="35"/>
        <v>6.5000000000000006E-3</v>
      </c>
      <c r="AJ568" s="4"/>
      <c r="AK568" s="10">
        <f>Q568*(0.0194*(2.5^2.8528))+R568*(0.0194*(7.5^2.8528))+S568*(0.0194*(15^2.8528))</f>
        <v>0.26487744993858203</v>
      </c>
    </row>
    <row r="569" spans="1:37" ht="12.75" customHeight="1">
      <c r="A569" s="12">
        <v>41</v>
      </c>
      <c r="B569" s="12">
        <v>4</v>
      </c>
      <c r="C569" s="12">
        <v>2</v>
      </c>
      <c r="D569" s="5">
        <v>39485</v>
      </c>
      <c r="E569" s="6" t="s">
        <v>73</v>
      </c>
      <c r="F569" s="12" t="s">
        <v>74</v>
      </c>
      <c r="G569" s="4" t="s">
        <v>74</v>
      </c>
      <c r="H569" s="12" t="s">
        <v>133</v>
      </c>
      <c r="I569" s="12" t="s">
        <v>40</v>
      </c>
      <c r="J569" s="12" t="s">
        <v>41</v>
      </c>
      <c r="K569" s="11">
        <v>22</v>
      </c>
      <c r="L569" s="4" t="str">
        <f t="shared" si="32"/>
        <v>20-25</v>
      </c>
      <c r="M569" s="12" t="s">
        <v>42</v>
      </c>
      <c r="N569" s="12">
        <v>13</v>
      </c>
      <c r="O569" s="12" t="s">
        <v>55</v>
      </c>
      <c r="P569" s="6" t="s">
        <v>56</v>
      </c>
      <c r="Q569" s="15">
        <v>3</v>
      </c>
      <c r="AE569" s="4">
        <f t="shared" si="33"/>
        <v>2.5</v>
      </c>
      <c r="AF569" s="8">
        <f t="shared" si="34"/>
        <v>3</v>
      </c>
      <c r="AG569" s="8">
        <v>0.52</v>
      </c>
      <c r="AH569" s="4">
        <f t="shared" si="35"/>
        <v>7.4999999999999997E-2</v>
      </c>
      <c r="AI569" s="4">
        <f t="shared" si="35"/>
        <v>1.3000000000000001E-2</v>
      </c>
      <c r="AK569" s="10">
        <f>Q569*(0.0109*(2.5^3.0249))+R569*(0.0109*(7.5^3.0249))</f>
        <v>0.52272886796596185</v>
      </c>
    </row>
    <row r="570" spans="1:37" s="12" customFormat="1" ht="12.75" customHeight="1">
      <c r="A570" s="12">
        <v>42</v>
      </c>
      <c r="B570" s="12">
        <v>4</v>
      </c>
      <c r="C570" s="12">
        <v>2</v>
      </c>
      <c r="D570" s="5">
        <v>39485</v>
      </c>
      <c r="E570" s="6" t="s">
        <v>73</v>
      </c>
      <c r="F570" s="12" t="s">
        <v>74</v>
      </c>
      <c r="G570" s="4" t="s">
        <v>74</v>
      </c>
      <c r="H570" s="12" t="s">
        <v>133</v>
      </c>
      <c r="I570" s="12" t="s">
        <v>40</v>
      </c>
      <c r="J570" s="12" t="s">
        <v>41</v>
      </c>
      <c r="K570" s="11">
        <v>20</v>
      </c>
      <c r="L570" s="4" t="str">
        <f t="shared" si="32"/>
        <v>15-20</v>
      </c>
      <c r="M570" s="12" t="s">
        <v>42</v>
      </c>
      <c r="N570" s="12">
        <v>1</v>
      </c>
      <c r="O570" s="12" t="s">
        <v>77</v>
      </c>
      <c r="P570" s="6" t="s">
        <v>48</v>
      </c>
      <c r="Q570" s="7"/>
      <c r="R570" s="7"/>
      <c r="S570" s="7">
        <v>1</v>
      </c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4">
        <f t="shared" si="33"/>
        <v>15</v>
      </c>
      <c r="AF570" s="8">
        <f t="shared" si="34"/>
        <v>1</v>
      </c>
      <c r="AG570" s="8">
        <v>98.34</v>
      </c>
      <c r="AH570" s="4">
        <f t="shared" si="35"/>
        <v>2.5000000000000001E-2</v>
      </c>
      <c r="AI570" s="4">
        <f t="shared" si="35"/>
        <v>2.4584999999999999</v>
      </c>
      <c r="AJ570" s="4"/>
      <c r="AK570" s="10">
        <f>R570*(0.0428*(7.5^2.858))+S570*(0.0428*(15^2.858))+T570*(0.0428*(25^2.858))+U570*(0.0428*(35^2.858))</f>
        <v>98.336011053719943</v>
      </c>
    </row>
    <row r="571" spans="1:37" ht="12.75" customHeight="1">
      <c r="A571" s="12">
        <v>42</v>
      </c>
      <c r="B571" s="12">
        <v>4</v>
      </c>
      <c r="C571" s="12">
        <v>2</v>
      </c>
      <c r="D571" s="5">
        <v>39485</v>
      </c>
      <c r="E571" s="6" t="s">
        <v>73</v>
      </c>
      <c r="F571" s="12" t="s">
        <v>74</v>
      </c>
      <c r="G571" s="4" t="s">
        <v>74</v>
      </c>
      <c r="H571" s="12" t="s">
        <v>133</v>
      </c>
      <c r="I571" s="12" t="s">
        <v>40</v>
      </c>
      <c r="J571" s="12" t="s">
        <v>41</v>
      </c>
      <c r="K571" s="11">
        <v>20</v>
      </c>
      <c r="L571" s="4" t="str">
        <f t="shared" si="32"/>
        <v>15-20</v>
      </c>
      <c r="M571" s="12" t="s">
        <v>42</v>
      </c>
      <c r="N571" s="12">
        <v>2</v>
      </c>
      <c r="O571" s="12" t="s">
        <v>68</v>
      </c>
      <c r="P571" s="6" t="s">
        <v>46</v>
      </c>
      <c r="T571" s="7">
        <v>1</v>
      </c>
      <c r="U571" s="7">
        <v>1</v>
      </c>
      <c r="AE571" s="4">
        <f t="shared" si="33"/>
        <v>30</v>
      </c>
      <c r="AF571" s="8">
        <f t="shared" si="34"/>
        <v>2</v>
      </c>
      <c r="AG571" s="8">
        <v>601.44000000000005</v>
      </c>
      <c r="AH571" s="4">
        <f t="shared" si="35"/>
        <v>0.05</v>
      </c>
      <c r="AI571" s="4">
        <f t="shared" si="35"/>
        <v>15.036000000000001</v>
      </c>
      <c r="AK571" s="10">
        <f>Q571*(0.0208*((2.5/1.21)^3))+R571*(0.0208*((7.5/1.21)^3))+S571*(0.0208*((15/1.21)^3))+T571*(0.0079*(25^3.076))+U571*(0.0079*(35^3.076))</f>
        <v>601.44170638427977</v>
      </c>
    </row>
    <row r="572" spans="1:37" ht="12.75" customHeight="1">
      <c r="A572" s="12">
        <v>42</v>
      </c>
      <c r="B572" s="12">
        <v>4</v>
      </c>
      <c r="C572" s="12">
        <v>2</v>
      </c>
      <c r="D572" s="5">
        <v>39485</v>
      </c>
      <c r="E572" s="6" t="s">
        <v>73</v>
      </c>
      <c r="F572" s="12" t="s">
        <v>74</v>
      </c>
      <c r="G572" s="4" t="s">
        <v>74</v>
      </c>
      <c r="H572" s="12" t="s">
        <v>133</v>
      </c>
      <c r="I572" s="12" t="s">
        <v>40</v>
      </c>
      <c r="J572" s="12" t="s">
        <v>41</v>
      </c>
      <c r="K572" s="11">
        <v>20</v>
      </c>
      <c r="L572" s="4" t="str">
        <f t="shared" si="32"/>
        <v>15-20</v>
      </c>
      <c r="M572" s="12" t="s">
        <v>42</v>
      </c>
      <c r="N572" s="12">
        <v>3</v>
      </c>
      <c r="O572" s="12" t="s">
        <v>49</v>
      </c>
      <c r="P572" s="6" t="s">
        <v>46</v>
      </c>
      <c r="Q572" s="15">
        <v>2</v>
      </c>
      <c r="AE572" s="4">
        <f t="shared" si="33"/>
        <v>2.5</v>
      </c>
      <c r="AF572" s="8">
        <f t="shared" si="34"/>
        <v>2</v>
      </c>
      <c r="AG572" s="8">
        <v>0.31</v>
      </c>
      <c r="AH572" s="4">
        <f t="shared" si="35"/>
        <v>0.05</v>
      </c>
      <c r="AI572" s="4">
        <f t="shared" si="35"/>
        <v>7.7499999999999999E-3</v>
      </c>
      <c r="AK572" s="10">
        <f>Q572*(0.007*(2.5^3.39))+R572*(0.0126*(7.5^3.0673))+S572*(0.0126*(15^3.0673))+T572*(0.0126*(25^3.0673))+U572*(0.0126*(35^3.0673))</f>
        <v>0.3127120849017726</v>
      </c>
    </row>
    <row r="573" spans="1:37" ht="12.75" customHeight="1">
      <c r="A573" s="12">
        <v>42</v>
      </c>
      <c r="B573" s="12">
        <v>4</v>
      </c>
      <c r="C573" s="12">
        <v>2</v>
      </c>
      <c r="D573" s="5">
        <v>39485</v>
      </c>
      <c r="E573" s="6" t="s">
        <v>73</v>
      </c>
      <c r="F573" s="12" t="s">
        <v>74</v>
      </c>
      <c r="G573" s="4" t="s">
        <v>74</v>
      </c>
      <c r="H573" s="12" t="s">
        <v>133</v>
      </c>
      <c r="I573" s="12" t="s">
        <v>40</v>
      </c>
      <c r="J573" s="12" t="s">
        <v>41</v>
      </c>
      <c r="K573" s="11">
        <v>20</v>
      </c>
      <c r="L573" s="4" t="str">
        <f t="shared" si="32"/>
        <v>15-20</v>
      </c>
      <c r="M573" s="12" t="s">
        <v>42</v>
      </c>
      <c r="N573" s="12">
        <v>4</v>
      </c>
      <c r="O573" s="12" t="s">
        <v>59</v>
      </c>
      <c r="P573" s="6" t="s">
        <v>46</v>
      </c>
      <c r="Q573" s="15">
        <v>7</v>
      </c>
      <c r="R573" s="7">
        <v>3</v>
      </c>
      <c r="AE573" s="4">
        <f t="shared" si="33"/>
        <v>4</v>
      </c>
      <c r="AF573" s="8">
        <f t="shared" si="34"/>
        <v>10</v>
      </c>
      <c r="AG573" s="8">
        <v>14.64</v>
      </c>
      <c r="AH573" s="4">
        <f t="shared" si="35"/>
        <v>0.25</v>
      </c>
      <c r="AI573" s="4">
        <f t="shared" si="35"/>
        <v>0.36599999999999999</v>
      </c>
      <c r="AK573" s="10">
        <f>Q573*(0.0093*(2.5^3.07))+R573*(0.0093*(7.5^3.07))+S573*(0.0093*(15^3.07))+T573*(0.0126*(25^3.0673))</f>
        <v>14.637781639824592</v>
      </c>
    </row>
    <row r="574" spans="1:37" ht="12.75" customHeight="1">
      <c r="A574" s="12">
        <v>42</v>
      </c>
      <c r="B574" s="12">
        <v>4</v>
      </c>
      <c r="C574" s="12">
        <v>2</v>
      </c>
      <c r="D574" s="5">
        <v>39485</v>
      </c>
      <c r="E574" s="6" t="s">
        <v>73</v>
      </c>
      <c r="F574" s="12" t="s">
        <v>74</v>
      </c>
      <c r="G574" s="4" t="s">
        <v>74</v>
      </c>
      <c r="H574" s="12" t="s">
        <v>133</v>
      </c>
      <c r="I574" s="12" t="s">
        <v>40</v>
      </c>
      <c r="J574" s="12" t="s">
        <v>41</v>
      </c>
      <c r="K574" s="11">
        <v>20</v>
      </c>
      <c r="L574" s="4" t="str">
        <f t="shared" si="32"/>
        <v>15-20</v>
      </c>
      <c r="M574" s="12" t="s">
        <v>42</v>
      </c>
      <c r="N574" s="12">
        <v>5</v>
      </c>
      <c r="O574" s="12" t="s">
        <v>62</v>
      </c>
      <c r="P574" s="12" t="s">
        <v>63</v>
      </c>
      <c r="S574" s="7">
        <v>1</v>
      </c>
      <c r="AE574" s="4">
        <f t="shared" si="33"/>
        <v>15</v>
      </c>
      <c r="AF574" s="8">
        <f t="shared" si="34"/>
        <v>1</v>
      </c>
      <c r="AG574" s="8">
        <v>54.41</v>
      </c>
      <c r="AH574" s="4">
        <f t="shared" si="35"/>
        <v>2.5000000000000001E-2</v>
      </c>
      <c r="AI574" s="4">
        <f t="shared" si="35"/>
        <v>1.36025</v>
      </c>
      <c r="AK574" s="10">
        <f>R574*(0.0114*(7.5^3.128))+S574*(0.0114*(15^3.128))+T574*(0.0114*(25^3.128))+U574*(0.0114*(35^3.128))</f>
        <v>54.414959423729201</v>
      </c>
    </row>
    <row r="575" spans="1:37" ht="12.75" customHeight="1">
      <c r="A575" s="12">
        <v>42</v>
      </c>
      <c r="B575" s="12">
        <v>4</v>
      </c>
      <c r="C575" s="12">
        <v>2</v>
      </c>
      <c r="D575" s="5">
        <v>39485</v>
      </c>
      <c r="E575" s="6" t="s">
        <v>73</v>
      </c>
      <c r="F575" s="12" t="s">
        <v>74</v>
      </c>
      <c r="G575" s="4" t="s">
        <v>74</v>
      </c>
      <c r="H575" s="12" t="s">
        <v>133</v>
      </c>
      <c r="I575" s="12" t="s">
        <v>40</v>
      </c>
      <c r="J575" s="12" t="s">
        <v>41</v>
      </c>
      <c r="K575" s="11">
        <v>20</v>
      </c>
      <c r="L575" s="4" t="str">
        <f t="shared" si="32"/>
        <v>15-20</v>
      </c>
      <c r="M575" s="12" t="s">
        <v>42</v>
      </c>
      <c r="N575" s="12">
        <v>6</v>
      </c>
      <c r="O575" s="12" t="s">
        <v>80</v>
      </c>
      <c r="P575" s="12" t="s">
        <v>81</v>
      </c>
      <c r="S575" s="7">
        <v>1</v>
      </c>
      <c r="AE575" s="4">
        <f t="shared" si="33"/>
        <v>15</v>
      </c>
      <c r="AF575" s="8">
        <f t="shared" si="34"/>
        <v>1</v>
      </c>
      <c r="AG575" s="8">
        <v>61.09</v>
      </c>
      <c r="AH575" s="4">
        <f t="shared" si="35"/>
        <v>2.5000000000000001E-2</v>
      </c>
      <c r="AI575" s="4">
        <f t="shared" si="35"/>
        <v>1.52725</v>
      </c>
      <c r="AK575" s="10">
        <f>Q575*(0.0202*(2.5^2.9595))+R575*(0.0202*(7.5^2.9595))+S575*(0.0202*(15^2.9595))+T575*(0.0202*(25^2.9595))</f>
        <v>61.093281166361997</v>
      </c>
    </row>
    <row r="576" spans="1:37" ht="12.75" customHeight="1">
      <c r="A576" s="12">
        <v>42</v>
      </c>
      <c r="B576" s="12">
        <v>4</v>
      </c>
      <c r="C576" s="12">
        <v>2</v>
      </c>
      <c r="D576" s="5">
        <v>39485</v>
      </c>
      <c r="E576" s="6" t="s">
        <v>73</v>
      </c>
      <c r="F576" s="12" t="s">
        <v>74</v>
      </c>
      <c r="G576" s="4" t="s">
        <v>74</v>
      </c>
      <c r="H576" s="12" t="s">
        <v>133</v>
      </c>
      <c r="I576" s="12" t="s">
        <v>40</v>
      </c>
      <c r="J576" s="12" t="s">
        <v>41</v>
      </c>
      <c r="K576" s="11">
        <v>20</v>
      </c>
      <c r="L576" s="4" t="str">
        <f t="shared" si="32"/>
        <v>15-20</v>
      </c>
      <c r="M576" s="12" t="s">
        <v>42</v>
      </c>
      <c r="N576" s="12">
        <v>7</v>
      </c>
      <c r="O576" s="12" t="s">
        <v>53</v>
      </c>
      <c r="P576" s="12" t="s">
        <v>54</v>
      </c>
      <c r="S576" s="7">
        <v>4</v>
      </c>
      <c r="AE576" s="4">
        <f t="shared" si="33"/>
        <v>15</v>
      </c>
      <c r="AF576" s="8">
        <f t="shared" si="34"/>
        <v>4</v>
      </c>
      <c r="AG576" s="8">
        <v>224.23</v>
      </c>
      <c r="AH576" s="4">
        <f t="shared" si="35"/>
        <v>0.1</v>
      </c>
      <c r="AI576" s="4">
        <f t="shared" si="35"/>
        <v>5.6057499999999996</v>
      </c>
      <c r="AK576" s="10">
        <f>Q576*(0.026*(2.5^2.87))+R576*(0.026*(7.5^2.87))+S576*(0.0236*((15/1.1)^2.975))+T576*(0.0236*((25/1.1)^2.975))+U576*(0.0236*((35/1.1)^2.975))</f>
        <v>224.23337395703453</v>
      </c>
    </row>
    <row r="577" spans="1:37" ht="12.75" customHeight="1">
      <c r="A577" s="12">
        <v>42</v>
      </c>
      <c r="B577" s="12">
        <v>4</v>
      </c>
      <c r="C577" s="12">
        <v>2</v>
      </c>
      <c r="D577" s="5">
        <v>39485</v>
      </c>
      <c r="E577" s="6" t="s">
        <v>73</v>
      </c>
      <c r="F577" s="12" t="s">
        <v>74</v>
      </c>
      <c r="G577" s="4" t="s">
        <v>74</v>
      </c>
      <c r="H577" s="12" t="s">
        <v>133</v>
      </c>
      <c r="I577" s="12" t="s">
        <v>40</v>
      </c>
      <c r="J577" s="12" t="s">
        <v>41</v>
      </c>
      <c r="K577" s="11">
        <v>20</v>
      </c>
      <c r="L577" s="4" t="str">
        <f t="shared" si="32"/>
        <v>15-20</v>
      </c>
      <c r="M577" s="12" t="s">
        <v>42</v>
      </c>
      <c r="N577" s="12">
        <v>8</v>
      </c>
      <c r="O577" s="12" t="s">
        <v>45</v>
      </c>
      <c r="P577" s="6" t="s">
        <v>46</v>
      </c>
      <c r="T577" s="7">
        <v>50</v>
      </c>
      <c r="AE577" s="4">
        <f t="shared" si="33"/>
        <v>25</v>
      </c>
      <c r="AF577" s="8">
        <f t="shared" si="34"/>
        <v>50</v>
      </c>
      <c r="AG577" s="8">
        <v>15184.81</v>
      </c>
      <c r="AH577" s="4">
        <f t="shared" si="35"/>
        <v>1.25</v>
      </c>
      <c r="AI577" s="4">
        <f t="shared" si="35"/>
        <v>379.62025</v>
      </c>
      <c r="AK577" s="10">
        <f>Q577*(0.039*((2.5/1.15)^2.91))+S577*(0.039*((15/1.15)^2.91))+T577*(0.039*((25/1.15)^2.91))+U577*(0.039*((35/1.15)^2.91))</f>
        <v>15184.808566197928</v>
      </c>
    </row>
    <row r="578" spans="1:37" ht="12.75" customHeight="1">
      <c r="A578" s="12">
        <v>42</v>
      </c>
      <c r="B578" s="12">
        <v>4</v>
      </c>
      <c r="C578" s="12">
        <v>2</v>
      </c>
      <c r="D578" s="5">
        <v>39485</v>
      </c>
      <c r="E578" s="6" t="s">
        <v>73</v>
      </c>
      <c r="F578" s="12" t="s">
        <v>74</v>
      </c>
      <c r="G578" s="4" t="s">
        <v>74</v>
      </c>
      <c r="H578" s="12" t="s">
        <v>133</v>
      </c>
      <c r="I578" s="12" t="s">
        <v>40</v>
      </c>
      <c r="J578" s="12" t="s">
        <v>41</v>
      </c>
      <c r="K578" s="11">
        <v>20</v>
      </c>
      <c r="L578" s="4" t="str">
        <f t="shared" ref="L578:L641" si="36">IF(K578&lt;=5,"0-5",IF(K578&lt;=10,"5-10",IF(K578&lt;=15,"10-15",IF(K578&lt;=20,"15-20",IF(K578&lt;=25,"20-25",IF(K578&lt;=30,"25-30",IF(K578&lt;=35,"30-35","35-40")))))))</f>
        <v>15-20</v>
      </c>
      <c r="M578" s="12" t="s">
        <v>42</v>
      </c>
      <c r="N578" s="12">
        <v>9</v>
      </c>
      <c r="O578" s="12" t="s">
        <v>52</v>
      </c>
      <c r="P578" s="6" t="s">
        <v>46</v>
      </c>
      <c r="S578" s="15">
        <v>100</v>
      </c>
      <c r="AE578" s="4">
        <f t="shared" ref="AE578:AE641" si="37">ROUND(((Q578*2.5)+(R578*7.5)+(S578*15)+(T578*25)+(U578*35)+(V578*45)+(W578*55)+(X578*65)+(Y578*75)+(Z578*85)+(AA578*95)+(AB578*105)+(AC578*115)+(AD578*195))/(SUM(Q578:AD578)),1)</f>
        <v>15</v>
      </c>
      <c r="AF578" s="8">
        <f t="shared" ref="AF578:AF641" si="38">SUM(Q578:AD578)</f>
        <v>100</v>
      </c>
      <c r="AG578" s="8">
        <v>2500.17</v>
      </c>
      <c r="AH578" s="4">
        <f t="shared" ref="AH578:AI641" si="39">AF578/40</f>
        <v>2.5</v>
      </c>
      <c r="AI578" s="4">
        <f t="shared" si="39"/>
        <v>62.504249999999999</v>
      </c>
      <c r="AK578" s="10">
        <f>Q578*(0.01*(((2.5-1.82)/1.15)^3.208))+R578*(0.01*(((7.5-1.82)/1.15)^3.208))+S578*(0.01*(((15-1.82)/1.15)^3.208))+T578*(0.01*(((25-1.82)/1.15)^3.208))</f>
        <v>2500.1724441339957</v>
      </c>
    </row>
    <row r="579" spans="1:37" ht="12.75" customHeight="1">
      <c r="A579" s="12">
        <v>42</v>
      </c>
      <c r="B579" s="12">
        <v>4</v>
      </c>
      <c r="C579" s="12">
        <v>2</v>
      </c>
      <c r="D579" s="5">
        <v>39485</v>
      </c>
      <c r="E579" s="6" t="s">
        <v>73</v>
      </c>
      <c r="F579" s="12" t="s">
        <v>74</v>
      </c>
      <c r="G579" s="4" t="s">
        <v>74</v>
      </c>
      <c r="H579" s="12" t="s">
        <v>133</v>
      </c>
      <c r="I579" s="12" t="s">
        <v>40</v>
      </c>
      <c r="J579" s="12" t="s">
        <v>41</v>
      </c>
      <c r="K579" s="11">
        <v>20</v>
      </c>
      <c r="L579" s="4" t="str">
        <f t="shared" si="36"/>
        <v>15-20</v>
      </c>
      <c r="M579" s="12" t="s">
        <v>42</v>
      </c>
      <c r="N579" s="12">
        <v>10</v>
      </c>
      <c r="O579" s="12" t="s">
        <v>58</v>
      </c>
      <c r="P579" s="12" t="s">
        <v>46</v>
      </c>
      <c r="T579" s="7">
        <v>1</v>
      </c>
      <c r="AE579" s="4">
        <f t="shared" si="37"/>
        <v>25</v>
      </c>
      <c r="AF579" s="8">
        <f t="shared" si="38"/>
        <v>1</v>
      </c>
      <c r="AG579" s="8">
        <v>211.39</v>
      </c>
      <c r="AH579" s="4">
        <f t="shared" si="39"/>
        <v>2.5000000000000001E-2</v>
      </c>
      <c r="AI579" s="4">
        <f t="shared" si="39"/>
        <v>5.2847499999999998</v>
      </c>
      <c r="AK579" s="10">
        <f>Q579*(0.0145*((2.5/1.08175)^3.053))+R579*(0.0145*((7.5/1.08175)^3.053))+S579*(0.0145*((15/1.08175)^3.053))+T579*(0.0145*((25/1.08175)^3.053))+U579*(0.0145*((35/1.08175)^3.053))+V579*(0.0145*((45/1.08175)^3.053))+W579*(0.0145*((55/1.08175)^3.053))</f>
        <v>211.39242031612073</v>
      </c>
    </row>
    <row r="580" spans="1:37" ht="12.75" customHeight="1">
      <c r="A580" s="12">
        <v>42</v>
      </c>
      <c r="B580" s="12">
        <v>4</v>
      </c>
      <c r="C580" s="12">
        <v>2</v>
      </c>
      <c r="D580" s="5">
        <v>39485</v>
      </c>
      <c r="E580" s="6" t="s">
        <v>73</v>
      </c>
      <c r="F580" s="12" t="s">
        <v>74</v>
      </c>
      <c r="G580" s="4" t="s">
        <v>74</v>
      </c>
      <c r="H580" s="12" t="s">
        <v>133</v>
      </c>
      <c r="I580" s="12" t="s">
        <v>40</v>
      </c>
      <c r="J580" s="12" t="s">
        <v>41</v>
      </c>
      <c r="K580" s="11">
        <v>20</v>
      </c>
      <c r="L580" s="4" t="str">
        <f t="shared" si="36"/>
        <v>15-20</v>
      </c>
      <c r="M580" s="12" t="s">
        <v>42</v>
      </c>
      <c r="N580" s="12">
        <v>11</v>
      </c>
      <c r="O580" s="12" t="s">
        <v>138</v>
      </c>
      <c r="P580" s="12" t="s">
        <v>81</v>
      </c>
      <c r="U580" s="7">
        <v>1</v>
      </c>
      <c r="AE580" s="4">
        <f t="shared" si="37"/>
        <v>35</v>
      </c>
      <c r="AF580" s="8">
        <f t="shared" si="38"/>
        <v>1</v>
      </c>
      <c r="AG580" s="8">
        <v>630.85</v>
      </c>
      <c r="AH580" s="4">
        <f t="shared" si="39"/>
        <v>2.5000000000000001E-2</v>
      </c>
      <c r="AI580" s="4">
        <f t="shared" si="39"/>
        <v>15.77125</v>
      </c>
      <c r="AK580" s="10">
        <f>Q580*(0.0139*(2.5^3.016))+R580*(0.0139*(7.5^3.016))+S580*(0.0139*(15^3.016))+T580*(0.0139*(25^3.016))+U580*(0.0139*(35^3.016))</f>
        <v>630.84697081245338</v>
      </c>
    </row>
    <row r="581" spans="1:37" ht="12.75" customHeight="1">
      <c r="A581" s="12">
        <v>42</v>
      </c>
      <c r="B581" s="12">
        <v>4</v>
      </c>
      <c r="C581" s="12">
        <v>2</v>
      </c>
      <c r="D581" s="5">
        <v>39485</v>
      </c>
      <c r="E581" s="6" t="s">
        <v>73</v>
      </c>
      <c r="F581" s="12" t="s">
        <v>74</v>
      </c>
      <c r="G581" s="4" t="s">
        <v>74</v>
      </c>
      <c r="H581" s="12" t="s">
        <v>133</v>
      </c>
      <c r="I581" s="12" t="s">
        <v>40</v>
      </c>
      <c r="J581" s="12" t="s">
        <v>41</v>
      </c>
      <c r="K581" s="11">
        <v>20</v>
      </c>
      <c r="L581" s="4" t="str">
        <f t="shared" si="36"/>
        <v>15-20</v>
      </c>
      <c r="M581" s="12" t="s">
        <v>42</v>
      </c>
      <c r="N581" s="12">
        <v>12</v>
      </c>
      <c r="O581" s="12" t="s">
        <v>72</v>
      </c>
      <c r="P581" s="6" t="s">
        <v>46</v>
      </c>
      <c r="R581" s="7">
        <v>2</v>
      </c>
      <c r="AE581" s="4">
        <f t="shared" si="37"/>
        <v>7.5</v>
      </c>
      <c r="AF581" s="8">
        <f t="shared" si="38"/>
        <v>2</v>
      </c>
      <c r="AG581" s="8">
        <v>11.61</v>
      </c>
      <c r="AH581" s="4">
        <f t="shared" si="39"/>
        <v>0.05</v>
      </c>
      <c r="AI581" s="4">
        <f t="shared" si="39"/>
        <v>0.29025000000000001</v>
      </c>
      <c r="AK581" s="10">
        <f>Q581*(0.0128*(2.5^3.036))+R581*(0.0128*(7.5^3.036))+S581*(0.0128*(15^3.036))</f>
        <v>11.612506256000772</v>
      </c>
    </row>
    <row r="582" spans="1:37" ht="12.75" customHeight="1">
      <c r="A582" s="12">
        <v>42</v>
      </c>
      <c r="B582" s="12">
        <v>4</v>
      </c>
      <c r="C582" s="12">
        <v>2</v>
      </c>
      <c r="D582" s="5">
        <v>39485</v>
      </c>
      <c r="E582" s="6" t="s">
        <v>73</v>
      </c>
      <c r="F582" s="12" t="s">
        <v>74</v>
      </c>
      <c r="G582" s="4" t="s">
        <v>74</v>
      </c>
      <c r="H582" s="12" t="s">
        <v>133</v>
      </c>
      <c r="I582" s="12" t="s">
        <v>40</v>
      </c>
      <c r="J582" s="12" t="s">
        <v>41</v>
      </c>
      <c r="K582" s="11">
        <v>20</v>
      </c>
      <c r="L582" s="4" t="str">
        <f t="shared" si="36"/>
        <v>15-20</v>
      </c>
      <c r="M582" s="12" t="s">
        <v>42</v>
      </c>
      <c r="N582" s="12">
        <v>13</v>
      </c>
      <c r="O582" s="12" t="s">
        <v>66</v>
      </c>
      <c r="P582" s="12" t="s">
        <v>46</v>
      </c>
      <c r="Q582" s="7">
        <v>9</v>
      </c>
      <c r="AE582" s="4">
        <f t="shared" si="37"/>
        <v>2.5</v>
      </c>
      <c r="AF582" s="8">
        <f t="shared" si="38"/>
        <v>9</v>
      </c>
      <c r="AG582" s="8">
        <v>2.5499999999999998</v>
      </c>
      <c r="AH582" s="4">
        <f t="shared" si="39"/>
        <v>0.22500000000000001</v>
      </c>
      <c r="AI582" s="4">
        <f t="shared" si="39"/>
        <v>6.3750000000000001E-2</v>
      </c>
      <c r="AJ582" s="13"/>
      <c r="AK582" s="10">
        <f>Q582*(0.0213*(2.5^2.8235))+R582*(0.0213*(7.5^2.8235))</f>
        <v>2.5480369839946606</v>
      </c>
    </row>
    <row r="583" spans="1:37" ht="12.75" customHeight="1">
      <c r="A583" s="12">
        <v>42</v>
      </c>
      <c r="B583" s="12">
        <v>4</v>
      </c>
      <c r="C583" s="12">
        <v>2</v>
      </c>
      <c r="D583" s="5">
        <v>39485</v>
      </c>
      <c r="E583" s="6" t="s">
        <v>73</v>
      </c>
      <c r="F583" s="12" t="s">
        <v>74</v>
      </c>
      <c r="G583" s="4" t="s">
        <v>74</v>
      </c>
      <c r="H583" s="12" t="s">
        <v>133</v>
      </c>
      <c r="I583" s="12" t="s">
        <v>40</v>
      </c>
      <c r="J583" s="12" t="s">
        <v>41</v>
      </c>
      <c r="K583" s="11">
        <v>20</v>
      </c>
      <c r="L583" s="4" t="str">
        <f t="shared" si="36"/>
        <v>15-20</v>
      </c>
      <c r="M583" s="12" t="s">
        <v>42</v>
      </c>
      <c r="N583" s="12">
        <v>14</v>
      </c>
      <c r="O583" s="12" t="s">
        <v>85</v>
      </c>
      <c r="P583" s="6" t="s">
        <v>46</v>
      </c>
      <c r="Q583" s="7">
        <v>2</v>
      </c>
      <c r="AE583" s="4">
        <f t="shared" si="37"/>
        <v>2.5</v>
      </c>
      <c r="AF583" s="8">
        <f t="shared" si="38"/>
        <v>2</v>
      </c>
      <c r="AG583" s="8">
        <v>0.28000000000000003</v>
      </c>
      <c r="AH583" s="4">
        <f t="shared" si="39"/>
        <v>0.05</v>
      </c>
      <c r="AI583" s="4">
        <f t="shared" si="39"/>
        <v>7.000000000000001E-3</v>
      </c>
      <c r="AK583" s="10">
        <f>Q583*(0.0091*(2.5^3))+R583*(0.0091*(7.5^3))</f>
        <v>0.28437499999999999</v>
      </c>
    </row>
    <row r="584" spans="1:37" s="13" customFormat="1" ht="12.75" customHeight="1">
      <c r="A584" s="12">
        <v>42</v>
      </c>
      <c r="B584" s="12">
        <v>4</v>
      </c>
      <c r="C584" s="12">
        <v>2</v>
      </c>
      <c r="D584" s="5">
        <v>39485</v>
      </c>
      <c r="E584" s="6" t="s">
        <v>73</v>
      </c>
      <c r="F584" s="12" t="s">
        <v>74</v>
      </c>
      <c r="G584" s="4" t="s">
        <v>74</v>
      </c>
      <c r="H584" s="12" t="s">
        <v>133</v>
      </c>
      <c r="I584" s="12" t="s">
        <v>40</v>
      </c>
      <c r="J584" s="12" t="s">
        <v>41</v>
      </c>
      <c r="K584" s="11">
        <v>20</v>
      </c>
      <c r="L584" s="4" t="str">
        <f t="shared" si="36"/>
        <v>15-20</v>
      </c>
      <c r="M584" s="12" t="s">
        <v>42</v>
      </c>
      <c r="N584" s="12">
        <v>15</v>
      </c>
      <c r="O584" s="12" t="s">
        <v>71</v>
      </c>
      <c r="P584" s="6" t="s">
        <v>46</v>
      </c>
      <c r="Q584" s="7">
        <v>6</v>
      </c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4">
        <f t="shared" si="37"/>
        <v>2.5</v>
      </c>
      <c r="AF584" s="8">
        <f t="shared" si="38"/>
        <v>6</v>
      </c>
      <c r="AG584" s="8">
        <v>0.83</v>
      </c>
      <c r="AH584" s="4">
        <f t="shared" si="39"/>
        <v>0.15</v>
      </c>
      <c r="AI584" s="4">
        <f t="shared" si="39"/>
        <v>2.0749999999999998E-2</v>
      </c>
      <c r="AJ584" s="4"/>
      <c r="AK584" s="10">
        <f>Q584*(0.0089*(2.5^3))+R584*(0.0089*(7.5^3))</f>
        <v>0.83437500000000009</v>
      </c>
    </row>
    <row r="585" spans="1:37" ht="12.75" customHeight="1">
      <c r="A585" s="12">
        <v>43</v>
      </c>
      <c r="B585" s="12">
        <v>4</v>
      </c>
      <c r="C585" s="12">
        <v>2</v>
      </c>
      <c r="D585" s="5">
        <v>39485</v>
      </c>
      <c r="E585" s="6" t="s">
        <v>73</v>
      </c>
      <c r="F585" s="12" t="s">
        <v>74</v>
      </c>
      <c r="G585" s="4" t="s">
        <v>74</v>
      </c>
      <c r="H585" s="12" t="s">
        <v>133</v>
      </c>
      <c r="I585" s="12" t="s">
        <v>93</v>
      </c>
      <c r="J585" s="12" t="s">
        <v>41</v>
      </c>
      <c r="K585" s="11">
        <v>18</v>
      </c>
      <c r="L585" s="4" t="str">
        <f t="shared" si="36"/>
        <v>15-20</v>
      </c>
      <c r="M585" s="12" t="s">
        <v>76</v>
      </c>
      <c r="N585" s="12">
        <v>1</v>
      </c>
      <c r="O585" s="12" t="s">
        <v>62</v>
      </c>
      <c r="P585" s="12" t="s">
        <v>63</v>
      </c>
      <c r="S585" s="7">
        <v>1</v>
      </c>
      <c r="AE585" s="4">
        <f t="shared" si="37"/>
        <v>15</v>
      </c>
      <c r="AF585" s="8">
        <f t="shared" si="38"/>
        <v>1</v>
      </c>
      <c r="AG585" s="8">
        <v>54.41</v>
      </c>
      <c r="AH585" s="4">
        <f t="shared" si="39"/>
        <v>2.5000000000000001E-2</v>
      </c>
      <c r="AI585" s="4">
        <f t="shared" si="39"/>
        <v>1.36025</v>
      </c>
      <c r="AK585" s="10">
        <f>R585*(0.0114*(7.5^3.128))+S585*(0.0114*(15^3.128))+T585*(0.0114*(25^3.128))+U585*(0.0114*(35^3.128))</f>
        <v>54.414959423729201</v>
      </c>
    </row>
    <row r="586" spans="1:37" ht="12.75" customHeight="1">
      <c r="A586" s="12">
        <v>43</v>
      </c>
      <c r="B586" s="12">
        <v>4</v>
      </c>
      <c r="C586" s="12">
        <v>2</v>
      </c>
      <c r="D586" s="5">
        <v>39485</v>
      </c>
      <c r="E586" s="6" t="s">
        <v>73</v>
      </c>
      <c r="F586" s="12" t="s">
        <v>74</v>
      </c>
      <c r="G586" s="4" t="s">
        <v>74</v>
      </c>
      <c r="H586" s="12" t="s">
        <v>133</v>
      </c>
      <c r="I586" s="12" t="s">
        <v>93</v>
      </c>
      <c r="J586" s="12" t="s">
        <v>41</v>
      </c>
      <c r="K586" s="11">
        <v>18</v>
      </c>
      <c r="L586" s="4" t="str">
        <f t="shared" si="36"/>
        <v>15-20</v>
      </c>
      <c r="M586" s="12" t="s">
        <v>76</v>
      </c>
      <c r="N586" s="12">
        <v>2</v>
      </c>
      <c r="O586" s="12" t="s">
        <v>72</v>
      </c>
      <c r="P586" s="6" t="s">
        <v>46</v>
      </c>
      <c r="Q586" s="15">
        <v>1</v>
      </c>
      <c r="AE586" s="4">
        <f t="shared" si="37"/>
        <v>2.5</v>
      </c>
      <c r="AF586" s="8">
        <f t="shared" si="38"/>
        <v>1</v>
      </c>
      <c r="AG586" s="8">
        <v>0.21</v>
      </c>
      <c r="AH586" s="4">
        <f t="shared" si="39"/>
        <v>2.5000000000000001E-2</v>
      </c>
      <c r="AI586" s="4">
        <f t="shared" si="39"/>
        <v>5.2499999999999995E-3</v>
      </c>
      <c r="AK586" s="10">
        <f>Q586*(0.0128*(2.5^3.036))+R586*(0.0128*(7.5^3.036))+S586*(0.0128*(15^3.036))</f>
        <v>0.20670731032441741</v>
      </c>
    </row>
    <row r="587" spans="1:37" s="9" customFormat="1" ht="12.75" customHeight="1">
      <c r="A587" s="12">
        <v>43</v>
      </c>
      <c r="B587" s="12">
        <v>4</v>
      </c>
      <c r="C587" s="12">
        <v>2</v>
      </c>
      <c r="D587" s="5">
        <v>39485</v>
      </c>
      <c r="E587" s="6" t="s">
        <v>73</v>
      </c>
      <c r="F587" s="12" t="s">
        <v>74</v>
      </c>
      <c r="G587" s="4" t="s">
        <v>74</v>
      </c>
      <c r="H587" s="12" t="s">
        <v>133</v>
      </c>
      <c r="I587" s="12" t="s">
        <v>93</v>
      </c>
      <c r="J587" s="12" t="s">
        <v>41</v>
      </c>
      <c r="K587" s="11">
        <v>18</v>
      </c>
      <c r="L587" s="4" t="str">
        <f t="shared" si="36"/>
        <v>15-20</v>
      </c>
      <c r="M587" s="12" t="s">
        <v>76</v>
      </c>
      <c r="N587" s="12">
        <v>3</v>
      </c>
      <c r="O587" s="12" t="s">
        <v>52</v>
      </c>
      <c r="P587" s="6" t="s">
        <v>46</v>
      </c>
      <c r="Q587" s="7"/>
      <c r="R587" s="7"/>
      <c r="S587" s="7">
        <v>100</v>
      </c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4">
        <f t="shared" si="37"/>
        <v>15</v>
      </c>
      <c r="AF587" s="8">
        <f t="shared" si="38"/>
        <v>100</v>
      </c>
      <c r="AG587" s="8">
        <v>2500.17</v>
      </c>
      <c r="AH587" s="4">
        <f t="shared" si="39"/>
        <v>2.5</v>
      </c>
      <c r="AI587" s="4">
        <f t="shared" si="39"/>
        <v>62.504249999999999</v>
      </c>
      <c r="AJ587" s="4"/>
      <c r="AK587" s="10">
        <f>Q587*(0.01*(((2.5-1.82)/1.15)^3.208))+R587*(0.01*(((7.5-1.82)/1.15)^3.208))+S587*(0.01*(((15-1.82)/1.15)^3.208))+T587*(0.01*(((25-1.82)/1.15)^3.208))</f>
        <v>2500.1724441339957</v>
      </c>
    </row>
    <row r="588" spans="1:37" ht="12.75" customHeight="1">
      <c r="A588" s="12">
        <v>43</v>
      </c>
      <c r="B588" s="12">
        <v>4</v>
      </c>
      <c r="C588" s="12">
        <v>2</v>
      </c>
      <c r="D588" s="5">
        <v>39485</v>
      </c>
      <c r="E588" s="6" t="s">
        <v>73</v>
      </c>
      <c r="F588" s="12" t="s">
        <v>74</v>
      </c>
      <c r="G588" s="4" t="s">
        <v>74</v>
      </c>
      <c r="H588" s="12" t="s">
        <v>133</v>
      </c>
      <c r="I588" s="12" t="s">
        <v>93</v>
      </c>
      <c r="J588" s="12" t="s">
        <v>41</v>
      </c>
      <c r="K588" s="11">
        <v>18</v>
      </c>
      <c r="L588" s="4" t="str">
        <f t="shared" si="36"/>
        <v>15-20</v>
      </c>
      <c r="M588" s="12" t="s">
        <v>76</v>
      </c>
      <c r="N588" s="12">
        <v>4</v>
      </c>
      <c r="O588" s="4" t="s">
        <v>60</v>
      </c>
      <c r="P588" s="12" t="s">
        <v>48</v>
      </c>
      <c r="Q588" s="15">
        <v>1</v>
      </c>
      <c r="AE588" s="4">
        <f t="shared" si="37"/>
        <v>2.5</v>
      </c>
      <c r="AF588" s="8">
        <f t="shared" si="38"/>
        <v>1</v>
      </c>
      <c r="AG588" s="8">
        <v>0.28999999999999998</v>
      </c>
      <c r="AH588" s="4">
        <f t="shared" si="39"/>
        <v>2.5000000000000001E-2</v>
      </c>
      <c r="AI588" s="4">
        <f t="shared" si="39"/>
        <v>7.2499999999999995E-3</v>
      </c>
      <c r="AK588" s="10">
        <f>Q588*(0.0197*(2.5^2.9174))+R588*(0.0197*(7.5^2.9174))+S588*(0.0197*(15^2.9174))</f>
        <v>0.28537531735533872</v>
      </c>
    </row>
    <row r="589" spans="1:37" ht="12.75" customHeight="1">
      <c r="A589" s="12">
        <v>43</v>
      </c>
      <c r="B589" s="12">
        <v>4</v>
      </c>
      <c r="C589" s="12">
        <v>2</v>
      </c>
      <c r="D589" s="5">
        <v>39485</v>
      </c>
      <c r="E589" s="6" t="s">
        <v>73</v>
      </c>
      <c r="F589" s="12" t="s">
        <v>74</v>
      </c>
      <c r="G589" s="4" t="s">
        <v>74</v>
      </c>
      <c r="H589" s="12" t="s">
        <v>133</v>
      </c>
      <c r="I589" s="12" t="s">
        <v>93</v>
      </c>
      <c r="J589" s="12" t="s">
        <v>41</v>
      </c>
      <c r="K589" s="11">
        <v>18</v>
      </c>
      <c r="L589" s="4" t="str">
        <f t="shared" si="36"/>
        <v>15-20</v>
      </c>
      <c r="M589" s="12" t="s">
        <v>76</v>
      </c>
      <c r="N589" s="12">
        <v>5</v>
      </c>
      <c r="O589" s="12" t="s">
        <v>53</v>
      </c>
      <c r="P589" s="12" t="s">
        <v>54</v>
      </c>
      <c r="S589" s="7">
        <v>1</v>
      </c>
      <c r="AE589" s="4">
        <f t="shared" si="37"/>
        <v>15</v>
      </c>
      <c r="AF589" s="8">
        <f t="shared" si="38"/>
        <v>1</v>
      </c>
      <c r="AG589" s="8">
        <v>56.06</v>
      </c>
      <c r="AH589" s="4">
        <f t="shared" si="39"/>
        <v>2.5000000000000001E-2</v>
      </c>
      <c r="AI589" s="4">
        <f t="shared" si="39"/>
        <v>1.4015</v>
      </c>
      <c r="AJ589" s="13"/>
      <c r="AK589" s="10">
        <f>Q589*(0.026*(2.5^2.87))+R589*(0.026*(7.5^2.87))+S589*(0.0236*((15/1.1)^2.975))+T589*(0.0236*((25/1.1)^2.975))+U589*(0.0236*((35/1.1)^2.975))</f>
        <v>56.058343489258633</v>
      </c>
    </row>
    <row r="590" spans="1:37" ht="12.75" customHeight="1">
      <c r="A590" s="12">
        <v>43</v>
      </c>
      <c r="B590" s="12">
        <v>4</v>
      </c>
      <c r="C590" s="12">
        <v>2</v>
      </c>
      <c r="D590" s="5">
        <v>39485</v>
      </c>
      <c r="E590" s="6" t="s">
        <v>73</v>
      </c>
      <c r="F590" s="12" t="s">
        <v>74</v>
      </c>
      <c r="G590" s="4" t="s">
        <v>74</v>
      </c>
      <c r="H590" s="12" t="s">
        <v>133</v>
      </c>
      <c r="I590" s="12" t="s">
        <v>93</v>
      </c>
      <c r="J590" s="12" t="s">
        <v>41</v>
      </c>
      <c r="K590" s="11">
        <v>18</v>
      </c>
      <c r="L590" s="4" t="str">
        <f t="shared" si="36"/>
        <v>15-20</v>
      </c>
      <c r="M590" s="12" t="s">
        <v>76</v>
      </c>
      <c r="N590" s="12">
        <v>6</v>
      </c>
      <c r="O590" s="12" t="s">
        <v>79</v>
      </c>
      <c r="P590" s="12" t="s">
        <v>54</v>
      </c>
      <c r="U590" s="7">
        <v>1</v>
      </c>
      <c r="AE590" s="4">
        <f t="shared" si="37"/>
        <v>35</v>
      </c>
      <c r="AF590" s="8">
        <f t="shared" si="38"/>
        <v>1</v>
      </c>
      <c r="AG590" s="8">
        <v>872.21</v>
      </c>
      <c r="AH590" s="4">
        <f t="shared" si="39"/>
        <v>2.5000000000000001E-2</v>
      </c>
      <c r="AI590" s="4">
        <f t="shared" si="39"/>
        <v>21.805250000000001</v>
      </c>
      <c r="AK590" s="10">
        <f>Q590*(0.024*(2.5^2.93))+R590*(0.024*(7.5^2.93))+S590*(0.0225*((15/1.03416)^3))+T590*(0.0225*((25/1.03416)^3))+U590*(0.0225*((35/1.03416)^3))</f>
        <v>872.21478418319157</v>
      </c>
    </row>
    <row r="591" spans="1:37" s="13" customFormat="1" ht="12.75" customHeight="1">
      <c r="A591" s="12">
        <v>43</v>
      </c>
      <c r="B591" s="12">
        <v>4</v>
      </c>
      <c r="C591" s="12">
        <v>2</v>
      </c>
      <c r="D591" s="5">
        <v>39485</v>
      </c>
      <c r="E591" s="6" t="s">
        <v>73</v>
      </c>
      <c r="F591" s="12" t="s">
        <v>74</v>
      </c>
      <c r="G591" s="4" t="s">
        <v>74</v>
      </c>
      <c r="H591" s="12" t="s">
        <v>133</v>
      </c>
      <c r="I591" s="12" t="s">
        <v>93</v>
      </c>
      <c r="J591" s="12" t="s">
        <v>41</v>
      </c>
      <c r="K591" s="11">
        <v>18</v>
      </c>
      <c r="L591" s="4" t="str">
        <f t="shared" si="36"/>
        <v>15-20</v>
      </c>
      <c r="M591" s="12" t="s">
        <v>76</v>
      </c>
      <c r="N591" s="12">
        <v>7</v>
      </c>
      <c r="O591" s="12" t="s">
        <v>95</v>
      </c>
      <c r="P591" s="6" t="s">
        <v>56</v>
      </c>
      <c r="Q591" s="7"/>
      <c r="R591" s="7"/>
      <c r="S591" s="7"/>
      <c r="T591" s="7">
        <v>1</v>
      </c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4">
        <f t="shared" si="37"/>
        <v>25</v>
      </c>
      <c r="AF591" s="8">
        <f t="shared" si="38"/>
        <v>1</v>
      </c>
      <c r="AG591" s="8">
        <v>309.64999999999998</v>
      </c>
      <c r="AH591" s="4">
        <f t="shared" si="39"/>
        <v>2.5000000000000001E-2</v>
      </c>
      <c r="AI591" s="4">
        <f t="shared" si="39"/>
        <v>7.7412499999999991</v>
      </c>
      <c r="AJ591" s="4"/>
      <c r="AK591" s="10">
        <f>S591*(0.0204*(15^2.991))+T591*(0.0204*(25^2.991))+U591*(0.0204*(35^2.991))</f>
        <v>309.64832376527772</v>
      </c>
    </row>
    <row r="592" spans="1:37" ht="12.75" customHeight="1">
      <c r="A592" s="12">
        <v>43</v>
      </c>
      <c r="B592" s="12">
        <v>4</v>
      </c>
      <c r="C592" s="12">
        <v>2</v>
      </c>
      <c r="D592" s="5">
        <v>39485</v>
      </c>
      <c r="E592" s="6" t="s">
        <v>73</v>
      </c>
      <c r="F592" s="12" t="s">
        <v>74</v>
      </c>
      <c r="G592" s="4" t="s">
        <v>74</v>
      </c>
      <c r="H592" s="12" t="s">
        <v>133</v>
      </c>
      <c r="I592" s="12" t="s">
        <v>93</v>
      </c>
      <c r="J592" s="12" t="s">
        <v>41</v>
      </c>
      <c r="K592" s="11">
        <v>18</v>
      </c>
      <c r="L592" s="4" t="str">
        <f t="shared" si="36"/>
        <v>15-20</v>
      </c>
      <c r="M592" s="12" t="s">
        <v>76</v>
      </c>
      <c r="N592" s="12">
        <v>8</v>
      </c>
      <c r="O592" s="12" t="s">
        <v>138</v>
      </c>
      <c r="P592" s="12" t="s">
        <v>81</v>
      </c>
      <c r="U592" s="7">
        <v>3</v>
      </c>
      <c r="AE592" s="4">
        <f t="shared" si="37"/>
        <v>35</v>
      </c>
      <c r="AF592" s="8">
        <f t="shared" si="38"/>
        <v>3</v>
      </c>
      <c r="AG592" s="8">
        <v>1892.54</v>
      </c>
      <c r="AH592" s="4">
        <f t="shared" si="39"/>
        <v>7.4999999999999997E-2</v>
      </c>
      <c r="AI592" s="4">
        <f t="shared" si="39"/>
        <v>47.313499999999998</v>
      </c>
      <c r="AK592" s="10">
        <f>Q592*(0.0139*(2.5^3.016))+R592*(0.0139*(7.5^3.016))+S592*(0.0139*(15^3.016))+T592*(0.0139*(25^3.016))+U592*(0.0139*(35^3.016))</f>
        <v>1892.54091243736</v>
      </c>
    </row>
    <row r="593" spans="1:37" s="9" customFormat="1" ht="12.75" customHeight="1">
      <c r="A593" s="12">
        <v>43</v>
      </c>
      <c r="B593" s="12">
        <v>4</v>
      </c>
      <c r="C593" s="12">
        <v>2</v>
      </c>
      <c r="D593" s="5">
        <v>39485</v>
      </c>
      <c r="E593" s="6" t="s">
        <v>73</v>
      </c>
      <c r="F593" s="12" t="s">
        <v>74</v>
      </c>
      <c r="G593" s="4" t="s">
        <v>74</v>
      </c>
      <c r="H593" s="12" t="s">
        <v>133</v>
      </c>
      <c r="I593" s="12" t="s">
        <v>93</v>
      </c>
      <c r="J593" s="12" t="s">
        <v>41</v>
      </c>
      <c r="K593" s="11">
        <v>18</v>
      </c>
      <c r="L593" s="4" t="str">
        <f t="shared" si="36"/>
        <v>15-20</v>
      </c>
      <c r="M593" s="12" t="s">
        <v>76</v>
      </c>
      <c r="N593" s="12">
        <v>9</v>
      </c>
      <c r="O593" s="12" t="s">
        <v>82</v>
      </c>
      <c r="P593" s="6" t="s">
        <v>46</v>
      </c>
      <c r="Q593" s="7"/>
      <c r="R593" s="7"/>
      <c r="S593" s="7"/>
      <c r="T593" s="7">
        <v>1</v>
      </c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4">
        <f t="shared" si="37"/>
        <v>25</v>
      </c>
      <c r="AF593" s="8">
        <f t="shared" si="38"/>
        <v>1</v>
      </c>
      <c r="AG593" s="8">
        <v>251.27</v>
      </c>
      <c r="AH593" s="4">
        <f t="shared" si="39"/>
        <v>2.5000000000000001E-2</v>
      </c>
      <c r="AI593" s="4">
        <f t="shared" si="39"/>
        <v>6.2817500000000006</v>
      </c>
      <c r="AJ593" s="4"/>
      <c r="AK593" s="10">
        <f>Q593*(0.0121*((2.5/1.09)^3.161))+R593*(0.0121*((7.5/1.09)^3.161))+S593*(0.0335*(15^2.772))+T593*(0.0335*(25^2.772))+U593*(0.0335*(35^2.772))</f>
        <v>251.26645415008608</v>
      </c>
    </row>
    <row r="594" spans="1:37" ht="12.75" customHeight="1">
      <c r="A594" s="12">
        <v>43</v>
      </c>
      <c r="B594" s="12">
        <v>4</v>
      </c>
      <c r="C594" s="12">
        <v>2</v>
      </c>
      <c r="D594" s="5">
        <v>39485</v>
      </c>
      <c r="E594" s="6" t="s">
        <v>73</v>
      </c>
      <c r="F594" s="12" t="s">
        <v>74</v>
      </c>
      <c r="G594" s="4" t="s">
        <v>74</v>
      </c>
      <c r="H594" s="12" t="s">
        <v>133</v>
      </c>
      <c r="I594" s="12" t="s">
        <v>93</v>
      </c>
      <c r="J594" s="12" t="s">
        <v>41</v>
      </c>
      <c r="K594" s="11">
        <v>18</v>
      </c>
      <c r="L594" s="4" t="str">
        <f t="shared" si="36"/>
        <v>15-20</v>
      </c>
      <c r="M594" s="12" t="s">
        <v>76</v>
      </c>
      <c r="N594" s="12">
        <v>10</v>
      </c>
      <c r="O594" s="12" t="s">
        <v>121</v>
      </c>
      <c r="P594" s="6" t="s">
        <v>56</v>
      </c>
      <c r="U594" s="7">
        <v>2</v>
      </c>
      <c r="AE594" s="4">
        <f t="shared" si="37"/>
        <v>35</v>
      </c>
      <c r="AF594" s="8">
        <f t="shared" si="38"/>
        <v>2</v>
      </c>
      <c r="AG594" s="8">
        <v>2724.47</v>
      </c>
      <c r="AH594" s="4">
        <f t="shared" si="39"/>
        <v>0.05</v>
      </c>
      <c r="AI594" s="4">
        <f t="shared" si="39"/>
        <v>68.111750000000001</v>
      </c>
      <c r="AK594" s="10">
        <f>S594*(0.0203*(15^3.126))+T594*(0.0203*(25^3.126))+U594*(0.0203*(35^3.126))</f>
        <v>2724.474454712727</v>
      </c>
    </row>
    <row r="595" spans="1:37" ht="12.75" customHeight="1">
      <c r="A595" s="12">
        <v>43</v>
      </c>
      <c r="B595" s="12">
        <v>4</v>
      </c>
      <c r="C595" s="12">
        <v>2</v>
      </c>
      <c r="D595" s="5">
        <v>39485</v>
      </c>
      <c r="E595" s="6" t="s">
        <v>73</v>
      </c>
      <c r="F595" s="12" t="s">
        <v>74</v>
      </c>
      <c r="G595" s="4" t="s">
        <v>74</v>
      </c>
      <c r="H595" s="12" t="s">
        <v>133</v>
      </c>
      <c r="I595" s="12" t="s">
        <v>93</v>
      </c>
      <c r="J595" s="12" t="s">
        <v>41</v>
      </c>
      <c r="K595" s="11">
        <v>18</v>
      </c>
      <c r="L595" s="4" t="str">
        <f t="shared" si="36"/>
        <v>15-20</v>
      </c>
      <c r="M595" s="12" t="s">
        <v>76</v>
      </c>
      <c r="N595" s="12">
        <v>11</v>
      </c>
      <c r="O595" s="12" t="s">
        <v>129</v>
      </c>
      <c r="P595" s="6" t="s">
        <v>63</v>
      </c>
      <c r="T595" s="7">
        <v>2</v>
      </c>
      <c r="AE595" s="4">
        <f t="shared" si="37"/>
        <v>25</v>
      </c>
      <c r="AF595" s="8">
        <f t="shared" si="38"/>
        <v>2</v>
      </c>
      <c r="AG595" s="8">
        <v>335.6</v>
      </c>
      <c r="AH595" s="4">
        <f t="shared" si="39"/>
        <v>0.05</v>
      </c>
      <c r="AI595" s="4">
        <f t="shared" si="39"/>
        <v>8.39</v>
      </c>
      <c r="AK595" s="10">
        <f>S595*(0.0105*(15^3.007))+T595*(0.0105*(25^3.007))</f>
        <v>335.60227857296752</v>
      </c>
    </row>
    <row r="596" spans="1:37" ht="12.75" customHeight="1">
      <c r="A596" s="12">
        <v>43</v>
      </c>
      <c r="B596" s="12">
        <v>4</v>
      </c>
      <c r="C596" s="12">
        <v>2</v>
      </c>
      <c r="D596" s="5">
        <v>39485</v>
      </c>
      <c r="E596" s="6" t="s">
        <v>73</v>
      </c>
      <c r="F596" s="12" t="s">
        <v>74</v>
      </c>
      <c r="G596" s="4" t="s">
        <v>74</v>
      </c>
      <c r="H596" s="12" t="s">
        <v>133</v>
      </c>
      <c r="I596" s="12" t="s">
        <v>93</v>
      </c>
      <c r="J596" s="12" t="s">
        <v>41</v>
      </c>
      <c r="K596" s="11">
        <v>18</v>
      </c>
      <c r="L596" s="4" t="str">
        <f t="shared" si="36"/>
        <v>15-20</v>
      </c>
      <c r="M596" s="12" t="s">
        <v>76</v>
      </c>
      <c r="N596" s="12">
        <v>12</v>
      </c>
      <c r="O596" s="12" t="s">
        <v>58</v>
      </c>
      <c r="P596" s="12" t="s">
        <v>46</v>
      </c>
      <c r="T596" s="15">
        <v>1</v>
      </c>
      <c r="AE596" s="4">
        <f t="shared" si="37"/>
        <v>25</v>
      </c>
      <c r="AF596" s="8">
        <f t="shared" si="38"/>
        <v>1</v>
      </c>
      <c r="AG596" s="8">
        <v>211.39</v>
      </c>
      <c r="AH596" s="4">
        <f t="shared" si="39"/>
        <v>2.5000000000000001E-2</v>
      </c>
      <c r="AI596" s="4">
        <f t="shared" si="39"/>
        <v>5.2847499999999998</v>
      </c>
      <c r="AK596" s="10">
        <f>Q596*(0.0145*((2.5/1.08175)^3.053))+R596*(0.0145*((7.5/1.08175)^3.053))+S596*(0.0145*((15/1.08175)^3.053))+T596*(0.0145*((25/1.08175)^3.053))+U596*(0.0145*((35/1.08175)^3.053))+V596*(0.0145*((45/1.08175)^3.053))+W596*(0.0145*((55/1.08175)^3.053))</f>
        <v>211.39242031612073</v>
      </c>
    </row>
    <row r="597" spans="1:37" ht="12.75" customHeight="1">
      <c r="A597" s="12">
        <v>43</v>
      </c>
      <c r="B597" s="12">
        <v>4</v>
      </c>
      <c r="C597" s="12">
        <v>2</v>
      </c>
      <c r="D597" s="5">
        <v>39485</v>
      </c>
      <c r="E597" s="6" t="s">
        <v>73</v>
      </c>
      <c r="F597" s="12" t="s">
        <v>74</v>
      </c>
      <c r="G597" s="4" t="s">
        <v>74</v>
      </c>
      <c r="H597" s="12" t="s">
        <v>133</v>
      </c>
      <c r="I597" s="12" t="s">
        <v>93</v>
      </c>
      <c r="J597" s="12" t="s">
        <v>41</v>
      </c>
      <c r="K597" s="11">
        <v>18</v>
      </c>
      <c r="L597" s="4" t="str">
        <f t="shared" si="36"/>
        <v>15-20</v>
      </c>
      <c r="M597" s="12" t="s">
        <v>76</v>
      </c>
      <c r="N597" s="12">
        <v>13</v>
      </c>
      <c r="O597" s="12" t="s">
        <v>101</v>
      </c>
      <c r="P597" s="12" t="s">
        <v>46</v>
      </c>
      <c r="T597" s="15">
        <v>1</v>
      </c>
      <c r="AE597" s="4">
        <f t="shared" si="37"/>
        <v>25</v>
      </c>
      <c r="AF597" s="8">
        <f t="shared" si="38"/>
        <v>1</v>
      </c>
      <c r="AG597" s="8">
        <v>281.55</v>
      </c>
      <c r="AH597" s="4">
        <f t="shared" si="39"/>
        <v>2.5000000000000001E-2</v>
      </c>
      <c r="AI597" s="4">
        <f t="shared" si="39"/>
        <v>7.0387500000000003</v>
      </c>
      <c r="AK597" s="10">
        <f>Q597*(0.0148*((2.5/1.11359)^3.167))+R597*(0.0148*((7.5/1.11359)^3.167))+S597*(0.0148*((15/1.11359)^3.167))+T597*(0.0148*((25/1.11359)^3.167))+U597*(0.0148*((35/1.11359)^3.167))</f>
        <v>281.55200669977285</v>
      </c>
    </row>
    <row r="598" spans="1:37" ht="12.75" customHeight="1">
      <c r="A598" s="12">
        <v>43</v>
      </c>
      <c r="B598" s="12">
        <v>4</v>
      </c>
      <c r="C598" s="12">
        <v>2</v>
      </c>
      <c r="D598" s="5">
        <v>39485</v>
      </c>
      <c r="E598" s="6" t="s">
        <v>73</v>
      </c>
      <c r="F598" s="12" t="s">
        <v>74</v>
      </c>
      <c r="G598" s="4" t="s">
        <v>74</v>
      </c>
      <c r="H598" s="12" t="s">
        <v>133</v>
      </c>
      <c r="I598" s="12" t="s">
        <v>93</v>
      </c>
      <c r="J598" s="12" t="s">
        <v>41</v>
      </c>
      <c r="K598" s="11">
        <v>18</v>
      </c>
      <c r="L598" s="4" t="str">
        <f t="shared" si="36"/>
        <v>15-20</v>
      </c>
      <c r="M598" s="12" t="s">
        <v>76</v>
      </c>
      <c r="N598" s="12">
        <v>14</v>
      </c>
      <c r="O598" s="12" t="s">
        <v>77</v>
      </c>
      <c r="P598" s="6" t="s">
        <v>48</v>
      </c>
      <c r="S598" s="7">
        <v>1</v>
      </c>
      <c r="AE598" s="4">
        <f t="shared" si="37"/>
        <v>15</v>
      </c>
      <c r="AF598" s="8">
        <f t="shared" si="38"/>
        <v>1</v>
      </c>
      <c r="AG598" s="8">
        <v>98.34</v>
      </c>
      <c r="AH598" s="4">
        <f t="shared" si="39"/>
        <v>2.5000000000000001E-2</v>
      </c>
      <c r="AI598" s="4">
        <f t="shared" si="39"/>
        <v>2.4584999999999999</v>
      </c>
      <c r="AK598" s="10">
        <f>R598*(0.0428*(7.5^2.858))+S598*(0.0428*(15^2.858))+T598*(0.0428*(25^2.858))+U598*(0.0428*(35^2.858))</f>
        <v>98.336011053719943</v>
      </c>
    </row>
    <row r="599" spans="1:37" ht="12.75" customHeight="1">
      <c r="A599" s="12">
        <v>43</v>
      </c>
      <c r="B599" s="12">
        <v>4</v>
      </c>
      <c r="C599" s="12">
        <v>2</v>
      </c>
      <c r="D599" s="5">
        <v>39485</v>
      </c>
      <c r="E599" s="6" t="s">
        <v>73</v>
      </c>
      <c r="F599" s="12" t="s">
        <v>74</v>
      </c>
      <c r="G599" s="4" t="s">
        <v>74</v>
      </c>
      <c r="H599" s="12" t="s">
        <v>133</v>
      </c>
      <c r="I599" s="12" t="s">
        <v>93</v>
      </c>
      <c r="J599" s="12" t="s">
        <v>41</v>
      </c>
      <c r="K599" s="11">
        <v>18</v>
      </c>
      <c r="L599" s="4" t="str">
        <f t="shared" si="36"/>
        <v>15-20</v>
      </c>
      <c r="M599" s="12" t="s">
        <v>76</v>
      </c>
      <c r="N599" s="12">
        <v>15</v>
      </c>
      <c r="O599" s="12" t="s">
        <v>51</v>
      </c>
      <c r="P599" s="6" t="s">
        <v>48</v>
      </c>
      <c r="T599" s="15">
        <v>1</v>
      </c>
      <c r="U599" s="7">
        <v>1</v>
      </c>
      <c r="AE599" s="4">
        <f t="shared" si="37"/>
        <v>30</v>
      </c>
      <c r="AF599" s="8">
        <f t="shared" si="38"/>
        <v>2</v>
      </c>
      <c r="AG599" s="8">
        <v>1394.22</v>
      </c>
      <c r="AH599" s="4">
        <f t="shared" si="39"/>
        <v>0.05</v>
      </c>
      <c r="AI599" s="4">
        <f t="shared" si="39"/>
        <v>34.855499999999999</v>
      </c>
      <c r="AJ599" s="9"/>
      <c r="AK599" s="10">
        <f>Q599*(0.0337*(2.5^2.9))+R599*(0.0337*(7.5^2.9))+S599*(0.0337*(15^2.9))+T599*(0.0337*(25^2.9))+U599*(0.0337*(35^2.9))</f>
        <v>1394.2168588741265</v>
      </c>
    </row>
    <row r="600" spans="1:37" ht="12.75" customHeight="1">
      <c r="A600" s="12">
        <v>43</v>
      </c>
      <c r="B600" s="12">
        <v>4</v>
      </c>
      <c r="C600" s="12">
        <v>2</v>
      </c>
      <c r="D600" s="5">
        <v>39485</v>
      </c>
      <c r="E600" s="6" t="s">
        <v>73</v>
      </c>
      <c r="F600" s="12" t="s">
        <v>74</v>
      </c>
      <c r="G600" s="4" t="s">
        <v>74</v>
      </c>
      <c r="H600" s="12" t="s">
        <v>133</v>
      </c>
      <c r="I600" s="12" t="s">
        <v>93</v>
      </c>
      <c r="J600" s="12" t="s">
        <v>41</v>
      </c>
      <c r="K600" s="11">
        <v>18</v>
      </c>
      <c r="L600" s="4" t="str">
        <f t="shared" si="36"/>
        <v>15-20</v>
      </c>
      <c r="M600" s="12" t="s">
        <v>76</v>
      </c>
      <c r="N600" s="12">
        <v>16</v>
      </c>
      <c r="O600" s="12" t="s">
        <v>80</v>
      </c>
      <c r="P600" s="12" t="s">
        <v>81</v>
      </c>
      <c r="S600" s="7">
        <v>2</v>
      </c>
      <c r="AE600" s="4">
        <f t="shared" si="37"/>
        <v>15</v>
      </c>
      <c r="AF600" s="8">
        <f t="shared" si="38"/>
        <v>2</v>
      </c>
      <c r="AG600" s="8">
        <v>122.19</v>
      </c>
      <c r="AH600" s="4">
        <f t="shared" si="39"/>
        <v>0.05</v>
      </c>
      <c r="AI600" s="4">
        <f t="shared" si="39"/>
        <v>3.0547499999999999</v>
      </c>
      <c r="AK600" s="10">
        <f>Q600*(0.0202*(2.5^2.9595))+R600*(0.0202*(7.5^2.9595))+S600*(0.0202*(15^2.9595))+T600*(0.0202*(25^2.9595))</f>
        <v>122.18656233272399</v>
      </c>
    </row>
    <row r="601" spans="1:37" ht="12.75" customHeight="1">
      <c r="A601" s="12">
        <v>43</v>
      </c>
      <c r="B601" s="12">
        <v>4</v>
      </c>
      <c r="C601" s="12">
        <v>2</v>
      </c>
      <c r="D601" s="5">
        <v>39485</v>
      </c>
      <c r="E601" s="6" t="s">
        <v>73</v>
      </c>
      <c r="F601" s="12" t="s">
        <v>74</v>
      </c>
      <c r="G601" s="4" t="s">
        <v>74</v>
      </c>
      <c r="H601" s="12" t="s">
        <v>133</v>
      </c>
      <c r="I601" s="12" t="s">
        <v>93</v>
      </c>
      <c r="J601" s="12" t="s">
        <v>41</v>
      </c>
      <c r="K601" s="11">
        <v>18</v>
      </c>
      <c r="L601" s="4" t="str">
        <f t="shared" si="36"/>
        <v>15-20</v>
      </c>
      <c r="M601" s="12" t="s">
        <v>76</v>
      </c>
      <c r="N601" s="12">
        <v>17</v>
      </c>
      <c r="O601" s="12" t="s">
        <v>59</v>
      </c>
      <c r="P601" s="6" t="s">
        <v>46</v>
      </c>
      <c r="Q601" s="7">
        <v>2</v>
      </c>
      <c r="AE601" s="4">
        <f t="shared" si="37"/>
        <v>2.5</v>
      </c>
      <c r="AF601" s="8">
        <f t="shared" si="38"/>
        <v>2</v>
      </c>
      <c r="AG601" s="8">
        <v>0.31</v>
      </c>
      <c r="AH601" s="4">
        <f t="shared" si="39"/>
        <v>0.05</v>
      </c>
      <c r="AI601" s="4">
        <f t="shared" si="39"/>
        <v>7.7499999999999999E-3</v>
      </c>
      <c r="AJ601" s="13"/>
      <c r="AK601" s="10">
        <f>Q601*(0.0093*(2.5^3.07))+R601*(0.0093*(7.5^3.07))+S601*(0.0093*(15^3.07))+T601*(0.0126*(25^3.0673))</f>
        <v>0.30987659189934852</v>
      </c>
    </row>
    <row r="602" spans="1:37" ht="12.75" customHeight="1">
      <c r="A602" s="12">
        <v>43</v>
      </c>
      <c r="B602" s="12">
        <v>4</v>
      </c>
      <c r="C602" s="12">
        <v>2</v>
      </c>
      <c r="D602" s="5">
        <v>39485</v>
      </c>
      <c r="E602" s="6" t="s">
        <v>73</v>
      </c>
      <c r="F602" s="12" t="s">
        <v>74</v>
      </c>
      <c r="G602" s="4" t="s">
        <v>74</v>
      </c>
      <c r="H602" s="12" t="s">
        <v>133</v>
      </c>
      <c r="I602" s="12" t="s">
        <v>93</v>
      </c>
      <c r="J602" s="12" t="s">
        <v>41</v>
      </c>
      <c r="K602" s="11">
        <v>18</v>
      </c>
      <c r="L602" s="4" t="str">
        <f t="shared" si="36"/>
        <v>15-20</v>
      </c>
      <c r="M602" s="12" t="s">
        <v>76</v>
      </c>
      <c r="N602" s="12">
        <v>18</v>
      </c>
      <c r="O602" s="12" t="s">
        <v>66</v>
      </c>
      <c r="P602" s="12" t="s">
        <v>46</v>
      </c>
      <c r="Q602" s="7">
        <v>9</v>
      </c>
      <c r="AE602" s="4">
        <f t="shared" si="37"/>
        <v>2.5</v>
      </c>
      <c r="AF602" s="8">
        <f t="shared" si="38"/>
        <v>9</v>
      </c>
      <c r="AG602" s="8">
        <v>2.5499999999999998</v>
      </c>
      <c r="AH602" s="4">
        <f t="shared" si="39"/>
        <v>0.22500000000000001</v>
      </c>
      <c r="AI602" s="4">
        <f t="shared" si="39"/>
        <v>6.3750000000000001E-2</v>
      </c>
      <c r="AK602" s="10">
        <f>Q602*(0.0213*(2.5^2.8235))+R602*(0.0213*(7.5^2.8235))</f>
        <v>2.5480369839946606</v>
      </c>
    </row>
    <row r="603" spans="1:37" ht="12.75" customHeight="1">
      <c r="A603" s="12">
        <v>43</v>
      </c>
      <c r="B603" s="12">
        <v>4</v>
      </c>
      <c r="C603" s="12">
        <v>2</v>
      </c>
      <c r="D603" s="5">
        <v>39485</v>
      </c>
      <c r="E603" s="6" t="s">
        <v>73</v>
      </c>
      <c r="F603" s="12" t="s">
        <v>74</v>
      </c>
      <c r="G603" s="4" t="s">
        <v>74</v>
      </c>
      <c r="H603" s="12" t="s">
        <v>133</v>
      </c>
      <c r="I603" s="12" t="s">
        <v>93</v>
      </c>
      <c r="J603" s="12" t="s">
        <v>41</v>
      </c>
      <c r="K603" s="11">
        <v>18</v>
      </c>
      <c r="L603" s="4" t="str">
        <f t="shared" si="36"/>
        <v>15-20</v>
      </c>
      <c r="M603" s="12" t="s">
        <v>76</v>
      </c>
      <c r="N603" s="12">
        <v>19</v>
      </c>
      <c r="O603" s="12" t="s">
        <v>68</v>
      </c>
      <c r="P603" s="6" t="s">
        <v>46</v>
      </c>
      <c r="T603" s="7">
        <v>1</v>
      </c>
      <c r="AE603" s="4">
        <f t="shared" si="37"/>
        <v>25</v>
      </c>
      <c r="AF603" s="8">
        <f t="shared" si="38"/>
        <v>1</v>
      </c>
      <c r="AG603" s="8">
        <v>157.65</v>
      </c>
      <c r="AH603" s="4">
        <f t="shared" si="39"/>
        <v>2.5000000000000001E-2</v>
      </c>
      <c r="AI603" s="4">
        <f t="shared" si="39"/>
        <v>3.9412500000000001</v>
      </c>
      <c r="AJ603" s="13"/>
      <c r="AK603" s="10">
        <f>Q603*(0.0208*((2.5/1.21)^3))+R603*(0.0208*((7.5/1.21)^3))+S603*(0.0208*((15/1.21)^3))+T603*(0.0079*(25^3.076))+U603*(0.0079*(35^3.076))</f>
        <v>157.64875958225977</v>
      </c>
    </row>
    <row r="604" spans="1:37" ht="12.75" customHeight="1">
      <c r="A604" s="12">
        <v>43</v>
      </c>
      <c r="B604" s="12">
        <v>4</v>
      </c>
      <c r="C604" s="12">
        <v>2</v>
      </c>
      <c r="D604" s="5">
        <v>39485</v>
      </c>
      <c r="E604" s="6" t="s">
        <v>73</v>
      </c>
      <c r="F604" s="12" t="s">
        <v>74</v>
      </c>
      <c r="G604" s="4" t="s">
        <v>74</v>
      </c>
      <c r="H604" s="12" t="s">
        <v>133</v>
      </c>
      <c r="I604" s="12" t="s">
        <v>93</v>
      </c>
      <c r="J604" s="12" t="s">
        <v>41</v>
      </c>
      <c r="K604" s="11">
        <v>18</v>
      </c>
      <c r="L604" s="4" t="str">
        <f t="shared" si="36"/>
        <v>15-20</v>
      </c>
      <c r="M604" s="12" t="s">
        <v>76</v>
      </c>
      <c r="N604" s="12">
        <v>20</v>
      </c>
      <c r="O604" s="12" t="s">
        <v>71</v>
      </c>
      <c r="P604" s="6" t="s">
        <v>46</v>
      </c>
      <c r="Q604" s="7">
        <v>8</v>
      </c>
      <c r="AE604" s="4">
        <f t="shared" si="37"/>
        <v>2.5</v>
      </c>
      <c r="AF604" s="8">
        <f t="shared" si="38"/>
        <v>8</v>
      </c>
      <c r="AG604" s="8">
        <v>1.1100000000000001</v>
      </c>
      <c r="AH604" s="4">
        <f t="shared" si="39"/>
        <v>0.2</v>
      </c>
      <c r="AI604" s="4">
        <f t="shared" si="39"/>
        <v>2.7750000000000004E-2</v>
      </c>
      <c r="AK604" s="10">
        <f>Q604*(0.0089*(2.5^3))+R604*(0.0089*(7.5^3))</f>
        <v>1.1125</v>
      </c>
    </row>
    <row r="605" spans="1:37" ht="12.75" customHeight="1">
      <c r="A605" s="12">
        <v>43</v>
      </c>
      <c r="B605" s="12">
        <v>4</v>
      </c>
      <c r="C605" s="12">
        <v>2</v>
      </c>
      <c r="D605" s="5">
        <v>39485</v>
      </c>
      <c r="E605" s="6" t="s">
        <v>73</v>
      </c>
      <c r="F605" s="12" t="s">
        <v>74</v>
      </c>
      <c r="G605" s="4" t="s">
        <v>74</v>
      </c>
      <c r="H605" s="12" t="s">
        <v>133</v>
      </c>
      <c r="I605" s="12" t="s">
        <v>93</v>
      </c>
      <c r="J605" s="12" t="s">
        <v>41</v>
      </c>
      <c r="K605" s="11">
        <v>18</v>
      </c>
      <c r="L605" s="4" t="str">
        <f t="shared" si="36"/>
        <v>15-20</v>
      </c>
      <c r="M605" s="12" t="s">
        <v>76</v>
      </c>
      <c r="N605" s="12">
        <v>21</v>
      </c>
      <c r="O605" s="12" t="s">
        <v>102</v>
      </c>
      <c r="P605" s="6" t="s">
        <v>63</v>
      </c>
      <c r="R605" s="7">
        <v>1</v>
      </c>
      <c r="AE605" s="4">
        <f t="shared" si="37"/>
        <v>7.5</v>
      </c>
      <c r="AF605" s="8">
        <f t="shared" si="38"/>
        <v>1</v>
      </c>
      <c r="AG605" s="8">
        <v>6.5</v>
      </c>
      <c r="AH605" s="4">
        <f t="shared" si="39"/>
        <v>2.5000000000000001E-2</v>
      </c>
      <c r="AI605" s="4">
        <f t="shared" si="39"/>
        <v>0.16250000000000001</v>
      </c>
      <c r="AK605" s="10">
        <f>R605*(0.0153*(7.5^3.0038))+S605*(0.0153*(15^3.0038))+T605*(0.0153*(25^3.0038))+U605*(0.0153*(35^3.0038))</f>
        <v>6.5042983471150668</v>
      </c>
    </row>
    <row r="606" spans="1:37" ht="12.75" customHeight="1">
      <c r="A606" s="12">
        <v>43</v>
      </c>
      <c r="B606" s="12">
        <v>4</v>
      </c>
      <c r="C606" s="12">
        <v>2</v>
      </c>
      <c r="D606" s="5">
        <v>39485</v>
      </c>
      <c r="E606" s="6" t="s">
        <v>73</v>
      </c>
      <c r="F606" s="12" t="s">
        <v>74</v>
      </c>
      <c r="G606" s="4" t="s">
        <v>74</v>
      </c>
      <c r="H606" s="12" t="s">
        <v>133</v>
      </c>
      <c r="I606" s="12" t="s">
        <v>93</v>
      </c>
      <c r="J606" s="12" t="s">
        <v>41</v>
      </c>
      <c r="K606" s="11">
        <v>18</v>
      </c>
      <c r="L606" s="4" t="str">
        <f t="shared" si="36"/>
        <v>15-20</v>
      </c>
      <c r="M606" s="12" t="s">
        <v>76</v>
      </c>
      <c r="N606" s="12">
        <v>22</v>
      </c>
      <c r="O606" s="12" t="s">
        <v>85</v>
      </c>
      <c r="P606" s="6" t="s">
        <v>46</v>
      </c>
      <c r="Q606" s="15">
        <v>1</v>
      </c>
      <c r="AE606" s="4">
        <f t="shared" si="37"/>
        <v>2.5</v>
      </c>
      <c r="AF606" s="8">
        <f t="shared" si="38"/>
        <v>1</v>
      </c>
      <c r="AG606" s="8">
        <v>0.14000000000000001</v>
      </c>
      <c r="AH606" s="4">
        <f t="shared" si="39"/>
        <v>2.5000000000000001E-2</v>
      </c>
      <c r="AI606" s="4">
        <f t="shared" si="39"/>
        <v>3.5000000000000005E-3</v>
      </c>
      <c r="AK606" s="10">
        <f>Q606*(0.0091*(2.5^3))+R606*(0.0091*(7.5^3))</f>
        <v>0.14218749999999999</v>
      </c>
    </row>
    <row r="607" spans="1:37" ht="12.75" customHeight="1">
      <c r="A607" s="12">
        <v>44</v>
      </c>
      <c r="B607" s="12">
        <v>4</v>
      </c>
      <c r="C607" s="12">
        <v>2</v>
      </c>
      <c r="D607" s="5">
        <v>39485</v>
      </c>
      <c r="E607" s="6" t="s">
        <v>73</v>
      </c>
      <c r="F607" s="12" t="s">
        <v>74</v>
      </c>
      <c r="G607" s="4" t="s">
        <v>74</v>
      </c>
      <c r="H607" s="12" t="s">
        <v>133</v>
      </c>
      <c r="I607" s="12" t="s">
        <v>93</v>
      </c>
      <c r="J607" s="12" t="s">
        <v>41</v>
      </c>
      <c r="K607" s="11">
        <v>17</v>
      </c>
      <c r="L607" s="4" t="str">
        <f t="shared" si="36"/>
        <v>15-20</v>
      </c>
      <c r="M607" s="12" t="s">
        <v>94</v>
      </c>
      <c r="N607" s="12">
        <v>1</v>
      </c>
      <c r="O607" s="12" t="s">
        <v>83</v>
      </c>
      <c r="P607" s="6" t="s">
        <v>84</v>
      </c>
      <c r="Q607" s="15">
        <v>1</v>
      </c>
      <c r="R607" s="7">
        <v>2</v>
      </c>
      <c r="AE607" s="4">
        <f t="shared" si="37"/>
        <v>5.8</v>
      </c>
      <c r="AF607" s="8">
        <f t="shared" si="38"/>
        <v>3</v>
      </c>
      <c r="AG607" s="8">
        <v>25.11</v>
      </c>
      <c r="AH607" s="4">
        <f t="shared" si="39"/>
        <v>7.4999999999999997E-2</v>
      </c>
      <c r="AI607" s="4">
        <f t="shared" si="39"/>
        <v>0.62775000000000003</v>
      </c>
      <c r="AK607" s="10">
        <f>Q607*(0.0349*(2.5^2.9109))+R607*(0.0349*(7.5^2.9109))+S607*(0.0349*(15^2.9109))</f>
        <v>25.11027432017254</v>
      </c>
    </row>
    <row r="608" spans="1:37" ht="12.75" customHeight="1">
      <c r="A608" s="12">
        <v>44</v>
      </c>
      <c r="B608" s="12">
        <v>4</v>
      </c>
      <c r="C608" s="12">
        <v>2</v>
      </c>
      <c r="D608" s="5">
        <v>39485</v>
      </c>
      <c r="E608" s="6" t="s">
        <v>73</v>
      </c>
      <c r="F608" s="12" t="s">
        <v>74</v>
      </c>
      <c r="G608" s="4" t="s">
        <v>74</v>
      </c>
      <c r="H608" s="12" t="s">
        <v>133</v>
      </c>
      <c r="I608" s="12" t="s">
        <v>93</v>
      </c>
      <c r="J608" s="12" t="s">
        <v>41</v>
      </c>
      <c r="K608" s="11">
        <v>17</v>
      </c>
      <c r="L608" s="4" t="str">
        <f t="shared" si="36"/>
        <v>15-20</v>
      </c>
      <c r="M608" s="12" t="s">
        <v>94</v>
      </c>
      <c r="N608" s="12">
        <v>2</v>
      </c>
      <c r="O608" s="12" t="s">
        <v>77</v>
      </c>
      <c r="P608" s="6" t="s">
        <v>48</v>
      </c>
      <c r="T608" s="7">
        <v>2</v>
      </c>
      <c r="AE608" s="4">
        <f t="shared" si="37"/>
        <v>25</v>
      </c>
      <c r="AF608" s="8">
        <f t="shared" si="38"/>
        <v>2</v>
      </c>
      <c r="AG608" s="8">
        <v>846.81</v>
      </c>
      <c r="AH608" s="4">
        <f t="shared" si="39"/>
        <v>0.05</v>
      </c>
      <c r="AI608" s="4">
        <f t="shared" si="39"/>
        <v>21.170249999999999</v>
      </c>
      <c r="AJ608" s="9"/>
      <c r="AK608" s="10">
        <f>R608*(0.0428*(7.5^2.858))+S608*(0.0428*(15^2.858))+T608*(0.0428*(25^2.858))+U608*(0.0428*(35^2.858))</f>
        <v>846.81064635675693</v>
      </c>
    </row>
    <row r="609" spans="1:37" ht="12.75" customHeight="1">
      <c r="A609" s="12">
        <v>44</v>
      </c>
      <c r="B609" s="12">
        <v>4</v>
      </c>
      <c r="C609" s="12">
        <v>2</v>
      </c>
      <c r="D609" s="5">
        <v>39485</v>
      </c>
      <c r="E609" s="6" t="s">
        <v>73</v>
      </c>
      <c r="F609" s="12" t="s">
        <v>74</v>
      </c>
      <c r="G609" s="4" t="s">
        <v>74</v>
      </c>
      <c r="H609" s="12" t="s">
        <v>133</v>
      </c>
      <c r="I609" s="12" t="s">
        <v>93</v>
      </c>
      <c r="J609" s="12" t="s">
        <v>41</v>
      </c>
      <c r="K609" s="11">
        <v>17</v>
      </c>
      <c r="L609" s="4" t="str">
        <f t="shared" si="36"/>
        <v>15-20</v>
      </c>
      <c r="M609" s="12" t="s">
        <v>94</v>
      </c>
      <c r="N609" s="12">
        <v>3</v>
      </c>
      <c r="O609" s="12" t="s">
        <v>101</v>
      </c>
      <c r="P609" s="12" t="s">
        <v>46</v>
      </c>
      <c r="T609" s="7">
        <v>3</v>
      </c>
      <c r="AE609" s="4">
        <f t="shared" si="37"/>
        <v>25</v>
      </c>
      <c r="AF609" s="8">
        <f t="shared" si="38"/>
        <v>3</v>
      </c>
      <c r="AG609" s="8">
        <v>844.66</v>
      </c>
      <c r="AH609" s="4">
        <f t="shared" si="39"/>
        <v>7.4999999999999997E-2</v>
      </c>
      <c r="AI609" s="4">
        <f t="shared" si="39"/>
        <v>21.116499999999998</v>
      </c>
      <c r="AK609" s="10">
        <f>Q609*(0.0148*((2.5/1.11359)^3.167))+R609*(0.0148*((7.5/1.11359)^3.167))+S609*(0.0148*((15/1.11359)^3.167))+T609*(0.0148*((25/1.11359)^3.167))+U609*(0.0148*((35/1.11359)^3.167))</f>
        <v>844.65602009931854</v>
      </c>
    </row>
    <row r="610" spans="1:37" ht="12.75" customHeight="1">
      <c r="A610" s="12">
        <v>44</v>
      </c>
      <c r="B610" s="12">
        <v>4</v>
      </c>
      <c r="C610" s="12">
        <v>2</v>
      </c>
      <c r="D610" s="5">
        <v>39485</v>
      </c>
      <c r="E610" s="6" t="s">
        <v>73</v>
      </c>
      <c r="F610" s="12" t="s">
        <v>74</v>
      </c>
      <c r="G610" s="4" t="s">
        <v>74</v>
      </c>
      <c r="H610" s="12" t="s">
        <v>133</v>
      </c>
      <c r="I610" s="12" t="s">
        <v>93</v>
      </c>
      <c r="J610" s="12" t="s">
        <v>41</v>
      </c>
      <c r="K610" s="11">
        <v>17</v>
      </c>
      <c r="L610" s="4" t="str">
        <f t="shared" si="36"/>
        <v>15-20</v>
      </c>
      <c r="M610" s="12" t="s">
        <v>94</v>
      </c>
      <c r="N610" s="12">
        <v>4</v>
      </c>
      <c r="O610" s="12" t="s">
        <v>79</v>
      </c>
      <c r="P610" s="12" t="s">
        <v>54</v>
      </c>
      <c r="S610" s="7">
        <v>3</v>
      </c>
      <c r="U610" s="7">
        <v>7</v>
      </c>
      <c r="AE610" s="4">
        <f t="shared" si="37"/>
        <v>29</v>
      </c>
      <c r="AF610" s="8">
        <f t="shared" si="38"/>
        <v>10</v>
      </c>
      <c r="AG610" s="8">
        <v>6311.48</v>
      </c>
      <c r="AH610" s="4">
        <f t="shared" si="39"/>
        <v>0.25</v>
      </c>
      <c r="AI610" s="4">
        <f t="shared" si="39"/>
        <v>157.78699999999998</v>
      </c>
      <c r="AK610" s="10">
        <f>Q610*(0.024*(2.5^2.93))+R610*(0.024*(7.5^2.93))+S610*(0.0225*((15/1.03416)^3))+T610*(0.0225*((25/1.03416)^3))+U610*(0.0225*((35/1.03416)^3))</f>
        <v>6311.478409162336</v>
      </c>
    </row>
    <row r="611" spans="1:37" ht="12.75" customHeight="1">
      <c r="A611" s="12">
        <v>44</v>
      </c>
      <c r="B611" s="12">
        <v>4</v>
      </c>
      <c r="C611" s="12">
        <v>2</v>
      </c>
      <c r="D611" s="5">
        <v>39485</v>
      </c>
      <c r="E611" s="6" t="s">
        <v>73</v>
      </c>
      <c r="F611" s="12" t="s">
        <v>74</v>
      </c>
      <c r="G611" s="4" t="s">
        <v>74</v>
      </c>
      <c r="H611" s="12" t="s">
        <v>133</v>
      </c>
      <c r="I611" s="12" t="s">
        <v>93</v>
      </c>
      <c r="J611" s="12" t="s">
        <v>41</v>
      </c>
      <c r="K611" s="11">
        <v>17</v>
      </c>
      <c r="L611" s="4" t="str">
        <f t="shared" si="36"/>
        <v>15-20</v>
      </c>
      <c r="M611" s="12" t="s">
        <v>94</v>
      </c>
      <c r="N611" s="12">
        <v>5</v>
      </c>
      <c r="O611" s="12" t="s">
        <v>144</v>
      </c>
      <c r="P611" s="6" t="s">
        <v>56</v>
      </c>
      <c r="U611" s="7">
        <v>1</v>
      </c>
      <c r="AE611" s="4">
        <f t="shared" si="37"/>
        <v>35</v>
      </c>
      <c r="AF611" s="8">
        <f t="shared" si="38"/>
        <v>1</v>
      </c>
      <c r="AG611" s="8">
        <v>1320.12</v>
      </c>
      <c r="AH611" s="4">
        <f t="shared" si="39"/>
        <v>2.5000000000000001E-2</v>
      </c>
      <c r="AI611" s="4">
        <f t="shared" si="39"/>
        <v>33.003</v>
      </c>
      <c r="AK611" s="10">
        <f>T611*(0.0345*(25^2.968))+U611*(0.0345*(35^2.968))+V611*(0.0345*(45^2.968))</f>
        <v>1320.1189056426388</v>
      </c>
    </row>
    <row r="612" spans="1:37" ht="12.75" customHeight="1">
      <c r="A612" s="12">
        <v>44</v>
      </c>
      <c r="B612" s="12">
        <v>4</v>
      </c>
      <c r="C612" s="12">
        <v>2</v>
      </c>
      <c r="D612" s="5">
        <v>39485</v>
      </c>
      <c r="E612" s="6" t="s">
        <v>73</v>
      </c>
      <c r="F612" s="12" t="s">
        <v>74</v>
      </c>
      <c r="G612" s="4" t="s">
        <v>74</v>
      </c>
      <c r="H612" s="12" t="s">
        <v>133</v>
      </c>
      <c r="I612" s="12" t="s">
        <v>93</v>
      </c>
      <c r="J612" s="12" t="s">
        <v>41</v>
      </c>
      <c r="K612" s="11">
        <v>17</v>
      </c>
      <c r="L612" s="4" t="str">
        <f t="shared" si="36"/>
        <v>15-20</v>
      </c>
      <c r="M612" s="12" t="s">
        <v>94</v>
      </c>
      <c r="N612" s="12">
        <v>6</v>
      </c>
      <c r="O612" s="12" t="s">
        <v>89</v>
      </c>
      <c r="P612" s="4" t="s">
        <v>56</v>
      </c>
      <c r="S612" s="7">
        <v>23</v>
      </c>
      <c r="T612" s="7">
        <v>8</v>
      </c>
      <c r="AE612" s="4">
        <f t="shared" si="37"/>
        <v>17.600000000000001</v>
      </c>
      <c r="AF612" s="8">
        <f t="shared" si="38"/>
        <v>31</v>
      </c>
      <c r="AG612" s="8">
        <v>4491.76</v>
      </c>
      <c r="AH612" s="4">
        <f t="shared" si="39"/>
        <v>0.77500000000000002</v>
      </c>
      <c r="AI612" s="4">
        <f t="shared" si="39"/>
        <v>112.29400000000001</v>
      </c>
      <c r="AK612" s="10">
        <f>R612*(0.0246*(7.5^2.85))+S612*(0.0227*((15/1.13204)^3.12))+T612*(0.0227*((25/1.13204)^3.12))</f>
        <v>4491.7553943896392</v>
      </c>
    </row>
    <row r="613" spans="1:37" ht="12.75" customHeight="1">
      <c r="A613" s="12">
        <v>44</v>
      </c>
      <c r="B613" s="12">
        <v>4</v>
      </c>
      <c r="C613" s="12">
        <v>2</v>
      </c>
      <c r="D613" s="5">
        <v>39485</v>
      </c>
      <c r="E613" s="6" t="s">
        <v>73</v>
      </c>
      <c r="F613" s="12" t="s">
        <v>74</v>
      </c>
      <c r="G613" s="4" t="s">
        <v>74</v>
      </c>
      <c r="H613" s="12" t="s">
        <v>133</v>
      </c>
      <c r="I613" s="12" t="s">
        <v>93</v>
      </c>
      <c r="J613" s="12" t="s">
        <v>41</v>
      </c>
      <c r="K613" s="11">
        <v>17</v>
      </c>
      <c r="L613" s="4" t="str">
        <f t="shared" si="36"/>
        <v>15-20</v>
      </c>
      <c r="M613" s="12" t="s">
        <v>94</v>
      </c>
      <c r="N613" s="12">
        <v>7</v>
      </c>
      <c r="O613" s="12" t="s">
        <v>87</v>
      </c>
      <c r="P613" s="6" t="s">
        <v>46</v>
      </c>
      <c r="T613" s="15">
        <v>1</v>
      </c>
      <c r="AE613" s="4">
        <f t="shared" si="37"/>
        <v>25</v>
      </c>
      <c r="AF613" s="8">
        <f t="shared" si="38"/>
        <v>1</v>
      </c>
      <c r="AG613" s="8">
        <v>248.93</v>
      </c>
      <c r="AH613" s="4">
        <f t="shared" si="39"/>
        <v>2.5000000000000001E-2</v>
      </c>
      <c r="AI613" s="4">
        <f t="shared" si="39"/>
        <v>6.2232500000000002</v>
      </c>
      <c r="AK613" s="10">
        <f>Q613*(0.0229*((2.5/1.08)^2.958))+R613*(0.0229*((7.5/1.08)^2.958))+S613*(0.0229*((15/1.08)^2.958))+T613*(0.0229*((25/1.08)^2.958))+U613*(0.0229*((35/1.08)^2.958))</f>
        <v>248.92846396069424</v>
      </c>
    </row>
    <row r="614" spans="1:37" ht="12.75" customHeight="1">
      <c r="A614" s="12">
        <v>44</v>
      </c>
      <c r="B614" s="12">
        <v>4</v>
      </c>
      <c r="C614" s="12">
        <v>2</v>
      </c>
      <c r="D614" s="5">
        <v>39485</v>
      </c>
      <c r="E614" s="6" t="s">
        <v>73</v>
      </c>
      <c r="F614" s="12" t="s">
        <v>74</v>
      </c>
      <c r="G614" s="4" t="s">
        <v>74</v>
      </c>
      <c r="H614" s="12" t="s">
        <v>133</v>
      </c>
      <c r="I614" s="12" t="s">
        <v>93</v>
      </c>
      <c r="J614" s="12" t="s">
        <v>41</v>
      </c>
      <c r="K614" s="11">
        <v>17</v>
      </c>
      <c r="L614" s="4" t="str">
        <f t="shared" si="36"/>
        <v>15-20</v>
      </c>
      <c r="M614" s="12" t="s">
        <v>94</v>
      </c>
      <c r="N614" s="12">
        <v>8</v>
      </c>
      <c r="O614" s="12" t="s">
        <v>45</v>
      </c>
      <c r="P614" s="6" t="s">
        <v>46</v>
      </c>
      <c r="T614" s="15">
        <v>7</v>
      </c>
      <c r="AE614" s="4">
        <f t="shared" si="37"/>
        <v>25</v>
      </c>
      <c r="AF614" s="8">
        <f t="shared" si="38"/>
        <v>7</v>
      </c>
      <c r="AG614" s="8">
        <v>2125.87</v>
      </c>
      <c r="AH614" s="4">
        <f t="shared" si="39"/>
        <v>0.17499999999999999</v>
      </c>
      <c r="AI614" s="4">
        <f t="shared" si="39"/>
        <v>53.146749999999997</v>
      </c>
      <c r="AK614" s="10">
        <f>Q614*(0.039*((2.5/1.15)^2.91))+S614*(0.039*((15/1.15)^2.91))+T614*(0.039*((25/1.15)^2.91))+U614*(0.039*((35/1.15)^2.91))</f>
        <v>2125.8731992677099</v>
      </c>
    </row>
    <row r="615" spans="1:37" s="12" customFormat="1" ht="12.75" customHeight="1">
      <c r="A615" s="12">
        <v>44</v>
      </c>
      <c r="B615" s="12">
        <v>4</v>
      </c>
      <c r="C615" s="12">
        <v>2</v>
      </c>
      <c r="D615" s="5">
        <v>39485</v>
      </c>
      <c r="E615" s="6" t="s">
        <v>73</v>
      </c>
      <c r="F615" s="12" t="s">
        <v>74</v>
      </c>
      <c r="G615" s="4" t="s">
        <v>74</v>
      </c>
      <c r="H615" s="12" t="s">
        <v>133</v>
      </c>
      <c r="I615" s="12" t="s">
        <v>93</v>
      </c>
      <c r="J615" s="12" t="s">
        <v>41</v>
      </c>
      <c r="K615" s="11">
        <v>17</v>
      </c>
      <c r="L615" s="4" t="str">
        <f t="shared" si="36"/>
        <v>15-20</v>
      </c>
      <c r="M615" s="12" t="s">
        <v>94</v>
      </c>
      <c r="N615" s="12">
        <v>9</v>
      </c>
      <c r="O615" s="12" t="s">
        <v>53</v>
      </c>
      <c r="P615" s="12" t="s">
        <v>54</v>
      </c>
      <c r="Q615" s="7"/>
      <c r="R615" s="7"/>
      <c r="S615" s="7"/>
      <c r="T615" s="15">
        <v>1</v>
      </c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4">
        <f t="shared" si="37"/>
        <v>25</v>
      </c>
      <c r="AF615" s="8">
        <f t="shared" si="38"/>
        <v>1</v>
      </c>
      <c r="AG615" s="8">
        <v>256.24</v>
      </c>
      <c r="AH615" s="4">
        <f t="shared" si="39"/>
        <v>2.5000000000000001E-2</v>
      </c>
      <c r="AI615" s="4">
        <f t="shared" si="39"/>
        <v>6.4060000000000006</v>
      </c>
      <c r="AJ615" s="4"/>
      <c r="AK615" s="10">
        <f>Q615*(0.026*(2.5^2.87))+R615*(0.026*(7.5^2.87))+S615*(0.0236*((15/1.1)^2.975))+T615*(0.0236*((25/1.1)^2.975))+U615*(0.0236*((35/1.1)^2.975))</f>
        <v>256.23608514741147</v>
      </c>
    </row>
    <row r="616" spans="1:37" ht="12.75" customHeight="1">
      <c r="A616" s="12">
        <v>44</v>
      </c>
      <c r="B616" s="12">
        <v>4</v>
      </c>
      <c r="C616" s="12">
        <v>2</v>
      </c>
      <c r="D616" s="5">
        <v>39485</v>
      </c>
      <c r="E616" s="6" t="s">
        <v>73</v>
      </c>
      <c r="F616" s="12" t="s">
        <v>74</v>
      </c>
      <c r="G616" s="4" t="s">
        <v>74</v>
      </c>
      <c r="H616" s="12" t="s">
        <v>133</v>
      </c>
      <c r="I616" s="12" t="s">
        <v>93</v>
      </c>
      <c r="J616" s="12" t="s">
        <v>41</v>
      </c>
      <c r="K616" s="11">
        <v>17</v>
      </c>
      <c r="L616" s="4" t="str">
        <f t="shared" si="36"/>
        <v>15-20</v>
      </c>
      <c r="M616" s="12" t="s">
        <v>94</v>
      </c>
      <c r="N616" s="12">
        <v>10</v>
      </c>
      <c r="O616" s="12" t="s">
        <v>129</v>
      </c>
      <c r="P616" s="6" t="s">
        <v>63</v>
      </c>
      <c r="S616" s="7">
        <v>26</v>
      </c>
      <c r="AE616" s="4">
        <f t="shared" si="37"/>
        <v>15</v>
      </c>
      <c r="AF616" s="8">
        <f t="shared" si="38"/>
        <v>26</v>
      </c>
      <c r="AG616" s="8">
        <v>939.01</v>
      </c>
      <c r="AH616" s="4">
        <f t="shared" si="39"/>
        <v>0.65</v>
      </c>
      <c r="AI616" s="4">
        <f t="shared" si="39"/>
        <v>23.475249999999999</v>
      </c>
      <c r="AK616" s="10">
        <f>S616*(0.0105*(15^3.007))+T616*(0.0105*(25^3.007))</f>
        <v>939.00750424464866</v>
      </c>
    </row>
    <row r="617" spans="1:37" ht="12.75" customHeight="1">
      <c r="A617" s="12">
        <v>44</v>
      </c>
      <c r="B617" s="12">
        <v>4</v>
      </c>
      <c r="C617" s="12">
        <v>2</v>
      </c>
      <c r="D617" s="5">
        <v>39485</v>
      </c>
      <c r="E617" s="6" t="s">
        <v>73</v>
      </c>
      <c r="F617" s="12" t="s">
        <v>74</v>
      </c>
      <c r="G617" s="4" t="s">
        <v>74</v>
      </c>
      <c r="H617" s="12" t="s">
        <v>133</v>
      </c>
      <c r="I617" s="12" t="s">
        <v>93</v>
      </c>
      <c r="J617" s="12" t="s">
        <v>41</v>
      </c>
      <c r="K617" s="11">
        <v>17</v>
      </c>
      <c r="L617" s="4" t="str">
        <f t="shared" si="36"/>
        <v>15-20</v>
      </c>
      <c r="M617" s="12" t="s">
        <v>94</v>
      </c>
      <c r="N617" s="12">
        <v>11</v>
      </c>
      <c r="O617" s="12" t="s">
        <v>58</v>
      </c>
      <c r="P617" s="12" t="s">
        <v>46</v>
      </c>
      <c r="Q617" s="7">
        <v>13</v>
      </c>
      <c r="R617" s="7">
        <v>1</v>
      </c>
      <c r="U617" s="7">
        <v>2</v>
      </c>
      <c r="AE617" s="4">
        <f t="shared" si="37"/>
        <v>6.9</v>
      </c>
      <c r="AF617" s="8">
        <f t="shared" si="38"/>
        <v>16</v>
      </c>
      <c r="AG617" s="8">
        <v>1188.78</v>
      </c>
      <c r="AH617" s="4">
        <f t="shared" si="39"/>
        <v>0.4</v>
      </c>
      <c r="AI617" s="4">
        <f t="shared" si="39"/>
        <v>29.7195</v>
      </c>
      <c r="AK617" s="10">
        <f>Q617*(0.0145*((2.5/1.08175)^3.053))+R617*(0.0145*((7.5/1.08175)^3.053))+S617*(0.0145*((15/1.08175)^3.053))+T617*(0.0145*((25/1.08175)^3.053))+U617*(0.0145*((35/1.08175)^3.053))+V617*(0.0145*((45/1.08175)^3.053))+W617*(0.0145*((55/1.08175)^3.053))</f>
        <v>1188.7828097364406</v>
      </c>
    </row>
    <row r="618" spans="1:37" ht="12.75" customHeight="1">
      <c r="A618" s="12">
        <v>44</v>
      </c>
      <c r="B618" s="12">
        <v>4</v>
      </c>
      <c r="C618" s="12">
        <v>2</v>
      </c>
      <c r="D618" s="5">
        <v>39485</v>
      </c>
      <c r="E618" s="6" t="s">
        <v>73</v>
      </c>
      <c r="F618" s="12" t="s">
        <v>74</v>
      </c>
      <c r="G618" s="4" t="s">
        <v>74</v>
      </c>
      <c r="H618" s="12" t="s">
        <v>133</v>
      </c>
      <c r="I618" s="12" t="s">
        <v>93</v>
      </c>
      <c r="J618" s="12" t="s">
        <v>41</v>
      </c>
      <c r="K618" s="11">
        <v>17</v>
      </c>
      <c r="L618" s="4" t="str">
        <f t="shared" si="36"/>
        <v>15-20</v>
      </c>
      <c r="M618" s="12" t="s">
        <v>94</v>
      </c>
      <c r="N618" s="12">
        <v>12</v>
      </c>
      <c r="O618" s="12" t="s">
        <v>69</v>
      </c>
      <c r="P618" s="12" t="s">
        <v>48</v>
      </c>
      <c r="R618" s="7">
        <v>3</v>
      </c>
      <c r="AE618" s="4">
        <f t="shared" si="37"/>
        <v>7.5</v>
      </c>
      <c r="AF618" s="8">
        <f t="shared" si="38"/>
        <v>3</v>
      </c>
      <c r="AG618" s="8">
        <v>35.25</v>
      </c>
      <c r="AH618" s="4">
        <f t="shared" si="39"/>
        <v>7.4999999999999997E-2</v>
      </c>
      <c r="AI618" s="4">
        <f t="shared" si="39"/>
        <v>0.88124999999999998</v>
      </c>
      <c r="AJ618" s="13"/>
      <c r="AK618" s="10">
        <f>Q618*(0.029*(2.5^2.98))+R618*(0.029*(7.5^2.98))+S618*(0.0222*(15^3.14))</f>
        <v>35.253465655315964</v>
      </c>
    </row>
    <row r="619" spans="1:37" ht="12.75" customHeight="1">
      <c r="A619" s="12">
        <v>44</v>
      </c>
      <c r="B619" s="12">
        <v>4</v>
      </c>
      <c r="C619" s="12">
        <v>2</v>
      </c>
      <c r="D619" s="5">
        <v>39485</v>
      </c>
      <c r="E619" s="6" t="s">
        <v>73</v>
      </c>
      <c r="F619" s="12" t="s">
        <v>74</v>
      </c>
      <c r="G619" s="4" t="s">
        <v>74</v>
      </c>
      <c r="H619" s="12" t="s">
        <v>133</v>
      </c>
      <c r="I619" s="12" t="s">
        <v>93</v>
      </c>
      <c r="J619" s="12" t="s">
        <v>41</v>
      </c>
      <c r="K619" s="11">
        <v>17</v>
      </c>
      <c r="L619" s="4" t="str">
        <f t="shared" si="36"/>
        <v>15-20</v>
      </c>
      <c r="M619" s="12" t="s">
        <v>94</v>
      </c>
      <c r="N619" s="12">
        <v>13</v>
      </c>
      <c r="O619" s="12" t="s">
        <v>62</v>
      </c>
      <c r="P619" s="12" t="s">
        <v>63</v>
      </c>
      <c r="T619" s="7">
        <v>1</v>
      </c>
      <c r="U619" s="7">
        <v>2</v>
      </c>
      <c r="AE619" s="4">
        <f t="shared" si="37"/>
        <v>31.7</v>
      </c>
      <c r="AF619" s="8">
        <f t="shared" si="38"/>
        <v>3</v>
      </c>
      <c r="AG619" s="8">
        <v>1809.86</v>
      </c>
      <c r="AH619" s="4">
        <f t="shared" si="39"/>
        <v>7.4999999999999997E-2</v>
      </c>
      <c r="AI619" s="4">
        <f t="shared" si="39"/>
        <v>45.246499999999997</v>
      </c>
      <c r="AK619" s="10">
        <f>R619*(0.0114*(7.5^3.128))+S619*(0.0114*(15^3.128))+T619*(0.0114*(25^3.128))+U619*(0.0114*(35^3.128))</f>
        <v>1809.8621630543621</v>
      </c>
    </row>
    <row r="620" spans="1:37" ht="12.75" customHeight="1">
      <c r="A620" s="12">
        <v>44</v>
      </c>
      <c r="B620" s="12">
        <v>4</v>
      </c>
      <c r="C620" s="12">
        <v>2</v>
      </c>
      <c r="D620" s="5">
        <v>39485</v>
      </c>
      <c r="E620" s="6" t="s">
        <v>73</v>
      </c>
      <c r="F620" s="12" t="s">
        <v>74</v>
      </c>
      <c r="G620" s="4" t="s">
        <v>74</v>
      </c>
      <c r="H620" s="12" t="s">
        <v>133</v>
      </c>
      <c r="I620" s="12" t="s">
        <v>93</v>
      </c>
      <c r="J620" s="12" t="s">
        <v>41</v>
      </c>
      <c r="K620" s="11">
        <v>17</v>
      </c>
      <c r="L620" s="4" t="str">
        <f t="shared" si="36"/>
        <v>15-20</v>
      </c>
      <c r="M620" s="12" t="s">
        <v>94</v>
      </c>
      <c r="N620" s="12">
        <v>14</v>
      </c>
      <c r="O620" s="12" t="s">
        <v>82</v>
      </c>
      <c r="P620" s="6" t="s">
        <v>46</v>
      </c>
      <c r="S620" s="7">
        <v>1</v>
      </c>
      <c r="T620" s="7">
        <v>1</v>
      </c>
      <c r="U620" s="7">
        <v>6</v>
      </c>
      <c r="AE620" s="4">
        <f t="shared" si="37"/>
        <v>31.3</v>
      </c>
      <c r="AF620" s="8">
        <f t="shared" si="38"/>
        <v>8</v>
      </c>
      <c r="AG620" s="8">
        <v>4143.6000000000004</v>
      </c>
      <c r="AH620" s="4">
        <f t="shared" si="39"/>
        <v>0.2</v>
      </c>
      <c r="AI620" s="4">
        <f t="shared" si="39"/>
        <v>103.59</v>
      </c>
      <c r="AJ620" s="11"/>
      <c r="AK620" s="10">
        <f>Q620*(0.0121*((2.5/1.09)^3.161))+R620*(0.0121*((7.5/1.09)^3.161))+S620*(0.0335*(15^2.772))+T620*(0.0335*(25^2.772))+U620*(0.0335*(35^2.772))</f>
        <v>4143.6014673822401</v>
      </c>
    </row>
    <row r="621" spans="1:37" s="13" customFormat="1" ht="12.75" customHeight="1">
      <c r="A621" s="12">
        <v>44</v>
      </c>
      <c r="B621" s="12">
        <v>4</v>
      </c>
      <c r="C621" s="12">
        <v>2</v>
      </c>
      <c r="D621" s="5">
        <v>39485</v>
      </c>
      <c r="E621" s="6" t="s">
        <v>73</v>
      </c>
      <c r="F621" s="12" t="s">
        <v>74</v>
      </c>
      <c r="G621" s="4" t="s">
        <v>74</v>
      </c>
      <c r="H621" s="12" t="s">
        <v>133</v>
      </c>
      <c r="I621" s="12" t="s">
        <v>93</v>
      </c>
      <c r="J621" s="12" t="s">
        <v>41</v>
      </c>
      <c r="K621" s="11">
        <v>17</v>
      </c>
      <c r="L621" s="4" t="str">
        <f t="shared" si="36"/>
        <v>15-20</v>
      </c>
      <c r="M621" s="12" t="s">
        <v>94</v>
      </c>
      <c r="N621" s="12">
        <v>15</v>
      </c>
      <c r="O621" s="12" t="s">
        <v>90</v>
      </c>
      <c r="P621" s="6" t="s">
        <v>46</v>
      </c>
      <c r="Q621" s="7"/>
      <c r="R621" s="7">
        <v>3</v>
      </c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4">
        <f t="shared" si="37"/>
        <v>7.5</v>
      </c>
      <c r="AF621" s="8">
        <f t="shared" si="38"/>
        <v>3</v>
      </c>
      <c r="AG621" s="8">
        <v>19.16</v>
      </c>
      <c r="AH621" s="4">
        <f t="shared" si="39"/>
        <v>7.4999999999999997E-2</v>
      </c>
      <c r="AI621" s="4">
        <f t="shared" si="39"/>
        <v>0.47899999999999998</v>
      </c>
      <c r="AJ621" s="4"/>
      <c r="AK621" s="10">
        <f>R621*(0.0207*((7.5*0.901)^3))+S621*(0.0207*((15*0.901)^3))</f>
        <v>19.162393902604688</v>
      </c>
    </row>
    <row r="622" spans="1:37" ht="12.75" customHeight="1">
      <c r="A622" s="12">
        <v>44</v>
      </c>
      <c r="B622" s="12">
        <v>4</v>
      </c>
      <c r="C622" s="12">
        <v>2</v>
      </c>
      <c r="D622" s="5">
        <v>39485</v>
      </c>
      <c r="E622" s="6" t="s">
        <v>73</v>
      </c>
      <c r="F622" s="12" t="s">
        <v>74</v>
      </c>
      <c r="G622" s="4" t="s">
        <v>74</v>
      </c>
      <c r="H622" s="12" t="s">
        <v>133</v>
      </c>
      <c r="I622" s="12" t="s">
        <v>93</v>
      </c>
      <c r="J622" s="12" t="s">
        <v>41</v>
      </c>
      <c r="K622" s="11">
        <v>17</v>
      </c>
      <c r="L622" s="4" t="str">
        <f t="shared" si="36"/>
        <v>15-20</v>
      </c>
      <c r="M622" s="12" t="s">
        <v>94</v>
      </c>
      <c r="N622" s="12">
        <v>16</v>
      </c>
      <c r="O622" s="12" t="s">
        <v>51</v>
      </c>
      <c r="P622" s="6" t="s">
        <v>48</v>
      </c>
      <c r="U622" s="15">
        <v>1</v>
      </c>
      <c r="AE622" s="4">
        <f t="shared" si="37"/>
        <v>35</v>
      </c>
      <c r="AF622" s="8">
        <f t="shared" si="38"/>
        <v>1</v>
      </c>
      <c r="AG622" s="8">
        <v>1012.58</v>
      </c>
      <c r="AH622" s="4">
        <f t="shared" si="39"/>
        <v>2.5000000000000001E-2</v>
      </c>
      <c r="AI622" s="4">
        <f t="shared" si="39"/>
        <v>25.314500000000002</v>
      </c>
      <c r="AK622" s="10">
        <f>Q622*(0.0337*(2.5^2.9))+R622*(0.0337*(7.5^2.9))+S622*(0.0337*(15^2.9))+T622*(0.0337*(25^2.9))+U622*(0.0337*(35^2.9))</f>
        <v>1012.5750672188403</v>
      </c>
    </row>
    <row r="623" spans="1:37" ht="12.75" customHeight="1">
      <c r="A623" s="12">
        <v>44</v>
      </c>
      <c r="B623" s="12">
        <v>4</v>
      </c>
      <c r="C623" s="12">
        <v>2</v>
      </c>
      <c r="D623" s="5">
        <v>39485</v>
      </c>
      <c r="E623" s="6" t="s">
        <v>73</v>
      </c>
      <c r="F623" s="12" t="s">
        <v>74</v>
      </c>
      <c r="G623" s="4" t="s">
        <v>74</v>
      </c>
      <c r="H623" s="12" t="s">
        <v>133</v>
      </c>
      <c r="I623" s="12" t="s">
        <v>93</v>
      </c>
      <c r="J623" s="12" t="s">
        <v>41</v>
      </c>
      <c r="K623" s="11">
        <v>17</v>
      </c>
      <c r="L623" s="4" t="str">
        <f t="shared" si="36"/>
        <v>15-20</v>
      </c>
      <c r="M623" s="12" t="s">
        <v>94</v>
      </c>
      <c r="N623" s="12">
        <v>17</v>
      </c>
      <c r="O623" s="12" t="s">
        <v>105</v>
      </c>
      <c r="P623" s="12" t="s">
        <v>46</v>
      </c>
      <c r="S623" s="7">
        <v>1</v>
      </c>
      <c r="T623" s="7">
        <v>3</v>
      </c>
      <c r="AE623" s="4">
        <f t="shared" si="37"/>
        <v>22.5</v>
      </c>
      <c r="AF623" s="8">
        <f t="shared" si="38"/>
        <v>4</v>
      </c>
      <c r="AG623" s="8">
        <v>806.36</v>
      </c>
      <c r="AH623" s="4">
        <f t="shared" si="39"/>
        <v>0.1</v>
      </c>
      <c r="AI623" s="4">
        <f t="shared" si="39"/>
        <v>20.158999999999999</v>
      </c>
      <c r="AK623" s="10">
        <f>S623*(0.0168*(15^2.9856))+T623*(0.0168*(25^2.9856))</f>
        <v>806.36248315618354</v>
      </c>
    </row>
    <row r="624" spans="1:37" ht="12.75" customHeight="1">
      <c r="A624" s="12">
        <v>44</v>
      </c>
      <c r="B624" s="12">
        <v>4</v>
      </c>
      <c r="C624" s="12">
        <v>2</v>
      </c>
      <c r="D624" s="5">
        <v>39485</v>
      </c>
      <c r="E624" s="6" t="s">
        <v>73</v>
      </c>
      <c r="F624" s="12" t="s">
        <v>74</v>
      </c>
      <c r="G624" s="4" t="s">
        <v>74</v>
      </c>
      <c r="H624" s="12" t="s">
        <v>133</v>
      </c>
      <c r="I624" s="12" t="s">
        <v>93</v>
      </c>
      <c r="J624" s="12" t="s">
        <v>41</v>
      </c>
      <c r="K624" s="11">
        <v>17</v>
      </c>
      <c r="L624" s="4" t="str">
        <f t="shared" si="36"/>
        <v>15-20</v>
      </c>
      <c r="M624" s="12" t="s">
        <v>94</v>
      </c>
      <c r="N624" s="12">
        <v>18</v>
      </c>
      <c r="O624" s="12" t="s">
        <v>68</v>
      </c>
      <c r="P624" s="6" t="s">
        <v>46</v>
      </c>
      <c r="T624" s="15">
        <v>2</v>
      </c>
      <c r="U624" s="15">
        <v>1</v>
      </c>
      <c r="AE624" s="4">
        <f t="shared" si="37"/>
        <v>28.3</v>
      </c>
      <c r="AF624" s="8">
        <f t="shared" si="38"/>
        <v>3</v>
      </c>
      <c r="AG624" s="8">
        <v>759.09</v>
      </c>
      <c r="AH624" s="4">
        <f t="shared" si="39"/>
        <v>7.4999999999999997E-2</v>
      </c>
      <c r="AI624" s="4">
        <f t="shared" si="39"/>
        <v>18.977250000000002</v>
      </c>
      <c r="AJ624" s="13"/>
      <c r="AK624" s="10">
        <f>Q624*(0.0208*((2.5/1.21)^3))+R624*(0.0208*((7.5/1.21)^3))+S624*(0.0208*((15/1.21)^3))+T624*(0.0079*(25^3.076))+U624*(0.0079*(35^3.076))</f>
        <v>759.09046596653957</v>
      </c>
    </row>
    <row r="625" spans="1:41" ht="12.75" customHeight="1">
      <c r="A625" s="12">
        <v>44</v>
      </c>
      <c r="B625" s="12">
        <v>4</v>
      </c>
      <c r="C625" s="12">
        <v>2</v>
      </c>
      <c r="D625" s="5">
        <v>39485</v>
      </c>
      <c r="E625" s="6" t="s">
        <v>73</v>
      </c>
      <c r="F625" s="12" t="s">
        <v>74</v>
      </c>
      <c r="G625" s="4" t="s">
        <v>74</v>
      </c>
      <c r="H625" s="12" t="s">
        <v>133</v>
      </c>
      <c r="I625" s="12" t="s">
        <v>93</v>
      </c>
      <c r="J625" s="12" t="s">
        <v>41</v>
      </c>
      <c r="K625" s="11">
        <v>17</v>
      </c>
      <c r="L625" s="4" t="str">
        <f t="shared" si="36"/>
        <v>15-20</v>
      </c>
      <c r="M625" s="12" t="s">
        <v>94</v>
      </c>
      <c r="N625" s="12">
        <v>19</v>
      </c>
      <c r="O625" s="12" t="s">
        <v>100</v>
      </c>
      <c r="P625" s="12" t="s">
        <v>44</v>
      </c>
      <c r="U625" s="15">
        <v>1</v>
      </c>
      <c r="AE625" s="4">
        <f t="shared" si="37"/>
        <v>35</v>
      </c>
      <c r="AF625" s="8">
        <f t="shared" si="38"/>
        <v>1</v>
      </c>
      <c r="AG625" s="8">
        <v>126.25</v>
      </c>
      <c r="AH625" s="4">
        <f t="shared" si="39"/>
        <v>2.5000000000000001E-2</v>
      </c>
      <c r="AI625" s="4">
        <f t="shared" si="39"/>
        <v>3.15625</v>
      </c>
      <c r="AJ625" s="9"/>
      <c r="AK625" s="10">
        <f>R625*(0.0009*(7.5^3.3334))+T625*(0.0009*(25^3.3334))+U625*(0.0009*(35^3.3334))+V625*(0.0009*(45^3.3334))+W625*(0.0009*(55^3.3334))+X625*(0.0009*(65^3.3334))+Y625*(0.0009*(75^3.3334))</f>
        <v>126.25219239742502</v>
      </c>
    </row>
    <row r="626" spans="1:41" ht="12.75" customHeight="1">
      <c r="A626" s="12">
        <v>44</v>
      </c>
      <c r="B626" s="12">
        <v>4</v>
      </c>
      <c r="C626" s="12">
        <v>2</v>
      </c>
      <c r="D626" s="5">
        <v>39485</v>
      </c>
      <c r="E626" s="6" t="s">
        <v>73</v>
      </c>
      <c r="F626" s="12" t="s">
        <v>74</v>
      </c>
      <c r="G626" s="4" t="s">
        <v>74</v>
      </c>
      <c r="H626" s="12" t="s">
        <v>133</v>
      </c>
      <c r="I626" s="12" t="s">
        <v>93</v>
      </c>
      <c r="J626" s="12" t="s">
        <v>41</v>
      </c>
      <c r="K626" s="11">
        <v>17</v>
      </c>
      <c r="L626" s="4" t="str">
        <f t="shared" si="36"/>
        <v>15-20</v>
      </c>
      <c r="M626" s="12" t="s">
        <v>94</v>
      </c>
      <c r="N626" s="12">
        <v>20</v>
      </c>
      <c r="O626" s="12" t="s">
        <v>103</v>
      </c>
      <c r="P626" s="12" t="s">
        <v>46</v>
      </c>
      <c r="U626" s="15">
        <v>2</v>
      </c>
      <c r="AE626" s="4">
        <f t="shared" si="37"/>
        <v>35</v>
      </c>
      <c r="AF626" s="8">
        <f t="shared" si="38"/>
        <v>2</v>
      </c>
      <c r="AG626" s="8">
        <v>1260.1300000000001</v>
      </c>
      <c r="AH626" s="4">
        <f t="shared" si="39"/>
        <v>0.05</v>
      </c>
      <c r="AI626" s="4">
        <f t="shared" si="39"/>
        <v>31.503250000000001</v>
      </c>
      <c r="AK626" s="10">
        <f>T626*(0.0059*((25/1.15239)^3.392))+U626*(0.0059*((35/1.15239)^3.392))+V626*(0.0059*((45/1.15239)^3.392))</f>
        <v>1260.130067548977</v>
      </c>
    </row>
    <row r="627" spans="1:41" ht="12.75" customHeight="1">
      <c r="A627" s="12">
        <v>44</v>
      </c>
      <c r="B627" s="12">
        <v>4</v>
      </c>
      <c r="C627" s="12">
        <v>2</v>
      </c>
      <c r="D627" s="5">
        <v>39485</v>
      </c>
      <c r="E627" s="6" t="s">
        <v>73</v>
      </c>
      <c r="F627" s="12" t="s">
        <v>74</v>
      </c>
      <c r="G627" s="4" t="s">
        <v>74</v>
      </c>
      <c r="H627" s="12" t="s">
        <v>133</v>
      </c>
      <c r="I627" s="12" t="s">
        <v>93</v>
      </c>
      <c r="J627" s="12" t="s">
        <v>41</v>
      </c>
      <c r="K627" s="11">
        <v>17</v>
      </c>
      <c r="L627" s="4" t="str">
        <f t="shared" si="36"/>
        <v>15-20</v>
      </c>
      <c r="M627" s="12" t="s">
        <v>94</v>
      </c>
      <c r="N627" s="12">
        <v>21</v>
      </c>
      <c r="O627" s="12" t="s">
        <v>106</v>
      </c>
      <c r="P627" s="6" t="s">
        <v>81</v>
      </c>
      <c r="U627" s="15">
        <v>1</v>
      </c>
      <c r="AE627" s="4">
        <f t="shared" si="37"/>
        <v>35</v>
      </c>
      <c r="AF627" s="8">
        <f t="shared" si="38"/>
        <v>1</v>
      </c>
      <c r="AG627" s="8">
        <v>1001.46</v>
      </c>
      <c r="AH627" s="4">
        <f t="shared" si="39"/>
        <v>2.5000000000000001E-2</v>
      </c>
      <c r="AI627" s="4">
        <f t="shared" si="39"/>
        <v>25.0365</v>
      </c>
      <c r="AJ627" s="13"/>
      <c r="AK627" s="10">
        <f>R627*(0.111*((7.5*0.813)^2.72))+S627*(0.111*((15*0.813)^2.72))+T627*(0.111*((25*0.813)^2.72))+U627*(0.111*((35*0.813)^2.72))</f>
        <v>1001.4616969770639</v>
      </c>
    </row>
    <row r="628" spans="1:41" ht="12.75" customHeight="1">
      <c r="A628" s="12">
        <v>44</v>
      </c>
      <c r="B628" s="12">
        <v>4</v>
      </c>
      <c r="C628" s="12">
        <v>2</v>
      </c>
      <c r="D628" s="5">
        <v>39485</v>
      </c>
      <c r="E628" s="6" t="s">
        <v>73</v>
      </c>
      <c r="F628" s="12" t="s">
        <v>74</v>
      </c>
      <c r="G628" s="4" t="s">
        <v>74</v>
      </c>
      <c r="H628" s="12" t="s">
        <v>133</v>
      </c>
      <c r="I628" s="12" t="s">
        <v>93</v>
      </c>
      <c r="J628" s="12" t="s">
        <v>41</v>
      </c>
      <c r="K628" s="11">
        <v>17</v>
      </c>
      <c r="L628" s="4" t="str">
        <f t="shared" si="36"/>
        <v>15-20</v>
      </c>
      <c r="M628" s="12" t="s">
        <v>94</v>
      </c>
      <c r="N628" s="12">
        <v>22</v>
      </c>
      <c r="O628" s="12" t="s">
        <v>49</v>
      </c>
      <c r="P628" s="6" t="s">
        <v>46</v>
      </c>
      <c r="Q628" s="7">
        <v>3</v>
      </c>
      <c r="AE628" s="4">
        <f t="shared" si="37"/>
        <v>2.5</v>
      </c>
      <c r="AF628" s="8">
        <f t="shared" si="38"/>
        <v>3</v>
      </c>
      <c r="AG628" s="8">
        <v>0.47</v>
      </c>
      <c r="AH628" s="4">
        <f t="shared" si="39"/>
        <v>7.4999999999999997E-2</v>
      </c>
      <c r="AI628" s="4">
        <f t="shared" si="39"/>
        <v>1.175E-2</v>
      </c>
      <c r="AJ628" s="13"/>
      <c r="AK628" s="10">
        <f>Q628*(0.007*(2.5^3.39))+R628*(0.0126*(7.5^3.0673))+S628*(0.0126*(15^3.0673))+T628*(0.0126*(25^3.0673))+U628*(0.0126*(35^3.0673))</f>
        <v>0.4690681273526589</v>
      </c>
    </row>
    <row r="629" spans="1:41" ht="12.75" customHeight="1">
      <c r="A629" s="12">
        <v>44</v>
      </c>
      <c r="B629" s="12">
        <v>4</v>
      </c>
      <c r="C629" s="12">
        <v>2</v>
      </c>
      <c r="D629" s="5">
        <v>39485</v>
      </c>
      <c r="E629" s="6" t="s">
        <v>73</v>
      </c>
      <c r="F629" s="12" t="s">
        <v>74</v>
      </c>
      <c r="G629" s="4" t="s">
        <v>74</v>
      </c>
      <c r="H629" s="12" t="s">
        <v>133</v>
      </c>
      <c r="I629" s="12" t="s">
        <v>93</v>
      </c>
      <c r="J629" s="12" t="s">
        <v>41</v>
      </c>
      <c r="K629" s="11">
        <v>17</v>
      </c>
      <c r="L629" s="4" t="str">
        <f t="shared" si="36"/>
        <v>15-20</v>
      </c>
      <c r="M629" s="12" t="s">
        <v>94</v>
      </c>
      <c r="N629" s="12">
        <v>23</v>
      </c>
      <c r="O629" s="12" t="s">
        <v>127</v>
      </c>
      <c r="P629" s="12" t="s">
        <v>46</v>
      </c>
      <c r="Q629" s="7">
        <v>2</v>
      </c>
      <c r="AE629" s="4">
        <f t="shared" si="37"/>
        <v>2.5</v>
      </c>
      <c r="AF629" s="8">
        <f t="shared" si="38"/>
        <v>2</v>
      </c>
      <c r="AG629" s="8">
        <v>0.63</v>
      </c>
      <c r="AH629" s="4">
        <f t="shared" si="39"/>
        <v>0.05</v>
      </c>
      <c r="AI629" s="4">
        <f t="shared" si="39"/>
        <v>1.575E-2</v>
      </c>
      <c r="AK629" s="10">
        <f>Q629*(0.0201*(2.5^2.9992))+R629*(0.0201*(7.5^2.9992))+S629*(0.0201*(15^2.9992))+T629*(0.0201*(25^2.9992))+U629*(0.0201*(35^2.9992))</f>
        <v>0.62766473262333589</v>
      </c>
    </row>
    <row r="630" spans="1:41" ht="12.75" customHeight="1">
      <c r="A630" s="12">
        <v>44</v>
      </c>
      <c r="B630" s="12">
        <v>4</v>
      </c>
      <c r="C630" s="12">
        <v>2</v>
      </c>
      <c r="D630" s="5">
        <v>39485</v>
      </c>
      <c r="E630" s="6" t="s">
        <v>73</v>
      </c>
      <c r="F630" s="12" t="s">
        <v>74</v>
      </c>
      <c r="G630" s="4" t="s">
        <v>74</v>
      </c>
      <c r="H630" s="12" t="s">
        <v>133</v>
      </c>
      <c r="I630" s="12" t="s">
        <v>93</v>
      </c>
      <c r="J630" s="12" t="s">
        <v>41</v>
      </c>
      <c r="K630" s="11">
        <v>17</v>
      </c>
      <c r="L630" s="4" t="str">
        <f t="shared" si="36"/>
        <v>15-20</v>
      </c>
      <c r="M630" s="12" t="s">
        <v>94</v>
      </c>
      <c r="N630" s="12">
        <v>24</v>
      </c>
      <c r="O630" s="12" t="s">
        <v>80</v>
      </c>
      <c r="P630" s="12" t="s">
        <v>81</v>
      </c>
      <c r="Q630" s="7">
        <v>2</v>
      </c>
      <c r="AE630" s="4">
        <f t="shared" si="37"/>
        <v>2.5</v>
      </c>
      <c r="AF630" s="8">
        <f t="shared" si="38"/>
        <v>2</v>
      </c>
      <c r="AG630" s="8">
        <v>0.61</v>
      </c>
      <c r="AH630" s="4">
        <f t="shared" si="39"/>
        <v>0.05</v>
      </c>
      <c r="AI630" s="4">
        <f t="shared" si="39"/>
        <v>1.525E-2</v>
      </c>
      <c r="AK630" s="10">
        <f>Q630*(0.0202*(2.5^2.9595))+R630*(0.0202*(7.5^2.9595))+S630*(0.0202*(15^2.9595))+T630*(0.0202*(25^2.9595))</f>
        <v>0.60825378593315438</v>
      </c>
    </row>
    <row r="631" spans="1:41" ht="12.75" customHeight="1">
      <c r="A631" s="12">
        <v>44</v>
      </c>
      <c r="B631" s="12">
        <v>4</v>
      </c>
      <c r="C631" s="12">
        <v>2</v>
      </c>
      <c r="D631" s="5">
        <v>39485</v>
      </c>
      <c r="E631" s="6" t="s">
        <v>73</v>
      </c>
      <c r="F631" s="12" t="s">
        <v>74</v>
      </c>
      <c r="G631" s="4" t="s">
        <v>74</v>
      </c>
      <c r="H631" s="12" t="s">
        <v>133</v>
      </c>
      <c r="I631" s="12" t="s">
        <v>93</v>
      </c>
      <c r="J631" s="12" t="s">
        <v>41</v>
      </c>
      <c r="K631" s="11">
        <v>17</v>
      </c>
      <c r="L631" s="4" t="str">
        <f t="shared" si="36"/>
        <v>15-20</v>
      </c>
      <c r="M631" s="12" t="s">
        <v>94</v>
      </c>
      <c r="N631" s="12">
        <v>25</v>
      </c>
      <c r="O631" s="12" t="s">
        <v>59</v>
      </c>
      <c r="P631" s="6" t="s">
        <v>46</v>
      </c>
      <c r="Q631" s="15">
        <v>1</v>
      </c>
      <c r="AE631" s="4">
        <f t="shared" si="37"/>
        <v>2.5</v>
      </c>
      <c r="AF631" s="8">
        <f t="shared" si="38"/>
        <v>1</v>
      </c>
      <c r="AG631" s="8">
        <v>0.15</v>
      </c>
      <c r="AH631" s="4">
        <f t="shared" si="39"/>
        <v>2.5000000000000001E-2</v>
      </c>
      <c r="AI631" s="4">
        <f t="shared" si="39"/>
        <v>3.7499999999999999E-3</v>
      </c>
      <c r="AK631" s="10">
        <f>Q631*(0.0093*(2.5^3.07))+R631*(0.0093*(7.5^3.07))+S631*(0.0093*(15^3.07))+T631*(0.0126*(25^3.0673))</f>
        <v>0.15493829594967426</v>
      </c>
    </row>
    <row r="632" spans="1:41" ht="12.75" customHeight="1">
      <c r="A632" s="12">
        <v>44</v>
      </c>
      <c r="B632" s="12">
        <v>4</v>
      </c>
      <c r="C632" s="12">
        <v>2</v>
      </c>
      <c r="D632" s="5">
        <v>39485</v>
      </c>
      <c r="E632" s="6" t="s">
        <v>73</v>
      </c>
      <c r="F632" s="12" t="s">
        <v>74</v>
      </c>
      <c r="G632" s="4" t="s">
        <v>74</v>
      </c>
      <c r="H632" s="12" t="s">
        <v>133</v>
      </c>
      <c r="I632" s="12" t="s">
        <v>93</v>
      </c>
      <c r="J632" s="12" t="s">
        <v>41</v>
      </c>
      <c r="K632" s="11">
        <v>17</v>
      </c>
      <c r="L632" s="4" t="str">
        <f t="shared" si="36"/>
        <v>15-20</v>
      </c>
      <c r="M632" s="12" t="s">
        <v>94</v>
      </c>
      <c r="N632" s="12">
        <v>26</v>
      </c>
      <c r="O632" s="12" t="s">
        <v>123</v>
      </c>
      <c r="P632" s="12" t="s">
        <v>56</v>
      </c>
      <c r="U632" s="7">
        <v>1</v>
      </c>
      <c r="AE632" s="4">
        <f t="shared" si="37"/>
        <v>35</v>
      </c>
      <c r="AF632" s="8">
        <f t="shared" si="38"/>
        <v>1</v>
      </c>
      <c r="AG632" s="8">
        <v>700.45</v>
      </c>
      <c r="AH632" s="4">
        <f t="shared" si="39"/>
        <v>2.5000000000000001E-2</v>
      </c>
      <c r="AI632" s="4">
        <f t="shared" si="39"/>
        <v>17.51125</v>
      </c>
      <c r="AK632" s="10">
        <f>T632*(0.0561*(25^2.653))+U632*(0.0561*(35^2.653))</f>
        <v>700.44716671055994</v>
      </c>
    </row>
    <row r="633" spans="1:41" ht="12.75" customHeight="1">
      <c r="A633" s="12">
        <v>44</v>
      </c>
      <c r="B633" s="12">
        <v>4</v>
      </c>
      <c r="C633" s="12">
        <v>2</v>
      </c>
      <c r="D633" s="5">
        <v>39485</v>
      </c>
      <c r="E633" s="6" t="s">
        <v>73</v>
      </c>
      <c r="F633" s="12" t="s">
        <v>74</v>
      </c>
      <c r="G633" s="4" t="s">
        <v>74</v>
      </c>
      <c r="H633" s="12" t="s">
        <v>133</v>
      </c>
      <c r="I633" s="12" t="s">
        <v>93</v>
      </c>
      <c r="J633" s="12" t="s">
        <v>41</v>
      </c>
      <c r="K633" s="11">
        <v>17</v>
      </c>
      <c r="L633" s="4" t="str">
        <f t="shared" si="36"/>
        <v>15-20</v>
      </c>
      <c r="M633" s="12" t="s">
        <v>94</v>
      </c>
      <c r="N633" s="12">
        <v>27</v>
      </c>
      <c r="O633" s="12" t="s">
        <v>134</v>
      </c>
      <c r="P633" s="12" t="s">
        <v>56</v>
      </c>
      <c r="T633" s="7">
        <v>1</v>
      </c>
      <c r="AE633" s="4">
        <f t="shared" si="37"/>
        <v>25</v>
      </c>
      <c r="AF633" s="8">
        <f t="shared" si="38"/>
        <v>1</v>
      </c>
      <c r="AG633" s="8">
        <v>261.42</v>
      </c>
      <c r="AH633" s="4">
        <f t="shared" si="39"/>
        <v>2.5000000000000001E-2</v>
      </c>
      <c r="AI633" s="4">
        <f t="shared" si="39"/>
        <v>6.5355000000000008</v>
      </c>
      <c r="AK633" s="10">
        <f>R633*(0.0683*(7.5^2.563))+S633*(0.0683*(15^2.563))+T633*(0.0683*(25^2.563))</f>
        <v>261.42128550317625</v>
      </c>
    </row>
    <row r="634" spans="1:41" ht="12.75" customHeight="1">
      <c r="A634" s="12">
        <v>44</v>
      </c>
      <c r="B634" s="12">
        <v>4</v>
      </c>
      <c r="C634" s="12">
        <v>2</v>
      </c>
      <c r="D634" s="5">
        <v>39485</v>
      </c>
      <c r="E634" s="6" t="s">
        <v>73</v>
      </c>
      <c r="F634" s="12" t="s">
        <v>74</v>
      </c>
      <c r="G634" s="4" t="s">
        <v>74</v>
      </c>
      <c r="H634" s="12" t="s">
        <v>133</v>
      </c>
      <c r="I634" s="12" t="s">
        <v>93</v>
      </c>
      <c r="J634" s="12" t="s">
        <v>41</v>
      </c>
      <c r="K634" s="11">
        <v>17</v>
      </c>
      <c r="L634" s="4" t="str">
        <f t="shared" si="36"/>
        <v>15-20</v>
      </c>
      <c r="M634" s="12" t="s">
        <v>94</v>
      </c>
      <c r="N634" s="12">
        <v>28</v>
      </c>
      <c r="O634" s="12" t="s">
        <v>71</v>
      </c>
      <c r="P634" s="6" t="s">
        <v>46</v>
      </c>
      <c r="Q634" s="15">
        <v>2</v>
      </c>
      <c r="AE634" s="4">
        <f t="shared" si="37"/>
        <v>2.5</v>
      </c>
      <c r="AF634" s="8">
        <f t="shared" si="38"/>
        <v>2</v>
      </c>
      <c r="AG634" s="8">
        <v>0.28000000000000003</v>
      </c>
      <c r="AH634" s="4">
        <f t="shared" si="39"/>
        <v>0.05</v>
      </c>
      <c r="AI634" s="4">
        <f t="shared" si="39"/>
        <v>7.000000000000001E-3</v>
      </c>
      <c r="AK634" s="10">
        <f>Q634*(0.0089*(2.5^3))+R634*(0.0089*(7.5^3))</f>
        <v>0.27812500000000001</v>
      </c>
    </row>
    <row r="635" spans="1:41" ht="12.75" customHeight="1">
      <c r="A635" s="12">
        <v>44</v>
      </c>
      <c r="B635" s="12">
        <v>4</v>
      </c>
      <c r="C635" s="12">
        <v>2</v>
      </c>
      <c r="D635" s="5">
        <v>39485</v>
      </c>
      <c r="E635" s="6" t="s">
        <v>73</v>
      </c>
      <c r="F635" s="12" t="s">
        <v>74</v>
      </c>
      <c r="G635" s="4" t="s">
        <v>74</v>
      </c>
      <c r="H635" s="12" t="s">
        <v>133</v>
      </c>
      <c r="I635" s="12" t="s">
        <v>93</v>
      </c>
      <c r="J635" s="12" t="s">
        <v>41</v>
      </c>
      <c r="K635" s="11">
        <v>17</v>
      </c>
      <c r="L635" s="4" t="str">
        <f t="shared" si="36"/>
        <v>15-20</v>
      </c>
      <c r="M635" s="12" t="s">
        <v>94</v>
      </c>
      <c r="N635" s="12">
        <v>29</v>
      </c>
      <c r="O635" s="12" t="s">
        <v>85</v>
      </c>
      <c r="P635" s="6" t="s">
        <v>46</v>
      </c>
      <c r="Q635" s="15">
        <v>7</v>
      </c>
      <c r="R635" s="7">
        <v>2</v>
      </c>
      <c r="AE635" s="4">
        <f t="shared" si="37"/>
        <v>3.6</v>
      </c>
      <c r="AF635" s="8">
        <f t="shared" si="38"/>
        <v>9</v>
      </c>
      <c r="AG635" s="8">
        <v>8.67</v>
      </c>
      <c r="AH635" s="4">
        <f t="shared" si="39"/>
        <v>0.22500000000000001</v>
      </c>
      <c r="AI635" s="4">
        <f t="shared" si="39"/>
        <v>0.21675</v>
      </c>
      <c r="AK635" s="10">
        <f>Q635*(0.0091*(2.5^3))+R635*(0.0091*(7.5^3))</f>
        <v>8.6734375000000004</v>
      </c>
    </row>
    <row r="636" spans="1:41" ht="12.75" customHeight="1">
      <c r="A636" s="12">
        <v>44</v>
      </c>
      <c r="B636" s="12">
        <v>4</v>
      </c>
      <c r="C636" s="12">
        <v>2</v>
      </c>
      <c r="D636" s="5">
        <v>39485</v>
      </c>
      <c r="E636" s="6" t="s">
        <v>73</v>
      </c>
      <c r="F636" s="12" t="s">
        <v>74</v>
      </c>
      <c r="G636" s="4" t="s">
        <v>74</v>
      </c>
      <c r="H636" s="12" t="s">
        <v>133</v>
      </c>
      <c r="I636" s="12" t="s">
        <v>93</v>
      </c>
      <c r="J636" s="12" t="s">
        <v>41</v>
      </c>
      <c r="K636" s="11">
        <v>17</v>
      </c>
      <c r="L636" s="4" t="str">
        <f t="shared" si="36"/>
        <v>15-20</v>
      </c>
      <c r="M636" s="12" t="s">
        <v>94</v>
      </c>
      <c r="N636" s="12">
        <v>30</v>
      </c>
      <c r="O636" s="12" t="s">
        <v>66</v>
      </c>
      <c r="P636" s="12" t="s">
        <v>46</v>
      </c>
      <c r="Q636" s="15">
        <v>17</v>
      </c>
      <c r="AE636" s="4">
        <f t="shared" si="37"/>
        <v>2.5</v>
      </c>
      <c r="AF636" s="8">
        <f t="shared" si="38"/>
        <v>17</v>
      </c>
      <c r="AG636" s="8">
        <v>4.8099999999999996</v>
      </c>
      <c r="AH636" s="4">
        <f t="shared" si="39"/>
        <v>0.42499999999999999</v>
      </c>
      <c r="AI636" s="4">
        <f t="shared" si="39"/>
        <v>0.12025</v>
      </c>
      <c r="AK636" s="10">
        <f>Q636*(0.0213*(2.5^2.8235))+R636*(0.0213*(7.5^2.8235))</f>
        <v>4.81295874754547</v>
      </c>
    </row>
    <row r="637" spans="1:41" ht="12.75" customHeight="1">
      <c r="A637" s="12">
        <v>44</v>
      </c>
      <c r="B637" s="12">
        <v>4</v>
      </c>
      <c r="C637" s="12">
        <v>2</v>
      </c>
      <c r="D637" s="5">
        <v>39485</v>
      </c>
      <c r="E637" s="6" t="s">
        <v>73</v>
      </c>
      <c r="F637" s="12" t="s">
        <v>74</v>
      </c>
      <c r="G637" s="4" t="s">
        <v>74</v>
      </c>
      <c r="H637" s="12" t="s">
        <v>133</v>
      </c>
      <c r="I637" s="12" t="s">
        <v>93</v>
      </c>
      <c r="J637" s="12" t="s">
        <v>41</v>
      </c>
      <c r="K637" s="11">
        <v>17</v>
      </c>
      <c r="L637" s="4" t="str">
        <f t="shared" si="36"/>
        <v>15-20</v>
      </c>
      <c r="M637" s="12" t="s">
        <v>94</v>
      </c>
      <c r="N637" s="12">
        <v>31</v>
      </c>
      <c r="O637" s="12" t="s">
        <v>136</v>
      </c>
      <c r="P637" s="6" t="s">
        <v>46</v>
      </c>
      <c r="Q637" s="15">
        <v>4</v>
      </c>
      <c r="AE637" s="4">
        <f t="shared" si="37"/>
        <v>2.5</v>
      </c>
      <c r="AF637" s="8">
        <f t="shared" si="38"/>
        <v>4</v>
      </c>
      <c r="AG637" s="8">
        <v>0.56999999999999995</v>
      </c>
      <c r="AH637" s="4">
        <f t="shared" si="39"/>
        <v>0.1</v>
      </c>
      <c r="AI637" s="4">
        <f t="shared" si="39"/>
        <v>1.4249999999999999E-2</v>
      </c>
      <c r="AK637" s="10">
        <f>Q637*(0.008*(2.5^3.137))</f>
        <v>0.56687562799555546</v>
      </c>
    </row>
    <row r="638" spans="1:41" s="13" customFormat="1" ht="12.75" customHeight="1">
      <c r="A638" s="12">
        <v>44</v>
      </c>
      <c r="B638" s="12">
        <v>4</v>
      </c>
      <c r="C638" s="12">
        <v>2</v>
      </c>
      <c r="D638" s="5">
        <v>39485</v>
      </c>
      <c r="E638" s="6" t="s">
        <v>73</v>
      </c>
      <c r="F638" s="12" t="s">
        <v>74</v>
      </c>
      <c r="G638" s="4" t="s">
        <v>74</v>
      </c>
      <c r="H638" s="12" t="s">
        <v>133</v>
      </c>
      <c r="I638" s="12" t="s">
        <v>93</v>
      </c>
      <c r="J638" s="12" t="s">
        <v>41</v>
      </c>
      <c r="K638" s="11">
        <v>17</v>
      </c>
      <c r="L638" s="4" t="str">
        <f t="shared" si="36"/>
        <v>15-20</v>
      </c>
      <c r="M638" s="12" t="s">
        <v>94</v>
      </c>
      <c r="N638" s="12">
        <v>32</v>
      </c>
      <c r="O638" s="11" t="s">
        <v>97</v>
      </c>
      <c r="P638" s="12" t="s">
        <v>46</v>
      </c>
      <c r="Q638" s="7"/>
      <c r="R638" s="7">
        <v>1</v>
      </c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4">
        <f t="shared" si="37"/>
        <v>7.5</v>
      </c>
      <c r="AF638" s="8">
        <f t="shared" si="38"/>
        <v>1</v>
      </c>
      <c r="AG638" s="8">
        <v>2.59</v>
      </c>
      <c r="AH638" s="4">
        <f t="shared" si="39"/>
        <v>2.5000000000000001E-2</v>
      </c>
      <c r="AI638" s="4">
        <f t="shared" si="39"/>
        <v>6.4750000000000002E-2</v>
      </c>
      <c r="AJ638" s="4"/>
      <c r="AK638" s="10">
        <f>Q638*(0.0026*(2.5^3.427))+R638*(0.0026*(7.5^3.427))+S638*(0.0026*(15^3.427))</f>
        <v>2.593034515359999</v>
      </c>
      <c r="AL638" s="4"/>
      <c r="AM638" s="4"/>
      <c r="AN638" s="4"/>
      <c r="AO638" s="4"/>
    </row>
    <row r="639" spans="1:41" s="13" customFormat="1" ht="12.75" customHeight="1">
      <c r="A639" s="12">
        <v>44</v>
      </c>
      <c r="B639" s="12">
        <v>4</v>
      </c>
      <c r="C639" s="12">
        <v>2</v>
      </c>
      <c r="D639" s="5">
        <v>39485</v>
      </c>
      <c r="E639" s="6" t="s">
        <v>73</v>
      </c>
      <c r="F639" s="12" t="s">
        <v>74</v>
      </c>
      <c r="G639" s="4" t="s">
        <v>74</v>
      </c>
      <c r="H639" s="12" t="s">
        <v>133</v>
      </c>
      <c r="I639" s="12" t="s">
        <v>93</v>
      </c>
      <c r="J639" s="12" t="s">
        <v>41</v>
      </c>
      <c r="K639" s="11">
        <v>17</v>
      </c>
      <c r="L639" s="4" t="str">
        <f t="shared" si="36"/>
        <v>15-20</v>
      </c>
      <c r="M639" s="12" t="s">
        <v>94</v>
      </c>
      <c r="N639" s="12">
        <v>33</v>
      </c>
      <c r="O639" s="12" t="s">
        <v>55</v>
      </c>
      <c r="P639" s="6" t="s">
        <v>56</v>
      </c>
      <c r="Q639" s="15">
        <v>1</v>
      </c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4">
        <f t="shared" si="37"/>
        <v>2.5</v>
      </c>
      <c r="AF639" s="8">
        <f t="shared" si="38"/>
        <v>1</v>
      </c>
      <c r="AG639" s="8">
        <v>0.17</v>
      </c>
      <c r="AH639" s="4">
        <f t="shared" si="39"/>
        <v>2.5000000000000001E-2</v>
      </c>
      <c r="AI639" s="4">
        <f t="shared" si="39"/>
        <v>4.2500000000000003E-3</v>
      </c>
      <c r="AJ639" s="4"/>
      <c r="AK639" s="10">
        <f>Q639*(0.0109*(2.5^3.0249))+R639*(0.0109*(7.5^3.0249))</f>
        <v>0.17424295598865394</v>
      </c>
    </row>
    <row r="640" spans="1:41" s="13" customFormat="1" ht="12.75" customHeight="1">
      <c r="A640" s="12">
        <v>44</v>
      </c>
      <c r="B640" s="12">
        <v>4</v>
      </c>
      <c r="C640" s="12">
        <v>2</v>
      </c>
      <c r="D640" s="5">
        <v>39485</v>
      </c>
      <c r="E640" s="6" t="s">
        <v>73</v>
      </c>
      <c r="F640" s="12" t="s">
        <v>74</v>
      </c>
      <c r="G640" s="4" t="s">
        <v>74</v>
      </c>
      <c r="H640" s="12" t="s">
        <v>133</v>
      </c>
      <c r="I640" s="12" t="s">
        <v>93</v>
      </c>
      <c r="J640" s="12" t="s">
        <v>41</v>
      </c>
      <c r="K640" s="11">
        <v>17</v>
      </c>
      <c r="L640" s="4" t="str">
        <f t="shared" si="36"/>
        <v>15-20</v>
      </c>
      <c r="M640" s="12" t="s">
        <v>94</v>
      </c>
      <c r="N640" s="12">
        <v>34</v>
      </c>
      <c r="O640" s="12" t="s">
        <v>112</v>
      </c>
      <c r="P640" s="6" t="s">
        <v>44</v>
      </c>
      <c r="Q640" s="15">
        <v>1</v>
      </c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4">
        <f t="shared" si="37"/>
        <v>2.5</v>
      </c>
      <c r="AF640" s="8">
        <f t="shared" si="38"/>
        <v>1</v>
      </c>
      <c r="AG640" s="8">
        <v>0.15</v>
      </c>
      <c r="AH640" s="4">
        <f t="shared" si="39"/>
        <v>2.5000000000000001E-2</v>
      </c>
      <c r="AI640" s="4">
        <f t="shared" si="39"/>
        <v>3.7499999999999999E-3</v>
      </c>
      <c r="AJ640" s="4"/>
      <c r="AK640" s="10">
        <f>Q640*(0.0099*(2.5^2.999))+R640*(0.0099*(7.5^2.999))+S640*(0.0099*(15^2.999))+T640*(0.0099*(25^2.999))</f>
        <v>0.15454582619452301</v>
      </c>
    </row>
    <row r="641" spans="1:37" ht="12.75" customHeight="1">
      <c r="A641" s="12">
        <v>45</v>
      </c>
      <c r="B641" s="12">
        <v>4</v>
      </c>
      <c r="C641" s="12">
        <v>2</v>
      </c>
      <c r="D641" s="5">
        <v>39485</v>
      </c>
      <c r="E641" s="6" t="s">
        <v>73</v>
      </c>
      <c r="F641" s="12" t="s">
        <v>74</v>
      </c>
      <c r="G641" s="4" t="s">
        <v>74</v>
      </c>
      <c r="H641" s="12" t="s">
        <v>133</v>
      </c>
      <c r="I641" s="12" t="s">
        <v>93</v>
      </c>
      <c r="J641" s="12" t="s">
        <v>41</v>
      </c>
      <c r="K641" s="11">
        <v>10</v>
      </c>
      <c r="L641" s="4" t="str">
        <f t="shared" si="36"/>
        <v>5-10</v>
      </c>
      <c r="M641" s="12" t="s">
        <v>42</v>
      </c>
      <c r="N641" s="12">
        <v>1</v>
      </c>
      <c r="O641" s="12" t="s">
        <v>58</v>
      </c>
      <c r="P641" s="12" t="s">
        <v>46</v>
      </c>
      <c r="S641" s="7">
        <v>1</v>
      </c>
      <c r="AE641" s="4">
        <f t="shared" si="37"/>
        <v>15</v>
      </c>
      <c r="AF641" s="8">
        <f t="shared" si="38"/>
        <v>1</v>
      </c>
      <c r="AG641" s="8">
        <v>44.44</v>
      </c>
      <c r="AH641" s="4">
        <f t="shared" si="39"/>
        <v>2.5000000000000001E-2</v>
      </c>
      <c r="AI641" s="4">
        <f t="shared" si="39"/>
        <v>1.111</v>
      </c>
      <c r="AK641" s="10">
        <f>Q641*(0.0145*((2.5/1.08175)^3.053))+R641*(0.0145*((7.5/1.08175)^3.053))+S641*(0.0145*((15/1.08175)^3.053))+T641*(0.0145*((25/1.08175)^3.053))+U641*(0.0145*((35/1.08175)^3.053))+V641*(0.0145*((45/1.08175)^3.053))+W641*(0.0145*((55/1.08175)^3.053))</f>
        <v>44.441138743501973</v>
      </c>
    </row>
    <row r="642" spans="1:37" ht="12.75" customHeight="1">
      <c r="A642" s="12">
        <v>45</v>
      </c>
      <c r="B642" s="12">
        <v>4</v>
      </c>
      <c r="C642" s="12">
        <v>2</v>
      </c>
      <c r="D642" s="5">
        <v>39485</v>
      </c>
      <c r="E642" s="6" t="s">
        <v>73</v>
      </c>
      <c r="F642" s="12" t="s">
        <v>74</v>
      </c>
      <c r="G642" s="4" t="s">
        <v>74</v>
      </c>
      <c r="H642" s="12" t="s">
        <v>133</v>
      </c>
      <c r="I642" s="12" t="s">
        <v>93</v>
      </c>
      <c r="J642" s="12" t="s">
        <v>41</v>
      </c>
      <c r="K642" s="11">
        <v>10</v>
      </c>
      <c r="L642" s="4" t="str">
        <f t="shared" ref="L642:L705" si="40">IF(K642&lt;=5,"0-5",IF(K642&lt;=10,"5-10",IF(K642&lt;=15,"10-15",IF(K642&lt;=20,"15-20",IF(K642&lt;=25,"20-25",IF(K642&lt;=30,"25-30",IF(K642&lt;=35,"30-35","35-40")))))))</f>
        <v>5-10</v>
      </c>
      <c r="M642" s="12" t="s">
        <v>42</v>
      </c>
      <c r="N642" s="12">
        <v>2</v>
      </c>
      <c r="O642" s="12" t="s">
        <v>79</v>
      </c>
      <c r="P642" s="12" t="s">
        <v>54</v>
      </c>
      <c r="S642" s="7">
        <v>1</v>
      </c>
      <c r="AE642" s="4">
        <f t="shared" ref="AE642:AE705" si="41">ROUND(((Q642*2.5)+(R642*7.5)+(S642*15)+(T642*25)+(U642*35)+(V642*45)+(W642*55)+(X642*65)+(Y642*75)+(Z642*85)+(AA642*95)+(AB642*105)+(AC642*115)+(AD642*195))/(SUM(Q642:AD642)),1)</f>
        <v>15</v>
      </c>
      <c r="AF642" s="8">
        <f t="shared" ref="AF642:AF705" si="42">SUM(Q642:AD642)</f>
        <v>1</v>
      </c>
      <c r="AG642" s="8">
        <v>68.66</v>
      </c>
      <c r="AH642" s="4">
        <f t="shared" ref="AH642:AI705" si="43">AF642/40</f>
        <v>2.5000000000000001E-2</v>
      </c>
      <c r="AI642" s="4">
        <f t="shared" si="43"/>
        <v>1.7164999999999999</v>
      </c>
      <c r="AK642" s="10">
        <f>Q642*(0.024*(2.5^2.93))+R642*(0.024*(7.5^2.93))+S642*(0.0225*((15/1.03416)^3))+T642*(0.0225*((25/1.03416)^3))+U642*(0.0225*((35/1.03416)^3))</f>
        <v>68.658306626665208</v>
      </c>
    </row>
    <row r="643" spans="1:37" ht="12.75" customHeight="1">
      <c r="A643" s="12">
        <v>45</v>
      </c>
      <c r="B643" s="12">
        <v>4</v>
      </c>
      <c r="C643" s="12">
        <v>2</v>
      </c>
      <c r="D643" s="5">
        <v>39485</v>
      </c>
      <c r="E643" s="6" t="s">
        <v>73</v>
      </c>
      <c r="F643" s="12" t="s">
        <v>74</v>
      </c>
      <c r="G643" s="4" t="s">
        <v>74</v>
      </c>
      <c r="H643" s="12" t="s">
        <v>133</v>
      </c>
      <c r="I643" s="12" t="s">
        <v>93</v>
      </c>
      <c r="J643" s="12" t="s">
        <v>41</v>
      </c>
      <c r="K643" s="11">
        <v>10</v>
      </c>
      <c r="L643" s="4" t="str">
        <f t="shared" si="40"/>
        <v>5-10</v>
      </c>
      <c r="M643" s="12" t="s">
        <v>42</v>
      </c>
      <c r="N643" s="12">
        <v>3</v>
      </c>
      <c r="O643" s="12" t="s">
        <v>89</v>
      </c>
      <c r="P643" s="4" t="s">
        <v>56</v>
      </c>
      <c r="S643" s="7">
        <v>1</v>
      </c>
      <c r="AE643" s="4">
        <f t="shared" si="41"/>
        <v>15</v>
      </c>
      <c r="AF643" s="8">
        <f t="shared" si="42"/>
        <v>1</v>
      </c>
      <c r="AG643" s="8">
        <v>72.010000000000005</v>
      </c>
      <c r="AH643" s="4">
        <f t="shared" si="43"/>
        <v>2.5000000000000001E-2</v>
      </c>
      <c r="AI643" s="4">
        <f t="shared" si="43"/>
        <v>1.8002500000000001</v>
      </c>
      <c r="AK643" s="10">
        <f>R643*(0.0246*(7.5^2.85))+S643*(0.0227*((15/1.13204)^3.12))+T643*(0.0227*((25/1.13204)^3.12))</f>
        <v>72.008183380890259</v>
      </c>
    </row>
    <row r="644" spans="1:37" ht="12.75" customHeight="1">
      <c r="A644" s="12">
        <v>45</v>
      </c>
      <c r="B644" s="12">
        <v>4</v>
      </c>
      <c r="C644" s="12">
        <v>2</v>
      </c>
      <c r="D644" s="5">
        <v>39485</v>
      </c>
      <c r="E644" s="6" t="s">
        <v>73</v>
      </c>
      <c r="F644" s="12" t="s">
        <v>74</v>
      </c>
      <c r="G644" s="4" t="s">
        <v>74</v>
      </c>
      <c r="H644" s="12" t="s">
        <v>133</v>
      </c>
      <c r="I644" s="12" t="s">
        <v>93</v>
      </c>
      <c r="J644" s="12" t="s">
        <v>41</v>
      </c>
      <c r="K644" s="11">
        <v>10</v>
      </c>
      <c r="L644" s="4" t="str">
        <f t="shared" si="40"/>
        <v>5-10</v>
      </c>
      <c r="M644" s="12" t="s">
        <v>42</v>
      </c>
      <c r="N644" s="12">
        <v>4</v>
      </c>
      <c r="O644" s="12" t="s">
        <v>70</v>
      </c>
      <c r="P644" s="6" t="s">
        <v>54</v>
      </c>
      <c r="Q644" s="7">
        <v>2</v>
      </c>
      <c r="AE644" s="4">
        <f t="shared" si="41"/>
        <v>2.5</v>
      </c>
      <c r="AF644" s="8">
        <f t="shared" si="42"/>
        <v>2</v>
      </c>
      <c r="AG644" s="8">
        <v>0.52</v>
      </c>
      <c r="AH644" s="4">
        <f t="shared" si="43"/>
        <v>0.05</v>
      </c>
      <c r="AI644" s="4">
        <f t="shared" si="43"/>
        <v>1.3000000000000001E-2</v>
      </c>
      <c r="AK644" s="10">
        <f>Q644*(0.0162*(2.5^3.0252))+R644*(0.0162*(7.5^3.0252))</f>
        <v>0.51807558306287682</v>
      </c>
    </row>
    <row r="645" spans="1:37" ht="12.75" customHeight="1">
      <c r="A645" s="12">
        <v>45</v>
      </c>
      <c r="B645" s="12">
        <v>4</v>
      </c>
      <c r="C645" s="12">
        <v>2</v>
      </c>
      <c r="D645" s="5">
        <v>39485</v>
      </c>
      <c r="E645" s="6" t="s">
        <v>73</v>
      </c>
      <c r="F645" s="12" t="s">
        <v>74</v>
      </c>
      <c r="G645" s="4" t="s">
        <v>74</v>
      </c>
      <c r="H645" s="12" t="s">
        <v>133</v>
      </c>
      <c r="I645" s="12" t="s">
        <v>93</v>
      </c>
      <c r="J645" s="12" t="s">
        <v>41</v>
      </c>
      <c r="K645" s="11">
        <v>10</v>
      </c>
      <c r="L645" s="4" t="str">
        <f t="shared" si="40"/>
        <v>5-10</v>
      </c>
      <c r="M645" s="12" t="s">
        <v>42</v>
      </c>
      <c r="N645" s="12">
        <v>5</v>
      </c>
      <c r="O645" s="12" t="s">
        <v>120</v>
      </c>
      <c r="P645" s="6" t="s">
        <v>54</v>
      </c>
      <c r="U645" s="7">
        <v>1</v>
      </c>
      <c r="AE645" s="4">
        <f t="shared" si="41"/>
        <v>35</v>
      </c>
      <c r="AF645" s="8">
        <f t="shared" si="42"/>
        <v>1</v>
      </c>
      <c r="AG645" s="8">
        <v>759.68</v>
      </c>
      <c r="AH645" s="4">
        <f t="shared" si="43"/>
        <v>2.5000000000000001E-2</v>
      </c>
      <c r="AI645" s="4">
        <f t="shared" si="43"/>
        <v>18.991999999999997</v>
      </c>
      <c r="AK645" s="10">
        <f>R645*(0.0162*(7.5^3.0252))+S645*(0.0162*(15^3.0252))+T645*(0.0162*(25^3.0252))+U645*(0.0162*(35^3.0252))+V645*(0.0162*(45^3.0252))</f>
        <v>759.67819720000477</v>
      </c>
    </row>
    <row r="646" spans="1:37" ht="12.75" customHeight="1">
      <c r="A646" s="12">
        <v>45</v>
      </c>
      <c r="B646" s="12">
        <v>4</v>
      </c>
      <c r="C646" s="12">
        <v>2</v>
      </c>
      <c r="D646" s="5">
        <v>39485</v>
      </c>
      <c r="E646" s="6" t="s">
        <v>73</v>
      </c>
      <c r="F646" s="12" t="s">
        <v>74</v>
      </c>
      <c r="G646" s="4" t="s">
        <v>74</v>
      </c>
      <c r="H646" s="12" t="s">
        <v>133</v>
      </c>
      <c r="I646" s="12" t="s">
        <v>93</v>
      </c>
      <c r="J646" s="12" t="s">
        <v>41</v>
      </c>
      <c r="K646" s="11">
        <v>10</v>
      </c>
      <c r="L646" s="4" t="str">
        <f t="shared" si="40"/>
        <v>5-10</v>
      </c>
      <c r="M646" s="12" t="s">
        <v>42</v>
      </c>
      <c r="N646" s="12">
        <v>6</v>
      </c>
      <c r="O646" s="12" t="s">
        <v>123</v>
      </c>
      <c r="P646" s="12" t="s">
        <v>56</v>
      </c>
      <c r="U646" s="7">
        <v>2</v>
      </c>
      <c r="AE646" s="4">
        <f t="shared" si="41"/>
        <v>35</v>
      </c>
      <c r="AF646" s="8">
        <f t="shared" si="42"/>
        <v>2</v>
      </c>
      <c r="AG646" s="8">
        <v>1400.89</v>
      </c>
      <c r="AH646" s="4">
        <f t="shared" si="43"/>
        <v>0.05</v>
      </c>
      <c r="AI646" s="4">
        <f t="shared" si="43"/>
        <v>35.02225</v>
      </c>
      <c r="AK646" s="10">
        <f>T646*(0.0561*(25^2.653))+U646*(0.0561*(35^2.653))</f>
        <v>1400.8943334211199</v>
      </c>
    </row>
    <row r="647" spans="1:37" ht="12.75" customHeight="1">
      <c r="A647" s="12">
        <v>45</v>
      </c>
      <c r="B647" s="12">
        <v>4</v>
      </c>
      <c r="C647" s="12">
        <v>2</v>
      </c>
      <c r="D647" s="5">
        <v>39485</v>
      </c>
      <c r="E647" s="6" t="s">
        <v>73</v>
      </c>
      <c r="F647" s="12" t="s">
        <v>74</v>
      </c>
      <c r="G647" s="4" t="s">
        <v>74</v>
      </c>
      <c r="H647" s="12" t="s">
        <v>133</v>
      </c>
      <c r="I647" s="12" t="s">
        <v>93</v>
      </c>
      <c r="J647" s="12" t="s">
        <v>41</v>
      </c>
      <c r="K647" s="11">
        <v>10</v>
      </c>
      <c r="L647" s="4" t="str">
        <f t="shared" si="40"/>
        <v>5-10</v>
      </c>
      <c r="M647" s="12" t="s">
        <v>42</v>
      </c>
      <c r="N647" s="12">
        <v>7</v>
      </c>
      <c r="O647" s="11" t="s">
        <v>125</v>
      </c>
      <c r="P647" s="4" t="s">
        <v>56</v>
      </c>
      <c r="U647" s="7">
        <v>1</v>
      </c>
      <c r="AE647" s="4">
        <f t="shared" si="41"/>
        <v>35</v>
      </c>
      <c r="AF647" s="8">
        <f t="shared" si="42"/>
        <v>1</v>
      </c>
      <c r="AG647" s="8">
        <v>767.46</v>
      </c>
      <c r="AH647" s="4">
        <f t="shared" si="43"/>
        <v>2.5000000000000001E-2</v>
      </c>
      <c r="AI647" s="4">
        <f t="shared" si="43"/>
        <v>19.186500000000002</v>
      </c>
      <c r="AK647" s="10">
        <f>S647*(0.0179*(15^3))+T647*(0.0179*(25^3))+U647*(0.0179*(35^3))</f>
        <v>767.46249999999998</v>
      </c>
    </row>
    <row r="648" spans="1:37" ht="12.75" customHeight="1">
      <c r="A648" s="12">
        <v>45</v>
      </c>
      <c r="B648" s="12">
        <v>4</v>
      </c>
      <c r="C648" s="12">
        <v>2</v>
      </c>
      <c r="D648" s="5">
        <v>39485</v>
      </c>
      <c r="E648" s="6" t="s">
        <v>73</v>
      </c>
      <c r="F648" s="12" t="s">
        <v>74</v>
      </c>
      <c r="G648" s="4" t="s">
        <v>74</v>
      </c>
      <c r="H648" s="12" t="s">
        <v>133</v>
      </c>
      <c r="I648" s="12" t="s">
        <v>93</v>
      </c>
      <c r="J648" s="12" t="s">
        <v>41</v>
      </c>
      <c r="K648" s="11">
        <v>10</v>
      </c>
      <c r="L648" s="4" t="str">
        <f t="shared" si="40"/>
        <v>5-10</v>
      </c>
      <c r="M648" s="12" t="s">
        <v>42</v>
      </c>
      <c r="N648" s="12">
        <v>8</v>
      </c>
      <c r="O648" s="12" t="s">
        <v>60</v>
      </c>
      <c r="P648" s="12" t="s">
        <v>48</v>
      </c>
      <c r="Q648" s="7">
        <v>1</v>
      </c>
      <c r="R648" s="7">
        <v>1</v>
      </c>
      <c r="AE648" s="4">
        <f t="shared" si="41"/>
        <v>5</v>
      </c>
      <c r="AF648" s="8">
        <f t="shared" si="42"/>
        <v>2</v>
      </c>
      <c r="AG648" s="8">
        <v>7.32</v>
      </c>
      <c r="AH648" s="4">
        <f t="shared" si="43"/>
        <v>0.05</v>
      </c>
      <c r="AI648" s="4">
        <f t="shared" si="43"/>
        <v>0.183</v>
      </c>
      <c r="AK648" s="10">
        <f>Q648*(0.0197*(2.5^2.9174))+R648*(0.0197*(7.5^2.9174))+S648*(0.0197*(15^2.9174))</f>
        <v>7.3220902254608502</v>
      </c>
    </row>
    <row r="649" spans="1:37" ht="12.75" customHeight="1">
      <c r="A649" s="12">
        <v>45</v>
      </c>
      <c r="B649" s="12">
        <v>4</v>
      </c>
      <c r="C649" s="12">
        <v>2</v>
      </c>
      <c r="D649" s="5">
        <v>39485</v>
      </c>
      <c r="E649" s="6" t="s">
        <v>73</v>
      </c>
      <c r="F649" s="12" t="s">
        <v>74</v>
      </c>
      <c r="G649" s="4" t="s">
        <v>74</v>
      </c>
      <c r="H649" s="12" t="s">
        <v>133</v>
      </c>
      <c r="I649" s="12" t="s">
        <v>93</v>
      </c>
      <c r="J649" s="12" t="s">
        <v>41</v>
      </c>
      <c r="K649" s="11">
        <v>10</v>
      </c>
      <c r="L649" s="4" t="str">
        <f t="shared" si="40"/>
        <v>5-10</v>
      </c>
      <c r="M649" s="12" t="s">
        <v>42</v>
      </c>
      <c r="N649" s="12">
        <v>9</v>
      </c>
      <c r="O649" s="12" t="s">
        <v>53</v>
      </c>
      <c r="P649" s="12" t="s">
        <v>54</v>
      </c>
      <c r="S649" s="7">
        <v>3</v>
      </c>
      <c r="T649" s="7">
        <v>2</v>
      </c>
      <c r="AE649" s="4">
        <f t="shared" si="41"/>
        <v>19</v>
      </c>
      <c r="AF649" s="8">
        <f t="shared" si="42"/>
        <v>5</v>
      </c>
      <c r="AG649" s="8">
        <v>680.65</v>
      </c>
      <c r="AH649" s="4">
        <f t="shared" si="43"/>
        <v>0.125</v>
      </c>
      <c r="AI649" s="4">
        <f t="shared" si="43"/>
        <v>17.016249999999999</v>
      </c>
      <c r="AK649" s="10">
        <f>Q649*(0.026*(2.5^2.87))+R649*(0.026*(7.5^2.87))+S649*(0.0236*((15/1.1)^2.975))+T649*(0.0236*((25/1.1)^2.975))+U649*(0.0236*((35/1.1)^2.975))</f>
        <v>680.64720076259891</v>
      </c>
    </row>
    <row r="650" spans="1:37" ht="12.75" customHeight="1">
      <c r="A650" s="12">
        <v>45</v>
      </c>
      <c r="B650" s="12">
        <v>4</v>
      </c>
      <c r="C650" s="12">
        <v>2</v>
      </c>
      <c r="D650" s="5">
        <v>39485</v>
      </c>
      <c r="E650" s="6" t="s">
        <v>73</v>
      </c>
      <c r="F650" s="12" t="s">
        <v>74</v>
      </c>
      <c r="G650" s="4" t="s">
        <v>74</v>
      </c>
      <c r="H650" s="12" t="s">
        <v>133</v>
      </c>
      <c r="I650" s="12" t="s">
        <v>93</v>
      </c>
      <c r="J650" s="12" t="s">
        <v>41</v>
      </c>
      <c r="K650" s="11">
        <v>10</v>
      </c>
      <c r="L650" s="4" t="str">
        <f t="shared" si="40"/>
        <v>5-10</v>
      </c>
      <c r="M650" s="12" t="s">
        <v>42</v>
      </c>
      <c r="N650" s="12">
        <v>10</v>
      </c>
      <c r="O650" s="12" t="s">
        <v>52</v>
      </c>
      <c r="P650" s="6" t="s">
        <v>46</v>
      </c>
      <c r="T650" s="7">
        <v>50</v>
      </c>
      <c r="AE650" s="4">
        <f t="shared" si="41"/>
        <v>25</v>
      </c>
      <c r="AF650" s="8">
        <f t="shared" si="42"/>
        <v>50</v>
      </c>
      <c r="AG650" s="8">
        <v>7647.78</v>
      </c>
      <c r="AH650" s="4">
        <f t="shared" si="43"/>
        <v>1.25</v>
      </c>
      <c r="AI650" s="4">
        <f t="shared" si="43"/>
        <v>191.19450000000001</v>
      </c>
      <c r="AK650" s="10">
        <f>Q650*(0.01*(((2.5-1.82)/1.15)^3.208))+R650*(0.01*(((7.5-1.82)/1.15)^3.208))+S650*(0.01*(((15-1.82)/1.15)^3.208))+T650*(0.01*(((25-1.82)/1.15)^3.208))</f>
        <v>7647.7770915028359</v>
      </c>
    </row>
    <row r="651" spans="1:37" ht="12.75" customHeight="1">
      <c r="A651" s="12">
        <v>45</v>
      </c>
      <c r="B651" s="12">
        <v>4</v>
      </c>
      <c r="C651" s="12">
        <v>2</v>
      </c>
      <c r="D651" s="5">
        <v>39485</v>
      </c>
      <c r="E651" s="6" t="s">
        <v>73</v>
      </c>
      <c r="F651" s="12" t="s">
        <v>74</v>
      </c>
      <c r="G651" s="4" t="s">
        <v>74</v>
      </c>
      <c r="H651" s="12" t="s">
        <v>133</v>
      </c>
      <c r="I651" s="12" t="s">
        <v>93</v>
      </c>
      <c r="J651" s="12" t="s">
        <v>41</v>
      </c>
      <c r="K651" s="11">
        <v>10</v>
      </c>
      <c r="L651" s="4" t="str">
        <f t="shared" si="40"/>
        <v>5-10</v>
      </c>
      <c r="M651" s="12" t="s">
        <v>42</v>
      </c>
      <c r="N651" s="12">
        <v>11</v>
      </c>
      <c r="O651" s="12" t="s">
        <v>71</v>
      </c>
      <c r="P651" s="6" t="s">
        <v>46</v>
      </c>
      <c r="Q651" s="7">
        <v>11</v>
      </c>
      <c r="AE651" s="4">
        <f t="shared" si="41"/>
        <v>2.5</v>
      </c>
      <c r="AF651" s="8">
        <f t="shared" si="42"/>
        <v>11</v>
      </c>
      <c r="AG651" s="8">
        <v>1.53</v>
      </c>
      <c r="AH651" s="4">
        <f t="shared" si="43"/>
        <v>0.27500000000000002</v>
      </c>
      <c r="AI651" s="4">
        <f t="shared" si="43"/>
        <v>3.8249999999999999E-2</v>
      </c>
      <c r="AK651" s="10">
        <f>Q651*(0.0089*(2.5^3))+R651*(0.0089*(7.5^3))</f>
        <v>1.5296875000000001</v>
      </c>
    </row>
    <row r="652" spans="1:37" ht="12.75" customHeight="1">
      <c r="A652" s="12">
        <v>45</v>
      </c>
      <c r="B652" s="12">
        <v>4</v>
      </c>
      <c r="C652" s="12">
        <v>2</v>
      </c>
      <c r="D652" s="5">
        <v>39485</v>
      </c>
      <c r="E652" s="6" t="s">
        <v>73</v>
      </c>
      <c r="F652" s="12" t="s">
        <v>74</v>
      </c>
      <c r="G652" s="4" t="s">
        <v>74</v>
      </c>
      <c r="H652" s="12" t="s">
        <v>133</v>
      </c>
      <c r="I652" s="12" t="s">
        <v>93</v>
      </c>
      <c r="J652" s="12" t="s">
        <v>41</v>
      </c>
      <c r="K652" s="11">
        <v>10</v>
      </c>
      <c r="L652" s="4" t="str">
        <f t="shared" si="40"/>
        <v>5-10</v>
      </c>
      <c r="M652" s="12" t="s">
        <v>42</v>
      </c>
      <c r="N652" s="12">
        <v>12</v>
      </c>
      <c r="O652" s="12" t="s">
        <v>55</v>
      </c>
      <c r="P652" s="6" t="s">
        <v>56</v>
      </c>
      <c r="Q652" s="7">
        <v>3</v>
      </c>
      <c r="AE652" s="4">
        <f t="shared" si="41"/>
        <v>2.5</v>
      </c>
      <c r="AF652" s="8">
        <f t="shared" si="42"/>
        <v>3</v>
      </c>
      <c r="AG652" s="8">
        <v>0.52</v>
      </c>
      <c r="AH652" s="4">
        <f t="shared" si="43"/>
        <v>7.4999999999999997E-2</v>
      </c>
      <c r="AI652" s="4">
        <f t="shared" si="43"/>
        <v>1.3000000000000001E-2</v>
      </c>
      <c r="AK652" s="10">
        <f>Q652*(0.0109*(2.5^3.0249))+R652*(0.0109*(7.5^3.0249))</f>
        <v>0.52272886796596185</v>
      </c>
    </row>
    <row r="653" spans="1:37" ht="12.75" customHeight="1">
      <c r="A653" s="12">
        <v>46</v>
      </c>
      <c r="B653" s="12">
        <v>4</v>
      </c>
      <c r="C653" s="12">
        <v>1</v>
      </c>
      <c r="D653" s="5">
        <v>39485</v>
      </c>
      <c r="E653" s="6" t="s">
        <v>37</v>
      </c>
      <c r="F653" s="12" t="s">
        <v>38</v>
      </c>
      <c r="G653" s="4" t="s">
        <v>38</v>
      </c>
      <c r="H653" s="12" t="s">
        <v>39</v>
      </c>
      <c r="I653" s="12" t="s">
        <v>67</v>
      </c>
      <c r="J653" s="12" t="s">
        <v>110</v>
      </c>
      <c r="K653" s="11">
        <v>25</v>
      </c>
      <c r="L653" s="4" t="str">
        <f t="shared" si="40"/>
        <v>20-25</v>
      </c>
      <c r="M653" s="12" t="s">
        <v>42</v>
      </c>
      <c r="N653" s="12">
        <v>1</v>
      </c>
      <c r="O653" s="12" t="s">
        <v>52</v>
      </c>
      <c r="P653" s="6" t="s">
        <v>46</v>
      </c>
      <c r="R653" s="7">
        <v>25</v>
      </c>
      <c r="S653" s="7">
        <v>59</v>
      </c>
      <c r="AE653" s="4">
        <f t="shared" si="41"/>
        <v>12.8</v>
      </c>
      <c r="AF653" s="8">
        <f t="shared" si="42"/>
        <v>84</v>
      </c>
      <c r="AG653" s="8">
        <v>1517.09</v>
      </c>
      <c r="AH653" s="4">
        <f t="shared" si="43"/>
        <v>2.1</v>
      </c>
      <c r="AI653" s="4">
        <f t="shared" si="43"/>
        <v>37.927250000000001</v>
      </c>
      <c r="AK653" s="10">
        <f>Q653*(0.01*(((2.5-1.82)/1.15)^3.208))+R653*(0.01*(((7.5-1.82)/1.15)^3.208))+S653*(0.01*(((15-1.82)/1.15)^3.208))+T653*(0.01*(((25-1.82)/1.15)^3.208))</f>
        <v>1517.0941518157165</v>
      </c>
    </row>
    <row r="654" spans="1:37" s="13" customFormat="1" ht="12.75" customHeight="1">
      <c r="A654" s="12">
        <v>46</v>
      </c>
      <c r="B654" s="12">
        <v>4</v>
      </c>
      <c r="C654" s="12">
        <v>1</v>
      </c>
      <c r="D654" s="5">
        <v>39485</v>
      </c>
      <c r="E654" s="6" t="s">
        <v>37</v>
      </c>
      <c r="F654" s="12" t="s">
        <v>38</v>
      </c>
      <c r="G654" s="4" t="s">
        <v>38</v>
      </c>
      <c r="H654" s="12" t="s">
        <v>39</v>
      </c>
      <c r="I654" s="12" t="s">
        <v>67</v>
      </c>
      <c r="J654" s="12" t="s">
        <v>110</v>
      </c>
      <c r="K654" s="11">
        <v>25</v>
      </c>
      <c r="L654" s="4" t="str">
        <f t="shared" si="40"/>
        <v>20-25</v>
      </c>
      <c r="M654" s="12" t="s">
        <v>42</v>
      </c>
      <c r="N654" s="12">
        <v>2</v>
      </c>
      <c r="O654" s="12" t="s">
        <v>47</v>
      </c>
      <c r="P654" s="12" t="s">
        <v>48</v>
      </c>
      <c r="Q654" s="7"/>
      <c r="R654" s="7">
        <v>5</v>
      </c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4">
        <f t="shared" si="41"/>
        <v>7.5</v>
      </c>
      <c r="AF654" s="8">
        <f t="shared" si="42"/>
        <v>5</v>
      </c>
      <c r="AG654" s="8">
        <v>61.71</v>
      </c>
      <c r="AH654" s="4">
        <f t="shared" si="43"/>
        <v>0.125</v>
      </c>
      <c r="AI654" s="4">
        <f t="shared" si="43"/>
        <v>1.5427500000000001</v>
      </c>
      <c r="AJ654" s="4"/>
      <c r="AK654" s="10">
        <f>Q654*(0.0251*(2.5^3.076))+R654*(0.0251*(7.5^3.076))+S654*(0.0251*(15^3.076))</f>
        <v>61.706678761202333</v>
      </c>
    </row>
    <row r="655" spans="1:37" s="9" customFormat="1" ht="12.75" customHeight="1">
      <c r="A655" s="12">
        <v>46</v>
      </c>
      <c r="B655" s="12">
        <v>4</v>
      </c>
      <c r="C655" s="12">
        <v>1</v>
      </c>
      <c r="D655" s="5">
        <v>39485</v>
      </c>
      <c r="E655" s="6" t="s">
        <v>37</v>
      </c>
      <c r="F655" s="12" t="s">
        <v>38</v>
      </c>
      <c r="G655" s="4" t="s">
        <v>38</v>
      </c>
      <c r="H655" s="12" t="s">
        <v>39</v>
      </c>
      <c r="I655" s="12" t="s">
        <v>67</v>
      </c>
      <c r="J655" s="12" t="s">
        <v>110</v>
      </c>
      <c r="K655" s="11">
        <v>25</v>
      </c>
      <c r="L655" s="4" t="str">
        <f t="shared" si="40"/>
        <v>20-25</v>
      </c>
      <c r="M655" s="12" t="s">
        <v>42</v>
      </c>
      <c r="N655" s="12">
        <v>3</v>
      </c>
      <c r="O655" s="12" t="s">
        <v>58</v>
      </c>
      <c r="P655" s="12" t="s">
        <v>46</v>
      </c>
      <c r="Q655" s="7"/>
      <c r="R655" s="7">
        <v>1</v>
      </c>
      <c r="S655" s="7">
        <v>3</v>
      </c>
      <c r="T655" s="7">
        <v>2</v>
      </c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4">
        <f t="shared" si="41"/>
        <v>17.100000000000001</v>
      </c>
      <c r="AF655" s="8">
        <f t="shared" si="42"/>
        <v>6</v>
      </c>
      <c r="AG655" s="8">
        <v>561.46</v>
      </c>
      <c r="AH655" s="4">
        <f t="shared" si="43"/>
        <v>0.15</v>
      </c>
      <c r="AI655" s="4">
        <f t="shared" si="43"/>
        <v>14.0365</v>
      </c>
      <c r="AJ655" s="4"/>
      <c r="AK655" s="10">
        <f>Q655*(0.0145*((2.5/1.08175)^3.053))+R655*(0.0145*((7.5/1.08175)^3.053))+S655*(0.0145*((15/1.08175)^3.053))+T655*(0.0145*((25/1.08175)^3.053))+U655*(0.0145*((35/1.08175)^3.053))+V655*(0.0145*((45/1.08175)^3.053))+W655*(0.0145*((55/1.08175)^3.053))</f>
        <v>561.46302415334731</v>
      </c>
    </row>
    <row r="656" spans="1:37" ht="12.75" customHeight="1">
      <c r="A656" s="12">
        <v>46</v>
      </c>
      <c r="B656" s="12">
        <v>4</v>
      </c>
      <c r="C656" s="12">
        <v>1</v>
      </c>
      <c r="D656" s="5">
        <v>39485</v>
      </c>
      <c r="E656" s="6" t="s">
        <v>37</v>
      </c>
      <c r="F656" s="12" t="s">
        <v>38</v>
      </c>
      <c r="G656" s="4" t="s">
        <v>38</v>
      </c>
      <c r="H656" s="12" t="s">
        <v>39</v>
      </c>
      <c r="I656" s="12" t="s">
        <v>67</v>
      </c>
      <c r="J656" s="12" t="s">
        <v>110</v>
      </c>
      <c r="K656" s="11">
        <v>25</v>
      </c>
      <c r="L656" s="4" t="str">
        <f t="shared" si="40"/>
        <v>20-25</v>
      </c>
      <c r="M656" s="12" t="s">
        <v>42</v>
      </c>
      <c r="N656" s="12">
        <v>4</v>
      </c>
      <c r="O656" s="12" t="s">
        <v>59</v>
      </c>
      <c r="P656" s="6" t="s">
        <v>46</v>
      </c>
      <c r="S656" s="7">
        <v>1</v>
      </c>
      <c r="AE656" s="4">
        <f t="shared" si="41"/>
        <v>15</v>
      </c>
      <c r="AF656" s="8">
        <f t="shared" si="42"/>
        <v>1</v>
      </c>
      <c r="AG656" s="8">
        <v>37.94</v>
      </c>
      <c r="AH656" s="4">
        <f t="shared" si="43"/>
        <v>2.5000000000000001E-2</v>
      </c>
      <c r="AI656" s="4">
        <f t="shared" si="43"/>
        <v>0.9484999999999999</v>
      </c>
      <c r="AK656" s="10">
        <f>Q656*(0.0093*(2.5^3.07))+R656*(0.0093*(7.5^3.07))+S656*(0.0093*(15^3.07))+T656*(0.0126*(25^3.0673))</f>
        <v>37.938758397924737</v>
      </c>
    </row>
    <row r="657" spans="1:37" s="9" customFormat="1" ht="12.75" customHeight="1">
      <c r="A657" s="12">
        <v>46</v>
      </c>
      <c r="B657" s="12">
        <v>4</v>
      </c>
      <c r="C657" s="12">
        <v>1</v>
      </c>
      <c r="D657" s="5">
        <v>39485</v>
      </c>
      <c r="E657" s="6" t="s">
        <v>37</v>
      </c>
      <c r="F657" s="12" t="s">
        <v>38</v>
      </c>
      <c r="G657" s="4" t="s">
        <v>38</v>
      </c>
      <c r="H657" s="12" t="s">
        <v>39</v>
      </c>
      <c r="I657" s="12" t="s">
        <v>67</v>
      </c>
      <c r="J657" s="12" t="s">
        <v>110</v>
      </c>
      <c r="K657" s="11">
        <v>25</v>
      </c>
      <c r="L657" s="4" t="str">
        <f t="shared" si="40"/>
        <v>20-25</v>
      </c>
      <c r="M657" s="12" t="s">
        <v>42</v>
      </c>
      <c r="N657" s="12">
        <v>5</v>
      </c>
      <c r="O657" s="12" t="s">
        <v>101</v>
      </c>
      <c r="P657" s="12" t="s">
        <v>46</v>
      </c>
      <c r="Q657" s="7"/>
      <c r="R657" s="15">
        <v>2</v>
      </c>
      <c r="S657" s="7"/>
      <c r="T657" s="7">
        <v>2</v>
      </c>
      <c r="U657" s="7">
        <v>3</v>
      </c>
      <c r="V657" s="7"/>
      <c r="W657" s="7"/>
      <c r="X657" s="7"/>
      <c r="Y657" s="7"/>
      <c r="Z657" s="7"/>
      <c r="AA657" s="7"/>
      <c r="AB657" s="7"/>
      <c r="AC657" s="7"/>
      <c r="AD657" s="7"/>
      <c r="AE657" s="4">
        <f t="shared" si="41"/>
        <v>24.3</v>
      </c>
      <c r="AF657" s="8">
        <f t="shared" si="42"/>
        <v>7</v>
      </c>
      <c r="AG657" s="8">
        <v>3027.24</v>
      </c>
      <c r="AH657" s="4">
        <f t="shared" si="43"/>
        <v>0.17499999999999999</v>
      </c>
      <c r="AI657" s="4">
        <f t="shared" si="43"/>
        <v>75.680999999999997</v>
      </c>
      <c r="AJ657" s="4"/>
      <c r="AK657" s="10">
        <f>Q657*(0.0148*((2.5/1.11359)^3.167))+R657*(0.0148*((7.5/1.11359)^3.167))+S657*(0.0148*((15/1.11359)^3.167))+T657*(0.0148*((25/1.11359)^3.167))+U657*(0.0148*((35/1.11359)^3.167))</f>
        <v>3027.2388547655564</v>
      </c>
    </row>
    <row r="658" spans="1:37" ht="12.75" customHeight="1">
      <c r="A658" s="12">
        <v>46</v>
      </c>
      <c r="B658" s="12">
        <v>4</v>
      </c>
      <c r="C658" s="12">
        <v>1</v>
      </c>
      <c r="D658" s="5">
        <v>39485</v>
      </c>
      <c r="E658" s="6" t="s">
        <v>37</v>
      </c>
      <c r="F658" s="12" t="s">
        <v>38</v>
      </c>
      <c r="G658" s="4" t="s">
        <v>38</v>
      </c>
      <c r="H658" s="12" t="s">
        <v>39</v>
      </c>
      <c r="I658" s="12" t="s">
        <v>67</v>
      </c>
      <c r="J658" s="12" t="s">
        <v>110</v>
      </c>
      <c r="K658" s="11">
        <v>25</v>
      </c>
      <c r="L658" s="4" t="str">
        <f t="shared" si="40"/>
        <v>20-25</v>
      </c>
      <c r="M658" s="12" t="s">
        <v>42</v>
      </c>
      <c r="N658" s="12">
        <v>6</v>
      </c>
      <c r="O658" s="12" t="s">
        <v>95</v>
      </c>
      <c r="P658" s="6" t="s">
        <v>56</v>
      </c>
      <c r="U658" s="7">
        <v>1</v>
      </c>
      <c r="AE658" s="4">
        <f t="shared" si="41"/>
        <v>35</v>
      </c>
      <c r="AF658" s="8">
        <f t="shared" si="42"/>
        <v>1</v>
      </c>
      <c r="AG658" s="8">
        <v>847.11</v>
      </c>
      <c r="AH658" s="4">
        <f t="shared" si="43"/>
        <v>2.5000000000000001E-2</v>
      </c>
      <c r="AI658" s="4">
        <f t="shared" si="43"/>
        <v>21.17775</v>
      </c>
      <c r="AK658" s="10">
        <f>S658*(0.0204*(15^2.991))+T658*(0.0204*(25^2.991))+U658*(0.0204*(35^2.991))</f>
        <v>847.10586393905476</v>
      </c>
    </row>
    <row r="659" spans="1:37" ht="12.75" customHeight="1">
      <c r="A659" s="12">
        <v>46</v>
      </c>
      <c r="B659" s="12">
        <v>4</v>
      </c>
      <c r="C659" s="12">
        <v>1</v>
      </c>
      <c r="D659" s="5">
        <v>39485</v>
      </c>
      <c r="E659" s="6" t="s">
        <v>37</v>
      </c>
      <c r="F659" s="12" t="s">
        <v>38</v>
      </c>
      <c r="G659" s="4" t="s">
        <v>38</v>
      </c>
      <c r="H659" s="12" t="s">
        <v>39</v>
      </c>
      <c r="I659" s="12" t="s">
        <v>67</v>
      </c>
      <c r="J659" s="12" t="s">
        <v>110</v>
      </c>
      <c r="K659" s="11">
        <v>25</v>
      </c>
      <c r="L659" s="4" t="str">
        <f t="shared" si="40"/>
        <v>20-25</v>
      </c>
      <c r="M659" s="12" t="s">
        <v>42</v>
      </c>
      <c r="N659" s="12">
        <v>7</v>
      </c>
      <c r="O659" s="12" t="s">
        <v>55</v>
      </c>
      <c r="P659" s="6" t="s">
        <v>56</v>
      </c>
      <c r="Q659" s="7">
        <v>12</v>
      </c>
      <c r="AE659" s="4">
        <f t="shared" si="41"/>
        <v>2.5</v>
      </c>
      <c r="AF659" s="8">
        <f t="shared" si="42"/>
        <v>12</v>
      </c>
      <c r="AG659" s="8">
        <v>2.09</v>
      </c>
      <c r="AH659" s="4">
        <f t="shared" si="43"/>
        <v>0.3</v>
      </c>
      <c r="AI659" s="4">
        <f t="shared" si="43"/>
        <v>5.2249999999999998E-2</v>
      </c>
      <c r="AK659" s="10">
        <f>Q659*(0.0109*(2.5^3.0249))+R659*(0.0109*(7.5^3.0249))</f>
        <v>2.0909154718638474</v>
      </c>
    </row>
    <row r="660" spans="1:37" ht="12.75" customHeight="1">
      <c r="A660" s="12">
        <v>46</v>
      </c>
      <c r="B660" s="12">
        <v>4</v>
      </c>
      <c r="C660" s="12">
        <v>1</v>
      </c>
      <c r="D660" s="5">
        <v>39485</v>
      </c>
      <c r="E660" s="6" t="s">
        <v>37</v>
      </c>
      <c r="F660" s="12" t="s">
        <v>38</v>
      </c>
      <c r="G660" s="4" t="s">
        <v>38</v>
      </c>
      <c r="H660" s="12" t="s">
        <v>39</v>
      </c>
      <c r="I660" s="12" t="s">
        <v>67</v>
      </c>
      <c r="J660" s="12" t="s">
        <v>110</v>
      </c>
      <c r="K660" s="11">
        <v>25</v>
      </c>
      <c r="L660" s="4" t="str">
        <f t="shared" si="40"/>
        <v>20-25</v>
      </c>
      <c r="M660" s="12" t="s">
        <v>42</v>
      </c>
      <c r="N660" s="12">
        <v>8</v>
      </c>
      <c r="O660" s="12" t="s">
        <v>66</v>
      </c>
      <c r="P660" s="12" t="s">
        <v>46</v>
      </c>
      <c r="Q660" s="7">
        <v>9</v>
      </c>
      <c r="AE660" s="4">
        <f t="shared" si="41"/>
        <v>2.5</v>
      </c>
      <c r="AF660" s="8">
        <f t="shared" si="42"/>
        <v>9</v>
      </c>
      <c r="AG660" s="8">
        <v>2.5499999999999998</v>
      </c>
      <c r="AH660" s="4">
        <f t="shared" si="43"/>
        <v>0.22500000000000001</v>
      </c>
      <c r="AI660" s="4">
        <f t="shared" si="43"/>
        <v>6.3750000000000001E-2</v>
      </c>
      <c r="AK660" s="10">
        <f>Q660*(0.0213*(2.5^2.8235))+R660*(0.0213*(7.5^2.8235))</f>
        <v>2.5480369839946606</v>
      </c>
    </row>
    <row r="661" spans="1:37" s="9" customFormat="1" ht="12.75" customHeight="1">
      <c r="A661" s="12">
        <v>46</v>
      </c>
      <c r="B661" s="12">
        <v>4</v>
      </c>
      <c r="C661" s="12">
        <v>1</v>
      </c>
      <c r="D661" s="5">
        <v>39485</v>
      </c>
      <c r="E661" s="6" t="s">
        <v>37</v>
      </c>
      <c r="F661" s="12" t="s">
        <v>38</v>
      </c>
      <c r="G661" s="4" t="s">
        <v>38</v>
      </c>
      <c r="H661" s="12" t="s">
        <v>39</v>
      </c>
      <c r="I661" s="12" t="s">
        <v>67</v>
      </c>
      <c r="J661" s="12" t="s">
        <v>110</v>
      </c>
      <c r="K661" s="11">
        <v>25</v>
      </c>
      <c r="L661" s="4" t="str">
        <f t="shared" si="40"/>
        <v>20-25</v>
      </c>
      <c r="M661" s="12" t="s">
        <v>42</v>
      </c>
      <c r="N661" s="12">
        <v>9</v>
      </c>
      <c r="O661" s="12" t="s">
        <v>50</v>
      </c>
      <c r="P661" s="6" t="s">
        <v>46</v>
      </c>
      <c r="Q661" s="7"/>
      <c r="R661" s="7">
        <v>4</v>
      </c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4">
        <f t="shared" si="41"/>
        <v>7.5</v>
      </c>
      <c r="AF661" s="8">
        <f t="shared" si="42"/>
        <v>4</v>
      </c>
      <c r="AG661" s="8">
        <v>24.34</v>
      </c>
      <c r="AH661" s="4">
        <f t="shared" si="43"/>
        <v>0.1</v>
      </c>
      <c r="AI661" s="4">
        <f t="shared" si="43"/>
        <v>0.60850000000000004</v>
      </c>
      <c r="AJ661" s="4"/>
      <c r="AK661" s="10">
        <f>Q661*(0.0194*(2.5^2.8528))+R661*(0.0194*(7.5^2.8528))+S661*(0.0194*(15^2.8528))</f>
        <v>24.335288174941191</v>
      </c>
    </row>
    <row r="662" spans="1:37" ht="12.75" customHeight="1">
      <c r="A662" s="12">
        <v>46</v>
      </c>
      <c r="B662" s="12">
        <v>4</v>
      </c>
      <c r="C662" s="12">
        <v>1</v>
      </c>
      <c r="D662" s="5">
        <v>39485</v>
      </c>
      <c r="E662" s="6" t="s">
        <v>37</v>
      </c>
      <c r="F662" s="12" t="s">
        <v>38</v>
      </c>
      <c r="G662" s="4" t="s">
        <v>38</v>
      </c>
      <c r="H662" s="12" t="s">
        <v>39</v>
      </c>
      <c r="I662" s="12" t="s">
        <v>67</v>
      </c>
      <c r="J662" s="12" t="s">
        <v>110</v>
      </c>
      <c r="K662" s="11">
        <v>25</v>
      </c>
      <c r="L662" s="4" t="str">
        <f t="shared" si="40"/>
        <v>20-25</v>
      </c>
      <c r="M662" s="12" t="s">
        <v>42</v>
      </c>
      <c r="N662" s="12">
        <v>10</v>
      </c>
      <c r="O662" s="12" t="s">
        <v>71</v>
      </c>
      <c r="P662" s="6" t="s">
        <v>46</v>
      </c>
      <c r="Q662" s="7">
        <v>1</v>
      </c>
      <c r="AE662" s="4">
        <f t="shared" si="41"/>
        <v>2.5</v>
      </c>
      <c r="AF662" s="8">
        <f t="shared" si="42"/>
        <v>1</v>
      </c>
      <c r="AG662" s="8">
        <v>0.14000000000000001</v>
      </c>
      <c r="AH662" s="4">
        <f t="shared" si="43"/>
        <v>2.5000000000000001E-2</v>
      </c>
      <c r="AI662" s="4">
        <f t="shared" si="43"/>
        <v>3.5000000000000005E-3</v>
      </c>
      <c r="AK662" s="10">
        <f>Q662*(0.0089*(2.5^3))+R662*(0.0089*(7.5^3))</f>
        <v>0.13906250000000001</v>
      </c>
    </row>
    <row r="663" spans="1:37" ht="12.75" customHeight="1">
      <c r="A663" s="12">
        <v>46</v>
      </c>
      <c r="B663" s="12">
        <v>4</v>
      </c>
      <c r="C663" s="12">
        <v>1</v>
      </c>
      <c r="D663" s="5">
        <v>39485</v>
      </c>
      <c r="E663" s="6" t="s">
        <v>37</v>
      </c>
      <c r="F663" s="12" t="s">
        <v>38</v>
      </c>
      <c r="G663" s="4" t="s">
        <v>38</v>
      </c>
      <c r="H663" s="12" t="s">
        <v>39</v>
      </c>
      <c r="I663" s="12" t="s">
        <v>67</v>
      </c>
      <c r="J663" s="12" t="s">
        <v>110</v>
      </c>
      <c r="K663" s="11">
        <v>25</v>
      </c>
      <c r="L663" s="4" t="str">
        <f t="shared" si="40"/>
        <v>20-25</v>
      </c>
      <c r="M663" s="12" t="s">
        <v>42</v>
      </c>
      <c r="N663" s="12">
        <v>11</v>
      </c>
      <c r="O663" s="12" t="s">
        <v>72</v>
      </c>
      <c r="P663" s="6" t="s">
        <v>46</v>
      </c>
      <c r="R663" s="7">
        <v>2</v>
      </c>
      <c r="AE663" s="4">
        <f t="shared" si="41"/>
        <v>7.5</v>
      </c>
      <c r="AF663" s="8">
        <f t="shared" si="42"/>
        <v>2</v>
      </c>
      <c r="AG663" s="8">
        <v>11.61</v>
      </c>
      <c r="AH663" s="4">
        <f t="shared" si="43"/>
        <v>0.05</v>
      </c>
      <c r="AI663" s="4">
        <f t="shared" si="43"/>
        <v>0.29025000000000001</v>
      </c>
      <c r="AK663" s="10">
        <f>Q663*(0.0128*(2.5^3.036))+R663*(0.0128*(7.5^3.036))+S663*(0.0128*(15^3.036))</f>
        <v>11.612506256000772</v>
      </c>
    </row>
    <row r="664" spans="1:37" ht="12.75" customHeight="1">
      <c r="A664" s="12">
        <v>47</v>
      </c>
      <c r="B664" s="12">
        <v>4</v>
      </c>
      <c r="C664" s="12">
        <v>1</v>
      </c>
      <c r="D664" s="5">
        <v>39485</v>
      </c>
      <c r="E664" s="6" t="s">
        <v>37</v>
      </c>
      <c r="F664" s="12" t="s">
        <v>38</v>
      </c>
      <c r="G664" s="4" t="s">
        <v>38</v>
      </c>
      <c r="H664" s="12" t="s">
        <v>39</v>
      </c>
      <c r="I664" s="12" t="s">
        <v>67</v>
      </c>
      <c r="J664" s="12" t="s">
        <v>110</v>
      </c>
      <c r="K664" s="11">
        <v>25</v>
      </c>
      <c r="L664" s="4" t="str">
        <f t="shared" si="40"/>
        <v>20-25</v>
      </c>
      <c r="M664" s="12" t="s">
        <v>94</v>
      </c>
      <c r="N664" s="12">
        <v>1</v>
      </c>
      <c r="O664" s="12" t="s">
        <v>52</v>
      </c>
      <c r="P664" s="6" t="s">
        <v>46</v>
      </c>
      <c r="R664" s="7">
        <v>1000</v>
      </c>
      <c r="S664" s="7">
        <v>1000</v>
      </c>
      <c r="AE664" s="4">
        <f t="shared" si="41"/>
        <v>11.3</v>
      </c>
      <c r="AF664" s="8">
        <f t="shared" si="42"/>
        <v>2000</v>
      </c>
      <c r="AG664" s="8">
        <v>26681.42</v>
      </c>
      <c r="AH664" s="4">
        <f t="shared" si="43"/>
        <v>50</v>
      </c>
      <c r="AI664" s="4">
        <f t="shared" si="43"/>
        <v>667.03549999999996</v>
      </c>
      <c r="AK664" s="10">
        <f>Q664*(0.01*(((2.5-1.82)/1.15)^3.208))+R664*(0.01*(((7.5-1.82)/1.15)^3.208))+S664*(0.01*(((15-1.82)/1.15)^3.208))+T664*(0.01*(((25-1.82)/1.15)^3.208))</f>
        <v>26681.420832406318</v>
      </c>
    </row>
    <row r="665" spans="1:37" ht="12.75" customHeight="1">
      <c r="A665" s="12">
        <v>47</v>
      </c>
      <c r="B665" s="12">
        <v>4</v>
      </c>
      <c r="C665" s="12">
        <v>1</v>
      </c>
      <c r="D665" s="5">
        <v>39485</v>
      </c>
      <c r="E665" s="6" t="s">
        <v>37</v>
      </c>
      <c r="F665" s="12" t="s">
        <v>38</v>
      </c>
      <c r="G665" s="4" t="s">
        <v>38</v>
      </c>
      <c r="H665" s="12" t="s">
        <v>39</v>
      </c>
      <c r="I665" s="12" t="s">
        <v>67</v>
      </c>
      <c r="J665" s="12" t="s">
        <v>110</v>
      </c>
      <c r="K665" s="11">
        <v>25</v>
      </c>
      <c r="L665" s="4" t="str">
        <f t="shared" si="40"/>
        <v>20-25</v>
      </c>
      <c r="M665" s="12" t="s">
        <v>94</v>
      </c>
      <c r="N665" s="12">
        <v>2</v>
      </c>
      <c r="O665" s="12" t="s">
        <v>101</v>
      </c>
      <c r="P665" s="12" t="s">
        <v>46</v>
      </c>
      <c r="R665" s="15">
        <v>1</v>
      </c>
      <c r="S665" s="7">
        <v>1</v>
      </c>
      <c r="T665" s="7">
        <v>4</v>
      </c>
      <c r="AE665" s="4">
        <f t="shared" si="41"/>
        <v>20.399999999999999</v>
      </c>
      <c r="AF665" s="8">
        <f t="shared" si="42"/>
        <v>6</v>
      </c>
      <c r="AG665" s="8">
        <v>1188.27</v>
      </c>
      <c r="AH665" s="4">
        <f t="shared" si="43"/>
        <v>0.15</v>
      </c>
      <c r="AI665" s="4">
        <f t="shared" si="43"/>
        <v>29.70675</v>
      </c>
      <c r="AK665" s="10">
        <f>Q665*(0.0148*((2.5/1.11359)^3.167))+R665*(0.0148*((7.5/1.11359)^3.167))+S665*(0.0148*((15/1.11359)^3.167))+T665*(0.0148*((25/1.11359)^3.167))+U665*(0.0148*((35/1.11359)^3.167))</f>
        <v>1188.2676678390317</v>
      </c>
    </row>
    <row r="666" spans="1:37" ht="12.75" customHeight="1">
      <c r="A666" s="12">
        <v>47</v>
      </c>
      <c r="B666" s="12">
        <v>4</v>
      </c>
      <c r="C666" s="12">
        <v>1</v>
      </c>
      <c r="D666" s="5">
        <v>39485</v>
      </c>
      <c r="E666" s="6" t="s">
        <v>37</v>
      </c>
      <c r="F666" s="12" t="s">
        <v>38</v>
      </c>
      <c r="G666" s="4" t="s">
        <v>38</v>
      </c>
      <c r="H666" s="12" t="s">
        <v>39</v>
      </c>
      <c r="I666" s="12" t="s">
        <v>67</v>
      </c>
      <c r="J666" s="12" t="s">
        <v>110</v>
      </c>
      <c r="K666" s="11">
        <v>25</v>
      </c>
      <c r="L666" s="4" t="str">
        <f t="shared" si="40"/>
        <v>20-25</v>
      </c>
      <c r="M666" s="12" t="s">
        <v>94</v>
      </c>
      <c r="N666" s="12">
        <v>3</v>
      </c>
      <c r="O666" s="12" t="s">
        <v>144</v>
      </c>
      <c r="P666" s="6" t="s">
        <v>56</v>
      </c>
      <c r="U666" s="7">
        <v>1</v>
      </c>
      <c r="AE666" s="4">
        <f t="shared" si="41"/>
        <v>35</v>
      </c>
      <c r="AF666" s="8">
        <f t="shared" si="42"/>
        <v>1</v>
      </c>
      <c r="AG666" s="8">
        <v>1320.12</v>
      </c>
      <c r="AH666" s="4">
        <f t="shared" si="43"/>
        <v>2.5000000000000001E-2</v>
      </c>
      <c r="AI666" s="4">
        <f t="shared" si="43"/>
        <v>33.003</v>
      </c>
      <c r="AK666" s="10">
        <f>T666*(0.0345*(25^2.968))+U666*(0.0345*(35^2.968))+V666*(0.0345*(45^2.968))</f>
        <v>1320.1189056426388</v>
      </c>
    </row>
    <row r="667" spans="1:37" ht="12.75" customHeight="1">
      <c r="A667" s="12">
        <v>47</v>
      </c>
      <c r="B667" s="12">
        <v>4</v>
      </c>
      <c r="C667" s="12">
        <v>1</v>
      </c>
      <c r="D667" s="5">
        <v>39485</v>
      </c>
      <c r="E667" s="6" t="s">
        <v>37</v>
      </c>
      <c r="F667" s="12" t="s">
        <v>38</v>
      </c>
      <c r="G667" s="4" t="s">
        <v>38</v>
      </c>
      <c r="H667" s="12" t="s">
        <v>39</v>
      </c>
      <c r="I667" s="12" t="s">
        <v>67</v>
      </c>
      <c r="J667" s="12" t="s">
        <v>110</v>
      </c>
      <c r="K667" s="11">
        <v>25</v>
      </c>
      <c r="L667" s="4" t="str">
        <f t="shared" si="40"/>
        <v>20-25</v>
      </c>
      <c r="M667" s="12" t="s">
        <v>94</v>
      </c>
      <c r="N667" s="12">
        <v>4</v>
      </c>
      <c r="O667" s="12" t="s">
        <v>127</v>
      </c>
      <c r="P667" s="12" t="s">
        <v>46</v>
      </c>
      <c r="R667" s="15">
        <v>1</v>
      </c>
      <c r="AE667" s="4">
        <f t="shared" si="41"/>
        <v>7.5</v>
      </c>
      <c r="AF667" s="8">
        <f t="shared" si="42"/>
        <v>1</v>
      </c>
      <c r="AG667" s="8">
        <v>8.4700000000000006</v>
      </c>
      <c r="AH667" s="4">
        <f t="shared" si="43"/>
        <v>2.5000000000000001E-2</v>
      </c>
      <c r="AI667" s="4">
        <f t="shared" si="43"/>
        <v>0.21175000000000002</v>
      </c>
      <c r="AK667" s="10">
        <f>Q667*(0.0201*(2.5^2.9992))+R667*(0.0201*(7.5^2.9992))+S667*(0.0201*(15^2.9992))+T667*(0.0201*(25^2.9992))+U667*(0.0201*(35^2.9992))</f>
        <v>8.4660299120776585</v>
      </c>
    </row>
    <row r="668" spans="1:37" ht="12.75" customHeight="1">
      <c r="A668" s="12">
        <v>47</v>
      </c>
      <c r="B668" s="12">
        <v>4</v>
      </c>
      <c r="C668" s="12">
        <v>1</v>
      </c>
      <c r="D668" s="5">
        <v>39485</v>
      </c>
      <c r="E668" s="6" t="s">
        <v>37</v>
      </c>
      <c r="F668" s="12" t="s">
        <v>38</v>
      </c>
      <c r="G668" s="4" t="s">
        <v>38</v>
      </c>
      <c r="H668" s="12" t="s">
        <v>39</v>
      </c>
      <c r="I668" s="12" t="s">
        <v>67</v>
      </c>
      <c r="J668" s="12" t="s">
        <v>110</v>
      </c>
      <c r="K668" s="11">
        <v>25</v>
      </c>
      <c r="L668" s="4" t="str">
        <f t="shared" si="40"/>
        <v>20-25</v>
      </c>
      <c r="M668" s="12" t="s">
        <v>94</v>
      </c>
      <c r="N668" s="12">
        <v>5</v>
      </c>
      <c r="O668" s="12" t="s">
        <v>68</v>
      </c>
      <c r="P668" s="6" t="s">
        <v>46</v>
      </c>
      <c r="T668" s="7">
        <v>1</v>
      </c>
      <c r="AE668" s="4">
        <f t="shared" si="41"/>
        <v>25</v>
      </c>
      <c r="AF668" s="8">
        <f t="shared" si="42"/>
        <v>1</v>
      </c>
      <c r="AG668" s="8">
        <v>157.65</v>
      </c>
      <c r="AH668" s="4">
        <f t="shared" si="43"/>
        <v>2.5000000000000001E-2</v>
      </c>
      <c r="AI668" s="4">
        <f t="shared" si="43"/>
        <v>3.9412500000000001</v>
      </c>
      <c r="AK668" s="10">
        <f>Q668*(0.0208*((2.5/1.21)^3))+R668*(0.0208*((7.5/1.21)^3))+S668*(0.0208*((15/1.21)^3))+T668*(0.0079*(25^3.076))+U668*(0.0079*(35^3.076))</f>
        <v>157.64875958225977</v>
      </c>
    </row>
    <row r="669" spans="1:37" ht="12.75" customHeight="1">
      <c r="A669" s="12">
        <v>47</v>
      </c>
      <c r="B669" s="12">
        <v>4</v>
      </c>
      <c r="C669" s="12">
        <v>1</v>
      </c>
      <c r="D669" s="5">
        <v>39485</v>
      </c>
      <c r="E669" s="6" t="s">
        <v>37</v>
      </c>
      <c r="F669" s="12" t="s">
        <v>38</v>
      </c>
      <c r="G669" s="4" t="s">
        <v>38</v>
      </c>
      <c r="H669" s="12" t="s">
        <v>39</v>
      </c>
      <c r="I669" s="12" t="s">
        <v>67</v>
      </c>
      <c r="J669" s="12" t="s">
        <v>110</v>
      </c>
      <c r="K669" s="11">
        <v>25</v>
      </c>
      <c r="L669" s="4" t="str">
        <f t="shared" si="40"/>
        <v>20-25</v>
      </c>
      <c r="M669" s="12" t="s">
        <v>94</v>
      </c>
      <c r="N669" s="12">
        <v>6</v>
      </c>
      <c r="O669" s="12" t="s">
        <v>49</v>
      </c>
      <c r="P669" s="6" t="s">
        <v>46</v>
      </c>
      <c r="R669" s="15">
        <v>1</v>
      </c>
      <c r="AE669" s="4">
        <f t="shared" si="41"/>
        <v>7.5</v>
      </c>
      <c r="AF669" s="8">
        <f t="shared" si="42"/>
        <v>1</v>
      </c>
      <c r="AG669" s="8">
        <v>6.09</v>
      </c>
      <c r="AH669" s="4">
        <f t="shared" si="43"/>
        <v>2.5000000000000001E-2</v>
      </c>
      <c r="AI669" s="4">
        <f t="shared" si="43"/>
        <v>0.15225</v>
      </c>
      <c r="AK669" s="10">
        <f>Q669*(0.007*(2.5^3.39))+R669*(0.0126*(7.5^3.0673))+S669*(0.0126*(15^3.0673))+T669*(0.0126*(25^3.0673))+U669*(0.0126*(35^3.0673))</f>
        <v>6.0875978967715536</v>
      </c>
    </row>
    <row r="670" spans="1:37" ht="12.75" customHeight="1">
      <c r="A670" s="12">
        <v>47</v>
      </c>
      <c r="B670" s="12">
        <v>4</v>
      </c>
      <c r="C670" s="12">
        <v>1</v>
      </c>
      <c r="D670" s="5">
        <v>39485</v>
      </c>
      <c r="E670" s="6" t="s">
        <v>37</v>
      </c>
      <c r="F670" s="12" t="s">
        <v>38</v>
      </c>
      <c r="G670" s="4" t="s">
        <v>38</v>
      </c>
      <c r="H670" s="12" t="s">
        <v>39</v>
      </c>
      <c r="I670" s="12" t="s">
        <v>67</v>
      </c>
      <c r="J670" s="12" t="s">
        <v>110</v>
      </c>
      <c r="K670" s="11">
        <v>25</v>
      </c>
      <c r="L670" s="4" t="str">
        <f t="shared" si="40"/>
        <v>20-25</v>
      </c>
      <c r="M670" s="12" t="s">
        <v>94</v>
      </c>
      <c r="N670" s="12">
        <v>7</v>
      </c>
      <c r="O670" s="12" t="s">
        <v>59</v>
      </c>
      <c r="P670" s="6" t="s">
        <v>46</v>
      </c>
      <c r="R670" s="15">
        <v>1</v>
      </c>
      <c r="AE670" s="4">
        <f t="shared" si="41"/>
        <v>7.5</v>
      </c>
      <c r="AF670" s="8">
        <f t="shared" si="42"/>
        <v>1</v>
      </c>
      <c r="AG670" s="8">
        <v>4.5199999999999996</v>
      </c>
      <c r="AH670" s="4">
        <f t="shared" si="43"/>
        <v>2.5000000000000001E-2</v>
      </c>
      <c r="AI670" s="4">
        <f t="shared" si="43"/>
        <v>0.11299999999999999</v>
      </c>
      <c r="AK670" s="10">
        <f>Q670*(0.0093*(2.5^3.07))+R670*(0.0093*(7.5^3.07))+S670*(0.0093*(15^3.07))+T670*(0.0126*(25^3.0673))</f>
        <v>4.5177378560589574</v>
      </c>
    </row>
    <row r="671" spans="1:37" ht="12.75" customHeight="1">
      <c r="A671" s="12">
        <v>47</v>
      </c>
      <c r="B671" s="12">
        <v>4</v>
      </c>
      <c r="C671" s="12">
        <v>1</v>
      </c>
      <c r="D671" s="5">
        <v>39485</v>
      </c>
      <c r="E671" s="6" t="s">
        <v>37</v>
      </c>
      <c r="F671" s="12" t="s">
        <v>38</v>
      </c>
      <c r="G671" s="4" t="s">
        <v>38</v>
      </c>
      <c r="H671" s="12" t="s">
        <v>39</v>
      </c>
      <c r="I671" s="12" t="s">
        <v>67</v>
      </c>
      <c r="J671" s="12" t="s">
        <v>110</v>
      </c>
      <c r="K671" s="11">
        <v>25</v>
      </c>
      <c r="L671" s="4" t="str">
        <f t="shared" si="40"/>
        <v>20-25</v>
      </c>
      <c r="M671" s="12" t="s">
        <v>94</v>
      </c>
      <c r="N671" s="12">
        <v>8</v>
      </c>
      <c r="O671" s="12" t="s">
        <v>51</v>
      </c>
      <c r="P671" s="6" t="s">
        <v>48</v>
      </c>
      <c r="S671" s="7">
        <v>1</v>
      </c>
      <c r="T671" s="7">
        <v>1</v>
      </c>
      <c r="AE671" s="4">
        <f t="shared" si="41"/>
        <v>20</v>
      </c>
      <c r="AF671" s="8">
        <f t="shared" si="42"/>
        <v>2</v>
      </c>
      <c r="AG671" s="8">
        <v>468.4</v>
      </c>
      <c r="AH671" s="4">
        <f t="shared" si="43"/>
        <v>0.05</v>
      </c>
      <c r="AI671" s="4">
        <f t="shared" si="43"/>
        <v>11.709999999999999</v>
      </c>
      <c r="AK671" s="10">
        <f>Q671*(0.0337*(2.5^2.9))+R671*(0.0337*(7.5^2.9))+S671*(0.0337*(15^2.9))+T671*(0.0337*(25^2.9))+U671*(0.0337*(35^2.9))</f>
        <v>468.39679924799327</v>
      </c>
    </row>
    <row r="672" spans="1:37" ht="12.75" customHeight="1">
      <c r="A672" s="12">
        <v>47</v>
      </c>
      <c r="B672" s="12">
        <v>4</v>
      </c>
      <c r="C672" s="12">
        <v>1</v>
      </c>
      <c r="D672" s="5">
        <v>39485</v>
      </c>
      <c r="E672" s="6" t="s">
        <v>37</v>
      </c>
      <c r="F672" s="12" t="s">
        <v>38</v>
      </c>
      <c r="G672" s="4" t="s">
        <v>38</v>
      </c>
      <c r="H672" s="12" t="s">
        <v>39</v>
      </c>
      <c r="I672" s="12" t="s">
        <v>67</v>
      </c>
      <c r="J672" s="12" t="s">
        <v>110</v>
      </c>
      <c r="K672" s="11">
        <v>25</v>
      </c>
      <c r="L672" s="4" t="str">
        <f t="shared" si="40"/>
        <v>20-25</v>
      </c>
      <c r="M672" s="12" t="s">
        <v>94</v>
      </c>
      <c r="N672" s="12">
        <v>9</v>
      </c>
      <c r="O672" s="12" t="s">
        <v>107</v>
      </c>
      <c r="P672" s="6" t="s">
        <v>54</v>
      </c>
      <c r="R672" s="15">
        <v>2</v>
      </c>
      <c r="AE672" s="4">
        <f t="shared" si="41"/>
        <v>7.5</v>
      </c>
      <c r="AF672" s="8">
        <f t="shared" si="42"/>
        <v>2</v>
      </c>
      <c r="AG672" s="8">
        <v>14.86</v>
      </c>
      <c r="AH672" s="4">
        <f t="shared" si="43"/>
        <v>0.05</v>
      </c>
      <c r="AI672" s="4">
        <f t="shared" si="43"/>
        <v>0.3715</v>
      </c>
      <c r="AK672" s="10">
        <f>R672*(0.0144*(7.5^3.1))+S672*(0.0162*(15^3.0252))+T672*(0.0162*(25^3.0252))+U672*(0.0162*(35^3.0252))+V672*(0.0162*(45^3.0252))</f>
        <v>14.862176147035884</v>
      </c>
    </row>
    <row r="673" spans="1:37" ht="12.75" customHeight="1">
      <c r="A673" s="12">
        <v>47</v>
      </c>
      <c r="B673" s="12">
        <v>4</v>
      </c>
      <c r="C673" s="12">
        <v>1</v>
      </c>
      <c r="D673" s="5">
        <v>39485</v>
      </c>
      <c r="E673" s="6" t="s">
        <v>37</v>
      </c>
      <c r="F673" s="12" t="s">
        <v>38</v>
      </c>
      <c r="G673" s="4" t="s">
        <v>38</v>
      </c>
      <c r="H673" s="12" t="s">
        <v>39</v>
      </c>
      <c r="I673" s="12" t="s">
        <v>67</v>
      </c>
      <c r="J673" s="12" t="s">
        <v>110</v>
      </c>
      <c r="K673" s="11">
        <v>25</v>
      </c>
      <c r="L673" s="4" t="str">
        <f t="shared" si="40"/>
        <v>20-25</v>
      </c>
      <c r="M673" s="12" t="s">
        <v>94</v>
      </c>
      <c r="N673" s="12">
        <v>10</v>
      </c>
      <c r="O673" s="12" t="s">
        <v>47</v>
      </c>
      <c r="P673" s="12" t="s">
        <v>48</v>
      </c>
      <c r="Q673" s="7">
        <v>1</v>
      </c>
      <c r="R673" s="15">
        <v>2</v>
      </c>
      <c r="AE673" s="4">
        <f t="shared" si="41"/>
        <v>5.8</v>
      </c>
      <c r="AF673" s="8">
        <f t="shared" si="42"/>
        <v>3</v>
      </c>
      <c r="AG673" s="8">
        <v>25.1</v>
      </c>
      <c r="AH673" s="4">
        <f t="shared" si="43"/>
        <v>7.4999999999999997E-2</v>
      </c>
      <c r="AI673" s="4">
        <f t="shared" si="43"/>
        <v>0.62750000000000006</v>
      </c>
      <c r="AK673" s="10">
        <f>Q673*(0.0251*(2.5^3.076))+R673*(0.0251*(7.5^3.076))+S673*(0.0251*(15^3.076))</f>
        <v>25.10314360858251</v>
      </c>
    </row>
    <row r="674" spans="1:37" ht="12.75" customHeight="1">
      <c r="A674" s="12">
        <v>47</v>
      </c>
      <c r="B674" s="12">
        <v>4</v>
      </c>
      <c r="C674" s="12">
        <v>1</v>
      </c>
      <c r="D674" s="5">
        <v>39485</v>
      </c>
      <c r="E674" s="6" t="s">
        <v>37</v>
      </c>
      <c r="F674" s="12" t="s">
        <v>38</v>
      </c>
      <c r="G674" s="4" t="s">
        <v>38</v>
      </c>
      <c r="H674" s="12" t="s">
        <v>39</v>
      </c>
      <c r="I674" s="12" t="s">
        <v>67</v>
      </c>
      <c r="J674" s="12" t="s">
        <v>110</v>
      </c>
      <c r="K674" s="11">
        <v>25</v>
      </c>
      <c r="L674" s="4" t="str">
        <f t="shared" si="40"/>
        <v>20-25</v>
      </c>
      <c r="M674" s="12" t="s">
        <v>94</v>
      </c>
      <c r="N674" s="12">
        <v>11</v>
      </c>
      <c r="O674" s="12" t="s">
        <v>58</v>
      </c>
      <c r="P674" s="12" t="s">
        <v>46</v>
      </c>
      <c r="R674" s="15">
        <v>1</v>
      </c>
      <c r="S674" s="7">
        <v>1</v>
      </c>
      <c r="AE674" s="4">
        <f t="shared" si="41"/>
        <v>11.3</v>
      </c>
      <c r="AF674" s="8">
        <f t="shared" si="42"/>
        <v>2</v>
      </c>
      <c r="AG674" s="8">
        <v>49.8</v>
      </c>
      <c r="AH674" s="4">
        <f t="shared" si="43"/>
        <v>0.05</v>
      </c>
      <c r="AI674" s="4">
        <f t="shared" si="43"/>
        <v>1.2449999999999999</v>
      </c>
      <c r="AK674" s="10">
        <f>Q674*(0.0145*((2.5/1.08175)^3.053))+R674*(0.0145*((7.5/1.08175)^3.053))+S674*(0.0145*((15/1.08175)^3.053))+T674*(0.0145*((25/1.08175)^3.053))+U674*(0.0145*((35/1.08175)^3.053))+V674*(0.0145*((45/1.08175)^3.053))+W674*(0.0145*((55/1.08175)^3.053))</f>
        <v>49.795906034101861</v>
      </c>
    </row>
    <row r="675" spans="1:37" s="13" customFormat="1" ht="12.75" customHeight="1">
      <c r="A675" s="12">
        <v>47</v>
      </c>
      <c r="B675" s="12">
        <v>4</v>
      </c>
      <c r="C675" s="12">
        <v>1</v>
      </c>
      <c r="D675" s="5">
        <v>39485</v>
      </c>
      <c r="E675" s="6" t="s">
        <v>37</v>
      </c>
      <c r="F675" s="12" t="s">
        <v>38</v>
      </c>
      <c r="G675" s="4" t="s">
        <v>38</v>
      </c>
      <c r="H675" s="12" t="s">
        <v>39</v>
      </c>
      <c r="I675" s="12" t="s">
        <v>67</v>
      </c>
      <c r="J675" s="12" t="s">
        <v>110</v>
      </c>
      <c r="K675" s="11">
        <v>25</v>
      </c>
      <c r="L675" s="4" t="str">
        <f t="shared" si="40"/>
        <v>20-25</v>
      </c>
      <c r="M675" s="12" t="s">
        <v>94</v>
      </c>
      <c r="N675" s="12">
        <v>12</v>
      </c>
      <c r="O675" s="12" t="s">
        <v>55</v>
      </c>
      <c r="P675" s="6" t="s">
        <v>56</v>
      </c>
      <c r="Q675" s="7">
        <v>29</v>
      </c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4">
        <f t="shared" si="41"/>
        <v>2.5</v>
      </c>
      <c r="AF675" s="8">
        <f t="shared" si="42"/>
        <v>29</v>
      </c>
      <c r="AG675" s="8">
        <v>5.05</v>
      </c>
      <c r="AH675" s="4">
        <f t="shared" si="43"/>
        <v>0.72499999999999998</v>
      </c>
      <c r="AI675" s="4">
        <f t="shared" si="43"/>
        <v>0.12625</v>
      </c>
      <c r="AK675" s="10">
        <f>Q675*(0.0109*(2.5^3.0249))+R675*(0.0109*(7.5^3.0249))</f>
        <v>5.0530457236709641</v>
      </c>
    </row>
    <row r="676" spans="1:37" ht="12.75" customHeight="1">
      <c r="A676" s="12">
        <v>47</v>
      </c>
      <c r="B676" s="12">
        <v>4</v>
      </c>
      <c r="C676" s="12">
        <v>1</v>
      </c>
      <c r="D676" s="5">
        <v>39485</v>
      </c>
      <c r="E676" s="6" t="s">
        <v>37</v>
      </c>
      <c r="F676" s="12" t="s">
        <v>38</v>
      </c>
      <c r="G676" s="4" t="s">
        <v>38</v>
      </c>
      <c r="H676" s="12" t="s">
        <v>39</v>
      </c>
      <c r="I676" s="12" t="s">
        <v>67</v>
      </c>
      <c r="J676" s="12" t="s">
        <v>110</v>
      </c>
      <c r="K676" s="11">
        <v>25</v>
      </c>
      <c r="L676" s="4" t="str">
        <f t="shared" si="40"/>
        <v>20-25</v>
      </c>
      <c r="M676" s="12" t="s">
        <v>94</v>
      </c>
      <c r="N676" s="12">
        <v>13</v>
      </c>
      <c r="O676" s="12" t="s">
        <v>72</v>
      </c>
      <c r="P676" s="6" t="s">
        <v>46</v>
      </c>
      <c r="R676" s="15">
        <v>2</v>
      </c>
      <c r="AE676" s="4">
        <f t="shared" si="41"/>
        <v>7.5</v>
      </c>
      <c r="AF676" s="8">
        <f t="shared" si="42"/>
        <v>2</v>
      </c>
      <c r="AG676" s="8">
        <v>11.61</v>
      </c>
      <c r="AH676" s="4">
        <f t="shared" si="43"/>
        <v>0.05</v>
      </c>
      <c r="AI676" s="4">
        <f t="shared" si="43"/>
        <v>0.29025000000000001</v>
      </c>
      <c r="AK676" s="10">
        <f>Q676*(0.0128*(2.5^3.036))+R676*(0.0128*(7.5^3.036))+S676*(0.0128*(15^3.036))</f>
        <v>11.612506256000772</v>
      </c>
    </row>
    <row r="677" spans="1:37" ht="12.75" customHeight="1">
      <c r="A677" s="12">
        <v>47</v>
      </c>
      <c r="B677" s="12">
        <v>4</v>
      </c>
      <c r="C677" s="12">
        <v>1</v>
      </c>
      <c r="D677" s="5">
        <v>39485</v>
      </c>
      <c r="E677" s="6" t="s">
        <v>37</v>
      </c>
      <c r="F677" s="12" t="s">
        <v>38</v>
      </c>
      <c r="G677" s="4" t="s">
        <v>38</v>
      </c>
      <c r="H677" s="12" t="s">
        <v>39</v>
      </c>
      <c r="I677" s="12" t="s">
        <v>67</v>
      </c>
      <c r="J677" s="12" t="s">
        <v>110</v>
      </c>
      <c r="K677" s="11">
        <v>25</v>
      </c>
      <c r="L677" s="4" t="str">
        <f t="shared" si="40"/>
        <v>20-25</v>
      </c>
      <c r="M677" s="12" t="s">
        <v>94</v>
      </c>
      <c r="N677" s="12">
        <v>14</v>
      </c>
      <c r="O677" s="12" t="s">
        <v>66</v>
      </c>
      <c r="P677" s="12" t="s">
        <v>46</v>
      </c>
      <c r="Q677" s="7">
        <v>3</v>
      </c>
      <c r="AE677" s="4">
        <f t="shared" si="41"/>
        <v>2.5</v>
      </c>
      <c r="AF677" s="8">
        <f t="shared" si="42"/>
        <v>3</v>
      </c>
      <c r="AG677" s="8">
        <v>0.85</v>
      </c>
      <c r="AH677" s="4">
        <f t="shared" si="43"/>
        <v>7.4999999999999997E-2</v>
      </c>
      <c r="AI677" s="4">
        <f t="shared" si="43"/>
        <v>2.1249999999999998E-2</v>
      </c>
      <c r="AK677" s="10">
        <f>Q677*(0.0213*(2.5^2.8235))+R677*(0.0213*(7.5^2.8235))</f>
        <v>0.84934566133155354</v>
      </c>
    </row>
    <row r="678" spans="1:37" s="13" customFormat="1" ht="12.75" customHeight="1">
      <c r="A678" s="12">
        <v>47</v>
      </c>
      <c r="B678" s="12">
        <v>4</v>
      </c>
      <c r="C678" s="12">
        <v>1</v>
      </c>
      <c r="D678" s="5">
        <v>39485</v>
      </c>
      <c r="E678" s="6" t="s">
        <v>37</v>
      </c>
      <c r="F678" s="12" t="s">
        <v>38</v>
      </c>
      <c r="G678" s="4" t="s">
        <v>38</v>
      </c>
      <c r="H678" s="12" t="s">
        <v>39</v>
      </c>
      <c r="I678" s="12" t="s">
        <v>67</v>
      </c>
      <c r="J678" s="12" t="s">
        <v>110</v>
      </c>
      <c r="K678" s="11">
        <v>25</v>
      </c>
      <c r="L678" s="4" t="str">
        <f t="shared" si="40"/>
        <v>20-25</v>
      </c>
      <c r="M678" s="12" t="s">
        <v>94</v>
      </c>
      <c r="N678" s="12">
        <v>15</v>
      </c>
      <c r="O678" s="12" t="s">
        <v>71</v>
      </c>
      <c r="P678" s="6" t="s">
        <v>46</v>
      </c>
      <c r="Q678" s="15">
        <v>27</v>
      </c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4">
        <f t="shared" si="41"/>
        <v>2.5</v>
      </c>
      <c r="AF678" s="8">
        <f t="shared" si="42"/>
        <v>27</v>
      </c>
      <c r="AG678" s="8">
        <v>3.75</v>
      </c>
      <c r="AH678" s="4">
        <f t="shared" si="43"/>
        <v>0.67500000000000004</v>
      </c>
      <c r="AI678" s="4">
        <f t="shared" si="43"/>
        <v>9.375E-2</v>
      </c>
      <c r="AJ678" s="4"/>
      <c r="AK678" s="10">
        <f>Q678*(0.0089*(2.5^3))+R678*(0.0089*(7.5^3))</f>
        <v>3.7546875000000002</v>
      </c>
    </row>
    <row r="679" spans="1:37" ht="12.75" customHeight="1">
      <c r="A679" s="12">
        <v>47</v>
      </c>
      <c r="B679" s="12">
        <v>4</v>
      </c>
      <c r="C679" s="12">
        <v>1</v>
      </c>
      <c r="D679" s="5">
        <v>39485</v>
      </c>
      <c r="E679" s="6" t="s">
        <v>37</v>
      </c>
      <c r="F679" s="12" t="s">
        <v>38</v>
      </c>
      <c r="G679" s="4" t="s">
        <v>38</v>
      </c>
      <c r="H679" s="12" t="s">
        <v>39</v>
      </c>
      <c r="I679" s="12" t="s">
        <v>67</v>
      </c>
      <c r="J679" s="12" t="s">
        <v>110</v>
      </c>
      <c r="K679" s="11">
        <v>25</v>
      </c>
      <c r="L679" s="4" t="str">
        <f t="shared" si="40"/>
        <v>20-25</v>
      </c>
      <c r="M679" s="12" t="s">
        <v>94</v>
      </c>
      <c r="N679" s="12">
        <v>16</v>
      </c>
      <c r="O679" s="12" t="s">
        <v>50</v>
      </c>
      <c r="P679" s="6" t="s">
        <v>46</v>
      </c>
      <c r="R679" s="7">
        <v>1</v>
      </c>
      <c r="AE679" s="4">
        <f t="shared" si="41"/>
        <v>7.5</v>
      </c>
      <c r="AF679" s="8">
        <f t="shared" si="42"/>
        <v>1</v>
      </c>
      <c r="AG679" s="8">
        <v>6.08</v>
      </c>
      <c r="AH679" s="4">
        <f t="shared" si="43"/>
        <v>2.5000000000000001E-2</v>
      </c>
      <c r="AI679" s="4">
        <f t="shared" si="43"/>
        <v>0.152</v>
      </c>
      <c r="AK679" s="10">
        <f>Q679*(0.0194*(2.5^2.8528))+R679*(0.0194*(7.5^2.8528))+S679*(0.0194*(15^2.8528))</f>
        <v>6.0838220437352977</v>
      </c>
    </row>
    <row r="680" spans="1:37" ht="12.75" customHeight="1">
      <c r="A680" s="12">
        <v>48</v>
      </c>
      <c r="B680" s="12">
        <v>4</v>
      </c>
      <c r="C680" s="12">
        <v>1</v>
      </c>
      <c r="D680" s="5">
        <v>39485</v>
      </c>
      <c r="E680" s="6" t="s">
        <v>37</v>
      </c>
      <c r="F680" s="12" t="s">
        <v>38</v>
      </c>
      <c r="G680" s="4" t="s">
        <v>38</v>
      </c>
      <c r="H680" s="12" t="s">
        <v>39</v>
      </c>
      <c r="I680" s="12" t="s">
        <v>67</v>
      </c>
      <c r="J680" s="12" t="s">
        <v>110</v>
      </c>
      <c r="K680" s="11">
        <v>28</v>
      </c>
      <c r="L680" s="4" t="str">
        <f t="shared" si="40"/>
        <v>25-30</v>
      </c>
      <c r="M680" s="12" t="s">
        <v>76</v>
      </c>
      <c r="N680" s="12">
        <v>1</v>
      </c>
      <c r="O680" s="12" t="s">
        <v>65</v>
      </c>
      <c r="P680" s="6" t="s">
        <v>44</v>
      </c>
      <c r="U680" s="7">
        <v>3</v>
      </c>
      <c r="AE680" s="4">
        <f t="shared" si="41"/>
        <v>35</v>
      </c>
      <c r="AF680" s="8">
        <f t="shared" si="42"/>
        <v>3</v>
      </c>
      <c r="AG680" s="8">
        <v>875.23</v>
      </c>
      <c r="AH680" s="4">
        <f t="shared" si="43"/>
        <v>7.4999999999999997E-2</v>
      </c>
      <c r="AI680" s="4">
        <f t="shared" si="43"/>
        <v>21.880749999999999</v>
      </c>
      <c r="AK680" s="10">
        <f>T680*(0.0009*((25/1.013)^3.582))+U680*(0.0009*((35/1.013)^3.582))+V680*(0.0009*((45/1.013)^3.582))+W680*(0.0009*((55/1.013)^3.582))</f>
        <v>875.23054475983815</v>
      </c>
    </row>
    <row r="681" spans="1:37" ht="12.75" customHeight="1">
      <c r="A681" s="17">
        <v>48</v>
      </c>
      <c r="B681" s="17">
        <v>4</v>
      </c>
      <c r="C681" s="17">
        <v>1</v>
      </c>
      <c r="D681" s="18">
        <v>39485</v>
      </c>
      <c r="E681" s="19" t="s">
        <v>37</v>
      </c>
      <c r="F681" s="17" t="s">
        <v>38</v>
      </c>
      <c r="G681" s="17" t="s">
        <v>38</v>
      </c>
      <c r="H681" s="17" t="s">
        <v>39</v>
      </c>
      <c r="I681" s="17" t="s">
        <v>67</v>
      </c>
      <c r="J681" s="17" t="s">
        <v>110</v>
      </c>
      <c r="K681" s="20">
        <v>28</v>
      </c>
      <c r="L681" s="17" t="str">
        <f t="shared" si="40"/>
        <v>25-30</v>
      </c>
      <c r="M681" s="17" t="s">
        <v>76</v>
      </c>
      <c r="N681" s="17">
        <v>2</v>
      </c>
      <c r="O681" s="17" t="s">
        <v>147</v>
      </c>
      <c r="P681" s="17" t="s">
        <v>81</v>
      </c>
      <c r="Q681" s="21">
        <v>1000</v>
      </c>
      <c r="R681" s="21"/>
      <c r="S681" s="21"/>
      <c r="T681" s="21"/>
      <c r="U681" s="21"/>
      <c r="V681" s="21"/>
      <c r="W681" s="21"/>
      <c r="X681" s="21"/>
      <c r="Y681" s="21"/>
      <c r="Z681" s="21"/>
      <c r="AA681" s="21"/>
      <c r="AB681" s="21"/>
      <c r="AC681" s="21"/>
      <c r="AD681" s="21"/>
      <c r="AE681" s="17">
        <f t="shared" si="41"/>
        <v>2.5</v>
      </c>
      <c r="AF681" s="22">
        <f t="shared" si="42"/>
        <v>1000</v>
      </c>
      <c r="AG681" s="22">
        <v>116.82131577285087</v>
      </c>
      <c r="AH681" s="17">
        <f t="shared" si="43"/>
        <v>25</v>
      </c>
      <c r="AI681" s="17">
        <f t="shared" si="43"/>
        <v>2.9205328943212718</v>
      </c>
      <c r="AJ681" s="17"/>
      <c r="AK681" s="23">
        <f>Q681*(0.0145*(((2.5-0.3)/1.11)^3.05))+S681*(0.0145*(((15-0.3)/1.11)^3.05))</f>
        <v>116.82131577285087</v>
      </c>
    </row>
    <row r="682" spans="1:37" ht="12.75" customHeight="1">
      <c r="A682" s="12">
        <v>48</v>
      </c>
      <c r="B682" s="12">
        <v>4</v>
      </c>
      <c r="C682" s="12">
        <v>1</v>
      </c>
      <c r="D682" s="5">
        <v>39485</v>
      </c>
      <c r="E682" s="6" t="s">
        <v>37</v>
      </c>
      <c r="F682" s="12" t="s">
        <v>38</v>
      </c>
      <c r="G682" s="4" t="s">
        <v>38</v>
      </c>
      <c r="H682" s="12" t="s">
        <v>39</v>
      </c>
      <c r="I682" s="12" t="s">
        <v>67</v>
      </c>
      <c r="J682" s="12" t="s">
        <v>110</v>
      </c>
      <c r="K682" s="11">
        <v>28</v>
      </c>
      <c r="L682" s="4" t="str">
        <f t="shared" si="40"/>
        <v>25-30</v>
      </c>
      <c r="M682" s="12" t="s">
        <v>76</v>
      </c>
      <c r="N682" s="12">
        <v>3</v>
      </c>
      <c r="O682" s="12" t="s">
        <v>52</v>
      </c>
      <c r="P682" s="6" t="s">
        <v>46</v>
      </c>
      <c r="R682" s="7">
        <v>500</v>
      </c>
      <c r="S682" s="7">
        <v>22</v>
      </c>
      <c r="AE682" s="4">
        <f t="shared" si="41"/>
        <v>7.8</v>
      </c>
      <c r="AF682" s="8">
        <f t="shared" si="42"/>
        <v>522</v>
      </c>
      <c r="AG682" s="8">
        <v>1389.89</v>
      </c>
      <c r="AH682" s="4">
        <f t="shared" si="43"/>
        <v>13.05</v>
      </c>
      <c r="AI682" s="4">
        <f t="shared" si="43"/>
        <v>34.747250000000001</v>
      </c>
      <c r="AK682" s="10">
        <f>Q682*(0.01*(((2.5-1.82)/1.15)^3.208))+R682*(0.01*(((7.5-1.82)/1.15)^3.208))+S682*(0.01*(((15-1.82)/1.15)^3.208))+T682*(0.01*(((25-1.82)/1.15)^3.208))</f>
        <v>1389.8861332426598</v>
      </c>
    </row>
    <row r="683" spans="1:37" s="20" customFormat="1" ht="12.75" customHeight="1">
      <c r="A683" s="12">
        <v>48</v>
      </c>
      <c r="B683" s="12">
        <v>4</v>
      </c>
      <c r="C683" s="12">
        <v>1</v>
      </c>
      <c r="D683" s="5">
        <v>39485</v>
      </c>
      <c r="E683" s="6" t="s">
        <v>37</v>
      </c>
      <c r="F683" s="12" t="s">
        <v>38</v>
      </c>
      <c r="G683" s="4" t="s">
        <v>38</v>
      </c>
      <c r="H683" s="12" t="s">
        <v>39</v>
      </c>
      <c r="I683" s="12" t="s">
        <v>67</v>
      </c>
      <c r="J683" s="12" t="s">
        <v>110</v>
      </c>
      <c r="K683" s="11">
        <v>28</v>
      </c>
      <c r="L683" s="4" t="str">
        <f t="shared" si="40"/>
        <v>25-30</v>
      </c>
      <c r="M683" s="12" t="s">
        <v>76</v>
      </c>
      <c r="N683" s="12">
        <v>4</v>
      </c>
      <c r="O683" s="12" t="s">
        <v>90</v>
      </c>
      <c r="P683" s="6" t="s">
        <v>46</v>
      </c>
      <c r="Q683" s="7"/>
      <c r="R683" s="7"/>
      <c r="S683" s="7">
        <v>4</v>
      </c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4">
        <f t="shared" si="41"/>
        <v>15</v>
      </c>
      <c r="AF683" s="8">
        <f t="shared" si="42"/>
        <v>4</v>
      </c>
      <c r="AG683" s="8">
        <v>204.4</v>
      </c>
      <c r="AH683" s="4">
        <f t="shared" si="43"/>
        <v>0.1</v>
      </c>
      <c r="AI683" s="4">
        <f t="shared" si="43"/>
        <v>5.1100000000000003</v>
      </c>
      <c r="AJ683" s="13"/>
      <c r="AK683" s="10">
        <f>R683*(0.0207*((7.5*0.901)^3))+S683*(0.0207*((15*0.901)^3))</f>
        <v>204.39886829445001</v>
      </c>
    </row>
    <row r="684" spans="1:37" ht="12.75" customHeight="1">
      <c r="A684" s="12">
        <v>48</v>
      </c>
      <c r="B684" s="12">
        <v>4</v>
      </c>
      <c r="C684" s="12">
        <v>1</v>
      </c>
      <c r="D684" s="5">
        <v>39485</v>
      </c>
      <c r="E684" s="6" t="s">
        <v>37</v>
      </c>
      <c r="F684" s="12" t="s">
        <v>38</v>
      </c>
      <c r="G684" s="4" t="s">
        <v>38</v>
      </c>
      <c r="H684" s="12" t="s">
        <v>39</v>
      </c>
      <c r="I684" s="12" t="s">
        <v>67</v>
      </c>
      <c r="J684" s="12" t="s">
        <v>110</v>
      </c>
      <c r="K684" s="11">
        <v>28</v>
      </c>
      <c r="L684" s="4" t="str">
        <f t="shared" si="40"/>
        <v>25-30</v>
      </c>
      <c r="M684" s="12" t="s">
        <v>76</v>
      </c>
      <c r="N684" s="12">
        <v>5</v>
      </c>
      <c r="O684" s="12" t="s">
        <v>145</v>
      </c>
      <c r="P684" s="6" t="s">
        <v>44</v>
      </c>
      <c r="U684" s="7">
        <v>2</v>
      </c>
      <c r="AE684" s="4">
        <f t="shared" si="41"/>
        <v>35</v>
      </c>
      <c r="AF684" s="8">
        <f t="shared" si="42"/>
        <v>2</v>
      </c>
      <c r="AG684" s="8">
        <v>1253.52</v>
      </c>
      <c r="AH684" s="4">
        <f t="shared" si="43"/>
        <v>0.05</v>
      </c>
      <c r="AI684" s="4">
        <f t="shared" si="43"/>
        <v>31.338000000000001</v>
      </c>
      <c r="AK684" s="10">
        <f>U684*(0.013*(35^3.033))+V684*(0.013*(45^3.033))+W684*(0.013*(55^3.033))</f>
        <v>1253.5213246461549</v>
      </c>
    </row>
    <row r="685" spans="1:37" ht="12.75" customHeight="1">
      <c r="A685" s="12">
        <v>48</v>
      </c>
      <c r="B685" s="12">
        <v>4</v>
      </c>
      <c r="C685" s="12">
        <v>1</v>
      </c>
      <c r="D685" s="5">
        <v>39485</v>
      </c>
      <c r="E685" s="6" t="s">
        <v>37</v>
      </c>
      <c r="F685" s="12" t="s">
        <v>38</v>
      </c>
      <c r="G685" s="4" t="s">
        <v>38</v>
      </c>
      <c r="H685" s="12" t="s">
        <v>39</v>
      </c>
      <c r="I685" s="12" t="s">
        <v>67</v>
      </c>
      <c r="J685" s="12" t="s">
        <v>110</v>
      </c>
      <c r="K685" s="11">
        <v>28</v>
      </c>
      <c r="L685" s="4" t="str">
        <f t="shared" si="40"/>
        <v>25-30</v>
      </c>
      <c r="M685" s="12" t="s">
        <v>76</v>
      </c>
      <c r="N685" s="12">
        <v>6</v>
      </c>
      <c r="O685" s="12" t="s">
        <v>45</v>
      </c>
      <c r="P685" s="6" t="s">
        <v>46</v>
      </c>
      <c r="T685" s="7">
        <v>2</v>
      </c>
      <c r="U685" s="7">
        <v>1</v>
      </c>
      <c r="AE685" s="4">
        <f t="shared" si="41"/>
        <v>28.3</v>
      </c>
      <c r="AF685" s="8">
        <f t="shared" si="42"/>
        <v>3</v>
      </c>
      <c r="AG685" s="8">
        <v>1415.88</v>
      </c>
      <c r="AH685" s="4">
        <f t="shared" si="43"/>
        <v>7.4999999999999997E-2</v>
      </c>
      <c r="AI685" s="4">
        <f t="shared" si="43"/>
        <v>35.397000000000006</v>
      </c>
      <c r="AK685" s="10">
        <f>Q685*(0.039*((2.5/1.15)^2.91))+S685*(0.039*((15/1.15)^2.91))+T685*(0.039*((25/1.15)^2.91))+U685*(0.039*((35/1.15)^2.91))</f>
        <v>1415.8772195970214</v>
      </c>
    </row>
    <row r="686" spans="1:37" ht="12.75" customHeight="1">
      <c r="A686" s="12">
        <v>48</v>
      </c>
      <c r="B686" s="12">
        <v>4</v>
      </c>
      <c r="C686" s="12">
        <v>1</v>
      </c>
      <c r="D686" s="5">
        <v>39485</v>
      </c>
      <c r="E686" s="6" t="s">
        <v>37</v>
      </c>
      <c r="F686" s="12" t="s">
        <v>38</v>
      </c>
      <c r="G686" s="4" t="s">
        <v>38</v>
      </c>
      <c r="H686" s="12" t="s">
        <v>39</v>
      </c>
      <c r="I686" s="12" t="s">
        <v>67</v>
      </c>
      <c r="J686" s="12" t="s">
        <v>110</v>
      </c>
      <c r="K686" s="11">
        <v>28</v>
      </c>
      <c r="L686" s="4" t="str">
        <f t="shared" si="40"/>
        <v>25-30</v>
      </c>
      <c r="M686" s="12" t="s">
        <v>76</v>
      </c>
      <c r="N686" s="12">
        <v>7</v>
      </c>
      <c r="O686" s="12" t="s">
        <v>51</v>
      </c>
      <c r="P686" s="6" t="s">
        <v>48</v>
      </c>
      <c r="U686" s="7">
        <v>2</v>
      </c>
      <c r="AE686" s="4">
        <f t="shared" si="41"/>
        <v>35</v>
      </c>
      <c r="AF686" s="8">
        <f t="shared" si="42"/>
        <v>2</v>
      </c>
      <c r="AG686" s="8">
        <v>2025.15</v>
      </c>
      <c r="AH686" s="4">
        <f t="shared" si="43"/>
        <v>0.05</v>
      </c>
      <c r="AI686" s="4">
        <f t="shared" si="43"/>
        <v>50.628750000000004</v>
      </c>
      <c r="AK686" s="10">
        <f>Q686*(0.0337*(2.5^2.9))+R686*(0.0337*(7.5^2.9))+S686*(0.0337*(15^2.9))+T686*(0.0337*(25^2.9))+U686*(0.0337*(35^2.9))</f>
        <v>2025.1501344376807</v>
      </c>
    </row>
    <row r="687" spans="1:37" ht="12.75" customHeight="1">
      <c r="A687" s="12">
        <v>48</v>
      </c>
      <c r="B687" s="12">
        <v>4</v>
      </c>
      <c r="C687" s="12">
        <v>1</v>
      </c>
      <c r="D687" s="5">
        <v>39485</v>
      </c>
      <c r="E687" s="6" t="s">
        <v>37</v>
      </c>
      <c r="F687" s="12" t="s">
        <v>38</v>
      </c>
      <c r="G687" s="4" t="s">
        <v>38</v>
      </c>
      <c r="H687" s="12" t="s">
        <v>39</v>
      </c>
      <c r="I687" s="12" t="s">
        <v>67</v>
      </c>
      <c r="J687" s="12" t="s">
        <v>110</v>
      </c>
      <c r="K687" s="11">
        <v>28</v>
      </c>
      <c r="L687" s="4" t="str">
        <f t="shared" si="40"/>
        <v>25-30</v>
      </c>
      <c r="M687" s="12" t="s">
        <v>76</v>
      </c>
      <c r="N687" s="12">
        <v>8</v>
      </c>
      <c r="O687" s="12" t="s">
        <v>127</v>
      </c>
      <c r="P687" s="12" t="s">
        <v>46</v>
      </c>
      <c r="Q687" s="7">
        <v>1</v>
      </c>
      <c r="AE687" s="4">
        <f t="shared" si="41"/>
        <v>2.5</v>
      </c>
      <c r="AF687" s="8">
        <f t="shared" si="42"/>
        <v>1</v>
      </c>
      <c r="AG687" s="8">
        <v>0.31</v>
      </c>
      <c r="AH687" s="4">
        <f t="shared" si="43"/>
        <v>2.5000000000000001E-2</v>
      </c>
      <c r="AI687" s="4">
        <f t="shared" si="43"/>
        <v>7.7499999999999999E-3</v>
      </c>
      <c r="AK687" s="10">
        <f>Q687*(0.0201*(2.5^2.9992))+R687*(0.0201*(7.5^2.9992))+S687*(0.0201*(15^2.9992))+T687*(0.0201*(25^2.9992))+U687*(0.0201*(35^2.9992))</f>
        <v>0.31383236631166794</v>
      </c>
    </row>
    <row r="688" spans="1:37" s="9" customFormat="1" ht="12.75" customHeight="1">
      <c r="A688" s="12">
        <v>48</v>
      </c>
      <c r="B688" s="12">
        <v>4</v>
      </c>
      <c r="C688" s="12">
        <v>1</v>
      </c>
      <c r="D688" s="5">
        <v>39485</v>
      </c>
      <c r="E688" s="6" t="s">
        <v>37</v>
      </c>
      <c r="F688" s="12" t="s">
        <v>38</v>
      </c>
      <c r="G688" s="4" t="s">
        <v>38</v>
      </c>
      <c r="H688" s="12" t="s">
        <v>39</v>
      </c>
      <c r="I688" s="12" t="s">
        <v>67</v>
      </c>
      <c r="J688" s="12" t="s">
        <v>110</v>
      </c>
      <c r="K688" s="11">
        <v>28</v>
      </c>
      <c r="L688" s="4" t="str">
        <f t="shared" si="40"/>
        <v>25-30</v>
      </c>
      <c r="M688" s="12" t="s">
        <v>76</v>
      </c>
      <c r="N688" s="12">
        <v>9</v>
      </c>
      <c r="O688" s="12" t="s">
        <v>79</v>
      </c>
      <c r="P688" s="12" t="s">
        <v>54</v>
      </c>
      <c r="Q688" s="7"/>
      <c r="R688" s="7"/>
      <c r="S688" s="7"/>
      <c r="T688" s="7">
        <v>2</v>
      </c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4">
        <f t="shared" si="41"/>
        <v>25</v>
      </c>
      <c r="AF688" s="8">
        <f t="shared" si="42"/>
        <v>2</v>
      </c>
      <c r="AG688" s="8">
        <v>635.73</v>
      </c>
      <c r="AH688" s="4">
        <f t="shared" si="43"/>
        <v>0.05</v>
      </c>
      <c r="AI688" s="4">
        <f t="shared" si="43"/>
        <v>15.89325</v>
      </c>
      <c r="AJ688" s="4"/>
      <c r="AK688" s="10">
        <f>Q688*(0.024*(2.5^2.93))+R688*(0.024*(7.5^2.93))+S688*(0.0225*((15/1.03416)^3))+T688*(0.0225*((25/1.03416)^3))+U688*(0.0225*((35/1.03416)^3))</f>
        <v>635.72506135801109</v>
      </c>
    </row>
    <row r="689" spans="1:37" ht="12.75" customHeight="1">
      <c r="A689" s="12">
        <v>48</v>
      </c>
      <c r="B689" s="12">
        <v>4</v>
      </c>
      <c r="C689" s="12">
        <v>1</v>
      </c>
      <c r="D689" s="5">
        <v>39485</v>
      </c>
      <c r="E689" s="6" t="s">
        <v>37</v>
      </c>
      <c r="F689" s="12" t="s">
        <v>38</v>
      </c>
      <c r="G689" s="4" t="s">
        <v>38</v>
      </c>
      <c r="H689" s="12" t="s">
        <v>39</v>
      </c>
      <c r="I689" s="12" t="s">
        <v>67</v>
      </c>
      <c r="J689" s="12" t="s">
        <v>110</v>
      </c>
      <c r="K689" s="11">
        <v>28</v>
      </c>
      <c r="L689" s="4" t="str">
        <f t="shared" si="40"/>
        <v>25-30</v>
      </c>
      <c r="M689" s="12" t="s">
        <v>76</v>
      </c>
      <c r="N689" s="12">
        <v>10</v>
      </c>
      <c r="O689" s="12" t="s">
        <v>68</v>
      </c>
      <c r="P689" s="6" t="s">
        <v>46</v>
      </c>
      <c r="T689" s="7">
        <v>4</v>
      </c>
      <c r="AE689" s="4">
        <f t="shared" si="41"/>
        <v>25</v>
      </c>
      <c r="AF689" s="8">
        <f t="shared" si="42"/>
        <v>4</v>
      </c>
      <c r="AG689" s="8">
        <v>630.6</v>
      </c>
      <c r="AH689" s="4">
        <f t="shared" si="43"/>
        <v>0.1</v>
      </c>
      <c r="AI689" s="4">
        <f t="shared" si="43"/>
        <v>15.765000000000001</v>
      </c>
      <c r="AK689" s="10">
        <f>Q689*(0.0208*((2.5/1.21)^3))+R689*(0.0208*((7.5/1.21)^3))+S689*(0.0208*((15/1.21)^3))+T689*(0.0079*(25^3.076))+U689*(0.0079*(35^3.076))</f>
        <v>630.59503832903908</v>
      </c>
    </row>
    <row r="690" spans="1:37" ht="12.75" customHeight="1">
      <c r="A690" s="12">
        <v>48</v>
      </c>
      <c r="B690" s="12">
        <v>4</v>
      </c>
      <c r="C690" s="12">
        <v>1</v>
      </c>
      <c r="D690" s="5">
        <v>39485</v>
      </c>
      <c r="E690" s="6" t="s">
        <v>37</v>
      </c>
      <c r="F690" s="12" t="s">
        <v>38</v>
      </c>
      <c r="G690" s="4" t="s">
        <v>38</v>
      </c>
      <c r="H690" s="12" t="s">
        <v>39</v>
      </c>
      <c r="I690" s="12" t="s">
        <v>67</v>
      </c>
      <c r="J690" s="12" t="s">
        <v>110</v>
      </c>
      <c r="K690" s="11">
        <v>28</v>
      </c>
      <c r="L690" s="4" t="str">
        <f t="shared" si="40"/>
        <v>25-30</v>
      </c>
      <c r="M690" s="12" t="s">
        <v>76</v>
      </c>
      <c r="N690" s="12">
        <v>11</v>
      </c>
      <c r="O690" s="12" t="s">
        <v>47</v>
      </c>
      <c r="P690" s="12" t="s">
        <v>48</v>
      </c>
      <c r="R690" s="7">
        <v>3</v>
      </c>
      <c r="AE690" s="4">
        <f t="shared" si="41"/>
        <v>7.5</v>
      </c>
      <c r="AF690" s="8">
        <f t="shared" si="42"/>
        <v>3</v>
      </c>
      <c r="AG690" s="8">
        <v>37.020000000000003</v>
      </c>
      <c r="AH690" s="4">
        <f t="shared" si="43"/>
        <v>7.4999999999999997E-2</v>
      </c>
      <c r="AI690" s="4">
        <f t="shared" si="43"/>
        <v>0.9255000000000001</v>
      </c>
      <c r="AK690" s="10">
        <f>Q690*(0.0251*(2.5^3.076))+R690*(0.0251*(7.5^3.076))+S690*(0.0251*(15^3.076))</f>
        <v>37.024007256721397</v>
      </c>
    </row>
    <row r="691" spans="1:37" ht="12.75" customHeight="1">
      <c r="A691" s="12">
        <v>48</v>
      </c>
      <c r="B691" s="12">
        <v>4</v>
      </c>
      <c r="C691" s="12">
        <v>1</v>
      </c>
      <c r="D691" s="5">
        <v>39485</v>
      </c>
      <c r="E691" s="6" t="s">
        <v>37</v>
      </c>
      <c r="F691" s="12" t="s">
        <v>38</v>
      </c>
      <c r="G691" s="4" t="s">
        <v>38</v>
      </c>
      <c r="H691" s="12" t="s">
        <v>39</v>
      </c>
      <c r="I691" s="12" t="s">
        <v>67</v>
      </c>
      <c r="J691" s="12" t="s">
        <v>110</v>
      </c>
      <c r="K691" s="11">
        <v>28</v>
      </c>
      <c r="L691" s="4" t="str">
        <f t="shared" si="40"/>
        <v>25-30</v>
      </c>
      <c r="M691" s="12" t="s">
        <v>76</v>
      </c>
      <c r="N691" s="12">
        <v>12</v>
      </c>
      <c r="O691" s="12" t="s">
        <v>50</v>
      </c>
      <c r="P691" s="6" t="s">
        <v>46</v>
      </c>
      <c r="R691" s="7">
        <v>2</v>
      </c>
      <c r="AE691" s="4">
        <f t="shared" si="41"/>
        <v>7.5</v>
      </c>
      <c r="AF691" s="8">
        <f t="shared" si="42"/>
        <v>2</v>
      </c>
      <c r="AG691" s="8">
        <v>12.17</v>
      </c>
      <c r="AH691" s="4">
        <f t="shared" si="43"/>
        <v>0.05</v>
      </c>
      <c r="AI691" s="4">
        <f t="shared" si="43"/>
        <v>0.30425000000000002</v>
      </c>
      <c r="AK691" s="10">
        <f>Q691*(0.0194*(2.5^2.8528))+R691*(0.0194*(7.5^2.8528))+S691*(0.0194*(15^2.8528))</f>
        <v>12.167644087470595</v>
      </c>
    </row>
    <row r="692" spans="1:37" ht="12.75" customHeight="1">
      <c r="A692" s="12">
        <v>48</v>
      </c>
      <c r="B692" s="12">
        <v>4</v>
      </c>
      <c r="C692" s="12">
        <v>1</v>
      </c>
      <c r="D692" s="5">
        <v>39485</v>
      </c>
      <c r="E692" s="6" t="s">
        <v>37</v>
      </c>
      <c r="F692" s="12" t="s">
        <v>38</v>
      </c>
      <c r="G692" s="4" t="s">
        <v>38</v>
      </c>
      <c r="H692" s="12" t="s">
        <v>39</v>
      </c>
      <c r="I692" s="12" t="s">
        <v>67</v>
      </c>
      <c r="J692" s="12" t="s">
        <v>110</v>
      </c>
      <c r="K692" s="11">
        <v>28</v>
      </c>
      <c r="L692" s="4" t="str">
        <f t="shared" si="40"/>
        <v>25-30</v>
      </c>
      <c r="M692" s="12" t="s">
        <v>76</v>
      </c>
      <c r="N692" s="12">
        <v>13</v>
      </c>
      <c r="O692" s="12" t="s">
        <v>55</v>
      </c>
      <c r="P692" s="6" t="s">
        <v>56</v>
      </c>
      <c r="Q692" s="7">
        <v>6</v>
      </c>
      <c r="R692" s="7">
        <v>2</v>
      </c>
      <c r="AE692" s="4">
        <f t="shared" si="41"/>
        <v>3.8</v>
      </c>
      <c r="AF692" s="8">
        <f t="shared" si="42"/>
        <v>8</v>
      </c>
      <c r="AG692" s="8">
        <v>10.72</v>
      </c>
      <c r="AH692" s="4">
        <f t="shared" si="43"/>
        <v>0.2</v>
      </c>
      <c r="AI692" s="4">
        <f t="shared" si="43"/>
        <v>0.26800000000000002</v>
      </c>
      <c r="AK692" s="10">
        <f>Q692*(0.0109*(2.5^3.0249))+R692*(0.0109*(7.5^3.0249))</f>
        <v>10.715520863696602</v>
      </c>
    </row>
    <row r="693" spans="1:37" ht="12.75" customHeight="1">
      <c r="A693" s="12">
        <v>48</v>
      </c>
      <c r="B693" s="12">
        <v>4</v>
      </c>
      <c r="C693" s="12">
        <v>1</v>
      </c>
      <c r="D693" s="5">
        <v>39485</v>
      </c>
      <c r="E693" s="6" t="s">
        <v>37</v>
      </c>
      <c r="F693" s="12" t="s">
        <v>38</v>
      </c>
      <c r="G693" s="4" t="s">
        <v>38</v>
      </c>
      <c r="H693" s="12" t="s">
        <v>39</v>
      </c>
      <c r="I693" s="12" t="s">
        <v>67</v>
      </c>
      <c r="J693" s="12" t="s">
        <v>110</v>
      </c>
      <c r="K693" s="11">
        <v>28</v>
      </c>
      <c r="L693" s="4" t="str">
        <f t="shared" si="40"/>
        <v>25-30</v>
      </c>
      <c r="M693" s="12" t="s">
        <v>76</v>
      </c>
      <c r="N693" s="12">
        <v>14</v>
      </c>
      <c r="O693" s="12" t="s">
        <v>71</v>
      </c>
      <c r="P693" s="6" t="s">
        <v>46</v>
      </c>
      <c r="Q693" s="7">
        <v>2</v>
      </c>
      <c r="R693" s="15">
        <v>1</v>
      </c>
      <c r="AE693" s="4">
        <f t="shared" si="41"/>
        <v>4.2</v>
      </c>
      <c r="AF693" s="8">
        <f t="shared" si="42"/>
        <v>3</v>
      </c>
      <c r="AG693" s="8">
        <v>4.03</v>
      </c>
      <c r="AH693" s="4">
        <f t="shared" si="43"/>
        <v>7.4999999999999997E-2</v>
      </c>
      <c r="AI693" s="4">
        <f t="shared" si="43"/>
        <v>0.10075000000000001</v>
      </c>
      <c r="AK693" s="10">
        <f>Q693*(0.0089*(2.5^3))+R693*(0.0089*(7.5^3))</f>
        <v>4.0328125000000004</v>
      </c>
    </row>
    <row r="694" spans="1:37" ht="12.75" customHeight="1">
      <c r="A694" s="12">
        <v>49</v>
      </c>
      <c r="B694" s="12">
        <v>4</v>
      </c>
      <c r="C694" s="12">
        <v>2</v>
      </c>
      <c r="D694" s="5">
        <v>39485</v>
      </c>
      <c r="E694" s="6" t="s">
        <v>73</v>
      </c>
      <c r="F694" s="12" t="s">
        <v>74</v>
      </c>
      <c r="G694" s="4" t="s">
        <v>74</v>
      </c>
      <c r="H694" s="12" t="s">
        <v>133</v>
      </c>
      <c r="I694" s="12" t="s">
        <v>40</v>
      </c>
      <c r="J694" s="12" t="s">
        <v>110</v>
      </c>
      <c r="K694" s="11">
        <v>22</v>
      </c>
      <c r="L694" s="4" t="str">
        <f t="shared" si="40"/>
        <v>20-25</v>
      </c>
      <c r="M694" s="12" t="s">
        <v>76</v>
      </c>
      <c r="N694" s="12">
        <v>1</v>
      </c>
      <c r="O694" s="12" t="s">
        <v>118</v>
      </c>
      <c r="P694" s="6" t="s">
        <v>63</v>
      </c>
      <c r="S694" s="7">
        <v>1</v>
      </c>
      <c r="AE694" s="4">
        <f t="shared" si="41"/>
        <v>15</v>
      </c>
      <c r="AF694" s="8">
        <f t="shared" si="42"/>
        <v>1</v>
      </c>
      <c r="AG694" s="8">
        <v>25.48</v>
      </c>
      <c r="AH694" s="4">
        <f t="shared" si="43"/>
        <v>2.5000000000000001E-2</v>
      </c>
      <c r="AI694" s="4">
        <f t="shared" si="43"/>
        <v>0.63700000000000001</v>
      </c>
      <c r="AK694" s="10">
        <f>R694*(0.027*((7.5*0.9025)^2.629))+S694*(0.027*((15*0.9025)^2.629))+T694*(0.027*((25*0.9025)^2.629))</f>
        <v>25.478766622707745</v>
      </c>
    </row>
    <row r="695" spans="1:37" ht="12.75" customHeight="1">
      <c r="A695" s="12">
        <v>49</v>
      </c>
      <c r="B695" s="12">
        <v>4</v>
      </c>
      <c r="C695" s="12">
        <v>2</v>
      </c>
      <c r="D695" s="5">
        <v>39485</v>
      </c>
      <c r="E695" s="6" t="s">
        <v>73</v>
      </c>
      <c r="F695" s="12" t="s">
        <v>74</v>
      </c>
      <c r="G695" s="4" t="s">
        <v>74</v>
      </c>
      <c r="H695" s="12" t="s">
        <v>133</v>
      </c>
      <c r="I695" s="12" t="s">
        <v>40</v>
      </c>
      <c r="J695" s="12" t="s">
        <v>110</v>
      </c>
      <c r="K695" s="11">
        <v>22</v>
      </c>
      <c r="L695" s="4" t="str">
        <f t="shared" si="40"/>
        <v>20-25</v>
      </c>
      <c r="M695" s="12" t="s">
        <v>76</v>
      </c>
      <c r="N695" s="12">
        <v>2</v>
      </c>
      <c r="O695" s="12" t="s">
        <v>59</v>
      </c>
      <c r="P695" s="6" t="s">
        <v>46</v>
      </c>
      <c r="R695" s="15">
        <v>4</v>
      </c>
      <c r="S695" s="7">
        <v>1</v>
      </c>
      <c r="AE695" s="4">
        <f t="shared" si="41"/>
        <v>9</v>
      </c>
      <c r="AF695" s="8">
        <f t="shared" si="42"/>
        <v>5</v>
      </c>
      <c r="AG695" s="8">
        <v>56.01</v>
      </c>
      <c r="AH695" s="4">
        <f t="shared" si="43"/>
        <v>0.125</v>
      </c>
      <c r="AI695" s="4">
        <f t="shared" si="43"/>
        <v>1.40025</v>
      </c>
      <c r="AK695" s="10">
        <f>Q695*(0.0093*(2.5^3.07))+R695*(0.0093*(7.5^3.07))+S695*(0.0093*(15^3.07))+T695*(0.0126*(25^3.0673))</f>
        <v>56.009709822160566</v>
      </c>
    </row>
    <row r="696" spans="1:37" ht="12.75" customHeight="1">
      <c r="A696" s="12">
        <v>49</v>
      </c>
      <c r="B696" s="12">
        <v>4</v>
      </c>
      <c r="C696" s="12">
        <v>2</v>
      </c>
      <c r="D696" s="5">
        <v>39485</v>
      </c>
      <c r="E696" s="6" t="s">
        <v>73</v>
      </c>
      <c r="F696" s="12" t="s">
        <v>74</v>
      </c>
      <c r="G696" s="4" t="s">
        <v>74</v>
      </c>
      <c r="H696" s="12" t="s">
        <v>133</v>
      </c>
      <c r="I696" s="12" t="s">
        <v>40</v>
      </c>
      <c r="J696" s="12" t="s">
        <v>110</v>
      </c>
      <c r="K696" s="11">
        <v>22</v>
      </c>
      <c r="L696" s="4" t="str">
        <f t="shared" si="40"/>
        <v>20-25</v>
      </c>
      <c r="M696" s="12" t="s">
        <v>76</v>
      </c>
      <c r="N696" s="12">
        <v>3</v>
      </c>
      <c r="O696" s="12" t="s">
        <v>53</v>
      </c>
      <c r="P696" s="12" t="s">
        <v>54</v>
      </c>
      <c r="T696" s="7">
        <v>1</v>
      </c>
      <c r="AE696" s="4">
        <f t="shared" si="41"/>
        <v>25</v>
      </c>
      <c r="AF696" s="8">
        <f t="shared" si="42"/>
        <v>1</v>
      </c>
      <c r="AG696" s="8">
        <v>256.24</v>
      </c>
      <c r="AH696" s="4">
        <f t="shared" si="43"/>
        <v>2.5000000000000001E-2</v>
      </c>
      <c r="AI696" s="4">
        <f t="shared" si="43"/>
        <v>6.4060000000000006</v>
      </c>
      <c r="AK696" s="10">
        <f>Q696*(0.026*(2.5^2.87))+R696*(0.026*(7.5^2.87))+S696*(0.0236*((15/1.1)^2.975))+T696*(0.0236*((25/1.1)^2.975))+U696*(0.0236*((35/1.1)^2.975))</f>
        <v>256.23608514741147</v>
      </c>
    </row>
    <row r="697" spans="1:37" ht="12.75" customHeight="1">
      <c r="A697" s="12">
        <v>49</v>
      </c>
      <c r="B697" s="12">
        <v>4</v>
      </c>
      <c r="C697" s="12">
        <v>2</v>
      </c>
      <c r="D697" s="5">
        <v>39485</v>
      </c>
      <c r="E697" s="6" t="s">
        <v>73</v>
      </c>
      <c r="F697" s="12" t="s">
        <v>74</v>
      </c>
      <c r="G697" s="4" t="s">
        <v>74</v>
      </c>
      <c r="H697" s="12" t="s">
        <v>133</v>
      </c>
      <c r="I697" s="12" t="s">
        <v>40</v>
      </c>
      <c r="J697" s="12" t="s">
        <v>110</v>
      </c>
      <c r="K697" s="11">
        <v>22</v>
      </c>
      <c r="L697" s="4" t="str">
        <f t="shared" si="40"/>
        <v>20-25</v>
      </c>
      <c r="M697" s="12" t="s">
        <v>76</v>
      </c>
      <c r="N697" s="12">
        <v>4</v>
      </c>
      <c r="O697" s="12" t="s">
        <v>68</v>
      </c>
      <c r="P697" s="6" t="s">
        <v>46</v>
      </c>
      <c r="T697" s="7">
        <v>1</v>
      </c>
      <c r="AE697" s="4">
        <f t="shared" si="41"/>
        <v>25</v>
      </c>
      <c r="AF697" s="8">
        <f t="shared" si="42"/>
        <v>1</v>
      </c>
      <c r="AG697" s="8">
        <v>157.65</v>
      </c>
      <c r="AH697" s="4">
        <f t="shared" si="43"/>
        <v>2.5000000000000001E-2</v>
      </c>
      <c r="AI697" s="4">
        <f t="shared" si="43"/>
        <v>3.9412500000000001</v>
      </c>
      <c r="AK697" s="10">
        <f>Q697*(0.0208*((2.5/1.21)^3))+R697*(0.0208*((7.5/1.21)^3))+S697*(0.0208*((15/1.21)^3))+T697*(0.0079*(25^3.076))+U697*(0.0079*(35^3.076))</f>
        <v>157.64875958225977</v>
      </c>
    </row>
    <row r="698" spans="1:37" ht="12.75" customHeight="1">
      <c r="A698" s="12">
        <v>49</v>
      </c>
      <c r="B698" s="12">
        <v>4</v>
      </c>
      <c r="C698" s="12">
        <v>2</v>
      </c>
      <c r="D698" s="5">
        <v>39485</v>
      </c>
      <c r="E698" s="6" t="s">
        <v>73</v>
      </c>
      <c r="F698" s="12" t="s">
        <v>74</v>
      </c>
      <c r="G698" s="4" t="s">
        <v>74</v>
      </c>
      <c r="H698" s="12" t="s">
        <v>133</v>
      </c>
      <c r="I698" s="12" t="s">
        <v>40</v>
      </c>
      <c r="J698" s="12" t="s">
        <v>110</v>
      </c>
      <c r="K698" s="11">
        <v>22</v>
      </c>
      <c r="L698" s="4" t="str">
        <f t="shared" si="40"/>
        <v>20-25</v>
      </c>
      <c r="M698" s="12" t="s">
        <v>76</v>
      </c>
      <c r="N698" s="12">
        <v>5</v>
      </c>
      <c r="O698" s="12" t="s">
        <v>69</v>
      </c>
      <c r="P698" s="12" t="s">
        <v>48</v>
      </c>
      <c r="S698" s="7">
        <v>2</v>
      </c>
      <c r="AE698" s="4">
        <f t="shared" si="41"/>
        <v>15</v>
      </c>
      <c r="AF698" s="8">
        <f t="shared" si="42"/>
        <v>2</v>
      </c>
      <c r="AG698" s="8">
        <v>218.93</v>
      </c>
      <c r="AH698" s="4">
        <f t="shared" si="43"/>
        <v>0.05</v>
      </c>
      <c r="AI698" s="4">
        <f t="shared" si="43"/>
        <v>5.4732500000000002</v>
      </c>
      <c r="AK698" s="10">
        <f>Q698*(0.029*(2.5^2.98))+R698*(0.029*(7.5^2.98))+S698*(0.0222*(15^3.14))</f>
        <v>218.93214068561713</v>
      </c>
    </row>
    <row r="699" spans="1:37" s="13" customFormat="1" ht="12.75" customHeight="1">
      <c r="A699" s="12">
        <v>49</v>
      </c>
      <c r="B699" s="12">
        <v>4</v>
      </c>
      <c r="C699" s="12">
        <v>2</v>
      </c>
      <c r="D699" s="5">
        <v>39485</v>
      </c>
      <c r="E699" s="6" t="s">
        <v>73</v>
      </c>
      <c r="F699" s="12" t="s">
        <v>74</v>
      </c>
      <c r="G699" s="4" t="s">
        <v>74</v>
      </c>
      <c r="H699" s="12" t="s">
        <v>133</v>
      </c>
      <c r="I699" s="12" t="s">
        <v>40</v>
      </c>
      <c r="J699" s="12" t="s">
        <v>110</v>
      </c>
      <c r="K699" s="11">
        <v>22</v>
      </c>
      <c r="L699" s="4" t="str">
        <f t="shared" si="40"/>
        <v>20-25</v>
      </c>
      <c r="M699" s="12" t="s">
        <v>76</v>
      </c>
      <c r="N699" s="12">
        <v>6</v>
      </c>
      <c r="O699" s="12" t="s">
        <v>62</v>
      </c>
      <c r="P699" s="12" t="s">
        <v>63</v>
      </c>
      <c r="Q699" s="7"/>
      <c r="R699" s="7"/>
      <c r="S699" s="15">
        <v>1</v>
      </c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4">
        <f t="shared" si="41"/>
        <v>15</v>
      </c>
      <c r="AF699" s="8">
        <f t="shared" si="42"/>
        <v>1</v>
      </c>
      <c r="AG699" s="8">
        <v>54.41</v>
      </c>
      <c r="AH699" s="4">
        <f t="shared" si="43"/>
        <v>2.5000000000000001E-2</v>
      </c>
      <c r="AI699" s="4">
        <f t="shared" si="43"/>
        <v>1.36025</v>
      </c>
      <c r="AJ699" s="4"/>
      <c r="AK699" s="10">
        <f>R699*(0.0114*(7.5^3.128))+S699*(0.0114*(15^3.128))+T699*(0.0114*(25^3.128))+U699*(0.0114*(35^3.128))</f>
        <v>54.414959423729201</v>
      </c>
    </row>
    <row r="700" spans="1:37" ht="12.75" customHeight="1">
      <c r="A700" s="12">
        <v>49</v>
      </c>
      <c r="B700" s="12">
        <v>4</v>
      </c>
      <c r="C700" s="12">
        <v>2</v>
      </c>
      <c r="D700" s="5">
        <v>39485</v>
      </c>
      <c r="E700" s="6" t="s">
        <v>73</v>
      </c>
      <c r="F700" s="12" t="s">
        <v>74</v>
      </c>
      <c r="G700" s="4" t="s">
        <v>74</v>
      </c>
      <c r="H700" s="12" t="s">
        <v>133</v>
      </c>
      <c r="I700" s="12" t="s">
        <v>40</v>
      </c>
      <c r="J700" s="12" t="s">
        <v>110</v>
      </c>
      <c r="K700" s="11">
        <v>22</v>
      </c>
      <c r="L700" s="4" t="str">
        <f t="shared" si="40"/>
        <v>20-25</v>
      </c>
      <c r="M700" s="12" t="s">
        <v>76</v>
      </c>
      <c r="N700" s="12">
        <v>7</v>
      </c>
      <c r="O700" s="12" t="s">
        <v>71</v>
      </c>
      <c r="P700" s="6" t="s">
        <v>46</v>
      </c>
      <c r="Q700" s="7">
        <v>1</v>
      </c>
      <c r="AE700" s="4">
        <f t="shared" si="41"/>
        <v>2.5</v>
      </c>
      <c r="AF700" s="8">
        <f t="shared" si="42"/>
        <v>1</v>
      </c>
      <c r="AG700" s="8">
        <v>0.14000000000000001</v>
      </c>
      <c r="AH700" s="4">
        <f t="shared" si="43"/>
        <v>2.5000000000000001E-2</v>
      </c>
      <c r="AI700" s="4">
        <f t="shared" si="43"/>
        <v>3.5000000000000005E-3</v>
      </c>
      <c r="AK700" s="10">
        <f>Q700*(0.0089*(2.5^3))+R700*(0.0089*(7.5^3))</f>
        <v>0.13906250000000001</v>
      </c>
    </row>
    <row r="701" spans="1:37" ht="12.75" customHeight="1">
      <c r="A701" s="12">
        <v>49</v>
      </c>
      <c r="B701" s="12">
        <v>4</v>
      </c>
      <c r="C701" s="12">
        <v>2</v>
      </c>
      <c r="D701" s="5">
        <v>39485</v>
      </c>
      <c r="E701" s="6" t="s">
        <v>73</v>
      </c>
      <c r="F701" s="12" t="s">
        <v>74</v>
      </c>
      <c r="G701" s="4" t="s">
        <v>74</v>
      </c>
      <c r="H701" s="12" t="s">
        <v>133</v>
      </c>
      <c r="I701" s="12" t="s">
        <v>40</v>
      </c>
      <c r="J701" s="12" t="s">
        <v>110</v>
      </c>
      <c r="K701" s="11">
        <v>22</v>
      </c>
      <c r="L701" s="4" t="str">
        <f t="shared" si="40"/>
        <v>20-25</v>
      </c>
      <c r="M701" s="12" t="s">
        <v>76</v>
      </c>
      <c r="N701" s="12">
        <v>8</v>
      </c>
      <c r="O701" s="12" t="s">
        <v>99</v>
      </c>
      <c r="P701" s="6" t="s">
        <v>63</v>
      </c>
      <c r="U701" s="7">
        <v>1</v>
      </c>
      <c r="AE701" s="4">
        <f t="shared" si="41"/>
        <v>35</v>
      </c>
      <c r="AF701" s="8">
        <f t="shared" si="42"/>
        <v>1</v>
      </c>
      <c r="AG701" s="8">
        <v>54.99</v>
      </c>
      <c r="AH701" s="4">
        <f t="shared" si="43"/>
        <v>2.5000000000000001E-2</v>
      </c>
      <c r="AI701" s="4">
        <f t="shared" si="43"/>
        <v>1.3747500000000001</v>
      </c>
      <c r="AK701" s="10">
        <f>U701*(0.001*(35^3.07))</f>
        <v>54.990655444598652</v>
      </c>
    </row>
    <row r="702" spans="1:37" ht="12.75" customHeight="1">
      <c r="A702" s="12">
        <v>49</v>
      </c>
      <c r="B702" s="12">
        <v>4</v>
      </c>
      <c r="C702" s="12">
        <v>2</v>
      </c>
      <c r="D702" s="5">
        <v>39485</v>
      </c>
      <c r="E702" s="6" t="s">
        <v>73</v>
      </c>
      <c r="F702" s="12" t="s">
        <v>74</v>
      </c>
      <c r="G702" s="4" t="s">
        <v>74</v>
      </c>
      <c r="H702" s="12" t="s">
        <v>133</v>
      </c>
      <c r="I702" s="12" t="s">
        <v>40</v>
      </c>
      <c r="J702" s="12" t="s">
        <v>110</v>
      </c>
      <c r="K702" s="11">
        <v>22</v>
      </c>
      <c r="L702" s="4" t="str">
        <f t="shared" si="40"/>
        <v>20-25</v>
      </c>
      <c r="M702" s="12" t="s">
        <v>76</v>
      </c>
      <c r="N702" s="12">
        <v>9</v>
      </c>
      <c r="O702" s="12" t="s">
        <v>148</v>
      </c>
      <c r="P702" s="6" t="s">
        <v>46</v>
      </c>
      <c r="R702" s="7">
        <v>1</v>
      </c>
      <c r="AE702" s="4">
        <f t="shared" si="41"/>
        <v>7.5</v>
      </c>
      <c r="AF702" s="8">
        <f t="shared" si="42"/>
        <v>1</v>
      </c>
      <c r="AG702" s="8">
        <v>10.96</v>
      </c>
      <c r="AH702" s="4">
        <f t="shared" si="43"/>
        <v>2.5000000000000001E-2</v>
      </c>
      <c r="AI702" s="4">
        <f t="shared" si="43"/>
        <v>0.27400000000000002</v>
      </c>
      <c r="AK702" s="10">
        <f>Q702*(0.0235*(2.5^3.05))+R702*(0.0235*(7.5^3.05))+S702*(0.0107*(15^3.267))</f>
        <v>10.964901018865781</v>
      </c>
    </row>
    <row r="703" spans="1:37" ht="12.75" customHeight="1">
      <c r="A703" s="12">
        <v>49</v>
      </c>
      <c r="B703" s="12">
        <v>4</v>
      </c>
      <c r="C703" s="12">
        <v>2</v>
      </c>
      <c r="D703" s="5">
        <v>39485</v>
      </c>
      <c r="E703" s="6" t="s">
        <v>73</v>
      </c>
      <c r="F703" s="12" t="s">
        <v>74</v>
      </c>
      <c r="G703" s="4" t="s">
        <v>74</v>
      </c>
      <c r="H703" s="12" t="s">
        <v>133</v>
      </c>
      <c r="I703" s="12" t="s">
        <v>40</v>
      </c>
      <c r="J703" s="12" t="s">
        <v>110</v>
      </c>
      <c r="K703" s="11">
        <v>22</v>
      </c>
      <c r="L703" s="4" t="str">
        <f t="shared" si="40"/>
        <v>20-25</v>
      </c>
      <c r="M703" s="12" t="s">
        <v>76</v>
      </c>
      <c r="N703" s="12">
        <v>10</v>
      </c>
      <c r="O703" s="12" t="s">
        <v>72</v>
      </c>
      <c r="P703" s="6" t="s">
        <v>46</v>
      </c>
      <c r="R703" s="7">
        <v>1</v>
      </c>
      <c r="AE703" s="4">
        <f t="shared" si="41"/>
        <v>7.5</v>
      </c>
      <c r="AF703" s="8">
        <f t="shared" si="42"/>
        <v>1</v>
      </c>
      <c r="AG703" s="8">
        <v>5.81</v>
      </c>
      <c r="AH703" s="4">
        <f t="shared" si="43"/>
        <v>2.5000000000000001E-2</v>
      </c>
      <c r="AI703" s="4">
        <f t="shared" si="43"/>
        <v>0.14524999999999999</v>
      </c>
      <c r="AK703" s="10">
        <f>Q703*(0.0128*(2.5^3.036))+R703*(0.0128*(7.5^3.036))+S703*(0.0128*(15^3.036))</f>
        <v>5.8062531280003862</v>
      </c>
    </row>
    <row r="704" spans="1:37" ht="12.75" customHeight="1">
      <c r="A704" s="12">
        <v>50</v>
      </c>
      <c r="B704" s="12">
        <v>4</v>
      </c>
      <c r="C704" s="12">
        <v>2</v>
      </c>
      <c r="D704" s="5">
        <v>39485</v>
      </c>
      <c r="E704" s="6" t="s">
        <v>73</v>
      </c>
      <c r="F704" s="12" t="s">
        <v>74</v>
      </c>
      <c r="G704" s="4" t="s">
        <v>74</v>
      </c>
      <c r="H704" s="12" t="s">
        <v>133</v>
      </c>
      <c r="I704" s="12" t="s">
        <v>40</v>
      </c>
      <c r="J704" s="12" t="s">
        <v>110</v>
      </c>
      <c r="K704" s="11">
        <v>25</v>
      </c>
      <c r="L704" s="4" t="str">
        <f t="shared" si="40"/>
        <v>20-25</v>
      </c>
      <c r="M704" s="12" t="s">
        <v>42</v>
      </c>
      <c r="N704" s="12">
        <v>1</v>
      </c>
      <c r="O704" s="12" t="s">
        <v>53</v>
      </c>
      <c r="P704" s="12" t="s">
        <v>54</v>
      </c>
      <c r="T704" s="7">
        <v>4</v>
      </c>
      <c r="AE704" s="4">
        <f t="shared" si="41"/>
        <v>25</v>
      </c>
      <c r="AF704" s="8">
        <f t="shared" si="42"/>
        <v>4</v>
      </c>
      <c r="AG704" s="8">
        <v>1024.94</v>
      </c>
      <c r="AH704" s="4">
        <f t="shared" si="43"/>
        <v>0.1</v>
      </c>
      <c r="AI704" s="4">
        <f t="shared" si="43"/>
        <v>25.6235</v>
      </c>
      <c r="AK704" s="10">
        <f>Q704*(0.026*(2.5^2.87))+R704*(0.026*(7.5^2.87))+S704*(0.0236*((15/1.1)^2.975))+T704*(0.0236*((25/1.1)^2.975))+U704*(0.0236*((35/1.1)^2.975))</f>
        <v>1024.9443405896459</v>
      </c>
    </row>
    <row r="705" spans="1:37" ht="12.75" customHeight="1">
      <c r="A705" s="12">
        <v>50</v>
      </c>
      <c r="B705" s="12">
        <v>4</v>
      </c>
      <c r="C705" s="12">
        <v>2</v>
      </c>
      <c r="D705" s="5">
        <v>39485</v>
      </c>
      <c r="E705" s="6" t="s">
        <v>73</v>
      </c>
      <c r="F705" s="12" t="s">
        <v>74</v>
      </c>
      <c r="G705" s="4" t="s">
        <v>74</v>
      </c>
      <c r="H705" s="12" t="s">
        <v>133</v>
      </c>
      <c r="I705" s="12" t="s">
        <v>40</v>
      </c>
      <c r="J705" s="12" t="s">
        <v>110</v>
      </c>
      <c r="K705" s="11">
        <v>25</v>
      </c>
      <c r="L705" s="4" t="str">
        <f t="shared" si="40"/>
        <v>20-25</v>
      </c>
      <c r="M705" s="12" t="s">
        <v>42</v>
      </c>
      <c r="N705" s="12">
        <v>2</v>
      </c>
      <c r="O705" s="12" t="s">
        <v>77</v>
      </c>
      <c r="P705" s="6" t="s">
        <v>48</v>
      </c>
      <c r="T705" s="7">
        <v>1</v>
      </c>
      <c r="U705" s="7">
        <v>1</v>
      </c>
      <c r="AE705" s="4">
        <f t="shared" si="41"/>
        <v>30</v>
      </c>
      <c r="AF705" s="8">
        <f t="shared" si="42"/>
        <v>2</v>
      </c>
      <c r="AG705" s="8">
        <v>1531.02</v>
      </c>
      <c r="AH705" s="4">
        <f t="shared" si="43"/>
        <v>0.05</v>
      </c>
      <c r="AI705" s="4">
        <f t="shared" si="43"/>
        <v>38.275500000000001</v>
      </c>
      <c r="AK705" s="10">
        <f>R705*(0.0428*(7.5^2.858))+S705*(0.0428*(15^2.858))+T705*(0.0428*(25^2.858))+U705*(0.0428*(35^2.858))</f>
        <v>1531.0239222041876</v>
      </c>
    </row>
    <row r="706" spans="1:37" ht="12.75" customHeight="1">
      <c r="A706" s="12">
        <v>50</v>
      </c>
      <c r="B706" s="12">
        <v>4</v>
      </c>
      <c r="C706" s="12">
        <v>2</v>
      </c>
      <c r="D706" s="5">
        <v>39485</v>
      </c>
      <c r="E706" s="6" t="s">
        <v>73</v>
      </c>
      <c r="F706" s="12" t="s">
        <v>74</v>
      </c>
      <c r="G706" s="4" t="s">
        <v>74</v>
      </c>
      <c r="H706" s="12" t="s">
        <v>133</v>
      </c>
      <c r="I706" s="12" t="s">
        <v>40</v>
      </c>
      <c r="J706" s="12" t="s">
        <v>110</v>
      </c>
      <c r="K706" s="11">
        <v>25</v>
      </c>
      <c r="L706" s="4" t="str">
        <f t="shared" ref="L706:L769" si="44">IF(K706&lt;=5,"0-5",IF(K706&lt;=10,"5-10",IF(K706&lt;=15,"10-15",IF(K706&lt;=20,"15-20",IF(K706&lt;=25,"20-25",IF(K706&lt;=30,"25-30",IF(K706&lt;=35,"30-35","35-40")))))))</f>
        <v>20-25</v>
      </c>
      <c r="M706" s="12" t="s">
        <v>42</v>
      </c>
      <c r="N706" s="12">
        <v>3</v>
      </c>
      <c r="O706" s="12" t="s">
        <v>101</v>
      </c>
      <c r="P706" s="12" t="s">
        <v>46</v>
      </c>
      <c r="T706" s="7">
        <v>1</v>
      </c>
      <c r="AE706" s="4">
        <f t="shared" ref="AE706:AE769" si="45">ROUND(((Q706*2.5)+(R706*7.5)+(S706*15)+(T706*25)+(U706*35)+(V706*45)+(W706*55)+(X706*65)+(Y706*75)+(Z706*85)+(AA706*95)+(AB706*105)+(AC706*115)+(AD706*195))/(SUM(Q706:AD706)),1)</f>
        <v>25</v>
      </c>
      <c r="AF706" s="8">
        <f t="shared" ref="AF706:AF769" si="46">SUM(Q706:AD706)</f>
        <v>1</v>
      </c>
      <c r="AG706" s="8">
        <v>281.55</v>
      </c>
      <c r="AH706" s="4">
        <f t="shared" ref="AH706:AI769" si="47">AF706/40</f>
        <v>2.5000000000000001E-2</v>
      </c>
      <c r="AI706" s="4">
        <f t="shared" si="47"/>
        <v>7.0387500000000003</v>
      </c>
      <c r="AK706" s="10">
        <f>Q706*(0.0148*((2.5/1.11359)^3.167))+R706*(0.0148*((7.5/1.11359)^3.167))+S706*(0.0148*((15/1.11359)^3.167))+T706*(0.0148*((25/1.11359)^3.167))+U706*(0.0148*((35/1.11359)^3.167))</f>
        <v>281.55200669977285</v>
      </c>
    </row>
    <row r="707" spans="1:37" ht="12.75" customHeight="1">
      <c r="A707" s="12">
        <v>50</v>
      </c>
      <c r="B707" s="12">
        <v>4</v>
      </c>
      <c r="C707" s="12">
        <v>2</v>
      </c>
      <c r="D707" s="5">
        <v>39485</v>
      </c>
      <c r="E707" s="6" t="s">
        <v>73</v>
      </c>
      <c r="F707" s="12" t="s">
        <v>74</v>
      </c>
      <c r="G707" s="4" t="s">
        <v>74</v>
      </c>
      <c r="H707" s="12" t="s">
        <v>133</v>
      </c>
      <c r="I707" s="12" t="s">
        <v>40</v>
      </c>
      <c r="J707" s="12" t="s">
        <v>110</v>
      </c>
      <c r="K707" s="11">
        <v>25</v>
      </c>
      <c r="L707" s="4" t="str">
        <f t="shared" si="44"/>
        <v>20-25</v>
      </c>
      <c r="M707" s="12" t="s">
        <v>42</v>
      </c>
      <c r="N707" s="12">
        <v>4</v>
      </c>
      <c r="O707" s="12" t="s">
        <v>95</v>
      </c>
      <c r="P707" s="6" t="s">
        <v>56</v>
      </c>
      <c r="T707" s="15">
        <v>1</v>
      </c>
      <c r="AE707" s="4">
        <f t="shared" si="45"/>
        <v>25</v>
      </c>
      <c r="AF707" s="8">
        <f t="shared" si="46"/>
        <v>1</v>
      </c>
      <c r="AG707" s="8">
        <v>309.64999999999998</v>
      </c>
      <c r="AH707" s="4">
        <f t="shared" si="47"/>
        <v>2.5000000000000001E-2</v>
      </c>
      <c r="AI707" s="4">
        <f t="shared" si="47"/>
        <v>7.7412499999999991</v>
      </c>
      <c r="AK707" s="10">
        <f>S707*(0.0204*(15^2.991))+T707*(0.0204*(25^2.991))+U707*(0.0204*(35^2.991))</f>
        <v>309.64832376527772</v>
      </c>
    </row>
    <row r="708" spans="1:37" ht="12.75" customHeight="1">
      <c r="A708" s="12">
        <v>50</v>
      </c>
      <c r="B708" s="12">
        <v>4</v>
      </c>
      <c r="C708" s="12">
        <v>2</v>
      </c>
      <c r="D708" s="5">
        <v>39485</v>
      </c>
      <c r="E708" s="6" t="s">
        <v>73</v>
      </c>
      <c r="F708" s="12" t="s">
        <v>74</v>
      </c>
      <c r="G708" s="4" t="s">
        <v>74</v>
      </c>
      <c r="H708" s="12" t="s">
        <v>133</v>
      </c>
      <c r="I708" s="12" t="s">
        <v>40</v>
      </c>
      <c r="J708" s="12" t="s">
        <v>110</v>
      </c>
      <c r="K708" s="11">
        <v>25</v>
      </c>
      <c r="L708" s="4" t="str">
        <f t="shared" si="44"/>
        <v>20-25</v>
      </c>
      <c r="M708" s="12" t="s">
        <v>42</v>
      </c>
      <c r="N708" s="12">
        <v>5</v>
      </c>
      <c r="O708" s="12" t="s">
        <v>68</v>
      </c>
      <c r="P708" s="6" t="s">
        <v>46</v>
      </c>
      <c r="T708" s="15">
        <v>1</v>
      </c>
      <c r="AE708" s="4">
        <f t="shared" si="45"/>
        <v>25</v>
      </c>
      <c r="AF708" s="8">
        <f t="shared" si="46"/>
        <v>1</v>
      </c>
      <c r="AG708" s="8">
        <v>157.65</v>
      </c>
      <c r="AH708" s="4">
        <f t="shared" si="47"/>
        <v>2.5000000000000001E-2</v>
      </c>
      <c r="AI708" s="4">
        <f t="shared" si="47"/>
        <v>3.9412500000000001</v>
      </c>
      <c r="AJ708" s="13"/>
      <c r="AK708" s="10">
        <f>Q708*(0.0208*((2.5/1.21)^3))+R708*(0.0208*((7.5/1.21)^3))+S708*(0.0208*((15/1.21)^3))+T708*(0.0079*(25^3.076))+U708*(0.0079*(35^3.076))</f>
        <v>157.64875958225977</v>
      </c>
    </row>
    <row r="709" spans="1:37" s="9" customFormat="1" ht="12.75" customHeight="1">
      <c r="A709" s="12">
        <v>50</v>
      </c>
      <c r="B709" s="12">
        <v>4</v>
      </c>
      <c r="C709" s="12">
        <v>2</v>
      </c>
      <c r="D709" s="5">
        <v>39485</v>
      </c>
      <c r="E709" s="6" t="s">
        <v>73</v>
      </c>
      <c r="F709" s="12" t="s">
        <v>74</v>
      </c>
      <c r="G709" s="4" t="s">
        <v>74</v>
      </c>
      <c r="H709" s="12" t="s">
        <v>133</v>
      </c>
      <c r="I709" s="12" t="s">
        <v>40</v>
      </c>
      <c r="J709" s="12" t="s">
        <v>110</v>
      </c>
      <c r="K709" s="11">
        <v>25</v>
      </c>
      <c r="L709" s="4" t="str">
        <f t="shared" si="44"/>
        <v>20-25</v>
      </c>
      <c r="M709" s="12" t="s">
        <v>42</v>
      </c>
      <c r="N709" s="12">
        <v>6</v>
      </c>
      <c r="O709" s="12" t="s">
        <v>83</v>
      </c>
      <c r="P709" s="6" t="s">
        <v>84</v>
      </c>
      <c r="Q709" s="7">
        <v>1</v>
      </c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4">
        <f t="shared" si="45"/>
        <v>2.5</v>
      </c>
      <c r="AF709" s="8">
        <f t="shared" si="46"/>
        <v>1</v>
      </c>
      <c r="AG709" s="8">
        <v>0.5</v>
      </c>
      <c r="AH709" s="4">
        <f t="shared" si="47"/>
        <v>2.5000000000000001E-2</v>
      </c>
      <c r="AI709" s="4">
        <f t="shared" si="47"/>
        <v>1.2500000000000001E-2</v>
      </c>
      <c r="AJ709" s="4"/>
      <c r="AK709" s="10">
        <f>Q709*(0.0349*(2.5^2.9109))+R709*(0.0349*(7.5^2.9109))+S709*(0.0349*(15^2.9109))</f>
        <v>0.50256124877797914</v>
      </c>
    </row>
    <row r="710" spans="1:37" ht="12.75" customHeight="1">
      <c r="A710" s="12">
        <v>50</v>
      </c>
      <c r="B710" s="12">
        <v>4</v>
      </c>
      <c r="C710" s="12">
        <v>2</v>
      </c>
      <c r="D710" s="5">
        <v>39485</v>
      </c>
      <c r="E710" s="6" t="s">
        <v>73</v>
      </c>
      <c r="F710" s="12" t="s">
        <v>74</v>
      </c>
      <c r="G710" s="4" t="s">
        <v>74</v>
      </c>
      <c r="H710" s="12" t="s">
        <v>133</v>
      </c>
      <c r="I710" s="12" t="s">
        <v>40</v>
      </c>
      <c r="J710" s="12" t="s">
        <v>110</v>
      </c>
      <c r="K710" s="11">
        <v>25</v>
      </c>
      <c r="L710" s="4" t="str">
        <f t="shared" si="44"/>
        <v>20-25</v>
      </c>
      <c r="M710" s="12" t="s">
        <v>42</v>
      </c>
      <c r="N710" s="12">
        <v>7</v>
      </c>
      <c r="O710" s="12" t="s">
        <v>80</v>
      </c>
      <c r="P710" s="12" t="s">
        <v>81</v>
      </c>
      <c r="R710" s="7">
        <v>1</v>
      </c>
      <c r="AE710" s="4">
        <f t="shared" si="45"/>
        <v>7.5</v>
      </c>
      <c r="AF710" s="8">
        <f t="shared" si="46"/>
        <v>1</v>
      </c>
      <c r="AG710" s="8">
        <v>7.85</v>
      </c>
      <c r="AH710" s="4">
        <f t="shared" si="47"/>
        <v>2.5000000000000001E-2</v>
      </c>
      <c r="AI710" s="4">
        <f t="shared" si="47"/>
        <v>0.19624999999999998</v>
      </c>
      <c r="AK710" s="10">
        <f>Q710*(0.0202*(2.5^2.9595))+R710*(0.0202*(7.5^2.9595))+S710*(0.0202*(15^2.9595))+T710*(0.0202*(25^2.9595))</f>
        <v>7.8540774295436098</v>
      </c>
    </row>
    <row r="711" spans="1:37" ht="12.75" customHeight="1">
      <c r="A711" s="12">
        <v>50</v>
      </c>
      <c r="B711" s="12">
        <v>4</v>
      </c>
      <c r="C711" s="12">
        <v>2</v>
      </c>
      <c r="D711" s="5">
        <v>39485</v>
      </c>
      <c r="E711" s="6" t="s">
        <v>73</v>
      </c>
      <c r="F711" s="12" t="s">
        <v>74</v>
      </c>
      <c r="G711" s="4" t="s">
        <v>74</v>
      </c>
      <c r="H711" s="12" t="s">
        <v>133</v>
      </c>
      <c r="I711" s="12" t="s">
        <v>40</v>
      </c>
      <c r="J711" s="12" t="s">
        <v>110</v>
      </c>
      <c r="K711" s="11">
        <v>25</v>
      </c>
      <c r="L711" s="4" t="str">
        <f t="shared" si="44"/>
        <v>20-25</v>
      </c>
      <c r="M711" s="12" t="s">
        <v>42</v>
      </c>
      <c r="N711" s="12">
        <v>8</v>
      </c>
      <c r="O711" s="12" t="s">
        <v>59</v>
      </c>
      <c r="P711" s="6" t="s">
        <v>46</v>
      </c>
      <c r="R711" s="7">
        <v>1</v>
      </c>
      <c r="AE711" s="4">
        <f t="shared" si="45"/>
        <v>7.5</v>
      </c>
      <c r="AF711" s="8">
        <f t="shared" si="46"/>
        <v>1</v>
      </c>
      <c r="AG711" s="8">
        <v>4.5199999999999996</v>
      </c>
      <c r="AH711" s="4">
        <f t="shared" si="47"/>
        <v>2.5000000000000001E-2</v>
      </c>
      <c r="AI711" s="4">
        <f t="shared" si="47"/>
        <v>0.11299999999999999</v>
      </c>
      <c r="AK711" s="10">
        <f>Q711*(0.0093*(2.5^3.07))+R711*(0.0093*(7.5^3.07))+S711*(0.0093*(15^3.07))+T711*(0.0126*(25^3.0673))</f>
        <v>4.5177378560589574</v>
      </c>
    </row>
    <row r="712" spans="1:37" ht="12.75" customHeight="1">
      <c r="A712" s="12">
        <v>50</v>
      </c>
      <c r="B712" s="12">
        <v>4</v>
      </c>
      <c r="C712" s="12">
        <v>2</v>
      </c>
      <c r="D712" s="5">
        <v>39485</v>
      </c>
      <c r="E712" s="6" t="s">
        <v>73</v>
      </c>
      <c r="F712" s="12" t="s">
        <v>74</v>
      </c>
      <c r="G712" s="4" t="s">
        <v>74</v>
      </c>
      <c r="H712" s="12" t="s">
        <v>133</v>
      </c>
      <c r="I712" s="12" t="s">
        <v>40</v>
      </c>
      <c r="J712" s="12" t="s">
        <v>110</v>
      </c>
      <c r="K712" s="11">
        <v>25</v>
      </c>
      <c r="L712" s="4" t="str">
        <f t="shared" si="44"/>
        <v>20-25</v>
      </c>
      <c r="M712" s="12" t="s">
        <v>42</v>
      </c>
      <c r="N712" s="12">
        <v>9</v>
      </c>
      <c r="O712" s="12" t="s">
        <v>47</v>
      </c>
      <c r="P712" s="12" t="s">
        <v>48</v>
      </c>
      <c r="Q712" s="7">
        <v>1</v>
      </c>
      <c r="AE712" s="4">
        <f t="shared" si="45"/>
        <v>2.5</v>
      </c>
      <c r="AF712" s="8">
        <f t="shared" si="46"/>
        <v>1</v>
      </c>
      <c r="AG712" s="8">
        <v>0.42</v>
      </c>
      <c r="AH712" s="4">
        <f t="shared" si="47"/>
        <v>2.5000000000000001E-2</v>
      </c>
      <c r="AI712" s="4">
        <f t="shared" si="47"/>
        <v>1.0499999999999999E-2</v>
      </c>
      <c r="AK712" s="10">
        <f>Q712*(0.0251*(2.5^3.076))+R712*(0.0251*(7.5^3.076))+S712*(0.0251*(15^3.076))</f>
        <v>0.42047210410157781</v>
      </c>
    </row>
    <row r="713" spans="1:37" ht="12.75" customHeight="1">
      <c r="A713" s="12">
        <v>50</v>
      </c>
      <c r="B713" s="12">
        <v>4</v>
      </c>
      <c r="C713" s="12">
        <v>2</v>
      </c>
      <c r="D713" s="5">
        <v>39485</v>
      </c>
      <c r="E713" s="6" t="s">
        <v>73</v>
      </c>
      <c r="F713" s="12" t="s">
        <v>74</v>
      </c>
      <c r="G713" s="4" t="s">
        <v>74</v>
      </c>
      <c r="H713" s="12" t="s">
        <v>133</v>
      </c>
      <c r="I713" s="12" t="s">
        <v>40</v>
      </c>
      <c r="J713" s="12" t="s">
        <v>110</v>
      </c>
      <c r="K713" s="11">
        <v>25</v>
      </c>
      <c r="L713" s="4" t="str">
        <f t="shared" si="44"/>
        <v>20-25</v>
      </c>
      <c r="M713" s="12" t="s">
        <v>42</v>
      </c>
      <c r="N713" s="12">
        <v>10</v>
      </c>
      <c r="O713" s="12" t="s">
        <v>69</v>
      </c>
      <c r="P713" s="12" t="s">
        <v>48</v>
      </c>
      <c r="S713" s="7">
        <v>2</v>
      </c>
      <c r="AE713" s="4">
        <f t="shared" si="45"/>
        <v>15</v>
      </c>
      <c r="AF713" s="8">
        <f t="shared" si="46"/>
        <v>2</v>
      </c>
      <c r="AG713" s="8">
        <v>218.93</v>
      </c>
      <c r="AH713" s="4">
        <f t="shared" si="47"/>
        <v>0.05</v>
      </c>
      <c r="AI713" s="4">
        <f t="shared" si="47"/>
        <v>5.4732500000000002</v>
      </c>
      <c r="AK713" s="10">
        <f>Q713*(0.029*(2.5^2.98))+R713*(0.029*(7.5^2.98))+S713*(0.0222*(15^3.14))</f>
        <v>218.93214068561713</v>
      </c>
    </row>
    <row r="714" spans="1:37" ht="12.75" customHeight="1">
      <c r="A714" s="12">
        <v>50</v>
      </c>
      <c r="B714" s="12">
        <v>4</v>
      </c>
      <c r="C714" s="12">
        <v>2</v>
      </c>
      <c r="D714" s="5">
        <v>39485</v>
      </c>
      <c r="E714" s="6" t="s">
        <v>73</v>
      </c>
      <c r="F714" s="12" t="s">
        <v>74</v>
      </c>
      <c r="G714" s="4" t="s">
        <v>74</v>
      </c>
      <c r="H714" s="12" t="s">
        <v>133</v>
      </c>
      <c r="I714" s="12" t="s">
        <v>40</v>
      </c>
      <c r="J714" s="12" t="s">
        <v>110</v>
      </c>
      <c r="K714" s="11">
        <v>25</v>
      </c>
      <c r="L714" s="4" t="str">
        <f t="shared" si="44"/>
        <v>20-25</v>
      </c>
      <c r="M714" s="12" t="s">
        <v>42</v>
      </c>
      <c r="N714" s="12">
        <v>11</v>
      </c>
      <c r="O714" s="12" t="s">
        <v>87</v>
      </c>
      <c r="P714" s="6" t="s">
        <v>46</v>
      </c>
      <c r="S714" s="7">
        <v>1</v>
      </c>
      <c r="AE714" s="4">
        <f t="shared" si="45"/>
        <v>15</v>
      </c>
      <c r="AF714" s="8">
        <f t="shared" si="46"/>
        <v>1</v>
      </c>
      <c r="AG714" s="8">
        <v>54.93</v>
      </c>
      <c r="AH714" s="4">
        <f t="shared" si="47"/>
        <v>2.5000000000000001E-2</v>
      </c>
      <c r="AI714" s="4">
        <f t="shared" si="47"/>
        <v>1.3732500000000001</v>
      </c>
      <c r="AK714" s="10">
        <f>Q714*(0.0229*((2.5/1.08)^2.958))+R714*(0.0229*((7.5/1.08)^2.958))+S714*(0.0229*((15/1.08)^2.958))+T714*(0.0229*((25/1.08)^2.958))+U714*(0.0229*((35/1.08)^2.958))</f>
        <v>54.934598899323518</v>
      </c>
    </row>
    <row r="715" spans="1:37" ht="12.75" customHeight="1">
      <c r="A715" s="12">
        <v>50</v>
      </c>
      <c r="B715" s="12">
        <v>4</v>
      </c>
      <c r="C715" s="12">
        <v>2</v>
      </c>
      <c r="D715" s="5">
        <v>39485</v>
      </c>
      <c r="E715" s="6" t="s">
        <v>73</v>
      </c>
      <c r="F715" s="12" t="s">
        <v>74</v>
      </c>
      <c r="G715" s="4" t="s">
        <v>74</v>
      </c>
      <c r="H715" s="12" t="s">
        <v>133</v>
      </c>
      <c r="I715" s="12" t="s">
        <v>40</v>
      </c>
      <c r="J715" s="12" t="s">
        <v>110</v>
      </c>
      <c r="K715" s="11">
        <v>25</v>
      </c>
      <c r="L715" s="4" t="str">
        <f t="shared" si="44"/>
        <v>20-25</v>
      </c>
      <c r="M715" s="12" t="s">
        <v>42</v>
      </c>
      <c r="N715" s="12">
        <v>12</v>
      </c>
      <c r="O715" s="12" t="s">
        <v>149</v>
      </c>
      <c r="P715" s="6" t="s">
        <v>63</v>
      </c>
      <c r="T715" s="7">
        <v>1</v>
      </c>
      <c r="AE715" s="4">
        <f t="shared" si="45"/>
        <v>25</v>
      </c>
      <c r="AF715" s="8">
        <f t="shared" si="46"/>
        <v>1</v>
      </c>
      <c r="AG715" s="8">
        <v>311.7</v>
      </c>
      <c r="AH715" s="4">
        <f t="shared" si="47"/>
        <v>2.5000000000000001E-2</v>
      </c>
      <c r="AI715" s="4">
        <f t="shared" si="47"/>
        <v>7.7924999999999995</v>
      </c>
      <c r="AK715" s="10">
        <f>R715*(0.0182*(7.5^3.0285))+S715*(0.0182*(15^3.0285))+T715*(0.0182*(25^3.0285))</f>
        <v>311.69705879418274</v>
      </c>
    </row>
    <row r="716" spans="1:37" s="12" customFormat="1" ht="12.75" customHeight="1">
      <c r="A716" s="12">
        <v>50</v>
      </c>
      <c r="B716" s="12">
        <v>4</v>
      </c>
      <c r="C716" s="12">
        <v>2</v>
      </c>
      <c r="D716" s="14">
        <v>39485</v>
      </c>
      <c r="E716" s="6" t="s">
        <v>73</v>
      </c>
      <c r="F716" s="12" t="s">
        <v>74</v>
      </c>
      <c r="G716" s="12" t="s">
        <v>74</v>
      </c>
      <c r="H716" s="12" t="s">
        <v>133</v>
      </c>
      <c r="I716" s="12" t="s">
        <v>40</v>
      </c>
      <c r="J716" s="12" t="s">
        <v>110</v>
      </c>
      <c r="K716" s="11">
        <v>25</v>
      </c>
      <c r="L716" s="12" t="str">
        <f t="shared" si="44"/>
        <v>20-25</v>
      </c>
      <c r="M716" s="12" t="s">
        <v>42</v>
      </c>
      <c r="N716" s="12">
        <v>13</v>
      </c>
      <c r="O716" s="12" t="s">
        <v>71</v>
      </c>
      <c r="P716" s="6" t="s">
        <v>46</v>
      </c>
      <c r="Q716" s="15">
        <v>1</v>
      </c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2">
        <f t="shared" si="45"/>
        <v>2.5</v>
      </c>
      <c r="AF716" s="16">
        <f t="shared" si="46"/>
        <v>1</v>
      </c>
      <c r="AG716" s="16">
        <v>0.14000000000000001</v>
      </c>
      <c r="AH716" s="12">
        <f t="shared" si="47"/>
        <v>2.5000000000000001E-2</v>
      </c>
      <c r="AI716" s="4">
        <f t="shared" si="47"/>
        <v>3.5000000000000005E-3</v>
      </c>
      <c r="AK716" s="10">
        <f>Q716*(0.0089*(2.5^3))+R716*(0.0089*(7.5^3))</f>
        <v>0.13906250000000001</v>
      </c>
    </row>
    <row r="717" spans="1:37" ht="12.75" customHeight="1">
      <c r="A717" s="12">
        <v>50</v>
      </c>
      <c r="B717" s="12">
        <v>4</v>
      </c>
      <c r="C717" s="12">
        <v>2</v>
      </c>
      <c r="D717" s="14">
        <v>39485</v>
      </c>
      <c r="E717" s="6" t="s">
        <v>73</v>
      </c>
      <c r="F717" s="12" t="s">
        <v>74</v>
      </c>
      <c r="G717" s="12" t="s">
        <v>74</v>
      </c>
      <c r="H717" s="12" t="s">
        <v>133</v>
      </c>
      <c r="I717" s="12" t="s">
        <v>40</v>
      </c>
      <c r="J717" s="12" t="s">
        <v>110</v>
      </c>
      <c r="K717" s="11">
        <v>25</v>
      </c>
      <c r="L717" s="12" t="str">
        <f t="shared" si="44"/>
        <v>20-25</v>
      </c>
      <c r="M717" s="12" t="s">
        <v>42</v>
      </c>
      <c r="N717" s="12">
        <v>14</v>
      </c>
      <c r="O717" s="12" t="s">
        <v>72</v>
      </c>
      <c r="P717" s="6" t="s">
        <v>46</v>
      </c>
      <c r="Q717" s="15"/>
      <c r="R717" s="15">
        <v>2</v>
      </c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2">
        <f t="shared" si="45"/>
        <v>7.5</v>
      </c>
      <c r="AF717" s="16">
        <f t="shared" si="46"/>
        <v>2</v>
      </c>
      <c r="AG717" s="16">
        <v>11.61</v>
      </c>
      <c r="AH717" s="12">
        <f t="shared" si="47"/>
        <v>0.05</v>
      </c>
      <c r="AI717" s="4">
        <f t="shared" si="47"/>
        <v>0.29025000000000001</v>
      </c>
      <c r="AJ717" s="12"/>
      <c r="AK717" s="10">
        <f>Q717*(0.0128*(2.5^3.036))+R717*(0.0128*(7.5^3.036))+S717*(0.0128*(15^3.036))</f>
        <v>11.612506256000772</v>
      </c>
    </row>
    <row r="718" spans="1:37" s="13" customFormat="1" ht="12.75" customHeight="1">
      <c r="A718" s="12">
        <v>51</v>
      </c>
      <c r="B718" s="12">
        <v>4</v>
      </c>
      <c r="C718" s="12">
        <v>2</v>
      </c>
      <c r="D718" s="5">
        <v>39485</v>
      </c>
      <c r="E718" s="6" t="s">
        <v>73</v>
      </c>
      <c r="F718" s="12" t="s">
        <v>74</v>
      </c>
      <c r="G718" s="4" t="s">
        <v>74</v>
      </c>
      <c r="H718" s="12" t="s">
        <v>133</v>
      </c>
      <c r="I718" s="12" t="s">
        <v>40</v>
      </c>
      <c r="J718" s="12" t="s">
        <v>110</v>
      </c>
      <c r="K718" s="11">
        <v>25</v>
      </c>
      <c r="L718" s="4" t="str">
        <f t="shared" si="44"/>
        <v>20-25</v>
      </c>
      <c r="M718" s="12" t="s">
        <v>42</v>
      </c>
      <c r="N718" s="12">
        <v>1</v>
      </c>
      <c r="O718" s="12" t="s">
        <v>143</v>
      </c>
      <c r="P718" s="6" t="s">
        <v>81</v>
      </c>
      <c r="Q718" s="7"/>
      <c r="R718" s="7">
        <v>16</v>
      </c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4">
        <f t="shared" si="45"/>
        <v>7.5</v>
      </c>
      <c r="AF718" s="8">
        <f t="shared" si="46"/>
        <v>16</v>
      </c>
      <c r="AG718" s="8">
        <v>61.43</v>
      </c>
      <c r="AH718" s="4">
        <f t="shared" si="47"/>
        <v>0.4</v>
      </c>
      <c r="AI718" s="4">
        <f t="shared" si="47"/>
        <v>1.5357499999999999</v>
      </c>
      <c r="AJ718" s="4"/>
      <c r="AK718" s="10">
        <f>Q718*(0.0091*(2.5^3))+R718*(0.0091*(7.5^3))+S718*(0.0091*(15^3))</f>
        <v>61.425000000000004</v>
      </c>
    </row>
    <row r="719" spans="1:37" ht="12.75" customHeight="1">
      <c r="A719" s="12">
        <v>51</v>
      </c>
      <c r="B719" s="12">
        <v>4</v>
      </c>
      <c r="C719" s="12">
        <v>2</v>
      </c>
      <c r="D719" s="5">
        <v>39485</v>
      </c>
      <c r="E719" s="6" t="s">
        <v>73</v>
      </c>
      <c r="F719" s="12" t="s">
        <v>74</v>
      </c>
      <c r="G719" s="4" t="s">
        <v>74</v>
      </c>
      <c r="H719" s="12" t="s">
        <v>133</v>
      </c>
      <c r="I719" s="12" t="s">
        <v>40</v>
      </c>
      <c r="J719" s="12" t="s">
        <v>110</v>
      </c>
      <c r="K719" s="11">
        <v>25</v>
      </c>
      <c r="L719" s="4" t="str">
        <f t="shared" si="44"/>
        <v>20-25</v>
      </c>
      <c r="M719" s="12" t="s">
        <v>42</v>
      </c>
      <c r="N719" s="12">
        <v>2</v>
      </c>
      <c r="O719" s="12" t="s">
        <v>62</v>
      </c>
      <c r="P719" s="12" t="s">
        <v>63</v>
      </c>
      <c r="T719" s="7">
        <v>1</v>
      </c>
      <c r="AE719" s="4">
        <f t="shared" si="45"/>
        <v>25</v>
      </c>
      <c r="AF719" s="8">
        <f t="shared" si="46"/>
        <v>1</v>
      </c>
      <c r="AG719" s="8">
        <v>268.94</v>
      </c>
      <c r="AH719" s="4">
        <f t="shared" si="47"/>
        <v>2.5000000000000001E-2</v>
      </c>
      <c r="AI719" s="4">
        <f t="shared" si="47"/>
        <v>6.7234999999999996</v>
      </c>
      <c r="AK719" s="10">
        <f>R719*(0.0114*(7.5^3.128))+S719*(0.0114*(15^3.128))+T719*(0.0114*(25^3.128))+U719*(0.0114*(35^3.128))</f>
        <v>268.94359042953022</v>
      </c>
    </row>
    <row r="720" spans="1:37" ht="12.75" customHeight="1">
      <c r="A720" s="12">
        <v>51</v>
      </c>
      <c r="B720" s="12">
        <v>4</v>
      </c>
      <c r="C720" s="12">
        <v>2</v>
      </c>
      <c r="D720" s="5">
        <v>39485</v>
      </c>
      <c r="E720" s="6" t="s">
        <v>73</v>
      </c>
      <c r="F720" s="12" t="s">
        <v>74</v>
      </c>
      <c r="G720" s="4" t="s">
        <v>74</v>
      </c>
      <c r="H720" s="12" t="s">
        <v>133</v>
      </c>
      <c r="I720" s="12" t="s">
        <v>40</v>
      </c>
      <c r="J720" s="12" t="s">
        <v>110</v>
      </c>
      <c r="K720" s="11">
        <v>25</v>
      </c>
      <c r="L720" s="4" t="str">
        <f t="shared" si="44"/>
        <v>20-25</v>
      </c>
      <c r="M720" s="12" t="s">
        <v>42</v>
      </c>
      <c r="N720" s="12">
        <v>3</v>
      </c>
      <c r="O720" s="12" t="s">
        <v>59</v>
      </c>
      <c r="P720" s="6" t="s">
        <v>46</v>
      </c>
      <c r="R720" s="7">
        <v>3</v>
      </c>
      <c r="S720" s="7">
        <v>2</v>
      </c>
      <c r="T720" s="7">
        <v>1</v>
      </c>
      <c r="AE720" s="4">
        <f t="shared" si="45"/>
        <v>12.9</v>
      </c>
      <c r="AF720" s="8">
        <f t="shared" si="46"/>
        <v>6</v>
      </c>
      <c r="AG720" s="8">
        <v>333.93</v>
      </c>
      <c r="AH720" s="4">
        <f t="shared" si="47"/>
        <v>0.15</v>
      </c>
      <c r="AI720" s="4">
        <f t="shared" si="47"/>
        <v>8.3482500000000002</v>
      </c>
      <c r="AK720" s="10">
        <f>Q720*(0.0093*(2.5^3.07))+R720*(0.0093*(7.5^3.07))+S720*(0.0093*(15^3.07))+T720*(0.0126*(25^3.0673))</f>
        <v>333.92682907456924</v>
      </c>
    </row>
    <row r="721" spans="1:37" ht="12.75" customHeight="1">
      <c r="A721" s="12">
        <v>51</v>
      </c>
      <c r="B721" s="12">
        <v>4</v>
      </c>
      <c r="C721" s="12">
        <v>2</v>
      </c>
      <c r="D721" s="5">
        <v>39485</v>
      </c>
      <c r="E721" s="6" t="s">
        <v>73</v>
      </c>
      <c r="F721" s="12" t="s">
        <v>74</v>
      </c>
      <c r="G721" s="4" t="s">
        <v>74</v>
      </c>
      <c r="H721" s="12" t="s">
        <v>133</v>
      </c>
      <c r="I721" s="12" t="s">
        <v>40</v>
      </c>
      <c r="J721" s="12" t="s">
        <v>110</v>
      </c>
      <c r="K721" s="11">
        <v>25</v>
      </c>
      <c r="L721" s="4" t="str">
        <f t="shared" si="44"/>
        <v>20-25</v>
      </c>
      <c r="M721" s="12" t="s">
        <v>42</v>
      </c>
      <c r="N721" s="12">
        <v>4</v>
      </c>
      <c r="O721" s="12" t="s">
        <v>53</v>
      </c>
      <c r="P721" s="12" t="s">
        <v>54</v>
      </c>
      <c r="T721" s="7">
        <v>4</v>
      </c>
      <c r="AE721" s="4">
        <f t="shared" si="45"/>
        <v>25</v>
      </c>
      <c r="AF721" s="8">
        <f t="shared" si="46"/>
        <v>4</v>
      </c>
      <c r="AG721" s="8">
        <v>1024.94</v>
      </c>
      <c r="AH721" s="4">
        <f t="shared" si="47"/>
        <v>0.1</v>
      </c>
      <c r="AI721" s="4">
        <f t="shared" si="47"/>
        <v>25.6235</v>
      </c>
      <c r="AK721" s="10">
        <f>Q721*(0.026*(2.5^2.87))+R721*(0.026*(7.5^2.87))+S721*(0.0236*((15/1.1)^2.975))+T721*(0.0236*((25/1.1)^2.975))+U721*(0.0236*((35/1.1)^2.975))</f>
        <v>1024.9443405896459</v>
      </c>
    </row>
    <row r="722" spans="1:37" ht="12.75" customHeight="1">
      <c r="A722" s="12">
        <v>51</v>
      </c>
      <c r="B722" s="12">
        <v>4</v>
      </c>
      <c r="C722" s="12">
        <v>2</v>
      </c>
      <c r="D722" s="5">
        <v>39485</v>
      </c>
      <c r="E722" s="6" t="s">
        <v>73</v>
      </c>
      <c r="F722" s="12" t="s">
        <v>74</v>
      </c>
      <c r="G722" s="4" t="s">
        <v>74</v>
      </c>
      <c r="H722" s="12" t="s">
        <v>133</v>
      </c>
      <c r="I722" s="12" t="s">
        <v>40</v>
      </c>
      <c r="J722" s="12" t="s">
        <v>110</v>
      </c>
      <c r="K722" s="11">
        <v>25</v>
      </c>
      <c r="L722" s="4" t="str">
        <f t="shared" si="44"/>
        <v>20-25</v>
      </c>
      <c r="M722" s="12" t="s">
        <v>42</v>
      </c>
      <c r="N722" s="12">
        <v>5</v>
      </c>
      <c r="O722" s="12" t="s">
        <v>66</v>
      </c>
      <c r="P722" s="12" t="s">
        <v>46</v>
      </c>
      <c r="Q722" s="7">
        <v>1</v>
      </c>
      <c r="AE722" s="4">
        <f t="shared" si="45"/>
        <v>2.5</v>
      </c>
      <c r="AF722" s="8">
        <f t="shared" si="46"/>
        <v>1</v>
      </c>
      <c r="AG722" s="8">
        <v>0.28000000000000003</v>
      </c>
      <c r="AH722" s="4">
        <f t="shared" si="47"/>
        <v>2.5000000000000001E-2</v>
      </c>
      <c r="AI722" s="4">
        <f t="shared" si="47"/>
        <v>7.000000000000001E-3</v>
      </c>
      <c r="AK722" s="10">
        <f>Q722*(0.0213*(2.5^2.8235))+R722*(0.0213*(7.5^2.8235))</f>
        <v>0.28311522044385118</v>
      </c>
    </row>
    <row r="723" spans="1:37" ht="12.75" customHeight="1">
      <c r="A723" s="12">
        <v>52</v>
      </c>
      <c r="B723" s="12">
        <v>4</v>
      </c>
      <c r="C723" s="12">
        <v>2</v>
      </c>
      <c r="D723" s="5">
        <v>39485</v>
      </c>
      <c r="E723" s="6" t="s">
        <v>73</v>
      </c>
      <c r="F723" s="12" t="s">
        <v>74</v>
      </c>
      <c r="G723" s="4" t="s">
        <v>74</v>
      </c>
      <c r="H723" s="12" t="s">
        <v>133</v>
      </c>
      <c r="I723" s="12" t="s">
        <v>40</v>
      </c>
      <c r="J723" s="12" t="s">
        <v>110</v>
      </c>
      <c r="K723" s="11">
        <v>25</v>
      </c>
      <c r="L723" s="4" t="str">
        <f t="shared" si="44"/>
        <v>20-25</v>
      </c>
      <c r="M723" s="12" t="s">
        <v>42</v>
      </c>
      <c r="N723" s="12">
        <v>1</v>
      </c>
      <c r="O723" s="12" t="s">
        <v>53</v>
      </c>
      <c r="P723" s="12" t="s">
        <v>54</v>
      </c>
      <c r="R723" s="7">
        <v>1</v>
      </c>
      <c r="S723" s="7">
        <v>3</v>
      </c>
      <c r="T723" s="15">
        <v>3</v>
      </c>
      <c r="AE723" s="4">
        <f t="shared" si="45"/>
        <v>18.2</v>
      </c>
      <c r="AF723" s="8">
        <f t="shared" si="46"/>
        <v>7</v>
      </c>
      <c r="AG723" s="8">
        <v>945.32</v>
      </c>
      <c r="AH723" s="4">
        <f t="shared" si="47"/>
        <v>0.17499999999999999</v>
      </c>
      <c r="AI723" s="4">
        <f t="shared" si="47"/>
        <v>23.633000000000003</v>
      </c>
      <c r="AK723" s="10">
        <f>Q723*(0.026*(2.5^2.87))+R723*(0.026*(7.5^2.87))+S723*(0.0236*((15/1.1)^2.975))+T723*(0.0236*((25/1.1)^2.975))+U723*(0.0236*((35/1.1)^2.975))</f>
        <v>945.32438840964551</v>
      </c>
    </row>
    <row r="724" spans="1:37" ht="12.75" customHeight="1">
      <c r="A724" s="12">
        <v>52</v>
      </c>
      <c r="B724" s="12">
        <v>4</v>
      </c>
      <c r="C724" s="12">
        <v>2</v>
      </c>
      <c r="D724" s="5">
        <v>39485</v>
      </c>
      <c r="E724" s="6" t="s">
        <v>73</v>
      </c>
      <c r="F724" s="12" t="s">
        <v>74</v>
      </c>
      <c r="G724" s="4" t="s">
        <v>74</v>
      </c>
      <c r="H724" s="12" t="s">
        <v>133</v>
      </c>
      <c r="I724" s="12" t="s">
        <v>40</v>
      </c>
      <c r="J724" s="12" t="s">
        <v>110</v>
      </c>
      <c r="K724" s="11">
        <v>25</v>
      </c>
      <c r="L724" s="4" t="str">
        <f t="shared" si="44"/>
        <v>20-25</v>
      </c>
      <c r="M724" s="12" t="s">
        <v>42</v>
      </c>
      <c r="N724" s="12">
        <v>2</v>
      </c>
      <c r="O724" s="12" t="s">
        <v>150</v>
      </c>
      <c r="P724" s="6" t="s">
        <v>63</v>
      </c>
      <c r="X724" s="7">
        <v>18</v>
      </c>
      <c r="AE724" s="4">
        <f t="shared" si="45"/>
        <v>65</v>
      </c>
      <c r="AF724" s="8">
        <f t="shared" si="46"/>
        <v>18</v>
      </c>
      <c r="AG724" s="8">
        <v>24077.81</v>
      </c>
      <c r="AH724" s="4">
        <f t="shared" si="47"/>
        <v>0.45</v>
      </c>
      <c r="AI724" s="4">
        <f t="shared" si="47"/>
        <v>601.94524999999999</v>
      </c>
      <c r="AK724" s="10">
        <f>X724*(0.008*((65*0.885)^2.968))</f>
        <v>24077.808833807612</v>
      </c>
    </row>
    <row r="725" spans="1:37" ht="12.75" customHeight="1">
      <c r="A725" s="12">
        <v>52</v>
      </c>
      <c r="B725" s="12">
        <v>4</v>
      </c>
      <c r="C725" s="12">
        <v>2</v>
      </c>
      <c r="D725" s="5">
        <v>39485</v>
      </c>
      <c r="E725" s="6" t="s">
        <v>73</v>
      </c>
      <c r="F725" s="12" t="s">
        <v>74</v>
      </c>
      <c r="G725" s="4" t="s">
        <v>74</v>
      </c>
      <c r="H725" s="12" t="s">
        <v>133</v>
      </c>
      <c r="I725" s="12" t="s">
        <v>40</v>
      </c>
      <c r="J725" s="12" t="s">
        <v>110</v>
      </c>
      <c r="K725" s="11">
        <v>25</v>
      </c>
      <c r="L725" s="4" t="str">
        <f t="shared" si="44"/>
        <v>20-25</v>
      </c>
      <c r="M725" s="12" t="s">
        <v>42</v>
      </c>
      <c r="N725" s="12">
        <v>3</v>
      </c>
      <c r="O725" s="12" t="s">
        <v>59</v>
      </c>
      <c r="P725" s="6" t="s">
        <v>46</v>
      </c>
      <c r="R725" s="7">
        <v>2</v>
      </c>
      <c r="S725" s="7">
        <v>7</v>
      </c>
      <c r="AE725" s="4">
        <f t="shared" si="45"/>
        <v>13.3</v>
      </c>
      <c r="AF725" s="8">
        <f t="shared" si="46"/>
        <v>9</v>
      </c>
      <c r="AG725" s="8">
        <v>274.61</v>
      </c>
      <c r="AH725" s="4">
        <f t="shared" si="47"/>
        <v>0.22500000000000001</v>
      </c>
      <c r="AI725" s="4">
        <f t="shared" si="47"/>
        <v>6.8652500000000005</v>
      </c>
      <c r="AK725" s="10">
        <f>Q725*(0.0093*(2.5^3.07))+R725*(0.0093*(7.5^3.07))+S725*(0.0093*(15^3.07))+T725*(0.0126*(25^3.0673))</f>
        <v>274.60678449759109</v>
      </c>
    </row>
    <row r="726" spans="1:37" s="9" customFormat="1" ht="12.75" customHeight="1">
      <c r="A726" s="12">
        <v>52</v>
      </c>
      <c r="B726" s="12">
        <v>4</v>
      </c>
      <c r="C726" s="12">
        <v>2</v>
      </c>
      <c r="D726" s="5">
        <v>39485</v>
      </c>
      <c r="E726" s="6" t="s">
        <v>73</v>
      </c>
      <c r="F726" s="12" t="s">
        <v>74</v>
      </c>
      <c r="G726" s="4" t="s">
        <v>74</v>
      </c>
      <c r="H726" s="12" t="s">
        <v>133</v>
      </c>
      <c r="I726" s="12" t="s">
        <v>40</v>
      </c>
      <c r="J726" s="12" t="s">
        <v>110</v>
      </c>
      <c r="K726" s="11">
        <v>25</v>
      </c>
      <c r="L726" s="4" t="str">
        <f t="shared" si="44"/>
        <v>20-25</v>
      </c>
      <c r="M726" s="12" t="s">
        <v>42</v>
      </c>
      <c r="N726" s="12">
        <v>4</v>
      </c>
      <c r="O726" s="12" t="s">
        <v>60</v>
      </c>
      <c r="P726" s="12" t="s">
        <v>48</v>
      </c>
      <c r="Q726" s="7"/>
      <c r="R726" s="7">
        <v>1</v>
      </c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4">
        <f t="shared" si="45"/>
        <v>7.5</v>
      </c>
      <c r="AF726" s="8">
        <f t="shared" si="46"/>
        <v>1</v>
      </c>
      <c r="AG726" s="8">
        <v>7.04</v>
      </c>
      <c r="AH726" s="4">
        <f t="shared" si="47"/>
        <v>2.5000000000000001E-2</v>
      </c>
      <c r="AI726" s="4">
        <f t="shared" si="47"/>
        <v>0.17599999999999999</v>
      </c>
      <c r="AK726" s="10">
        <f>Q726*(0.0197*(2.5^2.9174))+R726*(0.0197*(7.5^2.9174))+S726*(0.0197*(15^2.9174))</f>
        <v>7.0367149081055116</v>
      </c>
    </row>
    <row r="727" spans="1:37" ht="12.75" customHeight="1">
      <c r="A727" s="12">
        <v>52</v>
      </c>
      <c r="B727" s="12">
        <v>4</v>
      </c>
      <c r="C727" s="12">
        <v>2</v>
      </c>
      <c r="D727" s="5">
        <v>39485</v>
      </c>
      <c r="E727" s="6" t="s">
        <v>73</v>
      </c>
      <c r="F727" s="12" t="s">
        <v>74</v>
      </c>
      <c r="G727" s="4" t="s">
        <v>74</v>
      </c>
      <c r="H727" s="12" t="s">
        <v>133</v>
      </c>
      <c r="I727" s="12" t="s">
        <v>40</v>
      </c>
      <c r="J727" s="12" t="s">
        <v>110</v>
      </c>
      <c r="K727" s="11">
        <v>25</v>
      </c>
      <c r="L727" s="4" t="str">
        <f t="shared" si="44"/>
        <v>20-25</v>
      </c>
      <c r="M727" s="12" t="s">
        <v>42</v>
      </c>
      <c r="N727" s="12">
        <v>5</v>
      </c>
      <c r="O727" s="12" t="s">
        <v>62</v>
      </c>
      <c r="P727" s="12" t="s">
        <v>63</v>
      </c>
      <c r="R727" s="15">
        <v>2</v>
      </c>
      <c r="AE727" s="4">
        <f t="shared" si="45"/>
        <v>7.5</v>
      </c>
      <c r="AF727" s="8">
        <f t="shared" si="46"/>
        <v>2</v>
      </c>
      <c r="AG727" s="8">
        <v>12.45</v>
      </c>
      <c r="AH727" s="4">
        <f t="shared" si="47"/>
        <v>0.05</v>
      </c>
      <c r="AI727" s="4">
        <f t="shared" si="47"/>
        <v>0.31124999999999997</v>
      </c>
      <c r="AK727" s="10">
        <f>R727*(0.0114*(7.5^3.128))+S727*(0.0114*(15^3.128))+T727*(0.0114*(25^3.128))+U727*(0.0114*(35^3.128))</f>
        <v>12.448771025592377</v>
      </c>
    </row>
    <row r="728" spans="1:37" ht="12.75" customHeight="1">
      <c r="A728" s="12">
        <v>52</v>
      </c>
      <c r="B728" s="12">
        <v>4</v>
      </c>
      <c r="C728" s="12">
        <v>2</v>
      </c>
      <c r="D728" s="5">
        <v>39485</v>
      </c>
      <c r="E728" s="6" t="s">
        <v>73</v>
      </c>
      <c r="F728" s="12" t="s">
        <v>74</v>
      </c>
      <c r="G728" s="4" t="s">
        <v>74</v>
      </c>
      <c r="H728" s="12" t="s">
        <v>133</v>
      </c>
      <c r="I728" s="12" t="s">
        <v>40</v>
      </c>
      <c r="J728" s="12" t="s">
        <v>110</v>
      </c>
      <c r="K728" s="11">
        <v>25</v>
      </c>
      <c r="L728" s="4" t="str">
        <f t="shared" si="44"/>
        <v>20-25</v>
      </c>
      <c r="M728" s="12" t="s">
        <v>42</v>
      </c>
      <c r="N728" s="12">
        <v>6</v>
      </c>
      <c r="O728" s="12" t="s">
        <v>119</v>
      </c>
      <c r="P728" s="6" t="s">
        <v>81</v>
      </c>
      <c r="Q728" s="7">
        <v>1</v>
      </c>
      <c r="AE728" s="4">
        <f t="shared" si="45"/>
        <v>2.5</v>
      </c>
      <c r="AF728" s="8">
        <f t="shared" si="46"/>
        <v>1</v>
      </c>
      <c r="AG728" s="8">
        <v>0.19</v>
      </c>
      <c r="AH728" s="4">
        <f t="shared" si="47"/>
        <v>2.5000000000000001E-2</v>
      </c>
      <c r="AI728" s="4">
        <f t="shared" si="47"/>
        <v>4.7499999999999999E-3</v>
      </c>
      <c r="AK728" s="10">
        <f>Q728*(0.0119*(2.5^2.995))+R728*(0.0119*(7.5^2.995))+S728*(0.0119*(15^2.995))</f>
        <v>0.18508758437136788</v>
      </c>
    </row>
    <row r="729" spans="1:37" ht="12.75" customHeight="1">
      <c r="A729" s="12">
        <v>52</v>
      </c>
      <c r="B729" s="12">
        <v>4</v>
      </c>
      <c r="C729" s="12">
        <v>2</v>
      </c>
      <c r="D729" s="5">
        <v>39485</v>
      </c>
      <c r="E729" s="6" t="s">
        <v>73</v>
      </c>
      <c r="F729" s="12" t="s">
        <v>74</v>
      </c>
      <c r="G729" s="4" t="s">
        <v>74</v>
      </c>
      <c r="H729" s="12" t="s">
        <v>133</v>
      </c>
      <c r="I729" s="12" t="s">
        <v>40</v>
      </c>
      <c r="J729" s="12" t="s">
        <v>110</v>
      </c>
      <c r="K729" s="11">
        <v>25</v>
      </c>
      <c r="L729" s="4" t="str">
        <f t="shared" si="44"/>
        <v>20-25</v>
      </c>
      <c r="M729" s="12" t="s">
        <v>42</v>
      </c>
      <c r="N729" s="12">
        <v>7</v>
      </c>
      <c r="O729" s="12" t="s">
        <v>72</v>
      </c>
      <c r="P729" s="6" t="s">
        <v>46</v>
      </c>
      <c r="R729" s="15">
        <v>7</v>
      </c>
      <c r="AE729" s="4">
        <f t="shared" si="45"/>
        <v>7.5</v>
      </c>
      <c r="AF729" s="8">
        <f t="shared" si="46"/>
        <v>7</v>
      </c>
      <c r="AG729" s="8">
        <v>40.64</v>
      </c>
      <c r="AH729" s="4">
        <f t="shared" si="47"/>
        <v>0.17499999999999999</v>
      </c>
      <c r="AI729" s="4">
        <f t="shared" si="47"/>
        <v>1.016</v>
      </c>
      <c r="AK729" s="10">
        <f>Q729*(0.0128*(2.5^3.036))+R729*(0.0128*(7.5^3.036))+S729*(0.0128*(15^3.036))</f>
        <v>40.643771896002704</v>
      </c>
    </row>
    <row r="730" spans="1:37" ht="12.75" customHeight="1">
      <c r="A730" s="12">
        <v>52</v>
      </c>
      <c r="B730" s="12">
        <v>4</v>
      </c>
      <c r="C730" s="12">
        <v>2</v>
      </c>
      <c r="D730" s="5">
        <v>39485</v>
      </c>
      <c r="E730" s="6" t="s">
        <v>73</v>
      </c>
      <c r="F730" s="12" t="s">
        <v>74</v>
      </c>
      <c r="G730" s="4" t="s">
        <v>74</v>
      </c>
      <c r="H730" s="12" t="s">
        <v>133</v>
      </c>
      <c r="I730" s="12" t="s">
        <v>40</v>
      </c>
      <c r="J730" s="12" t="s">
        <v>110</v>
      </c>
      <c r="K730" s="11">
        <v>25</v>
      </c>
      <c r="L730" s="4" t="str">
        <f t="shared" si="44"/>
        <v>20-25</v>
      </c>
      <c r="M730" s="12" t="s">
        <v>42</v>
      </c>
      <c r="N730" s="12">
        <v>8</v>
      </c>
      <c r="O730" s="12" t="s">
        <v>71</v>
      </c>
      <c r="P730" s="6" t="s">
        <v>46</v>
      </c>
      <c r="Q730" s="7">
        <v>1</v>
      </c>
      <c r="AE730" s="4">
        <f t="shared" si="45"/>
        <v>2.5</v>
      </c>
      <c r="AF730" s="8">
        <f t="shared" si="46"/>
        <v>1</v>
      </c>
      <c r="AG730" s="8">
        <v>0.14000000000000001</v>
      </c>
      <c r="AH730" s="4">
        <f t="shared" si="47"/>
        <v>2.5000000000000001E-2</v>
      </c>
      <c r="AI730" s="4">
        <f t="shared" si="47"/>
        <v>3.5000000000000005E-3</v>
      </c>
      <c r="AK730" s="10">
        <f>Q730*(0.0089*(2.5^3))+R730*(0.0089*(7.5^3))</f>
        <v>0.13906250000000001</v>
      </c>
    </row>
    <row r="731" spans="1:37" ht="12.75" customHeight="1">
      <c r="A731" s="12">
        <v>53</v>
      </c>
      <c r="B731" s="12">
        <v>4</v>
      </c>
      <c r="C731" s="12">
        <v>2</v>
      </c>
      <c r="D731" s="5">
        <v>39485</v>
      </c>
      <c r="E731" s="6" t="s">
        <v>73</v>
      </c>
      <c r="F731" s="12" t="s">
        <v>74</v>
      </c>
      <c r="G731" s="4" t="s">
        <v>74</v>
      </c>
      <c r="H731" s="12" t="s">
        <v>133</v>
      </c>
      <c r="I731" s="12" t="s">
        <v>40</v>
      </c>
      <c r="J731" s="12" t="s">
        <v>110</v>
      </c>
      <c r="K731" s="11">
        <v>24</v>
      </c>
      <c r="L731" s="4" t="str">
        <f t="shared" si="44"/>
        <v>20-25</v>
      </c>
      <c r="M731" s="12" t="s">
        <v>42</v>
      </c>
      <c r="N731" s="12">
        <v>1</v>
      </c>
      <c r="O731" s="12" t="s">
        <v>53</v>
      </c>
      <c r="P731" s="12" t="s">
        <v>54</v>
      </c>
      <c r="S731" s="7">
        <v>2</v>
      </c>
      <c r="T731" s="7">
        <v>4</v>
      </c>
      <c r="AE731" s="4">
        <f t="shared" si="45"/>
        <v>21.7</v>
      </c>
      <c r="AF731" s="8">
        <f t="shared" si="46"/>
        <v>6</v>
      </c>
      <c r="AG731" s="8">
        <v>1137.06</v>
      </c>
      <c r="AH731" s="4">
        <f t="shared" si="47"/>
        <v>0.15</v>
      </c>
      <c r="AI731" s="4">
        <f t="shared" si="47"/>
        <v>28.426499999999997</v>
      </c>
      <c r="AK731" s="10">
        <f>Q731*(0.026*(2.5^2.87))+R731*(0.026*(7.5^2.87))+S731*(0.0236*((15/1.1)^2.975))+T731*(0.0236*((25/1.1)^2.975))+U731*(0.0236*((35/1.1)^2.975))</f>
        <v>1137.0610275681631</v>
      </c>
    </row>
    <row r="732" spans="1:37" ht="12.75" customHeight="1">
      <c r="A732" s="12">
        <v>53</v>
      </c>
      <c r="B732" s="12">
        <v>4</v>
      </c>
      <c r="C732" s="12">
        <v>2</v>
      </c>
      <c r="D732" s="5">
        <v>39485</v>
      </c>
      <c r="E732" s="6" t="s">
        <v>73</v>
      </c>
      <c r="F732" s="12" t="s">
        <v>74</v>
      </c>
      <c r="G732" s="4" t="s">
        <v>74</v>
      </c>
      <c r="H732" s="12" t="s">
        <v>133</v>
      </c>
      <c r="I732" s="12" t="s">
        <v>40</v>
      </c>
      <c r="J732" s="12" t="s">
        <v>110</v>
      </c>
      <c r="K732" s="11">
        <v>24</v>
      </c>
      <c r="L732" s="4" t="str">
        <f t="shared" si="44"/>
        <v>20-25</v>
      </c>
      <c r="M732" s="12" t="s">
        <v>42</v>
      </c>
      <c r="N732" s="12">
        <v>2</v>
      </c>
      <c r="O732" s="12" t="s">
        <v>127</v>
      </c>
      <c r="P732" s="12" t="s">
        <v>46</v>
      </c>
      <c r="T732" s="7">
        <v>1</v>
      </c>
      <c r="AE732" s="4">
        <f t="shared" si="45"/>
        <v>25</v>
      </c>
      <c r="AF732" s="8">
        <f t="shared" si="46"/>
        <v>1</v>
      </c>
      <c r="AG732" s="8">
        <v>313.25</v>
      </c>
      <c r="AH732" s="4">
        <f t="shared" si="47"/>
        <v>2.5000000000000001E-2</v>
      </c>
      <c r="AI732" s="4">
        <f t="shared" si="47"/>
        <v>7.8312499999999998</v>
      </c>
      <c r="AK732" s="10">
        <f>Q732*(0.0201*(2.5^2.9992))+R732*(0.0201*(7.5^2.9992))+S732*(0.0201*(15^2.9992))+T732*(0.0201*(25^2.9992))+U732*(0.0201*(35^2.9992))</f>
        <v>313.25479785250087</v>
      </c>
    </row>
    <row r="733" spans="1:37" ht="12.75" customHeight="1">
      <c r="A733" s="12">
        <v>53</v>
      </c>
      <c r="B733" s="12">
        <v>4</v>
      </c>
      <c r="C733" s="12">
        <v>2</v>
      </c>
      <c r="D733" s="5">
        <v>39485</v>
      </c>
      <c r="E733" s="6" t="s">
        <v>73</v>
      </c>
      <c r="F733" s="12" t="s">
        <v>74</v>
      </c>
      <c r="G733" s="4" t="s">
        <v>74</v>
      </c>
      <c r="H733" s="12" t="s">
        <v>133</v>
      </c>
      <c r="I733" s="12" t="s">
        <v>40</v>
      </c>
      <c r="J733" s="12" t="s">
        <v>110</v>
      </c>
      <c r="K733" s="11">
        <v>24</v>
      </c>
      <c r="L733" s="4" t="str">
        <f t="shared" si="44"/>
        <v>20-25</v>
      </c>
      <c r="M733" s="12" t="s">
        <v>42</v>
      </c>
      <c r="N733" s="12">
        <v>3</v>
      </c>
      <c r="O733" s="12" t="s">
        <v>77</v>
      </c>
      <c r="P733" s="6" t="s">
        <v>48</v>
      </c>
      <c r="S733" s="7">
        <v>1</v>
      </c>
      <c r="T733" s="7">
        <v>1</v>
      </c>
      <c r="AE733" s="4">
        <f t="shared" si="45"/>
        <v>20</v>
      </c>
      <c r="AF733" s="8">
        <f t="shared" si="46"/>
        <v>2</v>
      </c>
      <c r="AG733" s="8">
        <v>521.74</v>
      </c>
      <c r="AH733" s="4">
        <f t="shared" si="47"/>
        <v>0.05</v>
      </c>
      <c r="AI733" s="4">
        <f t="shared" si="47"/>
        <v>13.0435</v>
      </c>
      <c r="AK733" s="10">
        <f>R733*(0.0428*(7.5^2.858))+S733*(0.0428*(15^2.858))+T733*(0.0428*(25^2.858))+U733*(0.0428*(35^2.858))</f>
        <v>521.74133423209844</v>
      </c>
    </row>
    <row r="734" spans="1:37" ht="12.75" customHeight="1">
      <c r="A734" s="12">
        <v>53</v>
      </c>
      <c r="B734" s="12">
        <v>4</v>
      </c>
      <c r="C734" s="12">
        <v>2</v>
      </c>
      <c r="D734" s="5">
        <v>39485</v>
      </c>
      <c r="E734" s="6" t="s">
        <v>73</v>
      </c>
      <c r="F734" s="12" t="s">
        <v>74</v>
      </c>
      <c r="G734" s="4" t="s">
        <v>74</v>
      </c>
      <c r="H734" s="12" t="s">
        <v>133</v>
      </c>
      <c r="I734" s="12" t="s">
        <v>40</v>
      </c>
      <c r="J734" s="12" t="s">
        <v>110</v>
      </c>
      <c r="K734" s="11">
        <v>24</v>
      </c>
      <c r="L734" s="4" t="str">
        <f t="shared" si="44"/>
        <v>20-25</v>
      </c>
      <c r="M734" s="12" t="s">
        <v>42</v>
      </c>
      <c r="N734" s="12">
        <v>4</v>
      </c>
      <c r="O734" s="12" t="s">
        <v>87</v>
      </c>
      <c r="P734" s="6" t="s">
        <v>46</v>
      </c>
      <c r="T734" s="15">
        <v>2</v>
      </c>
      <c r="AE734" s="4">
        <f t="shared" si="45"/>
        <v>25</v>
      </c>
      <c r="AF734" s="8">
        <f t="shared" si="46"/>
        <v>2</v>
      </c>
      <c r="AG734" s="8">
        <v>497.86</v>
      </c>
      <c r="AH734" s="4">
        <f t="shared" si="47"/>
        <v>0.05</v>
      </c>
      <c r="AI734" s="4">
        <f t="shared" si="47"/>
        <v>12.4465</v>
      </c>
      <c r="AK734" s="10">
        <f>Q734*(0.0229*((2.5/1.08)^2.958))+R734*(0.0229*((7.5/1.08)^2.958))+S734*(0.0229*((15/1.08)^2.958))+T734*(0.0229*((25/1.08)^2.958))+U734*(0.0229*((35/1.08)^2.958))</f>
        <v>497.85692792138849</v>
      </c>
    </row>
    <row r="735" spans="1:37" ht="12.75" customHeight="1">
      <c r="A735" s="12">
        <v>53</v>
      </c>
      <c r="B735" s="12">
        <v>4</v>
      </c>
      <c r="C735" s="12">
        <v>2</v>
      </c>
      <c r="D735" s="5">
        <v>39485</v>
      </c>
      <c r="E735" s="6" t="s">
        <v>73</v>
      </c>
      <c r="F735" s="12" t="s">
        <v>74</v>
      </c>
      <c r="G735" s="4" t="s">
        <v>74</v>
      </c>
      <c r="H735" s="12" t="s">
        <v>133</v>
      </c>
      <c r="I735" s="12" t="s">
        <v>40</v>
      </c>
      <c r="J735" s="12" t="s">
        <v>110</v>
      </c>
      <c r="K735" s="11">
        <v>24</v>
      </c>
      <c r="L735" s="4" t="str">
        <f t="shared" si="44"/>
        <v>20-25</v>
      </c>
      <c r="M735" s="12" t="s">
        <v>42</v>
      </c>
      <c r="N735" s="12">
        <v>5</v>
      </c>
      <c r="O735" s="12" t="s">
        <v>69</v>
      </c>
      <c r="P735" s="12" t="s">
        <v>48</v>
      </c>
      <c r="S735" s="7">
        <v>2</v>
      </c>
      <c r="AE735" s="4">
        <f t="shared" si="45"/>
        <v>15</v>
      </c>
      <c r="AF735" s="8">
        <f t="shared" si="46"/>
        <v>2</v>
      </c>
      <c r="AG735" s="8">
        <v>218.93</v>
      </c>
      <c r="AH735" s="4">
        <f t="shared" si="47"/>
        <v>0.05</v>
      </c>
      <c r="AI735" s="4">
        <f t="shared" si="47"/>
        <v>5.4732500000000002</v>
      </c>
      <c r="AK735" s="10">
        <f>Q735*(0.029*(2.5^2.98))+R735*(0.029*(7.5^2.98))+S735*(0.0222*(15^3.14))</f>
        <v>218.93214068561713</v>
      </c>
    </row>
    <row r="736" spans="1:37" ht="12.75" customHeight="1">
      <c r="A736" s="12">
        <v>53</v>
      </c>
      <c r="B736" s="12">
        <v>4</v>
      </c>
      <c r="C736" s="12">
        <v>2</v>
      </c>
      <c r="D736" s="5">
        <v>39485</v>
      </c>
      <c r="E736" s="6" t="s">
        <v>73</v>
      </c>
      <c r="F736" s="12" t="s">
        <v>74</v>
      </c>
      <c r="G736" s="4" t="s">
        <v>74</v>
      </c>
      <c r="H736" s="12" t="s">
        <v>133</v>
      </c>
      <c r="I736" s="12" t="s">
        <v>40</v>
      </c>
      <c r="J736" s="12" t="s">
        <v>110</v>
      </c>
      <c r="K736" s="11">
        <v>24</v>
      </c>
      <c r="L736" s="4" t="str">
        <f t="shared" si="44"/>
        <v>20-25</v>
      </c>
      <c r="M736" s="12" t="s">
        <v>42</v>
      </c>
      <c r="N736" s="12">
        <v>6</v>
      </c>
      <c r="O736" s="12" t="s">
        <v>72</v>
      </c>
      <c r="P736" s="6" t="s">
        <v>46</v>
      </c>
      <c r="R736" s="7">
        <v>2</v>
      </c>
      <c r="AE736" s="4">
        <f t="shared" si="45"/>
        <v>7.5</v>
      </c>
      <c r="AF736" s="8">
        <f t="shared" si="46"/>
        <v>2</v>
      </c>
      <c r="AG736" s="8">
        <v>11.61</v>
      </c>
      <c r="AH736" s="4">
        <f t="shared" si="47"/>
        <v>0.05</v>
      </c>
      <c r="AI736" s="4">
        <f t="shared" si="47"/>
        <v>0.29025000000000001</v>
      </c>
      <c r="AK736" s="10">
        <f>Q736*(0.0128*(2.5^3.036))+R736*(0.0128*(7.5^3.036))+S736*(0.0128*(15^3.036))</f>
        <v>11.612506256000772</v>
      </c>
    </row>
    <row r="737" spans="1:37" ht="12.75" customHeight="1">
      <c r="A737" s="12">
        <v>53</v>
      </c>
      <c r="B737" s="12">
        <v>4</v>
      </c>
      <c r="C737" s="12">
        <v>2</v>
      </c>
      <c r="D737" s="5">
        <v>39485</v>
      </c>
      <c r="E737" s="6" t="s">
        <v>73</v>
      </c>
      <c r="F737" s="12" t="s">
        <v>74</v>
      </c>
      <c r="G737" s="4" t="s">
        <v>74</v>
      </c>
      <c r="H737" s="12" t="s">
        <v>133</v>
      </c>
      <c r="I737" s="12" t="s">
        <v>40</v>
      </c>
      <c r="J737" s="12" t="s">
        <v>110</v>
      </c>
      <c r="K737" s="11">
        <v>24</v>
      </c>
      <c r="L737" s="4" t="str">
        <f t="shared" si="44"/>
        <v>20-25</v>
      </c>
      <c r="M737" s="12" t="s">
        <v>42</v>
      </c>
      <c r="N737" s="12">
        <v>7</v>
      </c>
      <c r="O737" s="12" t="s">
        <v>122</v>
      </c>
      <c r="P737" s="6" t="s">
        <v>46</v>
      </c>
      <c r="R737" s="7">
        <v>1</v>
      </c>
      <c r="AE737" s="4">
        <f t="shared" si="45"/>
        <v>7.5</v>
      </c>
      <c r="AF737" s="8">
        <f t="shared" si="46"/>
        <v>1</v>
      </c>
      <c r="AG737" s="8">
        <v>5.51</v>
      </c>
      <c r="AH737" s="4">
        <f t="shared" si="47"/>
        <v>2.5000000000000001E-2</v>
      </c>
      <c r="AI737" s="4">
        <f t="shared" si="47"/>
        <v>0.13774999999999998</v>
      </c>
      <c r="AK737" s="10">
        <f>Q737*(0.0087*(2.5^3.202))+R737*(0.0087*(7.5^3.202))+S737*(0.0087*(15^3.202))+T737*(0.0087*(25^3.202))</f>
        <v>5.5139829389005399</v>
      </c>
    </row>
    <row r="738" spans="1:37" ht="12.75" customHeight="1">
      <c r="A738" s="12">
        <v>53</v>
      </c>
      <c r="B738" s="12">
        <v>4</v>
      </c>
      <c r="C738" s="12">
        <v>2</v>
      </c>
      <c r="D738" s="5">
        <v>39485</v>
      </c>
      <c r="E738" s="6" t="s">
        <v>73</v>
      </c>
      <c r="F738" s="12" t="s">
        <v>74</v>
      </c>
      <c r="G738" s="4" t="s">
        <v>74</v>
      </c>
      <c r="H738" s="12" t="s">
        <v>133</v>
      </c>
      <c r="I738" s="12" t="s">
        <v>40</v>
      </c>
      <c r="J738" s="12" t="s">
        <v>110</v>
      </c>
      <c r="K738" s="11">
        <v>24</v>
      </c>
      <c r="L738" s="4" t="str">
        <f t="shared" si="44"/>
        <v>20-25</v>
      </c>
      <c r="M738" s="12" t="s">
        <v>42</v>
      </c>
      <c r="N738" s="12">
        <v>8</v>
      </c>
      <c r="O738" s="12" t="s">
        <v>71</v>
      </c>
      <c r="P738" s="6" t="s">
        <v>46</v>
      </c>
      <c r="Q738" s="7">
        <v>1</v>
      </c>
      <c r="AE738" s="4">
        <f t="shared" si="45"/>
        <v>2.5</v>
      </c>
      <c r="AF738" s="8">
        <f t="shared" si="46"/>
        <v>1</v>
      </c>
      <c r="AG738" s="8">
        <v>0.14000000000000001</v>
      </c>
      <c r="AH738" s="4">
        <f t="shared" si="47"/>
        <v>2.5000000000000001E-2</v>
      </c>
      <c r="AI738" s="4">
        <f t="shared" si="47"/>
        <v>3.5000000000000005E-3</v>
      </c>
      <c r="AK738" s="10">
        <f>Q738*(0.0089*(2.5^3))+R738*(0.0089*(7.5^3))</f>
        <v>0.13906250000000001</v>
      </c>
    </row>
    <row r="739" spans="1:37" ht="12.75" customHeight="1">
      <c r="A739" s="12">
        <v>54</v>
      </c>
      <c r="B739" s="12">
        <v>4</v>
      </c>
      <c r="C739" s="12">
        <v>2</v>
      </c>
      <c r="D739" s="5">
        <v>39485</v>
      </c>
      <c r="E739" s="6" t="s">
        <v>73</v>
      </c>
      <c r="F739" s="12" t="s">
        <v>74</v>
      </c>
      <c r="G739" s="4" t="s">
        <v>74</v>
      </c>
      <c r="H739" s="12" t="s">
        <v>133</v>
      </c>
      <c r="I739" s="12" t="s">
        <v>40</v>
      </c>
      <c r="J739" s="12" t="s">
        <v>110</v>
      </c>
      <c r="K739" s="11">
        <v>23</v>
      </c>
      <c r="L739" s="4" t="str">
        <f t="shared" si="44"/>
        <v>20-25</v>
      </c>
      <c r="M739" s="12" t="s">
        <v>76</v>
      </c>
      <c r="N739" s="12">
        <v>1</v>
      </c>
      <c r="O739" s="12" t="s">
        <v>143</v>
      </c>
      <c r="P739" s="6" t="s">
        <v>81</v>
      </c>
      <c r="R739" s="7">
        <v>11</v>
      </c>
      <c r="S739" s="7">
        <v>7</v>
      </c>
      <c r="AE739" s="4">
        <f t="shared" si="45"/>
        <v>10.4</v>
      </c>
      <c r="AF739" s="8">
        <f t="shared" si="46"/>
        <v>18</v>
      </c>
      <c r="AG739" s="8">
        <v>257.22000000000003</v>
      </c>
      <c r="AH739" s="4">
        <f t="shared" si="47"/>
        <v>0.45</v>
      </c>
      <c r="AI739" s="4">
        <f t="shared" si="47"/>
        <v>6.4305000000000003</v>
      </c>
      <c r="AK739" s="10">
        <f>Q739*(0.0091*(2.5^3))+R739*(0.0091*(7.5^3))+S739*(0.0091*(15^3))</f>
        <v>257.21718750000002</v>
      </c>
    </row>
    <row r="740" spans="1:37" ht="12.75" customHeight="1">
      <c r="A740" s="12">
        <v>54</v>
      </c>
      <c r="B740" s="12">
        <v>4</v>
      </c>
      <c r="C740" s="12">
        <v>2</v>
      </c>
      <c r="D740" s="5">
        <v>39485</v>
      </c>
      <c r="E740" s="6" t="s">
        <v>73</v>
      </c>
      <c r="F740" s="12" t="s">
        <v>74</v>
      </c>
      <c r="G740" s="4" t="s">
        <v>74</v>
      </c>
      <c r="H740" s="12" t="s">
        <v>133</v>
      </c>
      <c r="I740" s="12" t="s">
        <v>40</v>
      </c>
      <c r="J740" s="12" t="s">
        <v>110</v>
      </c>
      <c r="K740" s="11">
        <v>23</v>
      </c>
      <c r="L740" s="4" t="str">
        <f t="shared" si="44"/>
        <v>20-25</v>
      </c>
      <c r="M740" s="12" t="s">
        <v>76</v>
      </c>
      <c r="N740" s="12">
        <v>2</v>
      </c>
      <c r="O740" s="12" t="s">
        <v>60</v>
      </c>
      <c r="P740" s="12" t="s">
        <v>48</v>
      </c>
      <c r="S740" s="7">
        <v>3</v>
      </c>
      <c r="AE740" s="4">
        <f t="shared" si="45"/>
        <v>15</v>
      </c>
      <c r="AF740" s="8">
        <f t="shared" si="46"/>
        <v>3</v>
      </c>
      <c r="AG740" s="8">
        <v>159.47999999999999</v>
      </c>
      <c r="AH740" s="4">
        <f t="shared" si="47"/>
        <v>7.4999999999999997E-2</v>
      </c>
      <c r="AI740" s="4">
        <f t="shared" si="47"/>
        <v>3.9869999999999997</v>
      </c>
      <c r="AK740" s="10">
        <f>Q740*(0.0197*(2.5^2.9174))+R740*(0.0197*(7.5^2.9174))+S740*(0.0197*(15^2.9174))</f>
        <v>159.48363293395573</v>
      </c>
    </row>
    <row r="741" spans="1:37" ht="12.75" customHeight="1">
      <c r="A741" s="12">
        <v>54</v>
      </c>
      <c r="B741" s="12">
        <v>4</v>
      </c>
      <c r="C741" s="12">
        <v>2</v>
      </c>
      <c r="D741" s="5">
        <v>39485</v>
      </c>
      <c r="E741" s="6" t="s">
        <v>73</v>
      </c>
      <c r="F741" s="12" t="s">
        <v>74</v>
      </c>
      <c r="G741" s="4" t="s">
        <v>74</v>
      </c>
      <c r="H741" s="12" t="s">
        <v>133</v>
      </c>
      <c r="I741" s="12" t="s">
        <v>40</v>
      </c>
      <c r="J741" s="12" t="s">
        <v>110</v>
      </c>
      <c r="K741" s="11">
        <v>23</v>
      </c>
      <c r="L741" s="4" t="str">
        <f t="shared" si="44"/>
        <v>20-25</v>
      </c>
      <c r="M741" s="12" t="s">
        <v>76</v>
      </c>
      <c r="N741" s="12">
        <v>3</v>
      </c>
      <c r="O741" s="12" t="s">
        <v>53</v>
      </c>
      <c r="P741" s="12" t="s">
        <v>54</v>
      </c>
      <c r="T741" s="7">
        <v>3</v>
      </c>
      <c r="AE741" s="4">
        <f t="shared" si="45"/>
        <v>25</v>
      </c>
      <c r="AF741" s="8">
        <f t="shared" si="46"/>
        <v>3</v>
      </c>
      <c r="AG741" s="8">
        <v>768.71</v>
      </c>
      <c r="AH741" s="4">
        <f t="shared" si="47"/>
        <v>7.4999999999999997E-2</v>
      </c>
      <c r="AI741" s="4">
        <f t="shared" si="47"/>
        <v>19.217750000000002</v>
      </c>
      <c r="AK741" s="10">
        <f>Q741*(0.026*(2.5^2.87))+R741*(0.026*(7.5^2.87))+S741*(0.0236*((15/1.1)^2.975))+T741*(0.0236*((25/1.1)^2.975))+U741*(0.0236*((35/1.1)^2.975))</f>
        <v>768.70825544223442</v>
      </c>
    </row>
    <row r="742" spans="1:37" ht="12.75" customHeight="1">
      <c r="A742" s="12">
        <v>54</v>
      </c>
      <c r="B742" s="12">
        <v>4</v>
      </c>
      <c r="C742" s="12">
        <v>2</v>
      </c>
      <c r="D742" s="5">
        <v>39485</v>
      </c>
      <c r="E742" s="6" t="s">
        <v>73</v>
      </c>
      <c r="F742" s="12" t="s">
        <v>74</v>
      </c>
      <c r="G742" s="4" t="s">
        <v>74</v>
      </c>
      <c r="H742" s="12" t="s">
        <v>133</v>
      </c>
      <c r="I742" s="12" t="s">
        <v>40</v>
      </c>
      <c r="J742" s="12" t="s">
        <v>110</v>
      </c>
      <c r="K742" s="11">
        <v>23</v>
      </c>
      <c r="L742" s="4" t="str">
        <f t="shared" si="44"/>
        <v>20-25</v>
      </c>
      <c r="M742" s="12" t="s">
        <v>76</v>
      </c>
      <c r="N742" s="12">
        <v>4</v>
      </c>
      <c r="O742" s="12" t="s">
        <v>99</v>
      </c>
      <c r="P742" s="6" t="s">
        <v>63</v>
      </c>
      <c r="U742" s="7">
        <v>1</v>
      </c>
      <c r="AE742" s="4">
        <f t="shared" si="45"/>
        <v>35</v>
      </c>
      <c r="AF742" s="8">
        <f t="shared" si="46"/>
        <v>1</v>
      </c>
      <c r="AG742" s="8">
        <v>54.99</v>
      </c>
      <c r="AH742" s="4">
        <f t="shared" si="47"/>
        <v>2.5000000000000001E-2</v>
      </c>
      <c r="AI742" s="4">
        <f t="shared" si="47"/>
        <v>1.3747500000000001</v>
      </c>
      <c r="AJ742" s="13"/>
      <c r="AK742" s="10">
        <f>U742*(0.001*(35^3.07))</f>
        <v>54.990655444598652</v>
      </c>
    </row>
    <row r="743" spans="1:37" ht="12.75" customHeight="1">
      <c r="A743" s="12">
        <v>54</v>
      </c>
      <c r="B743" s="12">
        <v>4</v>
      </c>
      <c r="C743" s="12">
        <v>2</v>
      </c>
      <c r="D743" s="5">
        <v>39485</v>
      </c>
      <c r="E743" s="6" t="s">
        <v>73</v>
      </c>
      <c r="F743" s="12" t="s">
        <v>74</v>
      </c>
      <c r="G743" s="4" t="s">
        <v>74</v>
      </c>
      <c r="H743" s="12" t="s">
        <v>133</v>
      </c>
      <c r="I743" s="12" t="s">
        <v>40</v>
      </c>
      <c r="J743" s="12" t="s">
        <v>110</v>
      </c>
      <c r="K743" s="11">
        <v>23</v>
      </c>
      <c r="L743" s="4" t="str">
        <f t="shared" si="44"/>
        <v>20-25</v>
      </c>
      <c r="M743" s="12" t="s">
        <v>76</v>
      </c>
      <c r="N743" s="12">
        <v>5</v>
      </c>
      <c r="O743" s="12" t="s">
        <v>69</v>
      </c>
      <c r="P743" s="12" t="s">
        <v>48</v>
      </c>
      <c r="S743" s="7">
        <v>2</v>
      </c>
      <c r="AE743" s="4">
        <f t="shared" si="45"/>
        <v>15</v>
      </c>
      <c r="AF743" s="8">
        <f t="shared" si="46"/>
        <v>2</v>
      </c>
      <c r="AG743" s="8">
        <v>218.93</v>
      </c>
      <c r="AH743" s="4">
        <f t="shared" si="47"/>
        <v>0.05</v>
      </c>
      <c r="AI743" s="4">
        <f t="shared" si="47"/>
        <v>5.4732500000000002</v>
      </c>
      <c r="AK743" s="10">
        <f>Q743*(0.029*(2.5^2.98))+R743*(0.029*(7.5^2.98))+S743*(0.0222*(15^3.14))</f>
        <v>218.93214068561713</v>
      </c>
    </row>
    <row r="744" spans="1:37" ht="12.75" customHeight="1">
      <c r="A744" s="12">
        <v>54</v>
      </c>
      <c r="B744" s="12">
        <v>4</v>
      </c>
      <c r="C744" s="12">
        <v>2</v>
      </c>
      <c r="D744" s="5">
        <v>39485</v>
      </c>
      <c r="E744" s="6" t="s">
        <v>73</v>
      </c>
      <c r="F744" s="12" t="s">
        <v>74</v>
      </c>
      <c r="G744" s="4" t="s">
        <v>74</v>
      </c>
      <c r="H744" s="12" t="s">
        <v>133</v>
      </c>
      <c r="I744" s="12" t="s">
        <v>40</v>
      </c>
      <c r="J744" s="12" t="s">
        <v>110</v>
      </c>
      <c r="K744" s="11">
        <v>23</v>
      </c>
      <c r="L744" s="4" t="str">
        <f t="shared" si="44"/>
        <v>20-25</v>
      </c>
      <c r="M744" s="12" t="s">
        <v>76</v>
      </c>
      <c r="N744" s="12">
        <v>6</v>
      </c>
      <c r="O744" s="12" t="s">
        <v>118</v>
      </c>
      <c r="P744" s="6" t="s">
        <v>63</v>
      </c>
      <c r="T744" s="7">
        <v>1</v>
      </c>
      <c r="AE744" s="4">
        <f t="shared" si="45"/>
        <v>25</v>
      </c>
      <c r="AF744" s="8">
        <f t="shared" si="46"/>
        <v>1</v>
      </c>
      <c r="AG744" s="8">
        <v>97.59</v>
      </c>
      <c r="AH744" s="4">
        <f t="shared" si="47"/>
        <v>2.5000000000000001E-2</v>
      </c>
      <c r="AI744" s="4">
        <f t="shared" si="47"/>
        <v>2.4397500000000001</v>
      </c>
      <c r="AJ744" s="13"/>
      <c r="AK744" s="10">
        <f>R744*(0.027*((7.5*0.9025)^2.629))+S744*(0.027*((15*0.9025)^2.629))+T744*(0.027*((25*0.9025)^2.629))</f>
        <v>97.593021389994547</v>
      </c>
    </row>
    <row r="745" spans="1:37" ht="12.75" customHeight="1">
      <c r="A745" s="12">
        <v>54</v>
      </c>
      <c r="B745" s="12">
        <v>4</v>
      </c>
      <c r="C745" s="12">
        <v>2</v>
      </c>
      <c r="D745" s="5">
        <v>39485</v>
      </c>
      <c r="E745" s="6" t="s">
        <v>73</v>
      </c>
      <c r="F745" s="12" t="s">
        <v>74</v>
      </c>
      <c r="G745" s="4" t="s">
        <v>74</v>
      </c>
      <c r="H745" s="12" t="s">
        <v>133</v>
      </c>
      <c r="I745" s="12" t="s">
        <v>40</v>
      </c>
      <c r="J745" s="12" t="s">
        <v>110</v>
      </c>
      <c r="K745" s="11">
        <v>23</v>
      </c>
      <c r="L745" s="4" t="str">
        <f t="shared" si="44"/>
        <v>20-25</v>
      </c>
      <c r="M745" s="12" t="s">
        <v>76</v>
      </c>
      <c r="N745" s="12">
        <v>7</v>
      </c>
      <c r="O745" s="12" t="s">
        <v>59</v>
      </c>
      <c r="P745" s="6" t="s">
        <v>46</v>
      </c>
      <c r="R745" s="7">
        <v>1</v>
      </c>
      <c r="S745" s="7">
        <v>2</v>
      </c>
      <c r="AE745" s="4">
        <f t="shared" si="45"/>
        <v>12.5</v>
      </c>
      <c r="AF745" s="8">
        <f t="shared" si="46"/>
        <v>3</v>
      </c>
      <c r="AG745" s="8">
        <v>80.400000000000006</v>
      </c>
      <c r="AH745" s="4">
        <f t="shared" si="47"/>
        <v>7.4999999999999997E-2</v>
      </c>
      <c r="AI745" s="4">
        <f t="shared" si="47"/>
        <v>2.0100000000000002</v>
      </c>
      <c r="AK745" s="10">
        <f>Q745*(0.0093*(2.5^3.07))+R745*(0.0093*(7.5^3.07))+S745*(0.0093*(15^3.07))+T745*(0.0126*(25^3.0673))</f>
        <v>80.395254651908431</v>
      </c>
    </row>
    <row r="746" spans="1:37" ht="12.75" customHeight="1">
      <c r="A746" s="12">
        <v>54</v>
      </c>
      <c r="B746" s="12">
        <v>4</v>
      </c>
      <c r="C746" s="12">
        <v>2</v>
      </c>
      <c r="D746" s="5">
        <v>39485</v>
      </c>
      <c r="E746" s="6" t="s">
        <v>73</v>
      </c>
      <c r="F746" s="12" t="s">
        <v>74</v>
      </c>
      <c r="G746" s="4" t="s">
        <v>74</v>
      </c>
      <c r="H746" s="12" t="s">
        <v>133</v>
      </c>
      <c r="I746" s="12" t="s">
        <v>40</v>
      </c>
      <c r="J746" s="12" t="s">
        <v>110</v>
      </c>
      <c r="K746" s="11">
        <v>23</v>
      </c>
      <c r="L746" s="4" t="str">
        <f t="shared" si="44"/>
        <v>20-25</v>
      </c>
      <c r="M746" s="12" t="s">
        <v>76</v>
      </c>
      <c r="N746" s="12">
        <v>8</v>
      </c>
      <c r="O746" s="12" t="s">
        <v>95</v>
      </c>
      <c r="P746" s="6" t="s">
        <v>56</v>
      </c>
      <c r="T746" s="7">
        <v>2</v>
      </c>
      <c r="AE746" s="4">
        <f t="shared" si="45"/>
        <v>25</v>
      </c>
      <c r="AF746" s="8">
        <f t="shared" si="46"/>
        <v>2</v>
      </c>
      <c r="AG746" s="8">
        <v>619.29999999999995</v>
      </c>
      <c r="AH746" s="4">
        <f t="shared" si="47"/>
        <v>0.05</v>
      </c>
      <c r="AI746" s="4">
        <f t="shared" si="47"/>
        <v>15.482499999999998</v>
      </c>
      <c r="AK746" s="10">
        <f>S746*(0.0204*(15^2.991))+T746*(0.0204*(25^2.991))+U746*(0.0204*(35^2.991))</f>
        <v>619.29664753055545</v>
      </c>
    </row>
    <row r="747" spans="1:37" s="13" customFormat="1" ht="12.75" customHeight="1">
      <c r="A747" s="12">
        <v>54</v>
      </c>
      <c r="B747" s="12">
        <v>4</v>
      </c>
      <c r="C747" s="12">
        <v>2</v>
      </c>
      <c r="D747" s="5">
        <v>39485</v>
      </c>
      <c r="E747" s="6" t="s">
        <v>73</v>
      </c>
      <c r="F747" s="12" t="s">
        <v>74</v>
      </c>
      <c r="G747" s="4" t="s">
        <v>74</v>
      </c>
      <c r="H747" s="12" t="s">
        <v>133</v>
      </c>
      <c r="I747" s="12" t="s">
        <v>40</v>
      </c>
      <c r="J747" s="12" t="s">
        <v>110</v>
      </c>
      <c r="K747" s="11">
        <v>23</v>
      </c>
      <c r="L747" s="4" t="str">
        <f t="shared" si="44"/>
        <v>20-25</v>
      </c>
      <c r="M747" s="12" t="s">
        <v>76</v>
      </c>
      <c r="N747" s="12">
        <v>9</v>
      </c>
      <c r="O747" s="12" t="s">
        <v>77</v>
      </c>
      <c r="P747" s="6" t="s">
        <v>48</v>
      </c>
      <c r="Q747" s="7"/>
      <c r="R747" s="7"/>
      <c r="S747" s="7"/>
      <c r="T747" s="7">
        <v>1</v>
      </c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4">
        <f t="shared" si="45"/>
        <v>25</v>
      </c>
      <c r="AF747" s="8">
        <f t="shared" si="46"/>
        <v>1</v>
      </c>
      <c r="AG747" s="8">
        <v>423.41</v>
      </c>
      <c r="AH747" s="4">
        <f t="shared" si="47"/>
        <v>2.5000000000000001E-2</v>
      </c>
      <c r="AI747" s="4">
        <f t="shared" si="47"/>
        <v>10.58525</v>
      </c>
      <c r="AJ747" s="4"/>
      <c r="AK747" s="10">
        <f>R747*(0.0428*(7.5^2.858))+S747*(0.0428*(15^2.858))+T747*(0.0428*(25^2.858))+U747*(0.0428*(35^2.858))</f>
        <v>423.40532317837847</v>
      </c>
    </row>
    <row r="748" spans="1:37" ht="12.75" customHeight="1">
      <c r="A748" s="12">
        <v>54</v>
      </c>
      <c r="B748" s="12">
        <v>4</v>
      </c>
      <c r="C748" s="12">
        <v>2</v>
      </c>
      <c r="D748" s="5">
        <v>39485</v>
      </c>
      <c r="E748" s="6" t="s">
        <v>73</v>
      </c>
      <c r="F748" s="12" t="s">
        <v>74</v>
      </c>
      <c r="G748" s="4" t="s">
        <v>74</v>
      </c>
      <c r="H748" s="12" t="s">
        <v>133</v>
      </c>
      <c r="I748" s="12" t="s">
        <v>40</v>
      </c>
      <c r="J748" s="12" t="s">
        <v>110</v>
      </c>
      <c r="K748" s="11">
        <v>23</v>
      </c>
      <c r="L748" s="4" t="str">
        <f t="shared" si="44"/>
        <v>20-25</v>
      </c>
      <c r="M748" s="12" t="s">
        <v>76</v>
      </c>
      <c r="N748" s="12">
        <v>10</v>
      </c>
      <c r="O748" s="12" t="s">
        <v>82</v>
      </c>
      <c r="P748" s="6" t="s">
        <v>46</v>
      </c>
      <c r="U748" s="7">
        <v>1</v>
      </c>
      <c r="AE748" s="4">
        <f t="shared" si="45"/>
        <v>35</v>
      </c>
      <c r="AF748" s="8">
        <f t="shared" si="46"/>
        <v>1</v>
      </c>
      <c r="AG748" s="8">
        <v>638.55999999999995</v>
      </c>
      <c r="AH748" s="4">
        <f t="shared" si="47"/>
        <v>2.5000000000000001E-2</v>
      </c>
      <c r="AI748" s="4">
        <f t="shared" si="47"/>
        <v>15.963999999999999</v>
      </c>
      <c r="AK748" s="10">
        <f>Q748*(0.0121*((2.5/1.09)^3.161))+R748*(0.0121*((7.5/1.09)^3.161))+S748*(0.0335*(15^2.772))+T748*(0.0335*(25^2.772))+U748*(0.0335*(35^2.772))</f>
        <v>638.55958174149339</v>
      </c>
    </row>
    <row r="749" spans="1:37" ht="12.75" customHeight="1">
      <c r="A749" s="12">
        <v>54</v>
      </c>
      <c r="B749" s="12">
        <v>4</v>
      </c>
      <c r="C749" s="12">
        <v>2</v>
      </c>
      <c r="D749" s="5">
        <v>39485</v>
      </c>
      <c r="E749" s="6" t="s">
        <v>73</v>
      </c>
      <c r="F749" s="12" t="s">
        <v>74</v>
      </c>
      <c r="G749" s="4" t="s">
        <v>74</v>
      </c>
      <c r="H749" s="12" t="s">
        <v>133</v>
      </c>
      <c r="I749" s="12" t="s">
        <v>40</v>
      </c>
      <c r="J749" s="12" t="s">
        <v>110</v>
      </c>
      <c r="K749" s="11">
        <v>23</v>
      </c>
      <c r="L749" s="4" t="str">
        <f t="shared" si="44"/>
        <v>20-25</v>
      </c>
      <c r="M749" s="12" t="s">
        <v>76</v>
      </c>
      <c r="N749" s="12">
        <v>11</v>
      </c>
      <c r="O749" s="12" t="s">
        <v>72</v>
      </c>
      <c r="P749" s="6" t="s">
        <v>46</v>
      </c>
      <c r="Q749" s="7">
        <v>1</v>
      </c>
      <c r="R749" s="7">
        <v>3</v>
      </c>
      <c r="AE749" s="4">
        <f t="shared" si="45"/>
        <v>6.3</v>
      </c>
      <c r="AF749" s="8">
        <f t="shared" si="46"/>
        <v>4</v>
      </c>
      <c r="AG749" s="8">
        <v>17.63</v>
      </c>
      <c r="AH749" s="4">
        <f t="shared" si="47"/>
        <v>0.1</v>
      </c>
      <c r="AI749" s="4">
        <f t="shared" si="47"/>
        <v>0.44074999999999998</v>
      </c>
      <c r="AJ749" s="11"/>
      <c r="AK749" s="10">
        <f>Q749*(0.0128*(2.5^3.036))+R749*(0.0128*(7.5^3.036))+S749*(0.0128*(15^3.036))</f>
        <v>17.625466694325578</v>
      </c>
    </row>
    <row r="750" spans="1:37" ht="12.75" customHeight="1">
      <c r="A750" s="12">
        <v>55</v>
      </c>
      <c r="B750" s="12">
        <v>4</v>
      </c>
      <c r="C750" s="12">
        <v>2</v>
      </c>
      <c r="D750" s="5">
        <v>39485</v>
      </c>
      <c r="E750" s="6" t="s">
        <v>73</v>
      </c>
      <c r="F750" s="12" t="s">
        <v>74</v>
      </c>
      <c r="G750" s="4" t="s">
        <v>74</v>
      </c>
      <c r="H750" s="12" t="s">
        <v>133</v>
      </c>
      <c r="I750" s="12" t="s">
        <v>93</v>
      </c>
      <c r="J750" s="12" t="s">
        <v>110</v>
      </c>
      <c r="K750" s="11">
        <v>15</v>
      </c>
      <c r="L750" s="4" t="str">
        <f t="shared" si="44"/>
        <v>10-15</v>
      </c>
      <c r="M750" s="12" t="s">
        <v>76</v>
      </c>
      <c r="N750" s="12">
        <v>1</v>
      </c>
      <c r="O750" s="12" t="s">
        <v>77</v>
      </c>
      <c r="P750" s="6" t="s">
        <v>48</v>
      </c>
      <c r="T750" s="7">
        <v>1</v>
      </c>
      <c r="AE750" s="4">
        <f t="shared" si="45"/>
        <v>25</v>
      </c>
      <c r="AF750" s="8">
        <f t="shared" si="46"/>
        <v>1</v>
      </c>
      <c r="AG750" s="8">
        <v>423.41</v>
      </c>
      <c r="AH750" s="4">
        <f t="shared" si="47"/>
        <v>2.5000000000000001E-2</v>
      </c>
      <c r="AI750" s="4">
        <f t="shared" si="47"/>
        <v>10.58525</v>
      </c>
      <c r="AJ750" s="13"/>
      <c r="AK750" s="10">
        <f>R750*(0.0428*(7.5^2.858))+S750*(0.0428*(15^2.858))+T750*(0.0428*(25^2.858))+U750*(0.0428*(35^2.858))</f>
        <v>423.40532317837847</v>
      </c>
    </row>
    <row r="751" spans="1:37" ht="12.75" customHeight="1">
      <c r="A751" s="12">
        <v>55</v>
      </c>
      <c r="B751" s="12">
        <v>4</v>
      </c>
      <c r="C751" s="12">
        <v>2</v>
      </c>
      <c r="D751" s="5">
        <v>39485</v>
      </c>
      <c r="E751" s="6" t="s">
        <v>73</v>
      </c>
      <c r="F751" s="12" t="s">
        <v>74</v>
      </c>
      <c r="G751" s="4" t="s">
        <v>74</v>
      </c>
      <c r="H751" s="12" t="s">
        <v>133</v>
      </c>
      <c r="I751" s="12" t="s">
        <v>93</v>
      </c>
      <c r="J751" s="12" t="s">
        <v>110</v>
      </c>
      <c r="K751" s="11">
        <v>15</v>
      </c>
      <c r="L751" s="4" t="str">
        <f t="shared" si="44"/>
        <v>10-15</v>
      </c>
      <c r="M751" s="12" t="s">
        <v>76</v>
      </c>
      <c r="N751" s="12">
        <v>2</v>
      </c>
      <c r="O751" s="12" t="s">
        <v>53</v>
      </c>
      <c r="P751" s="12" t="s">
        <v>54</v>
      </c>
      <c r="T751" s="15">
        <v>4</v>
      </c>
      <c r="AE751" s="4">
        <f t="shared" si="45"/>
        <v>25</v>
      </c>
      <c r="AF751" s="8">
        <f t="shared" si="46"/>
        <v>4</v>
      </c>
      <c r="AG751" s="8">
        <v>1024.94</v>
      </c>
      <c r="AH751" s="4">
        <f t="shared" si="47"/>
        <v>0.1</v>
      </c>
      <c r="AI751" s="4">
        <f t="shared" si="47"/>
        <v>25.6235</v>
      </c>
      <c r="AK751" s="10">
        <f>Q751*(0.026*(2.5^2.87))+R751*(0.026*(7.5^2.87))+S751*(0.0236*((15/1.1)^2.975))+T751*(0.0236*((25/1.1)^2.975))+U751*(0.0236*((35/1.1)^2.975))</f>
        <v>1024.9443405896459</v>
      </c>
    </row>
    <row r="752" spans="1:37" ht="12.75" customHeight="1">
      <c r="A752" s="12">
        <v>55</v>
      </c>
      <c r="B752" s="12">
        <v>4</v>
      </c>
      <c r="C752" s="12">
        <v>2</v>
      </c>
      <c r="D752" s="5">
        <v>39485</v>
      </c>
      <c r="E752" s="6" t="s">
        <v>73</v>
      </c>
      <c r="F752" s="12" t="s">
        <v>74</v>
      </c>
      <c r="G752" s="4" t="s">
        <v>74</v>
      </c>
      <c r="H752" s="12" t="s">
        <v>133</v>
      </c>
      <c r="I752" s="12" t="s">
        <v>93</v>
      </c>
      <c r="J752" s="12" t="s">
        <v>110</v>
      </c>
      <c r="K752" s="11">
        <v>15</v>
      </c>
      <c r="L752" s="4" t="str">
        <f t="shared" si="44"/>
        <v>10-15</v>
      </c>
      <c r="M752" s="12" t="s">
        <v>76</v>
      </c>
      <c r="N752" s="12">
        <v>3</v>
      </c>
      <c r="O752" s="12" t="s">
        <v>79</v>
      </c>
      <c r="P752" s="12" t="s">
        <v>54</v>
      </c>
      <c r="T752" s="15">
        <v>2</v>
      </c>
      <c r="U752" s="7">
        <v>3</v>
      </c>
      <c r="AE752" s="4">
        <f t="shared" si="45"/>
        <v>31</v>
      </c>
      <c r="AF752" s="8">
        <f t="shared" si="46"/>
        <v>5</v>
      </c>
      <c r="AG752" s="8">
        <v>3252.37</v>
      </c>
      <c r="AH752" s="4">
        <f t="shared" si="47"/>
        <v>0.125</v>
      </c>
      <c r="AI752" s="4">
        <f t="shared" si="47"/>
        <v>81.309249999999992</v>
      </c>
      <c r="AK752" s="10">
        <f>Q752*(0.024*(2.5^2.93))+R752*(0.024*(7.5^2.93))+S752*(0.0225*((15/1.03416)^3))+T752*(0.0225*((25/1.03416)^3))+U752*(0.0225*((35/1.03416)^3))</f>
        <v>3252.369413907586</v>
      </c>
    </row>
    <row r="753" spans="1:37" ht="12.75" customHeight="1">
      <c r="A753" s="12">
        <v>55</v>
      </c>
      <c r="B753" s="12">
        <v>4</v>
      </c>
      <c r="C753" s="12">
        <v>2</v>
      </c>
      <c r="D753" s="5">
        <v>39485</v>
      </c>
      <c r="E753" s="6" t="s">
        <v>73</v>
      </c>
      <c r="F753" s="12" t="s">
        <v>74</v>
      </c>
      <c r="G753" s="4" t="s">
        <v>74</v>
      </c>
      <c r="H753" s="12" t="s">
        <v>133</v>
      </c>
      <c r="I753" s="12" t="s">
        <v>93</v>
      </c>
      <c r="J753" s="12" t="s">
        <v>110</v>
      </c>
      <c r="K753" s="11">
        <v>15</v>
      </c>
      <c r="L753" s="4" t="str">
        <f t="shared" si="44"/>
        <v>10-15</v>
      </c>
      <c r="M753" s="12" t="s">
        <v>76</v>
      </c>
      <c r="N753" s="12">
        <v>4</v>
      </c>
      <c r="O753" s="12" t="s">
        <v>69</v>
      </c>
      <c r="P753" s="12" t="s">
        <v>48</v>
      </c>
      <c r="S753" s="7">
        <v>2</v>
      </c>
      <c r="AE753" s="4">
        <f t="shared" si="45"/>
        <v>15</v>
      </c>
      <c r="AF753" s="8">
        <f t="shared" si="46"/>
        <v>2</v>
      </c>
      <c r="AG753" s="8">
        <v>218.93</v>
      </c>
      <c r="AH753" s="4">
        <f t="shared" si="47"/>
        <v>0.05</v>
      </c>
      <c r="AI753" s="4">
        <f t="shared" si="47"/>
        <v>5.4732500000000002</v>
      </c>
      <c r="AK753" s="10">
        <f>Q753*(0.029*(2.5^2.98))+R753*(0.029*(7.5^2.98))+S753*(0.0222*(15^3.14))</f>
        <v>218.93214068561713</v>
      </c>
    </row>
    <row r="754" spans="1:37" ht="12.75" customHeight="1">
      <c r="A754" s="12">
        <v>55</v>
      </c>
      <c r="B754" s="12">
        <v>4</v>
      </c>
      <c r="C754" s="12">
        <v>2</v>
      </c>
      <c r="D754" s="5">
        <v>39485</v>
      </c>
      <c r="E754" s="6" t="s">
        <v>73</v>
      </c>
      <c r="F754" s="12" t="s">
        <v>74</v>
      </c>
      <c r="G754" s="4" t="s">
        <v>74</v>
      </c>
      <c r="H754" s="12" t="s">
        <v>133</v>
      </c>
      <c r="I754" s="12" t="s">
        <v>93</v>
      </c>
      <c r="J754" s="12" t="s">
        <v>110</v>
      </c>
      <c r="K754" s="11">
        <v>15</v>
      </c>
      <c r="L754" s="4" t="str">
        <f t="shared" si="44"/>
        <v>10-15</v>
      </c>
      <c r="M754" s="12" t="s">
        <v>76</v>
      </c>
      <c r="N754" s="12">
        <v>5</v>
      </c>
      <c r="O754" s="12" t="s">
        <v>60</v>
      </c>
      <c r="P754" s="12" t="s">
        <v>48</v>
      </c>
      <c r="S754" s="7">
        <v>1</v>
      </c>
      <c r="AE754" s="4">
        <f t="shared" si="45"/>
        <v>15</v>
      </c>
      <c r="AF754" s="8">
        <f t="shared" si="46"/>
        <v>1</v>
      </c>
      <c r="AG754" s="8">
        <v>53.16</v>
      </c>
      <c r="AH754" s="4">
        <f t="shared" si="47"/>
        <v>2.5000000000000001E-2</v>
      </c>
      <c r="AI754" s="4">
        <f t="shared" si="47"/>
        <v>1.329</v>
      </c>
      <c r="AK754" s="10">
        <f>Q754*(0.0197*(2.5^2.9174))+R754*(0.0197*(7.5^2.9174))+S754*(0.0197*(15^2.9174))</f>
        <v>53.161210977985242</v>
      </c>
    </row>
    <row r="755" spans="1:37" ht="12.75" customHeight="1">
      <c r="A755" s="12">
        <v>55</v>
      </c>
      <c r="B755" s="12">
        <v>4</v>
      </c>
      <c r="C755" s="12">
        <v>2</v>
      </c>
      <c r="D755" s="5">
        <v>39485</v>
      </c>
      <c r="E755" s="6" t="s">
        <v>73</v>
      </c>
      <c r="F755" s="12" t="s">
        <v>74</v>
      </c>
      <c r="G755" s="4" t="s">
        <v>74</v>
      </c>
      <c r="H755" s="12" t="s">
        <v>133</v>
      </c>
      <c r="I755" s="12" t="s">
        <v>93</v>
      </c>
      <c r="J755" s="12" t="s">
        <v>110</v>
      </c>
      <c r="K755" s="11">
        <v>15</v>
      </c>
      <c r="L755" s="4" t="str">
        <f t="shared" si="44"/>
        <v>10-15</v>
      </c>
      <c r="M755" s="12" t="s">
        <v>76</v>
      </c>
      <c r="N755" s="12">
        <v>6</v>
      </c>
      <c r="O755" s="12" t="s">
        <v>112</v>
      </c>
      <c r="P755" s="6" t="s">
        <v>44</v>
      </c>
      <c r="T755" s="15">
        <v>1</v>
      </c>
      <c r="AE755" s="4">
        <f t="shared" si="45"/>
        <v>25</v>
      </c>
      <c r="AF755" s="8">
        <f t="shared" si="46"/>
        <v>1</v>
      </c>
      <c r="AG755" s="8">
        <v>154.19</v>
      </c>
      <c r="AH755" s="4">
        <f t="shared" si="47"/>
        <v>2.5000000000000001E-2</v>
      </c>
      <c r="AI755" s="4">
        <f t="shared" si="47"/>
        <v>3.8547500000000001</v>
      </c>
      <c r="AJ755" s="9"/>
      <c r="AK755" s="10">
        <f>Q755*(0.0099*(2.5^2.999))+R755*(0.0099*(7.5^2.999))+S755*(0.0099*(15^2.999))+T755*(0.0099*(25^2.999))</f>
        <v>154.1903806577848</v>
      </c>
    </row>
    <row r="756" spans="1:37" ht="12.75" customHeight="1">
      <c r="A756" s="12">
        <v>56</v>
      </c>
      <c r="B756" s="12">
        <v>4</v>
      </c>
      <c r="C756" s="12">
        <v>2</v>
      </c>
      <c r="D756" s="5">
        <v>39485</v>
      </c>
      <c r="E756" s="6" t="s">
        <v>73</v>
      </c>
      <c r="F756" s="12" t="s">
        <v>74</v>
      </c>
      <c r="G756" s="4" t="s">
        <v>74</v>
      </c>
      <c r="H756" s="12" t="s">
        <v>133</v>
      </c>
      <c r="I756" s="12" t="s">
        <v>93</v>
      </c>
      <c r="J756" s="12" t="s">
        <v>110</v>
      </c>
      <c r="K756" s="11">
        <v>15</v>
      </c>
      <c r="L756" s="4" t="str">
        <f t="shared" si="44"/>
        <v>10-15</v>
      </c>
      <c r="M756" s="12" t="s">
        <v>42</v>
      </c>
      <c r="N756" s="12">
        <v>1</v>
      </c>
      <c r="O756" s="12" t="s">
        <v>83</v>
      </c>
      <c r="P756" s="6" t="s">
        <v>84</v>
      </c>
      <c r="S756" s="7">
        <v>1</v>
      </c>
      <c r="AE756" s="4">
        <f t="shared" si="45"/>
        <v>15</v>
      </c>
      <c r="AF756" s="8">
        <f t="shared" si="46"/>
        <v>1</v>
      </c>
      <c r="AG756" s="8">
        <v>92.54</v>
      </c>
      <c r="AH756" s="4">
        <f t="shared" si="47"/>
        <v>2.5000000000000001E-2</v>
      </c>
      <c r="AI756" s="4">
        <f t="shared" si="47"/>
        <v>2.3135000000000003</v>
      </c>
      <c r="AK756" s="10">
        <f>Q756*(0.0349*(2.5^2.9109))+R756*(0.0349*(7.5^2.9109))+S756*(0.0349*(15^2.9109))</f>
        <v>92.535733739292382</v>
      </c>
    </row>
    <row r="757" spans="1:37" ht="12.75" customHeight="1">
      <c r="A757" s="12">
        <v>56</v>
      </c>
      <c r="B757" s="12">
        <v>4</v>
      </c>
      <c r="C757" s="12">
        <v>2</v>
      </c>
      <c r="D757" s="5">
        <v>39485</v>
      </c>
      <c r="E757" s="6" t="s">
        <v>73</v>
      </c>
      <c r="F757" s="12" t="s">
        <v>74</v>
      </c>
      <c r="G757" s="4" t="s">
        <v>74</v>
      </c>
      <c r="H757" s="12" t="s">
        <v>133</v>
      </c>
      <c r="I757" s="12" t="s">
        <v>93</v>
      </c>
      <c r="J757" s="12" t="s">
        <v>110</v>
      </c>
      <c r="K757" s="11">
        <v>15</v>
      </c>
      <c r="L757" s="4" t="str">
        <f t="shared" si="44"/>
        <v>10-15</v>
      </c>
      <c r="M757" s="12" t="s">
        <v>42</v>
      </c>
      <c r="N757" s="12">
        <v>2</v>
      </c>
      <c r="O757" s="12" t="s">
        <v>59</v>
      </c>
      <c r="P757" s="6" t="s">
        <v>46</v>
      </c>
      <c r="R757" s="7">
        <v>1</v>
      </c>
      <c r="AE757" s="4">
        <f t="shared" si="45"/>
        <v>7.5</v>
      </c>
      <c r="AF757" s="8">
        <f t="shared" si="46"/>
        <v>1</v>
      </c>
      <c r="AG757" s="8">
        <v>4.5199999999999996</v>
      </c>
      <c r="AH757" s="4">
        <f t="shared" si="47"/>
        <v>2.5000000000000001E-2</v>
      </c>
      <c r="AI757" s="4">
        <f t="shared" si="47"/>
        <v>0.11299999999999999</v>
      </c>
      <c r="AK757" s="10">
        <f>Q757*(0.0093*(2.5^3.07))+R757*(0.0093*(7.5^3.07))+S757*(0.0093*(15^3.07))+T757*(0.0126*(25^3.0673))</f>
        <v>4.5177378560589574</v>
      </c>
    </row>
    <row r="758" spans="1:37" ht="12.75" customHeight="1">
      <c r="A758" s="12">
        <v>56</v>
      </c>
      <c r="B758" s="12">
        <v>4</v>
      </c>
      <c r="C758" s="12">
        <v>2</v>
      </c>
      <c r="D758" s="5">
        <v>39485</v>
      </c>
      <c r="E758" s="6" t="s">
        <v>73</v>
      </c>
      <c r="F758" s="12" t="s">
        <v>74</v>
      </c>
      <c r="G758" s="4" t="s">
        <v>74</v>
      </c>
      <c r="H758" s="12" t="s">
        <v>133</v>
      </c>
      <c r="I758" s="12" t="s">
        <v>93</v>
      </c>
      <c r="J758" s="12" t="s">
        <v>110</v>
      </c>
      <c r="K758" s="11">
        <v>15</v>
      </c>
      <c r="L758" s="4" t="str">
        <f t="shared" si="44"/>
        <v>10-15</v>
      </c>
      <c r="M758" s="12" t="s">
        <v>42</v>
      </c>
      <c r="N758" s="12">
        <v>3</v>
      </c>
      <c r="O758" s="12" t="s">
        <v>53</v>
      </c>
      <c r="P758" s="12" t="s">
        <v>54</v>
      </c>
      <c r="S758" s="15">
        <v>4</v>
      </c>
      <c r="T758" s="7">
        <v>3</v>
      </c>
      <c r="AE758" s="4">
        <f t="shared" si="45"/>
        <v>19.3</v>
      </c>
      <c r="AF758" s="8">
        <f t="shared" si="46"/>
        <v>7</v>
      </c>
      <c r="AG758" s="8">
        <v>992.94</v>
      </c>
      <c r="AH758" s="4">
        <f t="shared" si="47"/>
        <v>0.17499999999999999</v>
      </c>
      <c r="AI758" s="4">
        <f t="shared" si="47"/>
        <v>24.823500000000003</v>
      </c>
      <c r="AK758" s="10">
        <f>Q758*(0.026*(2.5^2.87))+R758*(0.026*(7.5^2.87))+S758*(0.0236*((15/1.1)^2.975))+T758*(0.0236*((25/1.1)^2.975))+U758*(0.0236*((35/1.1)^2.975))</f>
        <v>992.941629399269</v>
      </c>
    </row>
    <row r="759" spans="1:37" ht="12.75" customHeight="1">
      <c r="A759" s="12">
        <v>56</v>
      </c>
      <c r="B759" s="12">
        <v>4</v>
      </c>
      <c r="C759" s="12">
        <v>2</v>
      </c>
      <c r="D759" s="5">
        <v>39485</v>
      </c>
      <c r="E759" s="6" t="s">
        <v>73</v>
      </c>
      <c r="F759" s="12" t="s">
        <v>74</v>
      </c>
      <c r="G759" s="4" t="s">
        <v>74</v>
      </c>
      <c r="H759" s="12" t="s">
        <v>133</v>
      </c>
      <c r="I759" s="12" t="s">
        <v>93</v>
      </c>
      <c r="J759" s="12" t="s">
        <v>110</v>
      </c>
      <c r="K759" s="11">
        <v>15</v>
      </c>
      <c r="L759" s="4" t="str">
        <f t="shared" si="44"/>
        <v>10-15</v>
      </c>
      <c r="M759" s="12" t="s">
        <v>42</v>
      </c>
      <c r="N759" s="12">
        <v>4</v>
      </c>
      <c r="O759" s="12" t="s">
        <v>68</v>
      </c>
      <c r="P759" s="6" t="s">
        <v>46</v>
      </c>
      <c r="T759" s="7">
        <v>1</v>
      </c>
      <c r="AE759" s="4">
        <f t="shared" si="45"/>
        <v>25</v>
      </c>
      <c r="AF759" s="8">
        <f t="shared" si="46"/>
        <v>1</v>
      </c>
      <c r="AG759" s="8">
        <v>157.65</v>
      </c>
      <c r="AH759" s="4">
        <f t="shared" si="47"/>
        <v>2.5000000000000001E-2</v>
      </c>
      <c r="AI759" s="4">
        <f t="shared" si="47"/>
        <v>3.9412500000000001</v>
      </c>
      <c r="AK759" s="10">
        <f>Q759*(0.0208*((2.5/1.21)^3))+R759*(0.0208*((7.5/1.21)^3))+S759*(0.0208*((15/1.21)^3))+T759*(0.0079*(25^3.076))+U759*(0.0079*(35^3.076))</f>
        <v>157.64875958225977</v>
      </c>
    </row>
    <row r="760" spans="1:37" ht="12.75" customHeight="1">
      <c r="A760" s="12">
        <v>56</v>
      </c>
      <c r="B760" s="12">
        <v>4</v>
      </c>
      <c r="C760" s="12">
        <v>2</v>
      </c>
      <c r="D760" s="5">
        <v>39485</v>
      </c>
      <c r="E760" s="6" t="s">
        <v>73</v>
      </c>
      <c r="F760" s="12" t="s">
        <v>74</v>
      </c>
      <c r="G760" s="4" t="s">
        <v>74</v>
      </c>
      <c r="H760" s="12" t="s">
        <v>133</v>
      </c>
      <c r="I760" s="12" t="s">
        <v>93</v>
      </c>
      <c r="J760" s="12" t="s">
        <v>110</v>
      </c>
      <c r="K760" s="11">
        <v>15</v>
      </c>
      <c r="L760" s="4" t="str">
        <f t="shared" si="44"/>
        <v>10-15</v>
      </c>
      <c r="M760" s="12" t="s">
        <v>42</v>
      </c>
      <c r="N760" s="12">
        <v>5</v>
      </c>
      <c r="O760" s="11" t="s">
        <v>125</v>
      </c>
      <c r="P760" s="4" t="s">
        <v>56</v>
      </c>
      <c r="T760" s="15">
        <v>1</v>
      </c>
      <c r="AE760" s="4">
        <f t="shared" si="45"/>
        <v>25</v>
      </c>
      <c r="AF760" s="8">
        <f t="shared" si="46"/>
        <v>1</v>
      </c>
      <c r="AG760" s="8">
        <v>279.69</v>
      </c>
      <c r="AH760" s="4">
        <f t="shared" si="47"/>
        <v>2.5000000000000001E-2</v>
      </c>
      <c r="AI760" s="4">
        <f t="shared" si="47"/>
        <v>6.9922500000000003</v>
      </c>
      <c r="AK760" s="10">
        <f>S760*(0.0179*(15^3))+T760*(0.0179*(25^3))+U760*(0.0179*(35^3))</f>
        <v>279.6875</v>
      </c>
    </row>
    <row r="761" spans="1:37" ht="12.75" customHeight="1">
      <c r="A761" s="12">
        <v>56</v>
      </c>
      <c r="B761" s="12">
        <v>4</v>
      </c>
      <c r="C761" s="12">
        <v>2</v>
      </c>
      <c r="D761" s="5">
        <v>39485</v>
      </c>
      <c r="E761" s="6" t="s">
        <v>73</v>
      </c>
      <c r="F761" s="12" t="s">
        <v>74</v>
      </c>
      <c r="G761" s="4" t="s">
        <v>74</v>
      </c>
      <c r="H761" s="12" t="s">
        <v>133</v>
      </c>
      <c r="I761" s="12" t="s">
        <v>93</v>
      </c>
      <c r="J761" s="12" t="s">
        <v>110</v>
      </c>
      <c r="K761" s="11">
        <v>15</v>
      </c>
      <c r="L761" s="4" t="str">
        <f t="shared" si="44"/>
        <v>10-15</v>
      </c>
      <c r="M761" s="12" t="s">
        <v>42</v>
      </c>
      <c r="N761" s="12">
        <v>6</v>
      </c>
      <c r="O761" s="12" t="s">
        <v>69</v>
      </c>
      <c r="P761" s="12" t="s">
        <v>48</v>
      </c>
      <c r="S761" s="7">
        <v>2</v>
      </c>
      <c r="AE761" s="4">
        <f t="shared" si="45"/>
        <v>15</v>
      </c>
      <c r="AF761" s="8">
        <f t="shared" si="46"/>
        <v>2</v>
      </c>
      <c r="AG761" s="8">
        <v>218.93</v>
      </c>
      <c r="AH761" s="4">
        <f t="shared" si="47"/>
        <v>0.05</v>
      </c>
      <c r="AI761" s="4">
        <f t="shared" si="47"/>
        <v>5.4732500000000002</v>
      </c>
      <c r="AK761" s="10">
        <f>Q761*(0.029*(2.5^2.98))+R761*(0.029*(7.5^2.98))+S761*(0.0222*(15^3.14))</f>
        <v>218.93214068561713</v>
      </c>
    </row>
    <row r="762" spans="1:37" ht="12.75" customHeight="1">
      <c r="A762" s="12">
        <v>56</v>
      </c>
      <c r="B762" s="12">
        <v>4</v>
      </c>
      <c r="C762" s="12">
        <v>2</v>
      </c>
      <c r="D762" s="5">
        <v>39485</v>
      </c>
      <c r="E762" s="6" t="s">
        <v>73</v>
      </c>
      <c r="F762" s="12" t="s">
        <v>74</v>
      </c>
      <c r="G762" s="4" t="s">
        <v>74</v>
      </c>
      <c r="H762" s="12" t="s">
        <v>133</v>
      </c>
      <c r="I762" s="12" t="s">
        <v>93</v>
      </c>
      <c r="J762" s="12" t="s">
        <v>110</v>
      </c>
      <c r="K762" s="11">
        <v>15</v>
      </c>
      <c r="L762" s="4" t="str">
        <f t="shared" si="44"/>
        <v>10-15</v>
      </c>
      <c r="M762" s="12" t="s">
        <v>42</v>
      </c>
      <c r="N762" s="12">
        <v>7</v>
      </c>
      <c r="O762" s="12" t="s">
        <v>71</v>
      </c>
      <c r="P762" s="6" t="s">
        <v>46</v>
      </c>
      <c r="Q762" s="7">
        <v>2</v>
      </c>
      <c r="AE762" s="4">
        <f t="shared" si="45"/>
        <v>2.5</v>
      </c>
      <c r="AF762" s="8">
        <f t="shared" si="46"/>
        <v>2</v>
      </c>
      <c r="AG762" s="8">
        <v>0.28000000000000003</v>
      </c>
      <c r="AH762" s="4">
        <f t="shared" si="47"/>
        <v>0.05</v>
      </c>
      <c r="AI762" s="4">
        <f t="shared" si="47"/>
        <v>7.000000000000001E-3</v>
      </c>
      <c r="AJ762" s="9"/>
      <c r="AK762" s="10">
        <f>Q762*(0.0089*(2.5^3))+R762*(0.0089*(7.5^3))</f>
        <v>0.27812500000000001</v>
      </c>
    </row>
    <row r="763" spans="1:37" ht="12.75" customHeight="1">
      <c r="A763" s="12">
        <v>56</v>
      </c>
      <c r="B763" s="12">
        <v>4</v>
      </c>
      <c r="C763" s="12">
        <v>2</v>
      </c>
      <c r="D763" s="5">
        <v>39485</v>
      </c>
      <c r="E763" s="6" t="s">
        <v>73</v>
      </c>
      <c r="F763" s="12" t="s">
        <v>74</v>
      </c>
      <c r="G763" s="4" t="s">
        <v>74</v>
      </c>
      <c r="H763" s="12" t="s">
        <v>133</v>
      </c>
      <c r="I763" s="12" t="s">
        <v>93</v>
      </c>
      <c r="J763" s="12" t="s">
        <v>110</v>
      </c>
      <c r="K763" s="11">
        <v>15</v>
      </c>
      <c r="L763" s="4" t="str">
        <f t="shared" si="44"/>
        <v>10-15</v>
      </c>
      <c r="M763" s="12" t="s">
        <v>42</v>
      </c>
      <c r="N763" s="12">
        <v>8</v>
      </c>
      <c r="O763" s="12" t="s">
        <v>99</v>
      </c>
      <c r="P763" s="6" t="s">
        <v>63</v>
      </c>
      <c r="U763" s="7">
        <v>1</v>
      </c>
      <c r="AE763" s="4">
        <f t="shared" si="45"/>
        <v>35</v>
      </c>
      <c r="AF763" s="8">
        <f t="shared" si="46"/>
        <v>1</v>
      </c>
      <c r="AG763" s="8">
        <v>54.99</v>
      </c>
      <c r="AH763" s="4">
        <f t="shared" si="47"/>
        <v>2.5000000000000001E-2</v>
      </c>
      <c r="AI763" s="4">
        <f t="shared" si="47"/>
        <v>1.3747500000000001</v>
      </c>
      <c r="AJ763" s="9"/>
      <c r="AK763" s="10">
        <f>U763*(0.001*(35^3.07))</f>
        <v>54.990655444598652</v>
      </c>
    </row>
    <row r="764" spans="1:37" ht="12.75" customHeight="1">
      <c r="A764" s="12">
        <v>57</v>
      </c>
      <c r="B764" s="12">
        <v>4</v>
      </c>
      <c r="C764" s="12">
        <v>2</v>
      </c>
      <c r="D764" s="5">
        <v>39485</v>
      </c>
      <c r="E764" s="6" t="s">
        <v>73</v>
      </c>
      <c r="F764" s="12" t="s">
        <v>74</v>
      </c>
      <c r="G764" s="12" t="s">
        <v>74</v>
      </c>
      <c r="H764" s="12" t="s">
        <v>133</v>
      </c>
      <c r="I764" s="12" t="s">
        <v>93</v>
      </c>
      <c r="J764" s="12" t="s">
        <v>110</v>
      </c>
      <c r="K764" s="11">
        <v>15</v>
      </c>
      <c r="L764" s="12" t="str">
        <f t="shared" si="44"/>
        <v>10-15</v>
      </c>
      <c r="M764" s="12" t="s">
        <v>94</v>
      </c>
      <c r="N764" s="12">
        <v>1</v>
      </c>
      <c r="O764" s="12" t="s">
        <v>68</v>
      </c>
      <c r="P764" s="6" t="s">
        <v>46</v>
      </c>
      <c r="S764" s="7">
        <v>3</v>
      </c>
      <c r="T764" s="7">
        <v>5</v>
      </c>
      <c r="AE764" s="4">
        <f t="shared" si="45"/>
        <v>21.3</v>
      </c>
      <c r="AF764" s="8">
        <f t="shared" si="46"/>
        <v>8</v>
      </c>
      <c r="AG764" s="8">
        <v>907.12</v>
      </c>
      <c r="AH764" s="4">
        <f t="shared" si="47"/>
        <v>0.2</v>
      </c>
      <c r="AI764" s="4">
        <f t="shared" si="47"/>
        <v>22.678000000000001</v>
      </c>
      <c r="AJ764" s="9"/>
      <c r="AK764" s="10">
        <f>Q764*(0.0208*((2.5/1.21)^3))+R764*(0.0208*((7.5/1.21)^3))+S764*(0.0208*((15/1.21)^3))+T764*(0.0079*(25^3.076))+U764*(0.0079*(35^3.076))</f>
        <v>907.12200758062443</v>
      </c>
    </row>
    <row r="765" spans="1:37" ht="12.75" customHeight="1">
      <c r="A765" s="12">
        <v>57</v>
      </c>
      <c r="B765" s="12">
        <v>4</v>
      </c>
      <c r="C765" s="12">
        <v>2</v>
      </c>
      <c r="D765" s="5">
        <v>39485</v>
      </c>
      <c r="E765" s="6" t="s">
        <v>73</v>
      </c>
      <c r="F765" s="12" t="s">
        <v>74</v>
      </c>
      <c r="G765" s="12" t="s">
        <v>74</v>
      </c>
      <c r="H765" s="12" t="s">
        <v>133</v>
      </c>
      <c r="I765" s="12" t="s">
        <v>93</v>
      </c>
      <c r="J765" s="12" t="s">
        <v>110</v>
      </c>
      <c r="K765" s="11">
        <v>15</v>
      </c>
      <c r="L765" s="12" t="str">
        <f t="shared" si="44"/>
        <v>10-15</v>
      </c>
      <c r="M765" s="12" t="s">
        <v>94</v>
      </c>
      <c r="N765" s="12">
        <v>2</v>
      </c>
      <c r="O765" s="12" t="s">
        <v>53</v>
      </c>
      <c r="P765" s="12" t="s">
        <v>54</v>
      </c>
      <c r="T765" s="7">
        <v>2</v>
      </c>
      <c r="AE765" s="4">
        <f t="shared" si="45"/>
        <v>25</v>
      </c>
      <c r="AF765" s="8">
        <f t="shared" si="46"/>
        <v>2</v>
      </c>
      <c r="AG765" s="8">
        <v>512.47</v>
      </c>
      <c r="AH765" s="4">
        <f t="shared" si="47"/>
        <v>0.05</v>
      </c>
      <c r="AI765" s="4">
        <f t="shared" si="47"/>
        <v>12.81175</v>
      </c>
      <c r="AJ765" s="9"/>
      <c r="AK765" s="10">
        <f>Q765*(0.026*(2.5^2.87))+R765*(0.026*(7.5^2.87))+S765*(0.0236*((15/1.1)^2.975))+T765*(0.0236*((25/1.1)^2.975))+U765*(0.0236*((35/1.1)^2.975))</f>
        <v>512.47217029482294</v>
      </c>
    </row>
    <row r="766" spans="1:37" ht="12.75" customHeight="1">
      <c r="A766" s="12">
        <v>57</v>
      </c>
      <c r="B766" s="12">
        <v>4</v>
      </c>
      <c r="C766" s="12">
        <v>2</v>
      </c>
      <c r="D766" s="5">
        <v>39485</v>
      </c>
      <c r="E766" s="6" t="s">
        <v>73</v>
      </c>
      <c r="F766" s="12" t="s">
        <v>74</v>
      </c>
      <c r="G766" s="12" t="s">
        <v>74</v>
      </c>
      <c r="H766" s="12" t="s">
        <v>133</v>
      </c>
      <c r="I766" s="12" t="s">
        <v>93</v>
      </c>
      <c r="J766" s="12" t="s">
        <v>110</v>
      </c>
      <c r="K766" s="11">
        <v>15</v>
      </c>
      <c r="L766" s="12" t="str">
        <f t="shared" si="44"/>
        <v>10-15</v>
      </c>
      <c r="M766" s="12" t="s">
        <v>94</v>
      </c>
      <c r="N766" s="12">
        <v>3</v>
      </c>
      <c r="O766" s="12" t="s">
        <v>77</v>
      </c>
      <c r="P766" s="6" t="s">
        <v>48</v>
      </c>
      <c r="T766" s="7">
        <v>1</v>
      </c>
      <c r="AE766" s="4">
        <f t="shared" si="45"/>
        <v>25</v>
      </c>
      <c r="AF766" s="8">
        <f t="shared" si="46"/>
        <v>1</v>
      </c>
      <c r="AG766" s="8">
        <v>423.41</v>
      </c>
      <c r="AH766" s="4">
        <f t="shared" si="47"/>
        <v>2.5000000000000001E-2</v>
      </c>
      <c r="AI766" s="4">
        <f t="shared" si="47"/>
        <v>10.58525</v>
      </c>
      <c r="AJ766" s="9"/>
      <c r="AK766" s="10">
        <f>R766*(0.0428*(7.5^2.858))+S766*(0.0428*(15^2.858))+T766*(0.0428*(25^2.858))+U766*(0.0428*(35^2.858))</f>
        <v>423.40532317837847</v>
      </c>
    </row>
    <row r="767" spans="1:37" ht="12.75" customHeight="1">
      <c r="A767" s="12">
        <v>57</v>
      </c>
      <c r="B767" s="12">
        <v>4</v>
      </c>
      <c r="C767" s="12">
        <v>2</v>
      </c>
      <c r="D767" s="5">
        <v>39485</v>
      </c>
      <c r="E767" s="6" t="s">
        <v>73</v>
      </c>
      <c r="F767" s="12" t="s">
        <v>74</v>
      </c>
      <c r="G767" s="12" t="s">
        <v>74</v>
      </c>
      <c r="H767" s="12" t="s">
        <v>133</v>
      </c>
      <c r="I767" s="12" t="s">
        <v>93</v>
      </c>
      <c r="J767" s="12" t="s">
        <v>110</v>
      </c>
      <c r="K767" s="11">
        <v>15</v>
      </c>
      <c r="L767" s="12" t="str">
        <f t="shared" si="44"/>
        <v>10-15</v>
      </c>
      <c r="M767" s="12" t="s">
        <v>94</v>
      </c>
      <c r="N767" s="12">
        <v>4</v>
      </c>
      <c r="O767" s="12" t="s">
        <v>89</v>
      </c>
      <c r="P767" s="4" t="s">
        <v>56</v>
      </c>
      <c r="R767" s="7">
        <v>4</v>
      </c>
      <c r="S767" s="7">
        <v>12</v>
      </c>
      <c r="AE767" s="4">
        <f t="shared" si="45"/>
        <v>13.1</v>
      </c>
      <c r="AF767" s="8">
        <f t="shared" si="46"/>
        <v>16</v>
      </c>
      <c r="AG767" s="8">
        <v>894.78</v>
      </c>
      <c r="AH767" s="4">
        <f t="shared" si="47"/>
        <v>0.4</v>
      </c>
      <c r="AI767" s="4">
        <f t="shared" si="47"/>
        <v>22.369499999999999</v>
      </c>
      <c r="AJ767" s="9"/>
      <c r="AK767" s="10">
        <f>R767*(0.0246*(7.5^2.85))+S767*(0.0227*((15/1.13204)^3.12))+T767*(0.0227*((25/1.13204)^3.12))</f>
        <v>894.78274636793822</v>
      </c>
    </row>
    <row r="768" spans="1:37" ht="12.75" customHeight="1">
      <c r="A768" s="12">
        <v>57</v>
      </c>
      <c r="B768" s="12">
        <v>4</v>
      </c>
      <c r="C768" s="12">
        <v>2</v>
      </c>
      <c r="D768" s="5">
        <v>39485</v>
      </c>
      <c r="E768" s="6" t="s">
        <v>73</v>
      </c>
      <c r="F768" s="12" t="s">
        <v>74</v>
      </c>
      <c r="G768" s="12" t="s">
        <v>74</v>
      </c>
      <c r="H768" s="12" t="s">
        <v>133</v>
      </c>
      <c r="I768" s="12" t="s">
        <v>93</v>
      </c>
      <c r="J768" s="12" t="s">
        <v>110</v>
      </c>
      <c r="K768" s="11">
        <v>15</v>
      </c>
      <c r="L768" s="12" t="str">
        <f t="shared" si="44"/>
        <v>10-15</v>
      </c>
      <c r="M768" s="12" t="s">
        <v>94</v>
      </c>
      <c r="N768" s="12">
        <v>5</v>
      </c>
      <c r="O768" s="12" t="s">
        <v>82</v>
      </c>
      <c r="P768" s="6" t="s">
        <v>46</v>
      </c>
      <c r="T768" s="15">
        <v>3</v>
      </c>
      <c r="U768" s="7">
        <v>1</v>
      </c>
      <c r="AE768" s="4">
        <f t="shared" si="45"/>
        <v>27.5</v>
      </c>
      <c r="AF768" s="8">
        <f t="shared" si="46"/>
        <v>4</v>
      </c>
      <c r="AG768" s="8">
        <v>1392.36</v>
      </c>
      <c r="AH768" s="4">
        <f t="shared" si="47"/>
        <v>0.1</v>
      </c>
      <c r="AI768" s="4">
        <f t="shared" si="47"/>
        <v>34.808999999999997</v>
      </c>
      <c r="AJ768" s="9"/>
      <c r="AK768" s="10">
        <f>Q768*(0.0121*((2.5/1.09)^3.161))+R768*(0.0121*((7.5/1.09)^3.161))+S768*(0.0335*(15^2.772))+T768*(0.0335*(25^2.772))+U768*(0.0335*(35^2.772))</f>
        <v>1392.3589441917516</v>
      </c>
    </row>
    <row r="769" spans="1:37" ht="12.75" customHeight="1">
      <c r="A769" s="12">
        <v>57</v>
      </c>
      <c r="B769" s="12">
        <v>4</v>
      </c>
      <c r="C769" s="12">
        <v>2</v>
      </c>
      <c r="D769" s="5">
        <v>39485</v>
      </c>
      <c r="E769" s="6" t="s">
        <v>73</v>
      </c>
      <c r="F769" s="12" t="s">
        <v>74</v>
      </c>
      <c r="G769" s="12" t="s">
        <v>74</v>
      </c>
      <c r="H769" s="12" t="s">
        <v>133</v>
      </c>
      <c r="I769" s="12" t="s">
        <v>93</v>
      </c>
      <c r="J769" s="12" t="s">
        <v>110</v>
      </c>
      <c r="K769" s="11">
        <v>15</v>
      </c>
      <c r="L769" s="12" t="str">
        <f t="shared" si="44"/>
        <v>10-15</v>
      </c>
      <c r="M769" s="12" t="s">
        <v>94</v>
      </c>
      <c r="N769" s="12">
        <v>6</v>
      </c>
      <c r="O769" s="12" t="s">
        <v>59</v>
      </c>
      <c r="P769" s="6" t="s">
        <v>46</v>
      </c>
      <c r="R769" s="7">
        <v>5</v>
      </c>
      <c r="S769" s="7">
        <v>2</v>
      </c>
      <c r="AE769" s="4">
        <f t="shared" si="45"/>
        <v>9.6</v>
      </c>
      <c r="AF769" s="8">
        <f t="shared" si="46"/>
        <v>7</v>
      </c>
      <c r="AG769" s="8">
        <v>98.47</v>
      </c>
      <c r="AH769" s="4">
        <f t="shared" si="47"/>
        <v>0.17499999999999999</v>
      </c>
      <c r="AI769" s="4">
        <f t="shared" si="47"/>
        <v>2.4617499999999999</v>
      </c>
      <c r="AJ769" s="9"/>
      <c r="AK769" s="10">
        <f>Q769*(0.0093*(2.5^3.07))+R769*(0.0093*(7.5^3.07))+S769*(0.0093*(15^3.07))+T769*(0.0126*(25^3.0673))</f>
        <v>98.46620607614426</v>
      </c>
    </row>
    <row r="770" spans="1:37" ht="12.75" customHeight="1">
      <c r="A770" s="12">
        <v>57</v>
      </c>
      <c r="B770" s="12">
        <v>4</v>
      </c>
      <c r="C770" s="12">
        <v>2</v>
      </c>
      <c r="D770" s="5">
        <v>39485</v>
      </c>
      <c r="E770" s="6" t="s">
        <v>73</v>
      </c>
      <c r="F770" s="12" t="s">
        <v>74</v>
      </c>
      <c r="G770" s="12" t="s">
        <v>74</v>
      </c>
      <c r="H770" s="12" t="s">
        <v>133</v>
      </c>
      <c r="I770" s="12" t="s">
        <v>93</v>
      </c>
      <c r="J770" s="12" t="s">
        <v>110</v>
      </c>
      <c r="K770" s="11">
        <v>15</v>
      </c>
      <c r="L770" s="12" t="str">
        <f t="shared" ref="L770:L833" si="48">IF(K770&lt;=5,"0-5",IF(K770&lt;=10,"5-10",IF(K770&lt;=15,"10-15",IF(K770&lt;=20,"15-20",IF(K770&lt;=25,"20-25",IF(K770&lt;=30,"25-30",IF(K770&lt;=35,"30-35","35-40")))))))</f>
        <v>10-15</v>
      </c>
      <c r="M770" s="12" t="s">
        <v>94</v>
      </c>
      <c r="N770" s="12">
        <v>7</v>
      </c>
      <c r="O770" s="12" t="s">
        <v>106</v>
      </c>
      <c r="P770" s="6" t="s">
        <v>81</v>
      </c>
      <c r="S770" s="7">
        <v>1</v>
      </c>
      <c r="T770" s="15">
        <v>1</v>
      </c>
      <c r="AE770" s="4">
        <f t="shared" ref="AE770:AE833" si="49">ROUND(((Q770*2.5)+(R770*7.5)+(S770*15)+(T770*25)+(U770*35)+(V770*45)+(W770*55)+(X770*65)+(Y770*75)+(Z770*85)+(AA770*95)+(AB770*105)+(AC770*115)+(AD770*195))/(SUM(Q770:AD770)),1)</f>
        <v>20</v>
      </c>
      <c r="AF770" s="8">
        <f t="shared" ref="AF770:AF833" si="50">SUM(Q770:AD770)</f>
        <v>2</v>
      </c>
      <c r="AG770" s="8">
        <v>500.96</v>
      </c>
      <c r="AH770" s="4">
        <f t="shared" ref="AH770:AI833" si="51">AF770/40</f>
        <v>0.05</v>
      </c>
      <c r="AI770" s="4">
        <f t="shared" si="51"/>
        <v>12.523999999999999</v>
      </c>
      <c r="AJ770" s="9"/>
      <c r="AK770" s="10">
        <f>R770*(0.111*((7.5*0.813)^2.72))+S770*(0.111*((15*0.813)^2.72))+T770*(0.111*((25*0.813)^2.72))+U770*(0.111*((35*0.813)^2.72))</f>
        <v>500.95962213316415</v>
      </c>
    </row>
    <row r="771" spans="1:37" s="9" customFormat="1" ht="12.75" customHeight="1">
      <c r="A771" s="12">
        <v>57</v>
      </c>
      <c r="B771" s="12">
        <v>4</v>
      </c>
      <c r="C771" s="12">
        <v>2</v>
      </c>
      <c r="D771" s="5">
        <v>39485</v>
      </c>
      <c r="E771" s="6" t="s">
        <v>73</v>
      </c>
      <c r="F771" s="12" t="s">
        <v>74</v>
      </c>
      <c r="G771" s="12" t="s">
        <v>74</v>
      </c>
      <c r="H771" s="12" t="s">
        <v>133</v>
      </c>
      <c r="I771" s="12" t="s">
        <v>93</v>
      </c>
      <c r="J771" s="12" t="s">
        <v>110</v>
      </c>
      <c r="K771" s="11">
        <v>15</v>
      </c>
      <c r="L771" s="12" t="str">
        <f t="shared" si="48"/>
        <v>10-15</v>
      </c>
      <c r="M771" s="12" t="s">
        <v>94</v>
      </c>
      <c r="N771" s="12">
        <v>8</v>
      </c>
      <c r="O771" s="12" t="s">
        <v>58</v>
      </c>
      <c r="P771" s="12" t="s">
        <v>46</v>
      </c>
      <c r="Q771" s="7"/>
      <c r="R771" s="7">
        <v>2</v>
      </c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4">
        <f t="shared" si="49"/>
        <v>7.5</v>
      </c>
      <c r="AF771" s="8">
        <f t="shared" si="50"/>
        <v>2</v>
      </c>
      <c r="AG771" s="8">
        <v>10.71</v>
      </c>
      <c r="AH771" s="4">
        <f t="shared" si="51"/>
        <v>0.05</v>
      </c>
      <c r="AI771" s="4">
        <f t="shared" si="51"/>
        <v>0.26775000000000004</v>
      </c>
      <c r="AK771" s="10">
        <f>Q771*(0.0145*((2.5/1.08175)^3.053))+R771*(0.0145*((7.5/1.08175)^3.053))+S771*(0.0145*((15/1.08175)^3.053))+T771*(0.0145*((25/1.08175)^3.053))+U771*(0.0145*((35/1.08175)^3.053))+V771*(0.0145*((45/1.08175)^3.053))+W771*(0.0145*((55/1.08175)^3.053))</f>
        <v>10.709534581199778</v>
      </c>
    </row>
    <row r="772" spans="1:37" s="13" customFormat="1" ht="12.75" customHeight="1">
      <c r="A772" s="12">
        <v>57</v>
      </c>
      <c r="B772" s="12">
        <v>4</v>
      </c>
      <c r="C772" s="12">
        <v>2</v>
      </c>
      <c r="D772" s="5">
        <v>39485</v>
      </c>
      <c r="E772" s="6" t="s">
        <v>73</v>
      </c>
      <c r="F772" s="12" t="s">
        <v>74</v>
      </c>
      <c r="G772" s="12" t="s">
        <v>74</v>
      </c>
      <c r="H772" s="12" t="s">
        <v>133</v>
      </c>
      <c r="I772" s="12" t="s">
        <v>93</v>
      </c>
      <c r="J772" s="12" t="s">
        <v>110</v>
      </c>
      <c r="K772" s="11">
        <v>15</v>
      </c>
      <c r="L772" s="12" t="str">
        <f t="shared" si="48"/>
        <v>10-15</v>
      </c>
      <c r="M772" s="12" t="s">
        <v>94</v>
      </c>
      <c r="N772" s="12">
        <v>9</v>
      </c>
      <c r="O772" s="12" t="s">
        <v>129</v>
      </c>
      <c r="P772" s="6" t="s">
        <v>63</v>
      </c>
      <c r="Q772" s="7"/>
      <c r="R772" s="7"/>
      <c r="S772" s="7"/>
      <c r="T772" s="7">
        <v>2</v>
      </c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4">
        <f t="shared" si="49"/>
        <v>25</v>
      </c>
      <c r="AF772" s="8">
        <f t="shared" si="50"/>
        <v>2</v>
      </c>
      <c r="AG772" s="8">
        <v>335.6</v>
      </c>
      <c r="AH772" s="4">
        <f t="shared" si="51"/>
        <v>0.05</v>
      </c>
      <c r="AI772" s="4">
        <f t="shared" si="51"/>
        <v>8.39</v>
      </c>
      <c r="AJ772" s="9"/>
      <c r="AK772" s="10">
        <f>S772*(0.0105*(15^3.007))+T772*(0.0105*(25^3.007))</f>
        <v>335.60227857296752</v>
      </c>
    </row>
    <row r="773" spans="1:37" s="13" customFormat="1" ht="12.75" customHeight="1">
      <c r="A773" s="12">
        <v>57</v>
      </c>
      <c r="B773" s="12">
        <v>4</v>
      </c>
      <c r="C773" s="12">
        <v>2</v>
      </c>
      <c r="D773" s="5">
        <v>39485</v>
      </c>
      <c r="E773" s="6" t="s">
        <v>73</v>
      </c>
      <c r="F773" s="12" t="s">
        <v>74</v>
      </c>
      <c r="G773" s="12" t="s">
        <v>74</v>
      </c>
      <c r="H773" s="12" t="s">
        <v>133</v>
      </c>
      <c r="I773" s="12" t="s">
        <v>93</v>
      </c>
      <c r="J773" s="12" t="s">
        <v>110</v>
      </c>
      <c r="K773" s="11">
        <v>15</v>
      </c>
      <c r="L773" s="12" t="str">
        <f t="shared" si="48"/>
        <v>10-15</v>
      </c>
      <c r="M773" s="12" t="s">
        <v>94</v>
      </c>
      <c r="N773" s="12">
        <v>10</v>
      </c>
      <c r="O773" s="12" t="s">
        <v>122</v>
      </c>
      <c r="P773" s="6" t="s">
        <v>46</v>
      </c>
      <c r="Q773" s="7"/>
      <c r="R773" s="7">
        <v>2</v>
      </c>
      <c r="S773" s="7">
        <v>1</v>
      </c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4">
        <f t="shared" si="49"/>
        <v>10</v>
      </c>
      <c r="AF773" s="8">
        <f t="shared" si="50"/>
        <v>3</v>
      </c>
      <c r="AG773" s="8">
        <v>61.77</v>
      </c>
      <c r="AH773" s="4">
        <f t="shared" si="51"/>
        <v>7.4999999999999997E-2</v>
      </c>
      <c r="AI773" s="4">
        <f t="shared" si="51"/>
        <v>1.5442500000000001</v>
      </c>
      <c r="AJ773" s="9"/>
      <c r="AK773" s="10">
        <f>Q773*(0.0087*(2.5^3.202))+R773*(0.0087*(7.5^3.202))+S773*(0.0087*(15^3.202))+T773*(0.0087*(25^3.202))</f>
        <v>61.76948487532777</v>
      </c>
    </row>
    <row r="774" spans="1:37" ht="12.75" customHeight="1">
      <c r="A774" s="12">
        <v>57</v>
      </c>
      <c r="B774" s="12">
        <v>4</v>
      </c>
      <c r="C774" s="12">
        <v>2</v>
      </c>
      <c r="D774" s="5">
        <v>39485</v>
      </c>
      <c r="E774" s="6" t="s">
        <v>73</v>
      </c>
      <c r="F774" s="12" t="s">
        <v>74</v>
      </c>
      <c r="G774" s="12" t="s">
        <v>74</v>
      </c>
      <c r="H774" s="12" t="s">
        <v>133</v>
      </c>
      <c r="I774" s="12" t="s">
        <v>93</v>
      </c>
      <c r="J774" s="12" t="s">
        <v>110</v>
      </c>
      <c r="K774" s="11">
        <v>15</v>
      </c>
      <c r="L774" s="12" t="str">
        <f t="shared" si="48"/>
        <v>10-15</v>
      </c>
      <c r="M774" s="12" t="s">
        <v>94</v>
      </c>
      <c r="N774" s="12">
        <v>11</v>
      </c>
      <c r="O774" s="12" t="s">
        <v>51</v>
      </c>
      <c r="P774" s="6" t="s">
        <v>48</v>
      </c>
      <c r="T774" s="7">
        <v>1</v>
      </c>
      <c r="AE774" s="4">
        <f t="shared" si="49"/>
        <v>25</v>
      </c>
      <c r="AF774" s="8">
        <f t="shared" si="50"/>
        <v>1</v>
      </c>
      <c r="AG774" s="8">
        <v>381.64</v>
      </c>
      <c r="AH774" s="4">
        <f t="shared" si="51"/>
        <v>2.5000000000000001E-2</v>
      </c>
      <c r="AI774" s="4">
        <f t="shared" si="51"/>
        <v>9.5410000000000004</v>
      </c>
      <c r="AJ774" s="9"/>
      <c r="AK774" s="10">
        <f>Q774*(0.0337*(2.5^2.9))+R774*(0.0337*(7.5^2.9))+S774*(0.0337*(15^2.9))+T774*(0.0337*(25^2.9))+U774*(0.0337*(35^2.9))</f>
        <v>381.64179165528623</v>
      </c>
    </row>
    <row r="775" spans="1:37" ht="12.75" customHeight="1">
      <c r="A775" s="12">
        <v>57</v>
      </c>
      <c r="B775" s="12">
        <v>4</v>
      </c>
      <c r="C775" s="12">
        <v>2</v>
      </c>
      <c r="D775" s="5">
        <v>39485</v>
      </c>
      <c r="E775" s="6" t="s">
        <v>73</v>
      </c>
      <c r="F775" s="12" t="s">
        <v>74</v>
      </c>
      <c r="G775" s="12" t="s">
        <v>74</v>
      </c>
      <c r="H775" s="12" t="s">
        <v>133</v>
      </c>
      <c r="I775" s="12" t="s">
        <v>93</v>
      </c>
      <c r="J775" s="12" t="s">
        <v>110</v>
      </c>
      <c r="K775" s="11">
        <v>15</v>
      </c>
      <c r="L775" s="12" t="str">
        <f t="shared" si="48"/>
        <v>10-15</v>
      </c>
      <c r="M775" s="12" t="s">
        <v>94</v>
      </c>
      <c r="N775" s="12">
        <v>12</v>
      </c>
      <c r="O775" s="12" t="s">
        <v>62</v>
      </c>
      <c r="P775" s="12" t="s">
        <v>63</v>
      </c>
      <c r="S775" s="7">
        <v>1</v>
      </c>
      <c r="T775" s="15">
        <v>2</v>
      </c>
      <c r="AE775" s="4">
        <f t="shared" si="49"/>
        <v>21.7</v>
      </c>
      <c r="AF775" s="8">
        <f t="shared" si="50"/>
        <v>3</v>
      </c>
      <c r="AG775" s="8">
        <v>592.29999999999995</v>
      </c>
      <c r="AH775" s="4">
        <f t="shared" si="51"/>
        <v>7.4999999999999997E-2</v>
      </c>
      <c r="AI775" s="4">
        <f t="shared" si="51"/>
        <v>14.807499999999999</v>
      </c>
      <c r="AJ775" s="9"/>
      <c r="AK775" s="10">
        <f>R775*(0.0114*(7.5^3.128))+S775*(0.0114*(15^3.128))+T775*(0.0114*(25^3.128))+U775*(0.0114*(35^3.128))</f>
        <v>592.30214028278965</v>
      </c>
    </row>
    <row r="776" spans="1:37" ht="12.75" customHeight="1">
      <c r="A776" s="12">
        <v>57</v>
      </c>
      <c r="B776" s="12">
        <v>4</v>
      </c>
      <c r="C776" s="12">
        <v>2</v>
      </c>
      <c r="D776" s="5">
        <v>39485</v>
      </c>
      <c r="E776" s="6" t="s">
        <v>73</v>
      </c>
      <c r="F776" s="12" t="s">
        <v>74</v>
      </c>
      <c r="G776" s="12" t="s">
        <v>74</v>
      </c>
      <c r="H776" s="12" t="s">
        <v>133</v>
      </c>
      <c r="I776" s="12" t="s">
        <v>93</v>
      </c>
      <c r="J776" s="12" t="s">
        <v>110</v>
      </c>
      <c r="K776" s="11">
        <v>15</v>
      </c>
      <c r="L776" s="12" t="str">
        <f t="shared" si="48"/>
        <v>10-15</v>
      </c>
      <c r="M776" s="12" t="s">
        <v>94</v>
      </c>
      <c r="N776" s="12">
        <v>13</v>
      </c>
      <c r="O776" s="12" t="s">
        <v>83</v>
      </c>
      <c r="P776" s="6" t="s">
        <v>84</v>
      </c>
      <c r="R776" s="7">
        <v>8</v>
      </c>
      <c r="AE776" s="4">
        <f t="shared" si="49"/>
        <v>7.5</v>
      </c>
      <c r="AF776" s="8">
        <f t="shared" si="50"/>
        <v>8</v>
      </c>
      <c r="AG776" s="8">
        <v>98.43</v>
      </c>
      <c r="AH776" s="4">
        <f t="shared" si="51"/>
        <v>0.2</v>
      </c>
      <c r="AI776" s="4">
        <f t="shared" si="51"/>
        <v>2.46075</v>
      </c>
      <c r="AJ776" s="9"/>
      <c r="AK776" s="10">
        <f>Q776*(0.0349*(2.5^2.9109))+R776*(0.0349*(7.5^2.9109))+S776*(0.0349*(15^2.9109))</f>
        <v>98.43085228557824</v>
      </c>
    </row>
    <row r="777" spans="1:37" ht="12.75" customHeight="1">
      <c r="A777" s="12">
        <v>57</v>
      </c>
      <c r="B777" s="12">
        <v>4</v>
      </c>
      <c r="C777" s="12">
        <v>2</v>
      </c>
      <c r="D777" s="5">
        <v>39485</v>
      </c>
      <c r="E777" s="6" t="s">
        <v>73</v>
      </c>
      <c r="F777" s="12" t="s">
        <v>74</v>
      </c>
      <c r="G777" s="12" t="s">
        <v>74</v>
      </c>
      <c r="H777" s="12" t="s">
        <v>133</v>
      </c>
      <c r="I777" s="12" t="s">
        <v>93</v>
      </c>
      <c r="J777" s="12" t="s">
        <v>110</v>
      </c>
      <c r="K777" s="11">
        <v>15</v>
      </c>
      <c r="L777" s="12" t="str">
        <f t="shared" si="48"/>
        <v>10-15</v>
      </c>
      <c r="M777" s="12" t="s">
        <v>94</v>
      </c>
      <c r="N777" s="12">
        <v>14</v>
      </c>
      <c r="O777" s="12" t="s">
        <v>105</v>
      </c>
      <c r="P777" s="12" t="s">
        <v>46</v>
      </c>
      <c r="T777" s="15">
        <v>1</v>
      </c>
      <c r="AE777" s="4">
        <f t="shared" si="49"/>
        <v>25</v>
      </c>
      <c r="AF777" s="8">
        <f t="shared" si="50"/>
        <v>1</v>
      </c>
      <c r="AG777" s="8">
        <v>250.61</v>
      </c>
      <c r="AH777" s="4">
        <f t="shared" si="51"/>
        <v>2.5000000000000001E-2</v>
      </c>
      <c r="AI777" s="4">
        <f t="shared" si="51"/>
        <v>6.26525</v>
      </c>
      <c r="AJ777" s="9"/>
      <c r="AK777" s="10">
        <f>S777*(0.0168*(15^2.9856))+T777*(0.0168*(25^2.9856))</f>
        <v>250.61033187249495</v>
      </c>
    </row>
    <row r="778" spans="1:37" s="13" customFormat="1" ht="12.75" customHeight="1">
      <c r="A778" s="12">
        <v>57</v>
      </c>
      <c r="B778" s="12">
        <v>4</v>
      </c>
      <c r="C778" s="12">
        <v>2</v>
      </c>
      <c r="D778" s="5">
        <v>39485</v>
      </c>
      <c r="E778" s="6" t="s">
        <v>73</v>
      </c>
      <c r="F778" s="12" t="s">
        <v>74</v>
      </c>
      <c r="G778" s="12" t="s">
        <v>74</v>
      </c>
      <c r="H778" s="12" t="s">
        <v>133</v>
      </c>
      <c r="I778" s="12" t="s">
        <v>93</v>
      </c>
      <c r="J778" s="12" t="s">
        <v>110</v>
      </c>
      <c r="K778" s="11">
        <v>15</v>
      </c>
      <c r="L778" s="12" t="str">
        <f t="shared" si="48"/>
        <v>10-15</v>
      </c>
      <c r="M778" s="12" t="s">
        <v>94</v>
      </c>
      <c r="N778" s="12">
        <v>15</v>
      </c>
      <c r="O778" s="12" t="s">
        <v>55</v>
      </c>
      <c r="P778" s="6" t="s">
        <v>56</v>
      </c>
      <c r="Q778" s="7">
        <v>3</v>
      </c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4">
        <f t="shared" si="49"/>
        <v>2.5</v>
      </c>
      <c r="AF778" s="8">
        <f t="shared" si="50"/>
        <v>3</v>
      </c>
      <c r="AG778" s="8">
        <v>0.52</v>
      </c>
      <c r="AH778" s="4">
        <f t="shared" si="51"/>
        <v>7.4999999999999997E-2</v>
      </c>
      <c r="AI778" s="4">
        <f t="shared" si="51"/>
        <v>1.3000000000000001E-2</v>
      </c>
      <c r="AJ778" s="9"/>
      <c r="AK778" s="10">
        <f>Q778*(0.0109*(2.5^3.0249))+R778*(0.0109*(7.5^3.0249))</f>
        <v>0.52272886796596185</v>
      </c>
    </row>
    <row r="779" spans="1:37" s="13" customFormat="1" ht="12.75" customHeight="1">
      <c r="A779" s="12">
        <v>57</v>
      </c>
      <c r="B779" s="12">
        <v>4</v>
      </c>
      <c r="C779" s="12">
        <v>2</v>
      </c>
      <c r="D779" s="5">
        <v>39485</v>
      </c>
      <c r="E779" s="6" t="s">
        <v>73</v>
      </c>
      <c r="F779" s="12" t="s">
        <v>74</v>
      </c>
      <c r="G779" s="12" t="s">
        <v>74</v>
      </c>
      <c r="H779" s="12" t="s">
        <v>133</v>
      </c>
      <c r="I779" s="12" t="s">
        <v>93</v>
      </c>
      <c r="J779" s="12" t="s">
        <v>110</v>
      </c>
      <c r="K779" s="11">
        <v>15</v>
      </c>
      <c r="L779" s="12" t="str">
        <f t="shared" si="48"/>
        <v>10-15</v>
      </c>
      <c r="M779" s="12" t="s">
        <v>94</v>
      </c>
      <c r="N779" s="12">
        <v>16</v>
      </c>
      <c r="O779" s="12" t="s">
        <v>85</v>
      </c>
      <c r="P779" s="6" t="s">
        <v>46</v>
      </c>
      <c r="Q779" s="7">
        <v>6</v>
      </c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4">
        <f t="shared" si="49"/>
        <v>2.5</v>
      </c>
      <c r="AF779" s="8">
        <f t="shared" si="50"/>
        <v>6</v>
      </c>
      <c r="AG779" s="8">
        <v>0.85</v>
      </c>
      <c r="AH779" s="4">
        <f t="shared" si="51"/>
        <v>0.15</v>
      </c>
      <c r="AI779" s="4">
        <f t="shared" si="51"/>
        <v>2.1249999999999998E-2</v>
      </c>
      <c r="AJ779" s="9"/>
      <c r="AK779" s="10">
        <f>Q779*(0.0091*(2.5^3))+R779*(0.0091*(7.5^3))</f>
        <v>0.85312499999999991</v>
      </c>
    </row>
    <row r="780" spans="1:37" ht="12.75" customHeight="1">
      <c r="A780" s="12">
        <v>57</v>
      </c>
      <c r="B780" s="12">
        <v>4</v>
      </c>
      <c r="C780" s="12">
        <v>2</v>
      </c>
      <c r="D780" s="5">
        <v>39485</v>
      </c>
      <c r="E780" s="6" t="s">
        <v>73</v>
      </c>
      <c r="F780" s="12" t="s">
        <v>74</v>
      </c>
      <c r="G780" s="12" t="s">
        <v>74</v>
      </c>
      <c r="H780" s="12" t="s">
        <v>133</v>
      </c>
      <c r="I780" s="12" t="s">
        <v>93</v>
      </c>
      <c r="J780" s="12" t="s">
        <v>110</v>
      </c>
      <c r="K780" s="11">
        <v>15</v>
      </c>
      <c r="L780" s="12" t="str">
        <f t="shared" si="48"/>
        <v>10-15</v>
      </c>
      <c r="M780" s="12" t="s">
        <v>94</v>
      </c>
      <c r="N780" s="12">
        <v>17</v>
      </c>
      <c r="O780" s="11" t="s">
        <v>97</v>
      </c>
      <c r="P780" s="12" t="s">
        <v>46</v>
      </c>
      <c r="R780" s="7">
        <v>2</v>
      </c>
      <c r="AE780" s="4">
        <f t="shared" si="49"/>
        <v>7.5</v>
      </c>
      <c r="AF780" s="8">
        <f t="shared" si="50"/>
        <v>2</v>
      </c>
      <c r="AG780" s="8">
        <v>5.19</v>
      </c>
      <c r="AH780" s="4">
        <f t="shared" si="51"/>
        <v>0.05</v>
      </c>
      <c r="AI780" s="4">
        <f t="shared" si="51"/>
        <v>0.12975</v>
      </c>
      <c r="AJ780" s="9"/>
      <c r="AK780" s="10">
        <f>Q780*(0.0026*(2.5^3.427))+R780*(0.0026*(7.5^3.427))+S780*(0.0026*(15^3.427))</f>
        <v>5.1860690307199979</v>
      </c>
    </row>
    <row r="781" spans="1:37" ht="12.75" customHeight="1">
      <c r="A781" s="12">
        <v>57</v>
      </c>
      <c r="B781" s="12">
        <v>4</v>
      </c>
      <c r="C781" s="12">
        <v>2</v>
      </c>
      <c r="D781" s="5">
        <v>39485</v>
      </c>
      <c r="E781" s="6" t="s">
        <v>73</v>
      </c>
      <c r="F781" s="12" t="s">
        <v>74</v>
      </c>
      <c r="G781" s="12" t="s">
        <v>74</v>
      </c>
      <c r="H781" s="12" t="s">
        <v>133</v>
      </c>
      <c r="I781" s="12" t="s">
        <v>93</v>
      </c>
      <c r="J781" s="12" t="s">
        <v>110</v>
      </c>
      <c r="K781" s="11">
        <v>15</v>
      </c>
      <c r="L781" s="12" t="str">
        <f t="shared" si="48"/>
        <v>10-15</v>
      </c>
      <c r="M781" s="12" t="s">
        <v>94</v>
      </c>
      <c r="N781" s="12">
        <v>18</v>
      </c>
      <c r="O781" s="12" t="s">
        <v>71</v>
      </c>
      <c r="P781" s="6" t="s">
        <v>46</v>
      </c>
      <c r="Q781" s="7">
        <v>1</v>
      </c>
      <c r="AE781" s="4">
        <f t="shared" si="49"/>
        <v>2.5</v>
      </c>
      <c r="AF781" s="8">
        <f t="shared" si="50"/>
        <v>1</v>
      </c>
      <c r="AG781" s="8">
        <v>0.14000000000000001</v>
      </c>
      <c r="AH781" s="4">
        <f t="shared" si="51"/>
        <v>2.5000000000000001E-2</v>
      </c>
      <c r="AI781" s="4">
        <f t="shared" si="51"/>
        <v>3.5000000000000005E-3</v>
      </c>
      <c r="AJ781" s="9"/>
      <c r="AK781" s="10">
        <f>Q781*(0.0089*(2.5^3))+R781*(0.0089*(7.5^3))</f>
        <v>0.13906250000000001</v>
      </c>
    </row>
    <row r="782" spans="1:37" ht="12.75" customHeight="1">
      <c r="A782" s="12">
        <v>58</v>
      </c>
      <c r="B782" s="12">
        <v>4</v>
      </c>
      <c r="C782" s="12">
        <v>2</v>
      </c>
      <c r="D782" s="5">
        <v>39485</v>
      </c>
      <c r="E782" s="6" t="s">
        <v>73</v>
      </c>
      <c r="F782" s="12" t="s">
        <v>74</v>
      </c>
      <c r="G782" s="12" t="s">
        <v>74</v>
      </c>
      <c r="H782" s="12" t="s">
        <v>133</v>
      </c>
      <c r="I782" s="12" t="s">
        <v>151</v>
      </c>
      <c r="J782" s="12" t="s">
        <v>110</v>
      </c>
      <c r="K782" s="11">
        <v>6</v>
      </c>
      <c r="L782" s="12" t="str">
        <f t="shared" si="48"/>
        <v>5-10</v>
      </c>
      <c r="M782" s="12" t="s">
        <v>42</v>
      </c>
      <c r="N782" s="12">
        <v>1</v>
      </c>
      <c r="O782" s="12" t="s">
        <v>107</v>
      </c>
      <c r="P782" s="6" t="s">
        <v>54</v>
      </c>
      <c r="U782" s="7">
        <v>12</v>
      </c>
      <c r="AE782" s="4">
        <f t="shared" si="49"/>
        <v>35</v>
      </c>
      <c r="AF782" s="8">
        <f t="shared" si="50"/>
        <v>12</v>
      </c>
      <c r="AG782" s="8">
        <v>9116.14</v>
      </c>
      <c r="AH782" s="4">
        <f t="shared" si="51"/>
        <v>0.3</v>
      </c>
      <c r="AI782" s="4">
        <f t="shared" si="51"/>
        <v>227.90349999999998</v>
      </c>
      <c r="AJ782" s="9"/>
      <c r="AK782" s="10">
        <f>R782*(0.0144*(7.5^3.1))+S782*(0.0162*(15^3.0252))+T782*(0.0162*(25^3.0252))+U782*(0.0162*(35^3.0252))+V782*(0.0162*(45^3.0252))</f>
        <v>9116.1383664000568</v>
      </c>
    </row>
    <row r="783" spans="1:37" ht="12.75" customHeight="1">
      <c r="A783" s="12">
        <v>58</v>
      </c>
      <c r="B783" s="12">
        <v>4</v>
      </c>
      <c r="C783" s="12">
        <v>2</v>
      </c>
      <c r="D783" s="5">
        <v>39485</v>
      </c>
      <c r="E783" s="6" t="s">
        <v>73</v>
      </c>
      <c r="F783" s="12" t="s">
        <v>74</v>
      </c>
      <c r="G783" s="12" t="s">
        <v>74</v>
      </c>
      <c r="H783" s="12" t="s">
        <v>133</v>
      </c>
      <c r="I783" s="12" t="s">
        <v>151</v>
      </c>
      <c r="J783" s="12" t="s">
        <v>110</v>
      </c>
      <c r="K783" s="11">
        <v>6</v>
      </c>
      <c r="L783" s="12" t="str">
        <f t="shared" si="48"/>
        <v>5-10</v>
      </c>
      <c r="M783" s="12" t="s">
        <v>42</v>
      </c>
      <c r="N783" s="12">
        <v>2</v>
      </c>
      <c r="O783" s="12" t="s">
        <v>77</v>
      </c>
      <c r="P783" s="6" t="s">
        <v>48</v>
      </c>
      <c r="T783" s="7">
        <v>1</v>
      </c>
      <c r="U783" s="7">
        <v>1</v>
      </c>
      <c r="AE783" s="4">
        <f t="shared" si="49"/>
        <v>30</v>
      </c>
      <c r="AF783" s="8">
        <f t="shared" si="50"/>
        <v>2</v>
      </c>
      <c r="AG783" s="8">
        <v>1531.02</v>
      </c>
      <c r="AH783" s="4">
        <f t="shared" si="51"/>
        <v>0.05</v>
      </c>
      <c r="AI783" s="4">
        <f t="shared" si="51"/>
        <v>38.275500000000001</v>
      </c>
      <c r="AJ783" s="9"/>
      <c r="AK783" s="10">
        <f>R783*(0.0428*(7.5^2.858))+S783*(0.0428*(15^2.858))+T783*(0.0428*(25^2.858))+U783*(0.0428*(35^2.858))</f>
        <v>1531.0239222041876</v>
      </c>
    </row>
    <row r="784" spans="1:37" s="9" customFormat="1" ht="12.75" customHeight="1">
      <c r="A784" s="12">
        <v>58</v>
      </c>
      <c r="B784" s="12">
        <v>4</v>
      </c>
      <c r="C784" s="12">
        <v>2</v>
      </c>
      <c r="D784" s="5">
        <v>39485</v>
      </c>
      <c r="E784" s="6" t="s">
        <v>73</v>
      </c>
      <c r="F784" s="12" t="s">
        <v>74</v>
      </c>
      <c r="G784" s="12" t="s">
        <v>74</v>
      </c>
      <c r="H784" s="12" t="s">
        <v>133</v>
      </c>
      <c r="I784" s="12" t="s">
        <v>151</v>
      </c>
      <c r="J784" s="12" t="s">
        <v>110</v>
      </c>
      <c r="K784" s="11">
        <v>6</v>
      </c>
      <c r="L784" s="12" t="str">
        <f t="shared" si="48"/>
        <v>5-10</v>
      </c>
      <c r="M784" s="12" t="s">
        <v>42</v>
      </c>
      <c r="N784" s="12">
        <v>3</v>
      </c>
      <c r="O784" s="12" t="s">
        <v>53</v>
      </c>
      <c r="P784" s="12" t="s">
        <v>54</v>
      </c>
      <c r="Q784" s="7"/>
      <c r="R784" s="7"/>
      <c r="S784" s="7">
        <v>2</v>
      </c>
      <c r="T784" s="7">
        <v>7</v>
      </c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4">
        <f t="shared" si="49"/>
        <v>22.8</v>
      </c>
      <c r="AF784" s="8">
        <f t="shared" si="50"/>
        <v>9</v>
      </c>
      <c r="AG784" s="8">
        <v>1905.77</v>
      </c>
      <c r="AH784" s="4">
        <f t="shared" si="51"/>
        <v>0.22500000000000001</v>
      </c>
      <c r="AI784" s="4">
        <f t="shared" si="51"/>
        <v>47.64425</v>
      </c>
      <c r="AK784" s="10">
        <f>Q784*(0.026*(2.5^2.87))+R784*(0.026*(7.5^2.87))+S784*(0.0236*((15/1.1)^2.975))+T784*(0.0236*((25/1.1)^2.975))+U784*(0.0236*((35/1.1)^2.975))</f>
        <v>1905.7692830103977</v>
      </c>
    </row>
    <row r="785" spans="1:37" ht="12.75" customHeight="1">
      <c r="A785" s="12">
        <v>58</v>
      </c>
      <c r="B785" s="12">
        <v>4</v>
      </c>
      <c r="C785" s="12">
        <v>2</v>
      </c>
      <c r="D785" s="5">
        <v>39485</v>
      </c>
      <c r="E785" s="6" t="s">
        <v>73</v>
      </c>
      <c r="F785" s="12" t="s">
        <v>74</v>
      </c>
      <c r="G785" s="12" t="s">
        <v>74</v>
      </c>
      <c r="H785" s="12" t="s">
        <v>133</v>
      </c>
      <c r="I785" s="12" t="s">
        <v>151</v>
      </c>
      <c r="J785" s="12" t="s">
        <v>110</v>
      </c>
      <c r="K785" s="11">
        <v>6</v>
      </c>
      <c r="L785" s="12" t="str">
        <f t="shared" si="48"/>
        <v>5-10</v>
      </c>
      <c r="M785" s="12" t="s">
        <v>42</v>
      </c>
      <c r="N785" s="12">
        <v>4</v>
      </c>
      <c r="O785" s="12" t="s">
        <v>138</v>
      </c>
      <c r="P785" s="12" t="s">
        <v>81</v>
      </c>
      <c r="T785" s="7">
        <v>7</v>
      </c>
      <c r="U785" s="7">
        <v>3</v>
      </c>
      <c r="AE785" s="4">
        <f t="shared" si="49"/>
        <v>28</v>
      </c>
      <c r="AF785" s="8">
        <f t="shared" si="50"/>
        <v>10</v>
      </c>
      <c r="AG785" s="8">
        <v>3493.2</v>
      </c>
      <c r="AH785" s="4">
        <f t="shared" si="51"/>
        <v>0.25</v>
      </c>
      <c r="AI785" s="4">
        <f t="shared" si="51"/>
        <v>87.33</v>
      </c>
      <c r="AJ785" s="9"/>
      <c r="AK785" s="10">
        <f>Q785*(0.0139*(2.5^3.016))+R785*(0.0139*(7.5^3.016))+S785*(0.0139*(15^3.016))+T785*(0.0139*(25^3.016))+U785*(0.0139*(35^3.016))</f>
        <v>3493.2039134202523</v>
      </c>
    </row>
    <row r="786" spans="1:37" ht="12.75" customHeight="1">
      <c r="A786" s="12">
        <v>58</v>
      </c>
      <c r="B786" s="12">
        <v>4</v>
      </c>
      <c r="C786" s="12">
        <v>2</v>
      </c>
      <c r="D786" s="5">
        <v>39485</v>
      </c>
      <c r="E786" s="6" t="s">
        <v>73</v>
      </c>
      <c r="F786" s="12" t="s">
        <v>74</v>
      </c>
      <c r="G786" s="12" t="s">
        <v>74</v>
      </c>
      <c r="H786" s="12" t="s">
        <v>133</v>
      </c>
      <c r="I786" s="12" t="s">
        <v>151</v>
      </c>
      <c r="J786" s="12" t="s">
        <v>110</v>
      </c>
      <c r="K786" s="11">
        <v>6</v>
      </c>
      <c r="L786" s="12" t="str">
        <f t="shared" si="48"/>
        <v>5-10</v>
      </c>
      <c r="M786" s="12" t="s">
        <v>42</v>
      </c>
      <c r="N786" s="12">
        <v>5</v>
      </c>
      <c r="O786" s="12" t="s">
        <v>60</v>
      </c>
      <c r="P786" s="12" t="s">
        <v>48</v>
      </c>
      <c r="R786" s="7">
        <v>2</v>
      </c>
      <c r="AE786" s="4">
        <f t="shared" si="49"/>
        <v>7.5</v>
      </c>
      <c r="AF786" s="8">
        <f t="shared" si="50"/>
        <v>2</v>
      </c>
      <c r="AG786" s="8">
        <v>14.07</v>
      </c>
      <c r="AH786" s="4">
        <f t="shared" si="51"/>
        <v>0.05</v>
      </c>
      <c r="AI786" s="4">
        <f t="shared" si="51"/>
        <v>0.35175000000000001</v>
      </c>
      <c r="AJ786" s="9"/>
      <c r="AK786" s="10">
        <f>Q786*(0.0197*(2.5^2.9174))+R786*(0.0197*(7.5^2.9174))+S786*(0.0197*(15^2.9174))</f>
        <v>14.073429816211023</v>
      </c>
    </row>
    <row r="787" spans="1:37" ht="12.75" customHeight="1">
      <c r="A787" s="12">
        <v>58</v>
      </c>
      <c r="B787" s="12">
        <v>4</v>
      </c>
      <c r="C787" s="12">
        <v>2</v>
      </c>
      <c r="D787" s="5">
        <v>39485</v>
      </c>
      <c r="E787" s="6" t="s">
        <v>73</v>
      </c>
      <c r="F787" s="12" t="s">
        <v>74</v>
      </c>
      <c r="G787" s="12" t="s">
        <v>74</v>
      </c>
      <c r="H787" s="12" t="s">
        <v>133</v>
      </c>
      <c r="I787" s="12" t="s">
        <v>151</v>
      </c>
      <c r="J787" s="12" t="s">
        <v>110</v>
      </c>
      <c r="K787" s="11">
        <v>6</v>
      </c>
      <c r="L787" s="12" t="str">
        <f t="shared" si="48"/>
        <v>5-10</v>
      </c>
      <c r="M787" s="12" t="s">
        <v>42</v>
      </c>
      <c r="N787" s="12">
        <v>6</v>
      </c>
      <c r="O787" s="12" t="s">
        <v>95</v>
      </c>
      <c r="P787" s="6" t="s">
        <v>56</v>
      </c>
      <c r="S787" s="7">
        <v>2</v>
      </c>
      <c r="T787" s="15">
        <v>7</v>
      </c>
      <c r="AE787" s="4">
        <f t="shared" si="49"/>
        <v>22.8</v>
      </c>
      <c r="AF787" s="8">
        <f t="shared" si="50"/>
        <v>9</v>
      </c>
      <c r="AG787" s="8">
        <v>2301.92</v>
      </c>
      <c r="AH787" s="4">
        <f t="shared" si="51"/>
        <v>0.22500000000000001</v>
      </c>
      <c r="AI787" s="4">
        <f t="shared" si="51"/>
        <v>57.548000000000002</v>
      </c>
      <c r="AJ787" s="9"/>
      <c r="AK787" s="10">
        <f>S787*(0.0204*(15^2.991))+T787*(0.0204*(25^2.991))+U787*(0.0204*(35^2.991))</f>
        <v>2301.9227475252833</v>
      </c>
    </row>
    <row r="788" spans="1:37" s="13" customFormat="1" ht="12.75" customHeight="1">
      <c r="A788" s="12">
        <v>58</v>
      </c>
      <c r="B788" s="12">
        <v>4</v>
      </c>
      <c r="C788" s="12">
        <v>2</v>
      </c>
      <c r="D788" s="5">
        <v>39485</v>
      </c>
      <c r="E788" s="6" t="s">
        <v>73</v>
      </c>
      <c r="F788" s="12" t="s">
        <v>74</v>
      </c>
      <c r="G788" s="12" t="s">
        <v>74</v>
      </c>
      <c r="H788" s="12" t="s">
        <v>133</v>
      </c>
      <c r="I788" s="12" t="s">
        <v>151</v>
      </c>
      <c r="J788" s="12" t="s">
        <v>110</v>
      </c>
      <c r="K788" s="11">
        <v>6</v>
      </c>
      <c r="L788" s="12" t="str">
        <f t="shared" si="48"/>
        <v>5-10</v>
      </c>
      <c r="M788" s="12" t="s">
        <v>42</v>
      </c>
      <c r="N788" s="12">
        <v>7</v>
      </c>
      <c r="O788" s="12" t="s">
        <v>103</v>
      </c>
      <c r="P788" s="12" t="s">
        <v>46</v>
      </c>
      <c r="Q788" s="7"/>
      <c r="R788" s="7"/>
      <c r="S788" s="7"/>
      <c r="T788" s="15">
        <v>1</v>
      </c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4">
        <f t="shared" si="49"/>
        <v>25</v>
      </c>
      <c r="AF788" s="8">
        <f t="shared" si="50"/>
        <v>1</v>
      </c>
      <c r="AG788" s="8">
        <v>201.24</v>
      </c>
      <c r="AH788" s="4">
        <f t="shared" si="51"/>
        <v>2.5000000000000001E-2</v>
      </c>
      <c r="AI788" s="4">
        <f t="shared" si="51"/>
        <v>5.0310000000000006</v>
      </c>
      <c r="AJ788" s="9"/>
      <c r="AK788" s="10">
        <f>T788*(0.0059*((25/1.15239)^3.392))+U788*(0.0059*((35/1.15239)^3.392))+V788*(0.0059*((45/1.15239)^3.392))</f>
        <v>201.24221164561177</v>
      </c>
    </row>
    <row r="789" spans="1:37" ht="12.75" customHeight="1">
      <c r="A789" s="12">
        <v>58</v>
      </c>
      <c r="B789" s="12">
        <v>4</v>
      </c>
      <c r="C789" s="12">
        <v>2</v>
      </c>
      <c r="D789" s="14">
        <v>39485</v>
      </c>
      <c r="E789" s="6" t="s">
        <v>73</v>
      </c>
      <c r="F789" s="12" t="s">
        <v>74</v>
      </c>
      <c r="G789" s="12" t="s">
        <v>74</v>
      </c>
      <c r="H789" s="12" t="s">
        <v>133</v>
      </c>
      <c r="I789" s="12" t="s">
        <v>151</v>
      </c>
      <c r="J789" s="12" t="s">
        <v>110</v>
      </c>
      <c r="K789" s="11">
        <v>6</v>
      </c>
      <c r="L789" s="12" t="str">
        <f t="shared" si="48"/>
        <v>5-10</v>
      </c>
      <c r="M789" s="12" t="s">
        <v>42</v>
      </c>
      <c r="N789" s="12">
        <v>8</v>
      </c>
      <c r="O789" s="12" t="s">
        <v>117</v>
      </c>
      <c r="P789" s="6" t="s">
        <v>46</v>
      </c>
      <c r="Q789" s="15">
        <v>4</v>
      </c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2">
        <f t="shared" si="49"/>
        <v>2.5</v>
      </c>
      <c r="AF789" s="16">
        <f t="shared" si="50"/>
        <v>4</v>
      </c>
      <c r="AG789" s="16">
        <v>0.73</v>
      </c>
      <c r="AH789" s="12">
        <f t="shared" si="51"/>
        <v>0.1</v>
      </c>
      <c r="AI789" s="4">
        <f t="shared" si="51"/>
        <v>1.8249999999999999E-2</v>
      </c>
      <c r="AJ789" s="6"/>
      <c r="AK789" s="10">
        <f>Q789*(0.0122*(2.5^2.95))+R789*(0.0122*(7.5^2.95))</f>
        <v>0.72835456676364729</v>
      </c>
    </row>
    <row r="790" spans="1:37" ht="12.75" customHeight="1">
      <c r="A790" s="12">
        <v>58</v>
      </c>
      <c r="B790" s="12">
        <v>4</v>
      </c>
      <c r="C790" s="12">
        <v>2</v>
      </c>
      <c r="D790" s="5">
        <v>39485</v>
      </c>
      <c r="E790" s="6" t="s">
        <v>73</v>
      </c>
      <c r="F790" s="12" t="s">
        <v>74</v>
      </c>
      <c r="G790" s="12" t="s">
        <v>74</v>
      </c>
      <c r="H790" s="12" t="s">
        <v>133</v>
      </c>
      <c r="I790" s="12" t="s">
        <v>151</v>
      </c>
      <c r="J790" s="12" t="s">
        <v>110</v>
      </c>
      <c r="K790" s="11">
        <v>6</v>
      </c>
      <c r="L790" s="12" t="str">
        <f t="shared" si="48"/>
        <v>5-10</v>
      </c>
      <c r="M790" s="12" t="s">
        <v>42</v>
      </c>
      <c r="N790" s="12">
        <v>9</v>
      </c>
      <c r="O790" s="12" t="s">
        <v>79</v>
      </c>
      <c r="P790" s="12" t="s">
        <v>54</v>
      </c>
      <c r="T790" s="15">
        <v>5</v>
      </c>
      <c r="U790" s="7">
        <v>1</v>
      </c>
      <c r="AE790" s="4">
        <f t="shared" si="49"/>
        <v>26.7</v>
      </c>
      <c r="AF790" s="8">
        <f t="shared" si="50"/>
        <v>6</v>
      </c>
      <c r="AG790" s="8">
        <v>2461.5300000000002</v>
      </c>
      <c r="AH790" s="4">
        <f t="shared" si="51"/>
        <v>0.15</v>
      </c>
      <c r="AI790" s="4">
        <f t="shared" si="51"/>
        <v>61.538250000000005</v>
      </c>
      <c r="AJ790" s="9"/>
      <c r="AK790" s="10">
        <f>Q790*(0.024*(2.5^2.93))+R790*(0.024*(7.5^2.93))+S790*(0.0225*((15/1.03416)^3))+T790*(0.0225*((25/1.03416)^3))+U790*(0.0225*((35/1.03416)^3))</f>
        <v>2461.5274375782192</v>
      </c>
    </row>
    <row r="791" spans="1:37" ht="12.75" customHeight="1">
      <c r="A791" s="12">
        <v>59</v>
      </c>
      <c r="B791" s="12">
        <v>5</v>
      </c>
      <c r="C791" s="12">
        <v>1</v>
      </c>
      <c r="D791" s="5">
        <v>39486</v>
      </c>
      <c r="E791" s="6" t="s">
        <v>37</v>
      </c>
      <c r="F791" s="12" t="s">
        <v>126</v>
      </c>
      <c r="G791" s="12" t="s">
        <v>126</v>
      </c>
      <c r="H791" s="12" t="s">
        <v>152</v>
      </c>
      <c r="I791" s="12" t="s">
        <v>57</v>
      </c>
      <c r="J791" s="12" t="s">
        <v>41</v>
      </c>
      <c r="K791" s="11">
        <v>23</v>
      </c>
      <c r="L791" s="4" t="str">
        <f t="shared" si="48"/>
        <v>20-25</v>
      </c>
      <c r="M791" s="12" t="s">
        <v>94</v>
      </c>
      <c r="N791" s="12">
        <v>1</v>
      </c>
      <c r="O791" s="12" t="s">
        <v>59</v>
      </c>
      <c r="P791" s="6" t="s">
        <v>46</v>
      </c>
      <c r="Q791" s="7">
        <v>7</v>
      </c>
      <c r="R791" s="7">
        <v>6</v>
      </c>
      <c r="AE791" s="4">
        <f t="shared" si="49"/>
        <v>4.8</v>
      </c>
      <c r="AF791" s="8">
        <f t="shared" si="50"/>
        <v>13</v>
      </c>
      <c r="AG791" s="8">
        <v>28.19</v>
      </c>
      <c r="AH791" s="4">
        <f t="shared" si="51"/>
        <v>0.32500000000000001</v>
      </c>
      <c r="AI791" s="4">
        <f t="shared" si="51"/>
        <v>0.70474999999999999</v>
      </c>
      <c r="AJ791" s="4" t="s">
        <v>153</v>
      </c>
      <c r="AK791" s="10">
        <f>Q791*(0.0093*(2.5^3.07))+R791*(0.0093*(7.5^3.07))+S791*(0.0093*(15^3.07))+T791*(0.0126*(25^3.0673))</f>
        <v>28.190995208001464</v>
      </c>
    </row>
    <row r="792" spans="1:37" ht="12.75" customHeight="1">
      <c r="A792" s="12">
        <v>59</v>
      </c>
      <c r="B792" s="12">
        <v>5</v>
      </c>
      <c r="C792" s="12">
        <v>1</v>
      </c>
      <c r="D792" s="5">
        <v>39486</v>
      </c>
      <c r="E792" s="6" t="s">
        <v>37</v>
      </c>
      <c r="F792" s="12" t="s">
        <v>126</v>
      </c>
      <c r="G792" s="12" t="s">
        <v>126</v>
      </c>
      <c r="H792" s="12" t="s">
        <v>152</v>
      </c>
      <c r="I792" s="12" t="s">
        <v>57</v>
      </c>
      <c r="J792" s="12" t="s">
        <v>41</v>
      </c>
      <c r="K792" s="11">
        <v>23</v>
      </c>
      <c r="L792" s="4" t="str">
        <f t="shared" si="48"/>
        <v>20-25</v>
      </c>
      <c r="M792" s="12" t="s">
        <v>94</v>
      </c>
      <c r="N792" s="12">
        <v>2</v>
      </c>
      <c r="O792" s="12" t="s">
        <v>49</v>
      </c>
      <c r="P792" s="6" t="s">
        <v>46</v>
      </c>
      <c r="Q792" s="7">
        <v>3</v>
      </c>
      <c r="R792" s="7">
        <v>1</v>
      </c>
      <c r="AE792" s="4">
        <f t="shared" si="49"/>
        <v>3.8</v>
      </c>
      <c r="AF792" s="8">
        <f t="shared" si="50"/>
        <v>4</v>
      </c>
      <c r="AG792" s="8">
        <v>6.56</v>
      </c>
      <c r="AH792" s="4">
        <f t="shared" si="51"/>
        <v>0.1</v>
      </c>
      <c r="AI792" s="4">
        <f t="shared" si="51"/>
        <v>0.16399999999999998</v>
      </c>
      <c r="AK792" s="10">
        <f>Q792*(0.007*(2.5^3.39))+R792*(0.0126*(7.5^3.0673))+S792*(0.0126*(15^3.0673))+T792*(0.0126*(25^3.0673))+U792*(0.0126*(35^3.0673))</f>
        <v>6.5566660241242127</v>
      </c>
    </row>
    <row r="793" spans="1:37" ht="12.75" customHeight="1">
      <c r="A793" s="12">
        <v>59</v>
      </c>
      <c r="B793" s="12">
        <v>5</v>
      </c>
      <c r="C793" s="12">
        <v>1</v>
      </c>
      <c r="D793" s="5">
        <v>39486</v>
      </c>
      <c r="E793" s="6" t="s">
        <v>37</v>
      </c>
      <c r="F793" s="12" t="s">
        <v>126</v>
      </c>
      <c r="G793" s="12" t="s">
        <v>126</v>
      </c>
      <c r="H793" s="12" t="s">
        <v>152</v>
      </c>
      <c r="I793" s="12" t="s">
        <v>57</v>
      </c>
      <c r="J793" s="12" t="s">
        <v>41</v>
      </c>
      <c r="K793" s="11">
        <v>23</v>
      </c>
      <c r="L793" s="4" t="str">
        <f t="shared" si="48"/>
        <v>20-25</v>
      </c>
      <c r="M793" s="12" t="s">
        <v>94</v>
      </c>
      <c r="N793" s="12">
        <v>3</v>
      </c>
      <c r="O793" s="12" t="s">
        <v>53</v>
      </c>
      <c r="P793" s="12" t="s">
        <v>54</v>
      </c>
      <c r="Q793" s="15">
        <v>2</v>
      </c>
      <c r="AE793" s="4">
        <f t="shared" si="49"/>
        <v>2.5</v>
      </c>
      <c r="AF793" s="8">
        <f t="shared" si="50"/>
        <v>2</v>
      </c>
      <c r="AG793" s="8">
        <v>0.72</v>
      </c>
      <c r="AH793" s="4">
        <f t="shared" si="51"/>
        <v>0.05</v>
      </c>
      <c r="AI793" s="4">
        <f t="shared" si="51"/>
        <v>1.7999999999999999E-2</v>
      </c>
      <c r="AK793" s="10">
        <f>Q793*(0.026*(2.5^2.87))+R793*(0.026*(7.5^2.87))+S793*(0.0236*((15/1.1)^2.975))+T793*(0.0236*((25/1.1)^2.975))+U793*(0.0236*((35/1.1)^2.975))</f>
        <v>0.72125887232243679</v>
      </c>
    </row>
    <row r="794" spans="1:37" ht="12.75" customHeight="1">
      <c r="A794" s="12">
        <v>59</v>
      </c>
      <c r="B794" s="12">
        <v>5</v>
      </c>
      <c r="C794" s="12">
        <v>1</v>
      </c>
      <c r="D794" s="5">
        <v>39486</v>
      </c>
      <c r="E794" s="6" t="s">
        <v>37</v>
      </c>
      <c r="F794" s="12" t="s">
        <v>126</v>
      </c>
      <c r="G794" s="12" t="s">
        <v>126</v>
      </c>
      <c r="H794" s="12" t="s">
        <v>152</v>
      </c>
      <c r="I794" s="12" t="s">
        <v>57</v>
      </c>
      <c r="J794" s="12" t="s">
        <v>41</v>
      </c>
      <c r="K794" s="11">
        <v>23</v>
      </c>
      <c r="L794" s="4" t="str">
        <f t="shared" si="48"/>
        <v>20-25</v>
      </c>
      <c r="M794" s="12" t="s">
        <v>94</v>
      </c>
      <c r="N794" s="12">
        <v>4</v>
      </c>
      <c r="O794" s="12" t="s">
        <v>127</v>
      </c>
      <c r="P794" s="12" t="s">
        <v>46</v>
      </c>
      <c r="T794" s="7">
        <v>1</v>
      </c>
      <c r="U794" s="7">
        <v>1</v>
      </c>
      <c r="AE794" s="4">
        <f t="shared" si="49"/>
        <v>30</v>
      </c>
      <c r="AF794" s="8">
        <f t="shared" si="50"/>
        <v>2</v>
      </c>
      <c r="AG794" s="8">
        <v>1172.5899999999999</v>
      </c>
      <c r="AH794" s="4">
        <f t="shared" si="51"/>
        <v>0.05</v>
      </c>
      <c r="AI794" s="4">
        <f t="shared" si="51"/>
        <v>29.314749999999997</v>
      </c>
      <c r="AJ794" s="13"/>
      <c r="AK794" s="10">
        <f>Q794*(0.0201*(2.5^2.9992))+R794*(0.0201*(7.5^2.9992))+S794*(0.0201*(15^2.9992))+T794*(0.0201*(25^2.9992))+U794*(0.0201*(35^2.9992))</f>
        <v>1172.5946168317848</v>
      </c>
    </row>
    <row r="795" spans="1:37" ht="12.75" customHeight="1">
      <c r="A795" s="12">
        <v>59</v>
      </c>
      <c r="B795" s="12">
        <v>5</v>
      </c>
      <c r="C795" s="12">
        <v>1</v>
      </c>
      <c r="D795" s="5">
        <v>39486</v>
      </c>
      <c r="E795" s="6" t="s">
        <v>37</v>
      </c>
      <c r="F795" s="12" t="s">
        <v>126</v>
      </c>
      <c r="G795" s="12" t="s">
        <v>126</v>
      </c>
      <c r="H795" s="12" t="s">
        <v>152</v>
      </c>
      <c r="I795" s="12" t="s">
        <v>57</v>
      </c>
      <c r="J795" s="12" t="s">
        <v>41</v>
      </c>
      <c r="K795" s="11">
        <v>23</v>
      </c>
      <c r="L795" s="4" t="str">
        <f t="shared" si="48"/>
        <v>20-25</v>
      </c>
      <c r="M795" s="12" t="s">
        <v>94</v>
      </c>
      <c r="N795" s="12">
        <v>5</v>
      </c>
      <c r="O795" s="12" t="s">
        <v>68</v>
      </c>
      <c r="P795" s="6" t="s">
        <v>46</v>
      </c>
      <c r="T795" s="7">
        <v>1</v>
      </c>
      <c r="U795" s="7">
        <v>1</v>
      </c>
      <c r="AE795" s="4">
        <f t="shared" si="49"/>
        <v>30</v>
      </c>
      <c r="AF795" s="8">
        <f t="shared" si="50"/>
        <v>2</v>
      </c>
      <c r="AG795" s="8">
        <v>601.44000000000005</v>
      </c>
      <c r="AH795" s="4">
        <f t="shared" si="51"/>
        <v>0.05</v>
      </c>
      <c r="AI795" s="4">
        <f t="shared" si="51"/>
        <v>15.036000000000001</v>
      </c>
      <c r="AK795" s="10">
        <f>Q795*(0.0208*((2.5/1.21)^3))+R795*(0.0208*((7.5/1.21)^3))+S795*(0.0208*((15/1.21)^3))+T795*(0.0079*(25^3.076))+U795*(0.0079*(35^3.076))</f>
        <v>601.44170638427977</v>
      </c>
    </row>
    <row r="796" spans="1:37" ht="12.75" customHeight="1">
      <c r="A796" s="12">
        <v>59</v>
      </c>
      <c r="B796" s="12">
        <v>5</v>
      </c>
      <c r="C796" s="12">
        <v>1</v>
      </c>
      <c r="D796" s="5">
        <v>39486</v>
      </c>
      <c r="E796" s="6" t="s">
        <v>37</v>
      </c>
      <c r="F796" s="12" t="s">
        <v>126</v>
      </c>
      <c r="G796" s="12" t="s">
        <v>126</v>
      </c>
      <c r="H796" s="12" t="s">
        <v>152</v>
      </c>
      <c r="I796" s="12" t="s">
        <v>57</v>
      </c>
      <c r="J796" s="12" t="s">
        <v>41</v>
      </c>
      <c r="K796" s="11">
        <v>23</v>
      </c>
      <c r="L796" s="4" t="str">
        <f t="shared" si="48"/>
        <v>20-25</v>
      </c>
      <c r="M796" s="12" t="s">
        <v>94</v>
      </c>
      <c r="N796" s="12">
        <v>6</v>
      </c>
      <c r="O796" s="12" t="s">
        <v>47</v>
      </c>
      <c r="P796" s="12" t="s">
        <v>48</v>
      </c>
      <c r="Q796" s="15">
        <v>1</v>
      </c>
      <c r="AE796" s="4">
        <f t="shared" si="49"/>
        <v>2.5</v>
      </c>
      <c r="AF796" s="8">
        <f t="shared" si="50"/>
        <v>1</v>
      </c>
      <c r="AG796" s="8">
        <v>0.42</v>
      </c>
      <c r="AH796" s="4">
        <f t="shared" si="51"/>
        <v>2.5000000000000001E-2</v>
      </c>
      <c r="AI796" s="4">
        <f t="shared" si="51"/>
        <v>1.0499999999999999E-2</v>
      </c>
      <c r="AK796" s="10">
        <f>Q796*(0.0251*(2.5^3.076))+R796*(0.0251*(7.5^3.076))+S796*(0.0251*(15^3.076))</f>
        <v>0.42047210410157781</v>
      </c>
    </row>
    <row r="797" spans="1:37" ht="12.75" customHeight="1">
      <c r="A797" s="12">
        <v>59</v>
      </c>
      <c r="B797" s="12">
        <v>5</v>
      </c>
      <c r="C797" s="12">
        <v>1</v>
      </c>
      <c r="D797" s="5">
        <v>39486</v>
      </c>
      <c r="E797" s="6" t="s">
        <v>37</v>
      </c>
      <c r="F797" s="12" t="s">
        <v>126</v>
      </c>
      <c r="G797" s="12" t="s">
        <v>126</v>
      </c>
      <c r="H797" s="12" t="s">
        <v>152</v>
      </c>
      <c r="I797" s="12" t="s">
        <v>57</v>
      </c>
      <c r="J797" s="12" t="s">
        <v>41</v>
      </c>
      <c r="K797" s="11">
        <v>23</v>
      </c>
      <c r="L797" s="4" t="str">
        <f t="shared" si="48"/>
        <v>20-25</v>
      </c>
      <c r="M797" s="12" t="s">
        <v>94</v>
      </c>
      <c r="N797" s="12">
        <v>7</v>
      </c>
      <c r="O797" s="12" t="s">
        <v>52</v>
      </c>
      <c r="P797" s="6" t="s">
        <v>46</v>
      </c>
      <c r="S797" s="7">
        <v>40</v>
      </c>
      <c r="AE797" s="4">
        <f t="shared" si="49"/>
        <v>15</v>
      </c>
      <c r="AF797" s="8">
        <f t="shared" si="50"/>
        <v>40</v>
      </c>
      <c r="AG797" s="8">
        <v>1000.07</v>
      </c>
      <c r="AH797" s="4">
        <f t="shared" si="51"/>
        <v>1</v>
      </c>
      <c r="AI797" s="4">
        <f t="shared" si="51"/>
        <v>25.001750000000001</v>
      </c>
      <c r="AJ797" s="13"/>
      <c r="AK797" s="10">
        <f>Q797*(0.01*(((2.5-1.82)/1.15)^3.208))+R797*(0.01*(((7.5-1.82)/1.15)^3.208))+S797*(0.01*(((15-1.82)/1.15)^3.208))+T797*(0.01*(((25-1.82)/1.15)^3.208))</f>
        <v>1000.0689776535983</v>
      </c>
    </row>
    <row r="798" spans="1:37" s="13" customFormat="1" ht="12.75" customHeight="1">
      <c r="A798" s="12">
        <v>59</v>
      </c>
      <c r="B798" s="12">
        <v>5</v>
      </c>
      <c r="C798" s="12">
        <v>1</v>
      </c>
      <c r="D798" s="5">
        <v>39486</v>
      </c>
      <c r="E798" s="6" t="s">
        <v>37</v>
      </c>
      <c r="F798" s="12" t="s">
        <v>126</v>
      </c>
      <c r="G798" s="12" t="s">
        <v>126</v>
      </c>
      <c r="H798" s="12" t="s">
        <v>152</v>
      </c>
      <c r="I798" s="12" t="s">
        <v>57</v>
      </c>
      <c r="J798" s="12" t="s">
        <v>41</v>
      </c>
      <c r="K798" s="11">
        <v>23</v>
      </c>
      <c r="L798" s="4" t="str">
        <f t="shared" si="48"/>
        <v>20-25</v>
      </c>
      <c r="M798" s="12" t="s">
        <v>94</v>
      </c>
      <c r="N798" s="12">
        <v>8</v>
      </c>
      <c r="O798" s="12" t="s">
        <v>106</v>
      </c>
      <c r="P798" s="6" t="s">
        <v>81</v>
      </c>
      <c r="Q798" s="7"/>
      <c r="R798" s="7"/>
      <c r="S798" s="7"/>
      <c r="T798" s="7">
        <v>3</v>
      </c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4">
        <f t="shared" si="49"/>
        <v>25</v>
      </c>
      <c r="AF798" s="8">
        <f t="shared" si="50"/>
        <v>3</v>
      </c>
      <c r="AG798" s="8">
        <v>1203.06</v>
      </c>
      <c r="AH798" s="4">
        <f t="shared" si="51"/>
        <v>7.4999999999999997E-2</v>
      </c>
      <c r="AI798" s="4">
        <f t="shared" si="51"/>
        <v>30.076499999999999</v>
      </c>
      <c r="AJ798" s="4"/>
      <c r="AK798" s="10">
        <f>R798*(0.111*((7.5*0.813)^2.72))+S798*(0.111*((15*0.813)^2.72))+T798*(0.111*((25*0.813)^2.72))+U798*(0.111*((35*0.813)^2.72))</f>
        <v>1203.0601488615741</v>
      </c>
    </row>
    <row r="799" spans="1:37" ht="12.75" customHeight="1">
      <c r="A799" s="12">
        <v>59</v>
      </c>
      <c r="B799" s="12">
        <v>5</v>
      </c>
      <c r="C799" s="12">
        <v>1</v>
      </c>
      <c r="D799" s="5">
        <v>39486</v>
      </c>
      <c r="E799" s="6" t="s">
        <v>37</v>
      </c>
      <c r="F799" s="12" t="s">
        <v>126</v>
      </c>
      <c r="G799" s="12" t="s">
        <v>126</v>
      </c>
      <c r="H799" s="12" t="s">
        <v>152</v>
      </c>
      <c r="I799" s="12" t="s">
        <v>57</v>
      </c>
      <c r="J799" s="12" t="s">
        <v>41</v>
      </c>
      <c r="K799" s="11">
        <v>23</v>
      </c>
      <c r="L799" s="4" t="str">
        <f t="shared" si="48"/>
        <v>20-25</v>
      </c>
      <c r="M799" s="12" t="s">
        <v>94</v>
      </c>
      <c r="N799" s="12">
        <v>9</v>
      </c>
      <c r="O799" s="12" t="s">
        <v>79</v>
      </c>
      <c r="P799" s="12" t="s">
        <v>54</v>
      </c>
      <c r="U799" s="7">
        <v>1</v>
      </c>
      <c r="AE799" s="4">
        <f t="shared" si="49"/>
        <v>35</v>
      </c>
      <c r="AF799" s="8">
        <f t="shared" si="50"/>
        <v>1</v>
      </c>
      <c r="AG799" s="8">
        <v>872.21</v>
      </c>
      <c r="AH799" s="4">
        <f t="shared" si="51"/>
        <v>2.5000000000000001E-2</v>
      </c>
      <c r="AI799" s="4">
        <f t="shared" si="51"/>
        <v>21.805250000000001</v>
      </c>
      <c r="AK799" s="10">
        <f>Q799*(0.024*(2.5^2.93))+R799*(0.024*(7.5^2.93))+S799*(0.0225*((15/1.03416)^3))+T799*(0.0225*((25/1.03416)^3))+U799*(0.0225*((35/1.03416)^3))</f>
        <v>872.21478418319157</v>
      </c>
    </row>
    <row r="800" spans="1:37" ht="12.75" customHeight="1">
      <c r="A800" s="12">
        <v>59</v>
      </c>
      <c r="B800" s="12">
        <v>5</v>
      </c>
      <c r="C800" s="12">
        <v>1</v>
      </c>
      <c r="D800" s="5">
        <v>39486</v>
      </c>
      <c r="E800" s="6" t="s">
        <v>37</v>
      </c>
      <c r="F800" s="12" t="s">
        <v>126</v>
      </c>
      <c r="G800" s="12" t="s">
        <v>126</v>
      </c>
      <c r="H800" s="12" t="s">
        <v>152</v>
      </c>
      <c r="I800" s="12" t="s">
        <v>57</v>
      </c>
      <c r="J800" s="12" t="s">
        <v>41</v>
      </c>
      <c r="K800" s="11">
        <v>23</v>
      </c>
      <c r="L800" s="4" t="str">
        <f t="shared" si="48"/>
        <v>20-25</v>
      </c>
      <c r="M800" s="12" t="s">
        <v>94</v>
      </c>
      <c r="N800" s="12">
        <v>10</v>
      </c>
      <c r="O800" s="12" t="s">
        <v>82</v>
      </c>
      <c r="P800" s="6" t="s">
        <v>46</v>
      </c>
      <c r="T800" s="7">
        <v>3</v>
      </c>
      <c r="U800" s="7">
        <v>1</v>
      </c>
      <c r="AE800" s="4">
        <f t="shared" si="49"/>
        <v>27.5</v>
      </c>
      <c r="AF800" s="8">
        <f t="shared" si="50"/>
        <v>4</v>
      </c>
      <c r="AG800" s="8">
        <v>1392.36</v>
      </c>
      <c r="AH800" s="4">
        <f t="shared" si="51"/>
        <v>0.1</v>
      </c>
      <c r="AI800" s="4">
        <f t="shared" si="51"/>
        <v>34.808999999999997</v>
      </c>
      <c r="AK800" s="10">
        <f>Q800*(0.0121*((2.5/1.09)^3.161))+R800*(0.0121*((7.5/1.09)^3.161))+S800*(0.0335*(15^2.772))+T800*(0.0335*(25^2.772))+U800*(0.0335*(35^2.772))</f>
        <v>1392.3589441917516</v>
      </c>
    </row>
    <row r="801" spans="1:37" ht="12.75" customHeight="1">
      <c r="A801" s="12">
        <v>59</v>
      </c>
      <c r="B801" s="12">
        <v>5</v>
      </c>
      <c r="C801" s="12">
        <v>1</v>
      </c>
      <c r="D801" s="5">
        <v>39486</v>
      </c>
      <c r="E801" s="6" t="s">
        <v>37</v>
      </c>
      <c r="F801" s="12" t="s">
        <v>126</v>
      </c>
      <c r="G801" s="12" t="s">
        <v>126</v>
      </c>
      <c r="H801" s="12" t="s">
        <v>152</v>
      </c>
      <c r="I801" s="12" t="s">
        <v>57</v>
      </c>
      <c r="J801" s="12" t="s">
        <v>41</v>
      </c>
      <c r="K801" s="11">
        <v>23</v>
      </c>
      <c r="L801" s="4" t="str">
        <f t="shared" si="48"/>
        <v>20-25</v>
      </c>
      <c r="M801" s="12" t="s">
        <v>94</v>
      </c>
      <c r="N801" s="12">
        <v>11</v>
      </c>
      <c r="O801" s="12" t="s">
        <v>60</v>
      </c>
      <c r="P801" s="12" t="s">
        <v>48</v>
      </c>
      <c r="R801" s="7">
        <v>2</v>
      </c>
      <c r="AE801" s="4">
        <f t="shared" si="49"/>
        <v>7.5</v>
      </c>
      <c r="AF801" s="8">
        <f t="shared" si="50"/>
        <v>2</v>
      </c>
      <c r="AG801" s="8">
        <v>14.07</v>
      </c>
      <c r="AH801" s="4">
        <f t="shared" si="51"/>
        <v>0.05</v>
      </c>
      <c r="AI801" s="4">
        <f t="shared" si="51"/>
        <v>0.35175000000000001</v>
      </c>
      <c r="AK801" s="10">
        <f>Q801*(0.0197*(2.5^2.9174))+R801*(0.0197*(7.5^2.9174))+S801*(0.0197*(15^2.9174))</f>
        <v>14.073429816211023</v>
      </c>
    </row>
    <row r="802" spans="1:37" ht="12.75" customHeight="1">
      <c r="A802" s="12">
        <v>59</v>
      </c>
      <c r="B802" s="12">
        <v>5</v>
      </c>
      <c r="C802" s="12">
        <v>1</v>
      </c>
      <c r="D802" s="5">
        <v>39486</v>
      </c>
      <c r="E802" s="6" t="s">
        <v>37</v>
      </c>
      <c r="F802" s="12" t="s">
        <v>126</v>
      </c>
      <c r="G802" s="12" t="s">
        <v>126</v>
      </c>
      <c r="H802" s="12" t="s">
        <v>152</v>
      </c>
      <c r="I802" s="12" t="s">
        <v>57</v>
      </c>
      <c r="J802" s="12" t="s">
        <v>41</v>
      </c>
      <c r="K802" s="11">
        <v>23</v>
      </c>
      <c r="L802" s="4" t="str">
        <f t="shared" si="48"/>
        <v>20-25</v>
      </c>
      <c r="M802" s="12" t="s">
        <v>94</v>
      </c>
      <c r="N802" s="12">
        <v>12</v>
      </c>
      <c r="O802" s="12" t="s">
        <v>129</v>
      </c>
      <c r="P802" s="6" t="s">
        <v>63</v>
      </c>
      <c r="T802" s="7">
        <v>8</v>
      </c>
      <c r="AE802" s="4">
        <f t="shared" si="49"/>
        <v>25</v>
      </c>
      <c r="AF802" s="8">
        <f t="shared" si="50"/>
        <v>8</v>
      </c>
      <c r="AG802" s="8">
        <v>1342.41</v>
      </c>
      <c r="AH802" s="4">
        <f t="shared" si="51"/>
        <v>0.2</v>
      </c>
      <c r="AI802" s="4">
        <f t="shared" si="51"/>
        <v>33.560250000000003</v>
      </c>
      <c r="AK802" s="10">
        <f>S802*(0.0105*(15^3.007))+T802*(0.0105*(25^3.007))</f>
        <v>1342.4091142918701</v>
      </c>
    </row>
    <row r="803" spans="1:37" ht="12.75" customHeight="1">
      <c r="A803" s="12">
        <v>59</v>
      </c>
      <c r="B803" s="12">
        <v>5</v>
      </c>
      <c r="C803" s="12">
        <v>1</v>
      </c>
      <c r="D803" s="5">
        <v>39486</v>
      </c>
      <c r="E803" s="6" t="s">
        <v>37</v>
      </c>
      <c r="F803" s="12" t="s">
        <v>126</v>
      </c>
      <c r="G803" s="12" t="s">
        <v>126</v>
      </c>
      <c r="H803" s="12" t="s">
        <v>152</v>
      </c>
      <c r="I803" s="12" t="s">
        <v>57</v>
      </c>
      <c r="J803" s="12" t="s">
        <v>41</v>
      </c>
      <c r="K803" s="11">
        <v>23</v>
      </c>
      <c r="L803" s="4" t="str">
        <f t="shared" si="48"/>
        <v>20-25</v>
      </c>
      <c r="M803" s="12" t="s">
        <v>94</v>
      </c>
      <c r="N803" s="12">
        <v>13</v>
      </c>
      <c r="O803" s="12" t="s">
        <v>101</v>
      </c>
      <c r="P803" s="12" t="s">
        <v>46</v>
      </c>
      <c r="U803" s="7">
        <v>1</v>
      </c>
      <c r="AE803" s="4">
        <f t="shared" si="49"/>
        <v>35</v>
      </c>
      <c r="AF803" s="8">
        <f t="shared" si="50"/>
        <v>1</v>
      </c>
      <c r="AG803" s="8">
        <v>817.23</v>
      </c>
      <c r="AH803" s="4">
        <f t="shared" si="51"/>
        <v>2.5000000000000001E-2</v>
      </c>
      <c r="AI803" s="4">
        <f t="shared" si="51"/>
        <v>20.43075</v>
      </c>
      <c r="AK803" s="10">
        <f>Q803*(0.0148*((2.5/1.11359)^3.167))+R803*(0.0148*((7.5/1.11359)^3.167))+S803*(0.0148*((15/1.11359)^3.167))+T803*(0.0148*((25/1.11359)^3.167))+U803*(0.0148*((35/1.11359)^3.167))</f>
        <v>817.23341553450098</v>
      </c>
    </row>
    <row r="804" spans="1:37" ht="12.75" customHeight="1">
      <c r="A804" s="12">
        <v>59</v>
      </c>
      <c r="B804" s="12">
        <v>5</v>
      </c>
      <c r="C804" s="12">
        <v>1</v>
      </c>
      <c r="D804" s="5">
        <v>39486</v>
      </c>
      <c r="E804" s="6" t="s">
        <v>37</v>
      </c>
      <c r="F804" s="12" t="s">
        <v>126</v>
      </c>
      <c r="G804" s="12" t="s">
        <v>126</v>
      </c>
      <c r="H804" s="12" t="s">
        <v>152</v>
      </c>
      <c r="I804" s="12" t="s">
        <v>57</v>
      </c>
      <c r="J804" s="12" t="s">
        <v>41</v>
      </c>
      <c r="K804" s="11">
        <v>23</v>
      </c>
      <c r="L804" s="4" t="str">
        <f t="shared" si="48"/>
        <v>20-25</v>
      </c>
      <c r="M804" s="12" t="s">
        <v>94</v>
      </c>
      <c r="N804" s="12">
        <v>14</v>
      </c>
      <c r="O804" s="12" t="s">
        <v>154</v>
      </c>
      <c r="P804" s="6" t="s">
        <v>63</v>
      </c>
      <c r="U804" s="15">
        <v>1</v>
      </c>
      <c r="AE804" s="4">
        <f t="shared" si="49"/>
        <v>35</v>
      </c>
      <c r="AF804" s="8">
        <f t="shared" si="50"/>
        <v>1</v>
      </c>
      <c r="AG804" s="8">
        <v>676.88</v>
      </c>
      <c r="AH804" s="4">
        <f t="shared" si="51"/>
        <v>2.5000000000000001E-2</v>
      </c>
      <c r="AI804" s="4">
        <f t="shared" si="51"/>
        <v>16.922000000000001</v>
      </c>
      <c r="AJ804" s="13"/>
      <c r="AK804" s="10">
        <f>U804*(0.0159*(35^2.998))</f>
        <v>676.88224316580556</v>
      </c>
    </row>
    <row r="805" spans="1:37" ht="12.75" customHeight="1">
      <c r="A805" s="12">
        <v>59</v>
      </c>
      <c r="B805" s="12">
        <v>5</v>
      </c>
      <c r="C805" s="12">
        <v>1</v>
      </c>
      <c r="D805" s="5">
        <v>39486</v>
      </c>
      <c r="E805" s="6" t="s">
        <v>37</v>
      </c>
      <c r="F805" s="12" t="s">
        <v>126</v>
      </c>
      <c r="G805" s="12" t="s">
        <v>126</v>
      </c>
      <c r="H805" s="12" t="s">
        <v>152</v>
      </c>
      <c r="I805" s="12" t="s">
        <v>57</v>
      </c>
      <c r="J805" s="12" t="s">
        <v>41</v>
      </c>
      <c r="K805" s="11">
        <v>23</v>
      </c>
      <c r="L805" s="4" t="str">
        <f t="shared" si="48"/>
        <v>20-25</v>
      </c>
      <c r="M805" s="12" t="s">
        <v>94</v>
      </c>
      <c r="N805" s="12">
        <v>15</v>
      </c>
      <c r="O805" s="12" t="s">
        <v>122</v>
      </c>
      <c r="P805" s="6" t="s">
        <v>46</v>
      </c>
      <c r="S805" s="7">
        <v>3</v>
      </c>
      <c r="AE805" s="4">
        <f t="shared" si="49"/>
        <v>15</v>
      </c>
      <c r="AF805" s="8">
        <f t="shared" si="50"/>
        <v>3</v>
      </c>
      <c r="AG805" s="8">
        <v>152.22</v>
      </c>
      <c r="AH805" s="4">
        <f t="shared" si="51"/>
        <v>7.4999999999999997E-2</v>
      </c>
      <c r="AI805" s="4">
        <f t="shared" si="51"/>
        <v>3.8054999999999999</v>
      </c>
      <c r="AJ805" s="13"/>
      <c r="AK805" s="10">
        <f>Q805*(0.0087*(2.5^3.202))+R805*(0.0087*(7.5^3.202))+S805*(0.0087*(15^3.202))+T805*(0.0087*(25^3.202))</f>
        <v>152.22455699258006</v>
      </c>
    </row>
    <row r="806" spans="1:37" ht="12.75" customHeight="1">
      <c r="A806" s="12">
        <v>59</v>
      </c>
      <c r="B806" s="12">
        <v>5</v>
      </c>
      <c r="C806" s="12">
        <v>1</v>
      </c>
      <c r="D806" s="5">
        <v>39486</v>
      </c>
      <c r="E806" s="6" t="s">
        <v>37</v>
      </c>
      <c r="F806" s="12" t="s">
        <v>126</v>
      </c>
      <c r="G806" s="12" t="s">
        <v>126</v>
      </c>
      <c r="H806" s="12" t="s">
        <v>152</v>
      </c>
      <c r="I806" s="12" t="s">
        <v>57</v>
      </c>
      <c r="J806" s="12" t="s">
        <v>41</v>
      </c>
      <c r="K806" s="11">
        <v>23</v>
      </c>
      <c r="L806" s="4" t="str">
        <f t="shared" si="48"/>
        <v>20-25</v>
      </c>
      <c r="M806" s="12" t="s">
        <v>94</v>
      </c>
      <c r="N806" s="12">
        <v>16</v>
      </c>
      <c r="O806" s="12" t="s">
        <v>66</v>
      </c>
      <c r="P806" s="12" t="s">
        <v>46</v>
      </c>
      <c r="R806" s="7">
        <v>1</v>
      </c>
      <c r="AE806" s="4">
        <f t="shared" si="49"/>
        <v>7.5</v>
      </c>
      <c r="AF806" s="8">
        <f t="shared" si="50"/>
        <v>1</v>
      </c>
      <c r="AG806" s="8">
        <v>6.3</v>
      </c>
      <c r="AH806" s="4">
        <f t="shared" si="51"/>
        <v>2.5000000000000001E-2</v>
      </c>
      <c r="AI806" s="4">
        <f t="shared" si="51"/>
        <v>0.1575</v>
      </c>
      <c r="AK806" s="10">
        <f>Q806*(0.0213*(2.5^2.8235))+R806*(0.0213*(7.5^2.8235))</f>
        <v>6.2967301335393753</v>
      </c>
    </row>
    <row r="807" spans="1:37" ht="12.75" customHeight="1">
      <c r="A807" s="12">
        <v>59</v>
      </c>
      <c r="B807" s="12">
        <v>5</v>
      </c>
      <c r="C807" s="12">
        <v>1</v>
      </c>
      <c r="D807" s="5">
        <v>39486</v>
      </c>
      <c r="E807" s="6" t="s">
        <v>37</v>
      </c>
      <c r="F807" s="12" t="s">
        <v>126</v>
      </c>
      <c r="G807" s="12" t="s">
        <v>126</v>
      </c>
      <c r="H807" s="12" t="s">
        <v>152</v>
      </c>
      <c r="I807" s="12" t="s">
        <v>57</v>
      </c>
      <c r="J807" s="12" t="s">
        <v>41</v>
      </c>
      <c r="K807" s="11">
        <v>23</v>
      </c>
      <c r="L807" s="4" t="str">
        <f t="shared" si="48"/>
        <v>20-25</v>
      </c>
      <c r="M807" s="12" t="s">
        <v>94</v>
      </c>
      <c r="N807" s="12">
        <v>17</v>
      </c>
      <c r="O807" s="12" t="s">
        <v>71</v>
      </c>
      <c r="P807" s="6" t="s">
        <v>46</v>
      </c>
      <c r="Q807" s="7">
        <v>1</v>
      </c>
      <c r="AE807" s="4">
        <f t="shared" si="49"/>
        <v>2.5</v>
      </c>
      <c r="AF807" s="8">
        <f t="shared" si="50"/>
        <v>1</v>
      </c>
      <c r="AG807" s="8">
        <v>0.14000000000000001</v>
      </c>
      <c r="AH807" s="4">
        <f t="shared" si="51"/>
        <v>2.5000000000000001E-2</v>
      </c>
      <c r="AI807" s="4">
        <f t="shared" si="51"/>
        <v>3.5000000000000005E-3</v>
      </c>
      <c r="AK807" s="10">
        <f>Q807*(0.0089*(2.5^3))+R807*(0.0089*(7.5^3))</f>
        <v>0.13906250000000001</v>
      </c>
    </row>
    <row r="808" spans="1:37" ht="12.75" customHeight="1">
      <c r="A808" s="12">
        <v>59</v>
      </c>
      <c r="B808" s="12">
        <v>5</v>
      </c>
      <c r="C808" s="12">
        <v>1</v>
      </c>
      <c r="D808" s="5">
        <v>39486</v>
      </c>
      <c r="E808" s="6" t="s">
        <v>37</v>
      </c>
      <c r="F808" s="12" t="s">
        <v>126</v>
      </c>
      <c r="G808" s="12" t="s">
        <v>126</v>
      </c>
      <c r="H808" s="12" t="s">
        <v>152</v>
      </c>
      <c r="I808" s="12" t="s">
        <v>57</v>
      </c>
      <c r="J808" s="12" t="s">
        <v>41</v>
      </c>
      <c r="K808" s="11">
        <v>23</v>
      </c>
      <c r="L808" s="4" t="str">
        <f t="shared" si="48"/>
        <v>20-25</v>
      </c>
      <c r="M808" s="12" t="s">
        <v>94</v>
      </c>
      <c r="N808" s="12">
        <v>18</v>
      </c>
      <c r="O808" s="12" t="s">
        <v>55</v>
      </c>
      <c r="P808" s="6" t="s">
        <v>56</v>
      </c>
      <c r="Q808" s="7">
        <v>4</v>
      </c>
      <c r="AE808" s="4">
        <f t="shared" si="49"/>
        <v>2.5</v>
      </c>
      <c r="AF808" s="8">
        <f t="shared" si="50"/>
        <v>4</v>
      </c>
      <c r="AG808" s="8">
        <v>0.7</v>
      </c>
      <c r="AH808" s="4">
        <f t="shared" si="51"/>
        <v>0.1</v>
      </c>
      <c r="AI808" s="4">
        <f t="shared" si="51"/>
        <v>1.7499999999999998E-2</v>
      </c>
      <c r="AK808" s="10">
        <f>Q808*(0.0109*(2.5^3.0249))+R808*(0.0109*(7.5^3.0249))</f>
        <v>0.69697182395461577</v>
      </c>
    </row>
    <row r="809" spans="1:37" ht="12.75" customHeight="1">
      <c r="A809" s="12">
        <v>59</v>
      </c>
      <c r="B809" s="12">
        <v>5</v>
      </c>
      <c r="C809" s="12">
        <v>1</v>
      </c>
      <c r="D809" s="5">
        <v>39486</v>
      </c>
      <c r="E809" s="6" t="s">
        <v>37</v>
      </c>
      <c r="F809" s="12" t="s">
        <v>126</v>
      </c>
      <c r="G809" s="12" t="s">
        <v>126</v>
      </c>
      <c r="H809" s="12" t="s">
        <v>152</v>
      </c>
      <c r="I809" s="12" t="s">
        <v>57</v>
      </c>
      <c r="J809" s="12" t="s">
        <v>41</v>
      </c>
      <c r="K809" s="11">
        <v>23</v>
      </c>
      <c r="L809" s="4" t="str">
        <f t="shared" si="48"/>
        <v>20-25</v>
      </c>
      <c r="M809" s="12" t="s">
        <v>94</v>
      </c>
      <c r="N809" s="12">
        <v>19</v>
      </c>
      <c r="O809" s="12" t="s">
        <v>72</v>
      </c>
      <c r="P809" s="6" t="s">
        <v>46</v>
      </c>
      <c r="R809" s="7">
        <v>2</v>
      </c>
      <c r="AE809" s="4">
        <f t="shared" si="49"/>
        <v>7.5</v>
      </c>
      <c r="AF809" s="8">
        <f t="shared" si="50"/>
        <v>2</v>
      </c>
      <c r="AG809" s="8">
        <v>11.61</v>
      </c>
      <c r="AH809" s="4">
        <f t="shared" si="51"/>
        <v>0.05</v>
      </c>
      <c r="AI809" s="4">
        <f t="shared" si="51"/>
        <v>0.29025000000000001</v>
      </c>
      <c r="AK809" s="10">
        <f>Q809*(0.0128*(2.5^3.036))+R809*(0.0128*(7.5^3.036))+S809*(0.0128*(15^3.036))</f>
        <v>11.612506256000772</v>
      </c>
    </row>
    <row r="810" spans="1:37" ht="12.75" customHeight="1">
      <c r="A810" s="12">
        <v>59</v>
      </c>
      <c r="B810" s="12">
        <v>5</v>
      </c>
      <c r="C810" s="12">
        <v>1</v>
      </c>
      <c r="D810" s="5">
        <v>39486</v>
      </c>
      <c r="E810" s="6" t="s">
        <v>37</v>
      </c>
      <c r="F810" s="12" t="s">
        <v>126</v>
      </c>
      <c r="G810" s="12" t="s">
        <v>126</v>
      </c>
      <c r="H810" s="12" t="s">
        <v>152</v>
      </c>
      <c r="I810" s="12" t="s">
        <v>57</v>
      </c>
      <c r="J810" s="12" t="s">
        <v>41</v>
      </c>
      <c r="K810" s="11">
        <v>23</v>
      </c>
      <c r="L810" s="4" t="str">
        <f t="shared" si="48"/>
        <v>20-25</v>
      </c>
      <c r="M810" s="12" t="s">
        <v>94</v>
      </c>
      <c r="N810" s="12">
        <v>20</v>
      </c>
      <c r="O810" s="12" t="s">
        <v>85</v>
      </c>
      <c r="P810" s="6" t="s">
        <v>46</v>
      </c>
      <c r="Q810" s="7">
        <v>3</v>
      </c>
      <c r="AE810" s="4">
        <f t="shared" si="49"/>
        <v>2.5</v>
      </c>
      <c r="AF810" s="8">
        <f t="shared" si="50"/>
        <v>3</v>
      </c>
      <c r="AG810" s="8">
        <v>0.43</v>
      </c>
      <c r="AH810" s="4">
        <f t="shared" si="51"/>
        <v>7.4999999999999997E-2</v>
      </c>
      <c r="AI810" s="4">
        <f t="shared" si="51"/>
        <v>1.0749999999999999E-2</v>
      </c>
      <c r="AK810" s="10">
        <f>Q810*(0.0091*(2.5^3))+R810*(0.0091*(7.5^3))</f>
        <v>0.42656249999999996</v>
      </c>
    </row>
    <row r="811" spans="1:37" ht="12.75" customHeight="1">
      <c r="A811" s="12">
        <v>60</v>
      </c>
      <c r="B811" s="12">
        <v>5</v>
      </c>
      <c r="C811" s="12">
        <v>1</v>
      </c>
      <c r="D811" s="5">
        <v>39486</v>
      </c>
      <c r="E811" s="6" t="s">
        <v>37</v>
      </c>
      <c r="F811" s="12" t="s">
        <v>126</v>
      </c>
      <c r="G811" s="12" t="s">
        <v>126</v>
      </c>
      <c r="H811" s="12" t="s">
        <v>152</v>
      </c>
      <c r="I811" s="12" t="s">
        <v>40</v>
      </c>
      <c r="J811" s="12" t="s">
        <v>41</v>
      </c>
      <c r="K811" s="11">
        <v>20</v>
      </c>
      <c r="L811" s="4" t="str">
        <f t="shared" si="48"/>
        <v>15-20</v>
      </c>
      <c r="M811" s="12" t="s">
        <v>76</v>
      </c>
      <c r="N811" s="12">
        <v>1</v>
      </c>
      <c r="O811" s="12" t="s">
        <v>107</v>
      </c>
      <c r="P811" s="6" t="s">
        <v>54</v>
      </c>
      <c r="U811" s="7">
        <v>2</v>
      </c>
      <c r="AE811" s="4">
        <f t="shared" si="49"/>
        <v>35</v>
      </c>
      <c r="AF811" s="8">
        <f t="shared" si="50"/>
        <v>2</v>
      </c>
      <c r="AG811" s="8">
        <v>1519.36</v>
      </c>
      <c r="AH811" s="4">
        <f t="shared" si="51"/>
        <v>0.05</v>
      </c>
      <c r="AI811" s="4">
        <f t="shared" si="51"/>
        <v>37.983999999999995</v>
      </c>
      <c r="AK811" s="10">
        <f>R811*(0.0144*(7.5^3.1))+S811*(0.0162*(15^3.0252))+T811*(0.0162*(25^3.0252))+U811*(0.0162*(35^3.0252))+V811*(0.0162*(45^3.0252))</f>
        <v>1519.3563944000095</v>
      </c>
    </row>
    <row r="812" spans="1:37" ht="12.75" customHeight="1">
      <c r="A812" s="12">
        <v>60</v>
      </c>
      <c r="B812" s="12">
        <v>5</v>
      </c>
      <c r="C812" s="12">
        <v>1</v>
      </c>
      <c r="D812" s="5">
        <v>39486</v>
      </c>
      <c r="E812" s="6" t="s">
        <v>37</v>
      </c>
      <c r="F812" s="12" t="s">
        <v>126</v>
      </c>
      <c r="G812" s="12" t="s">
        <v>126</v>
      </c>
      <c r="H812" s="12" t="s">
        <v>152</v>
      </c>
      <c r="I812" s="12" t="s">
        <v>40</v>
      </c>
      <c r="J812" s="12" t="s">
        <v>41</v>
      </c>
      <c r="K812" s="11">
        <v>20</v>
      </c>
      <c r="L812" s="4" t="str">
        <f t="shared" si="48"/>
        <v>15-20</v>
      </c>
      <c r="M812" s="12" t="s">
        <v>76</v>
      </c>
      <c r="N812" s="12">
        <v>2</v>
      </c>
      <c r="O812" s="12" t="s">
        <v>83</v>
      </c>
      <c r="P812" s="6" t="s">
        <v>84</v>
      </c>
      <c r="Q812" s="15">
        <v>1</v>
      </c>
      <c r="R812" s="7">
        <v>5</v>
      </c>
      <c r="AE812" s="4">
        <f t="shared" si="49"/>
        <v>6.7</v>
      </c>
      <c r="AF812" s="8">
        <f t="shared" si="50"/>
        <v>6</v>
      </c>
      <c r="AG812" s="8">
        <v>62.02</v>
      </c>
      <c r="AH812" s="4">
        <f t="shared" si="51"/>
        <v>0.15</v>
      </c>
      <c r="AI812" s="4">
        <f t="shared" si="51"/>
        <v>1.5505</v>
      </c>
      <c r="AK812" s="10">
        <f>Q812*(0.0349*(2.5^2.9109))+R812*(0.0349*(7.5^2.9109))+S812*(0.0349*(15^2.9109))</f>
        <v>62.021843927264378</v>
      </c>
    </row>
    <row r="813" spans="1:37" ht="12.75" customHeight="1">
      <c r="A813" s="12">
        <v>60</v>
      </c>
      <c r="B813" s="12">
        <v>5</v>
      </c>
      <c r="C813" s="12">
        <v>1</v>
      </c>
      <c r="D813" s="5">
        <v>39486</v>
      </c>
      <c r="E813" s="6" t="s">
        <v>37</v>
      </c>
      <c r="F813" s="12" t="s">
        <v>126</v>
      </c>
      <c r="G813" s="12" t="s">
        <v>126</v>
      </c>
      <c r="H813" s="12" t="s">
        <v>152</v>
      </c>
      <c r="I813" s="12" t="s">
        <v>40</v>
      </c>
      <c r="J813" s="12" t="s">
        <v>41</v>
      </c>
      <c r="K813" s="11">
        <v>20</v>
      </c>
      <c r="L813" s="4" t="str">
        <f t="shared" si="48"/>
        <v>15-20</v>
      </c>
      <c r="M813" s="12" t="s">
        <v>76</v>
      </c>
      <c r="N813" s="12">
        <v>3</v>
      </c>
      <c r="O813" s="12" t="s">
        <v>82</v>
      </c>
      <c r="P813" s="6" t="s">
        <v>46</v>
      </c>
      <c r="T813" s="7">
        <v>3</v>
      </c>
      <c r="AE813" s="4">
        <f t="shared" si="49"/>
        <v>25</v>
      </c>
      <c r="AF813" s="8">
        <f t="shared" si="50"/>
        <v>3</v>
      </c>
      <c r="AG813" s="8">
        <v>753.8</v>
      </c>
      <c r="AH813" s="4">
        <f t="shared" si="51"/>
        <v>7.4999999999999997E-2</v>
      </c>
      <c r="AI813" s="4">
        <f t="shared" si="51"/>
        <v>18.844999999999999</v>
      </c>
      <c r="AK813" s="10">
        <f>Q813*(0.0121*((2.5/1.09)^3.161))+R813*(0.0121*((7.5/1.09)^3.161))+S813*(0.0335*(15^2.772))+T813*(0.0335*(25^2.772))+U813*(0.0335*(35^2.772))</f>
        <v>753.79936245025829</v>
      </c>
    </row>
    <row r="814" spans="1:37" ht="12.75" customHeight="1">
      <c r="A814" s="12">
        <v>60</v>
      </c>
      <c r="B814" s="12">
        <v>5</v>
      </c>
      <c r="C814" s="12">
        <v>1</v>
      </c>
      <c r="D814" s="5">
        <v>39486</v>
      </c>
      <c r="E814" s="6" t="s">
        <v>37</v>
      </c>
      <c r="F814" s="12" t="s">
        <v>126</v>
      </c>
      <c r="G814" s="12" t="s">
        <v>126</v>
      </c>
      <c r="H814" s="12" t="s">
        <v>152</v>
      </c>
      <c r="I814" s="12" t="s">
        <v>40</v>
      </c>
      <c r="J814" s="12" t="s">
        <v>41</v>
      </c>
      <c r="K814" s="11">
        <v>20</v>
      </c>
      <c r="L814" s="4" t="str">
        <f t="shared" si="48"/>
        <v>15-20</v>
      </c>
      <c r="M814" s="12" t="s">
        <v>76</v>
      </c>
      <c r="N814" s="12">
        <v>4</v>
      </c>
      <c r="O814" s="12" t="s">
        <v>77</v>
      </c>
      <c r="P814" s="6" t="s">
        <v>48</v>
      </c>
      <c r="S814" s="7">
        <v>2</v>
      </c>
      <c r="T814" s="7">
        <v>1</v>
      </c>
      <c r="AE814" s="4">
        <f t="shared" si="49"/>
        <v>18.3</v>
      </c>
      <c r="AF814" s="8">
        <f t="shared" si="50"/>
        <v>3</v>
      </c>
      <c r="AG814" s="8">
        <v>620.08000000000004</v>
      </c>
      <c r="AH814" s="4">
        <f t="shared" si="51"/>
        <v>7.4999999999999997E-2</v>
      </c>
      <c r="AI814" s="4">
        <f t="shared" si="51"/>
        <v>15.502000000000001</v>
      </c>
      <c r="AJ814" s="13"/>
      <c r="AK814" s="10">
        <f>R814*(0.0428*(7.5^2.858))+S814*(0.0428*(15^2.858))+T814*(0.0428*(25^2.858))+U814*(0.0428*(35^2.858))</f>
        <v>620.07734528581841</v>
      </c>
    </row>
    <row r="815" spans="1:37" ht="12.75" customHeight="1">
      <c r="A815" s="12">
        <v>60</v>
      </c>
      <c r="B815" s="12">
        <v>5</v>
      </c>
      <c r="C815" s="12">
        <v>1</v>
      </c>
      <c r="D815" s="5">
        <v>39486</v>
      </c>
      <c r="E815" s="6" t="s">
        <v>37</v>
      </c>
      <c r="F815" s="12" t="s">
        <v>126</v>
      </c>
      <c r="G815" s="12" t="s">
        <v>126</v>
      </c>
      <c r="H815" s="12" t="s">
        <v>152</v>
      </c>
      <c r="I815" s="12" t="s">
        <v>40</v>
      </c>
      <c r="J815" s="12" t="s">
        <v>41</v>
      </c>
      <c r="K815" s="11">
        <v>20</v>
      </c>
      <c r="L815" s="4" t="str">
        <f t="shared" si="48"/>
        <v>15-20</v>
      </c>
      <c r="M815" s="12" t="s">
        <v>76</v>
      </c>
      <c r="N815" s="12">
        <v>5</v>
      </c>
      <c r="O815" s="12" t="s">
        <v>68</v>
      </c>
      <c r="P815" s="6" t="s">
        <v>46</v>
      </c>
      <c r="T815" s="7">
        <v>1</v>
      </c>
      <c r="AE815" s="4">
        <f t="shared" si="49"/>
        <v>25</v>
      </c>
      <c r="AF815" s="8">
        <f t="shared" si="50"/>
        <v>1</v>
      </c>
      <c r="AG815" s="8">
        <v>157.65</v>
      </c>
      <c r="AH815" s="4">
        <f t="shared" si="51"/>
        <v>2.5000000000000001E-2</v>
      </c>
      <c r="AI815" s="4">
        <f t="shared" si="51"/>
        <v>3.9412500000000001</v>
      </c>
      <c r="AJ815" s="13"/>
      <c r="AK815" s="10">
        <f>Q815*(0.0208*((2.5/1.21)^3))+R815*(0.0208*((7.5/1.21)^3))+S815*(0.0208*((15/1.21)^3))+T815*(0.0079*(25^3.076))+U815*(0.0079*(35^3.076))</f>
        <v>157.64875958225977</v>
      </c>
    </row>
    <row r="816" spans="1:37" ht="12.75" customHeight="1">
      <c r="A816" s="12">
        <v>60</v>
      </c>
      <c r="B816" s="12">
        <v>5</v>
      </c>
      <c r="C816" s="12">
        <v>1</v>
      </c>
      <c r="D816" s="5">
        <v>39486</v>
      </c>
      <c r="E816" s="6" t="s">
        <v>37</v>
      </c>
      <c r="F816" s="12" t="s">
        <v>126</v>
      </c>
      <c r="G816" s="12" t="s">
        <v>126</v>
      </c>
      <c r="H816" s="12" t="s">
        <v>152</v>
      </c>
      <c r="I816" s="12" t="s">
        <v>40</v>
      </c>
      <c r="J816" s="12" t="s">
        <v>41</v>
      </c>
      <c r="K816" s="11">
        <v>20</v>
      </c>
      <c r="L816" s="4" t="str">
        <f t="shared" si="48"/>
        <v>15-20</v>
      </c>
      <c r="M816" s="12" t="s">
        <v>76</v>
      </c>
      <c r="N816" s="12">
        <v>6</v>
      </c>
      <c r="O816" s="12" t="s">
        <v>53</v>
      </c>
      <c r="P816" s="12" t="s">
        <v>54</v>
      </c>
      <c r="T816" s="15">
        <v>1</v>
      </c>
      <c r="AE816" s="4">
        <f t="shared" si="49"/>
        <v>25</v>
      </c>
      <c r="AF816" s="8">
        <f t="shared" si="50"/>
        <v>1</v>
      </c>
      <c r="AG816" s="8">
        <v>256.24</v>
      </c>
      <c r="AH816" s="4">
        <f t="shared" si="51"/>
        <v>2.5000000000000001E-2</v>
      </c>
      <c r="AI816" s="4">
        <f t="shared" si="51"/>
        <v>6.4060000000000006</v>
      </c>
      <c r="AK816" s="10">
        <f>Q816*(0.026*(2.5^2.87))+R816*(0.026*(7.5^2.87))+S816*(0.0236*((15/1.1)^2.975))+T816*(0.0236*((25/1.1)^2.975))+U816*(0.0236*((35/1.1)^2.975))</f>
        <v>256.23608514741147</v>
      </c>
    </row>
    <row r="817" spans="1:37" ht="12.75" customHeight="1">
      <c r="A817" s="12">
        <v>60</v>
      </c>
      <c r="B817" s="12">
        <v>5</v>
      </c>
      <c r="C817" s="12">
        <v>1</v>
      </c>
      <c r="D817" s="5">
        <v>39486</v>
      </c>
      <c r="E817" s="6" t="s">
        <v>37</v>
      </c>
      <c r="F817" s="12" t="s">
        <v>126</v>
      </c>
      <c r="G817" s="12" t="s">
        <v>126</v>
      </c>
      <c r="H817" s="12" t="s">
        <v>152</v>
      </c>
      <c r="I817" s="12" t="s">
        <v>40</v>
      </c>
      <c r="J817" s="12" t="s">
        <v>41</v>
      </c>
      <c r="K817" s="11">
        <v>20</v>
      </c>
      <c r="L817" s="4" t="str">
        <f t="shared" si="48"/>
        <v>15-20</v>
      </c>
      <c r="M817" s="12" t="s">
        <v>76</v>
      </c>
      <c r="N817" s="12">
        <v>7</v>
      </c>
      <c r="O817" s="12" t="s">
        <v>59</v>
      </c>
      <c r="P817" s="6" t="s">
        <v>46</v>
      </c>
      <c r="Q817" s="7">
        <v>8</v>
      </c>
      <c r="R817" s="7">
        <v>5</v>
      </c>
      <c r="AE817" s="4">
        <f t="shared" si="49"/>
        <v>4.4000000000000004</v>
      </c>
      <c r="AF817" s="8">
        <f t="shared" si="50"/>
        <v>13</v>
      </c>
      <c r="AG817" s="8">
        <v>23.83</v>
      </c>
      <c r="AH817" s="4">
        <f t="shared" si="51"/>
        <v>0.32500000000000001</v>
      </c>
      <c r="AI817" s="4">
        <f t="shared" si="51"/>
        <v>0.59575</v>
      </c>
      <c r="AK817" s="10">
        <f>Q817*(0.0093*(2.5^3.07))+R817*(0.0093*(7.5^3.07))+S817*(0.0093*(15^3.07))+T817*(0.0126*(25^3.0673))</f>
        <v>23.82819564789218</v>
      </c>
    </row>
    <row r="818" spans="1:37" s="9" customFormat="1" ht="12.75" customHeight="1">
      <c r="A818" s="12">
        <v>60</v>
      </c>
      <c r="B818" s="12">
        <v>5</v>
      </c>
      <c r="C818" s="12">
        <v>1</v>
      </c>
      <c r="D818" s="5">
        <v>39486</v>
      </c>
      <c r="E818" s="6" t="s">
        <v>37</v>
      </c>
      <c r="F818" s="12" t="s">
        <v>126</v>
      </c>
      <c r="G818" s="12" t="s">
        <v>126</v>
      </c>
      <c r="H818" s="12" t="s">
        <v>152</v>
      </c>
      <c r="I818" s="12" t="s">
        <v>40</v>
      </c>
      <c r="J818" s="12" t="s">
        <v>41</v>
      </c>
      <c r="K818" s="11">
        <v>20</v>
      </c>
      <c r="L818" s="4" t="str">
        <f t="shared" si="48"/>
        <v>15-20</v>
      </c>
      <c r="M818" s="12" t="s">
        <v>76</v>
      </c>
      <c r="N818" s="12">
        <v>8</v>
      </c>
      <c r="O818" s="12" t="s">
        <v>49</v>
      </c>
      <c r="P818" s="6" t="s">
        <v>46</v>
      </c>
      <c r="Q818" s="7">
        <v>11</v>
      </c>
      <c r="R818" s="7">
        <v>1</v>
      </c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4">
        <f t="shared" si="49"/>
        <v>2.9</v>
      </c>
      <c r="AF818" s="8">
        <f t="shared" si="50"/>
        <v>12</v>
      </c>
      <c r="AG818" s="8">
        <v>7.81</v>
      </c>
      <c r="AH818" s="4">
        <f t="shared" si="51"/>
        <v>0.3</v>
      </c>
      <c r="AI818" s="4">
        <f t="shared" si="51"/>
        <v>0.19524999999999998</v>
      </c>
      <c r="AJ818" s="4"/>
      <c r="AK818" s="10">
        <f>Q818*(0.007*(2.5^3.39))+R818*(0.0126*(7.5^3.0673))+S818*(0.0126*(15^3.0673))+T818*(0.0126*(25^3.0673))+U818*(0.0126*(35^3.0673))</f>
        <v>7.8075143637313031</v>
      </c>
    </row>
    <row r="819" spans="1:37" ht="12.75" customHeight="1">
      <c r="A819" s="12">
        <v>60</v>
      </c>
      <c r="B819" s="12">
        <v>5</v>
      </c>
      <c r="C819" s="12">
        <v>1</v>
      </c>
      <c r="D819" s="5">
        <v>39486</v>
      </c>
      <c r="E819" s="6" t="s">
        <v>37</v>
      </c>
      <c r="F819" s="12" t="s">
        <v>126</v>
      </c>
      <c r="G819" s="12" t="s">
        <v>126</v>
      </c>
      <c r="H819" s="12" t="s">
        <v>152</v>
      </c>
      <c r="I819" s="12" t="s">
        <v>40</v>
      </c>
      <c r="J819" s="12" t="s">
        <v>41</v>
      </c>
      <c r="K819" s="11">
        <v>20</v>
      </c>
      <c r="L819" s="4" t="str">
        <f t="shared" si="48"/>
        <v>15-20</v>
      </c>
      <c r="M819" s="12" t="s">
        <v>76</v>
      </c>
      <c r="N819" s="12">
        <v>9</v>
      </c>
      <c r="O819" s="12" t="s">
        <v>58</v>
      </c>
      <c r="P819" s="12" t="s">
        <v>46</v>
      </c>
      <c r="R819" s="7">
        <v>1</v>
      </c>
      <c r="S819" s="7">
        <v>1</v>
      </c>
      <c r="AE819" s="4">
        <f t="shared" si="49"/>
        <v>11.3</v>
      </c>
      <c r="AF819" s="8">
        <f t="shared" si="50"/>
        <v>2</v>
      </c>
      <c r="AG819" s="8">
        <v>49.8</v>
      </c>
      <c r="AH819" s="4">
        <f t="shared" si="51"/>
        <v>0.05</v>
      </c>
      <c r="AI819" s="4">
        <f t="shared" si="51"/>
        <v>1.2449999999999999</v>
      </c>
      <c r="AJ819" s="13"/>
      <c r="AK819" s="10">
        <f>Q819*(0.0145*((2.5/1.08175)^3.053))+R819*(0.0145*((7.5/1.08175)^3.053))+S819*(0.0145*((15/1.08175)^3.053))+T819*(0.0145*((25/1.08175)^3.053))+U819*(0.0145*((35/1.08175)^3.053))+V819*(0.0145*((45/1.08175)^3.053))+W819*(0.0145*((55/1.08175)^3.053))</f>
        <v>49.795906034101861</v>
      </c>
    </row>
    <row r="820" spans="1:37" s="13" customFormat="1" ht="12.75" customHeight="1">
      <c r="A820" s="12">
        <v>60</v>
      </c>
      <c r="B820" s="12">
        <v>5</v>
      </c>
      <c r="C820" s="12">
        <v>1</v>
      </c>
      <c r="D820" s="5">
        <v>39486</v>
      </c>
      <c r="E820" s="6" t="s">
        <v>37</v>
      </c>
      <c r="F820" s="12" t="s">
        <v>126</v>
      </c>
      <c r="G820" s="12" t="s">
        <v>126</v>
      </c>
      <c r="H820" s="12" t="s">
        <v>152</v>
      </c>
      <c r="I820" s="12" t="s">
        <v>40</v>
      </c>
      <c r="J820" s="12" t="s">
        <v>41</v>
      </c>
      <c r="K820" s="11">
        <v>20</v>
      </c>
      <c r="L820" s="4" t="str">
        <f t="shared" si="48"/>
        <v>15-20</v>
      </c>
      <c r="M820" s="12" t="s">
        <v>76</v>
      </c>
      <c r="N820" s="12">
        <v>10</v>
      </c>
      <c r="O820" s="12" t="s">
        <v>90</v>
      </c>
      <c r="P820" s="6" t="s">
        <v>46</v>
      </c>
      <c r="Q820" s="7"/>
      <c r="R820" s="7"/>
      <c r="S820" s="7">
        <v>4</v>
      </c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4">
        <f t="shared" si="49"/>
        <v>15</v>
      </c>
      <c r="AF820" s="8">
        <f t="shared" si="50"/>
        <v>4</v>
      </c>
      <c r="AG820" s="8">
        <v>204.4</v>
      </c>
      <c r="AH820" s="4">
        <f t="shared" si="51"/>
        <v>0.1</v>
      </c>
      <c r="AI820" s="4">
        <f t="shared" si="51"/>
        <v>5.1100000000000003</v>
      </c>
      <c r="AJ820" s="4"/>
      <c r="AK820" s="10">
        <f>R820*(0.0207*((7.5*0.901)^3))+S820*(0.0207*((15*0.901)^3))</f>
        <v>204.39886829445001</v>
      </c>
    </row>
    <row r="821" spans="1:37" ht="12.75" customHeight="1">
      <c r="A821" s="12">
        <v>60</v>
      </c>
      <c r="B821" s="12">
        <v>5</v>
      </c>
      <c r="C821" s="12">
        <v>1</v>
      </c>
      <c r="D821" s="5">
        <v>39486</v>
      </c>
      <c r="E821" s="6" t="s">
        <v>37</v>
      </c>
      <c r="F821" s="12" t="s">
        <v>126</v>
      </c>
      <c r="G821" s="12" t="s">
        <v>126</v>
      </c>
      <c r="H821" s="12" t="s">
        <v>152</v>
      </c>
      <c r="I821" s="12" t="s">
        <v>40</v>
      </c>
      <c r="J821" s="12" t="s">
        <v>41</v>
      </c>
      <c r="K821" s="11">
        <v>20</v>
      </c>
      <c r="L821" s="4" t="str">
        <f t="shared" si="48"/>
        <v>15-20</v>
      </c>
      <c r="M821" s="12" t="s">
        <v>76</v>
      </c>
      <c r="N821" s="12">
        <v>11</v>
      </c>
      <c r="O821" s="12" t="s">
        <v>95</v>
      </c>
      <c r="P821" s="6" t="s">
        <v>56</v>
      </c>
      <c r="T821" s="7">
        <v>1</v>
      </c>
      <c r="AE821" s="4">
        <f t="shared" si="49"/>
        <v>25</v>
      </c>
      <c r="AF821" s="8">
        <f t="shared" si="50"/>
        <v>1</v>
      </c>
      <c r="AG821" s="8">
        <v>309.64999999999998</v>
      </c>
      <c r="AH821" s="4">
        <f t="shared" si="51"/>
        <v>2.5000000000000001E-2</v>
      </c>
      <c r="AI821" s="4">
        <f t="shared" si="51"/>
        <v>7.7412499999999991</v>
      </c>
      <c r="AK821" s="10">
        <f>S821*(0.0204*(15^2.991))+T821*(0.0204*(25^2.991))+U821*(0.0204*(35^2.991))</f>
        <v>309.64832376527772</v>
      </c>
    </row>
    <row r="822" spans="1:37" ht="12.75" customHeight="1">
      <c r="A822" s="12">
        <v>60</v>
      </c>
      <c r="B822" s="12">
        <v>5</v>
      </c>
      <c r="C822" s="12">
        <v>1</v>
      </c>
      <c r="D822" s="5">
        <v>39486</v>
      </c>
      <c r="E822" s="6" t="s">
        <v>37</v>
      </c>
      <c r="F822" s="12" t="s">
        <v>126</v>
      </c>
      <c r="G822" s="12" t="s">
        <v>126</v>
      </c>
      <c r="H822" s="12" t="s">
        <v>152</v>
      </c>
      <c r="I822" s="12" t="s">
        <v>40</v>
      </c>
      <c r="J822" s="12" t="s">
        <v>41</v>
      </c>
      <c r="K822" s="11">
        <v>20</v>
      </c>
      <c r="L822" s="4" t="str">
        <f t="shared" si="48"/>
        <v>15-20</v>
      </c>
      <c r="M822" s="12" t="s">
        <v>76</v>
      </c>
      <c r="N822" s="12">
        <v>12</v>
      </c>
      <c r="O822" s="12" t="s">
        <v>52</v>
      </c>
      <c r="P822" s="6" t="s">
        <v>46</v>
      </c>
      <c r="S822" s="7">
        <v>100</v>
      </c>
      <c r="AE822" s="4">
        <f t="shared" si="49"/>
        <v>15</v>
      </c>
      <c r="AF822" s="8">
        <f t="shared" si="50"/>
        <v>100</v>
      </c>
      <c r="AG822" s="8">
        <v>2500.17</v>
      </c>
      <c r="AH822" s="4">
        <f t="shared" si="51"/>
        <v>2.5</v>
      </c>
      <c r="AI822" s="4">
        <f t="shared" si="51"/>
        <v>62.504249999999999</v>
      </c>
      <c r="AK822" s="10">
        <f>Q822*(0.01*(((2.5-1.82)/1.15)^3.208))+R822*(0.01*(((7.5-1.82)/1.15)^3.208))+S822*(0.01*(((15-1.82)/1.15)^3.208))+T822*(0.01*(((25-1.82)/1.15)^3.208))</f>
        <v>2500.1724441339957</v>
      </c>
    </row>
    <row r="823" spans="1:37" s="13" customFormat="1" ht="12.75" customHeight="1">
      <c r="A823" s="12">
        <v>60</v>
      </c>
      <c r="B823" s="12">
        <v>5</v>
      </c>
      <c r="C823" s="12">
        <v>1</v>
      </c>
      <c r="D823" s="5">
        <v>39486</v>
      </c>
      <c r="E823" s="6" t="s">
        <v>37</v>
      </c>
      <c r="F823" s="12" t="s">
        <v>126</v>
      </c>
      <c r="G823" s="12" t="s">
        <v>126</v>
      </c>
      <c r="H823" s="12" t="s">
        <v>152</v>
      </c>
      <c r="I823" s="12" t="s">
        <v>40</v>
      </c>
      <c r="J823" s="12" t="s">
        <v>41</v>
      </c>
      <c r="K823" s="11">
        <v>20</v>
      </c>
      <c r="L823" s="4" t="str">
        <f t="shared" si="48"/>
        <v>15-20</v>
      </c>
      <c r="M823" s="12" t="s">
        <v>76</v>
      </c>
      <c r="N823" s="12">
        <v>13</v>
      </c>
      <c r="O823" s="12" t="s">
        <v>127</v>
      </c>
      <c r="P823" s="12" t="s">
        <v>46</v>
      </c>
      <c r="Q823" s="7">
        <v>2</v>
      </c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4">
        <f t="shared" si="49"/>
        <v>2.5</v>
      </c>
      <c r="AF823" s="8">
        <f t="shared" si="50"/>
        <v>2</v>
      </c>
      <c r="AG823" s="8">
        <v>0.63</v>
      </c>
      <c r="AH823" s="4">
        <f t="shared" si="51"/>
        <v>0.05</v>
      </c>
      <c r="AI823" s="4">
        <f t="shared" si="51"/>
        <v>1.575E-2</v>
      </c>
      <c r="AJ823" s="4"/>
      <c r="AK823" s="10">
        <f>Q823*(0.0201*(2.5^2.9992))+R823*(0.0201*(7.5^2.9992))+S823*(0.0201*(15^2.9992))+T823*(0.0201*(25^2.9992))+U823*(0.0201*(35^2.9992))</f>
        <v>0.62766473262333589</v>
      </c>
    </row>
    <row r="824" spans="1:37" s="9" customFormat="1" ht="12.75" customHeight="1">
      <c r="A824" s="12">
        <v>60</v>
      </c>
      <c r="B824" s="12">
        <v>5</v>
      </c>
      <c r="C824" s="12">
        <v>1</v>
      </c>
      <c r="D824" s="5">
        <v>39486</v>
      </c>
      <c r="E824" s="6" t="s">
        <v>37</v>
      </c>
      <c r="F824" s="12" t="s">
        <v>126</v>
      </c>
      <c r="G824" s="12" t="s">
        <v>126</v>
      </c>
      <c r="H824" s="12" t="s">
        <v>152</v>
      </c>
      <c r="I824" s="12" t="s">
        <v>40</v>
      </c>
      <c r="J824" s="12" t="s">
        <v>41</v>
      </c>
      <c r="K824" s="11">
        <v>20</v>
      </c>
      <c r="L824" s="4" t="str">
        <f t="shared" si="48"/>
        <v>15-20</v>
      </c>
      <c r="M824" s="12" t="s">
        <v>76</v>
      </c>
      <c r="N824" s="12">
        <v>14</v>
      </c>
      <c r="O824" s="12" t="s">
        <v>98</v>
      </c>
      <c r="P824" s="6" t="s">
        <v>81</v>
      </c>
      <c r="Q824" s="7"/>
      <c r="R824" s="7"/>
      <c r="S824" s="15">
        <v>1</v>
      </c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4">
        <f t="shared" si="49"/>
        <v>15</v>
      </c>
      <c r="AF824" s="8">
        <f t="shared" si="50"/>
        <v>1</v>
      </c>
      <c r="AG824" s="8">
        <v>34.36</v>
      </c>
      <c r="AH824" s="4">
        <f t="shared" si="51"/>
        <v>2.5000000000000001E-2</v>
      </c>
      <c r="AI824" s="4">
        <f t="shared" si="51"/>
        <v>0.85899999999999999</v>
      </c>
      <c r="AJ824" s="4"/>
      <c r="AK824" s="10">
        <f>R824*(0.0135*((7.5/1.14)^3.043))+S824*(0.0135*((15/1.14)^3.043))+T824*(0.0135*((25/1.14)^3.043))+U824*(0.0135*((35/1.14)^3.043))+V824*(0.0135*((45/1.14)^3.043))</f>
        <v>34.357219316406699</v>
      </c>
    </row>
    <row r="825" spans="1:37" ht="12.75" customHeight="1">
      <c r="A825" s="12">
        <v>60</v>
      </c>
      <c r="B825" s="12">
        <v>5</v>
      </c>
      <c r="C825" s="12">
        <v>1</v>
      </c>
      <c r="D825" s="5">
        <v>39486</v>
      </c>
      <c r="E825" s="6" t="s">
        <v>37</v>
      </c>
      <c r="F825" s="12" t="s">
        <v>126</v>
      </c>
      <c r="G825" s="12" t="s">
        <v>126</v>
      </c>
      <c r="H825" s="12" t="s">
        <v>152</v>
      </c>
      <c r="I825" s="12" t="s">
        <v>40</v>
      </c>
      <c r="J825" s="12" t="s">
        <v>41</v>
      </c>
      <c r="K825" s="11">
        <v>20</v>
      </c>
      <c r="L825" s="4" t="str">
        <f t="shared" si="48"/>
        <v>15-20</v>
      </c>
      <c r="M825" s="12" t="s">
        <v>76</v>
      </c>
      <c r="N825" s="12">
        <v>15</v>
      </c>
      <c r="O825" s="12" t="s">
        <v>50</v>
      </c>
      <c r="P825" s="6" t="s">
        <v>46</v>
      </c>
      <c r="R825" s="7">
        <v>1</v>
      </c>
      <c r="AE825" s="4">
        <f t="shared" si="49"/>
        <v>7.5</v>
      </c>
      <c r="AF825" s="8">
        <f t="shared" si="50"/>
        <v>1</v>
      </c>
      <c r="AG825" s="8">
        <v>6.08</v>
      </c>
      <c r="AH825" s="4">
        <f t="shared" si="51"/>
        <v>2.5000000000000001E-2</v>
      </c>
      <c r="AI825" s="4">
        <f t="shared" si="51"/>
        <v>0.152</v>
      </c>
      <c r="AK825" s="10">
        <f>Q825*(0.0194*(2.5^2.8528))+R825*(0.0194*(7.5^2.8528))+S825*(0.0194*(15^2.8528))</f>
        <v>6.0838220437352977</v>
      </c>
    </row>
    <row r="826" spans="1:37" ht="12.75" customHeight="1">
      <c r="A826" s="12">
        <v>60</v>
      </c>
      <c r="B826" s="12">
        <v>5</v>
      </c>
      <c r="C826" s="12">
        <v>1</v>
      </c>
      <c r="D826" s="5">
        <v>39486</v>
      </c>
      <c r="E826" s="6" t="s">
        <v>37</v>
      </c>
      <c r="F826" s="12" t="s">
        <v>126</v>
      </c>
      <c r="G826" s="12" t="s">
        <v>126</v>
      </c>
      <c r="H826" s="12" t="s">
        <v>152</v>
      </c>
      <c r="I826" s="12" t="s">
        <v>40</v>
      </c>
      <c r="J826" s="12" t="s">
        <v>41</v>
      </c>
      <c r="K826" s="11">
        <v>20</v>
      </c>
      <c r="L826" s="4" t="str">
        <f t="shared" si="48"/>
        <v>15-20</v>
      </c>
      <c r="M826" s="12" t="s">
        <v>76</v>
      </c>
      <c r="N826" s="12">
        <v>16</v>
      </c>
      <c r="O826" s="12" t="s">
        <v>71</v>
      </c>
      <c r="P826" s="6" t="s">
        <v>46</v>
      </c>
      <c r="Q826" s="7">
        <v>3</v>
      </c>
      <c r="AE826" s="4">
        <f t="shared" si="49"/>
        <v>2.5</v>
      </c>
      <c r="AF826" s="8">
        <f t="shared" si="50"/>
        <v>3</v>
      </c>
      <c r="AG826" s="8">
        <v>0.42</v>
      </c>
      <c r="AH826" s="4">
        <f t="shared" si="51"/>
        <v>7.4999999999999997E-2</v>
      </c>
      <c r="AI826" s="4">
        <f t="shared" si="51"/>
        <v>1.0499999999999999E-2</v>
      </c>
      <c r="AK826" s="10">
        <f>Q826*(0.0089*(2.5^3))+R826*(0.0089*(7.5^3))</f>
        <v>0.41718750000000004</v>
      </c>
    </row>
    <row r="827" spans="1:37" ht="12.75" customHeight="1">
      <c r="A827" s="12">
        <v>60</v>
      </c>
      <c r="B827" s="12">
        <v>5</v>
      </c>
      <c r="C827" s="12">
        <v>1</v>
      </c>
      <c r="D827" s="5">
        <v>39486</v>
      </c>
      <c r="E827" s="6" t="s">
        <v>37</v>
      </c>
      <c r="F827" s="12" t="s">
        <v>126</v>
      </c>
      <c r="G827" s="12" t="s">
        <v>126</v>
      </c>
      <c r="H827" s="12" t="s">
        <v>152</v>
      </c>
      <c r="I827" s="12" t="s">
        <v>40</v>
      </c>
      <c r="J827" s="12" t="s">
        <v>41</v>
      </c>
      <c r="K827" s="11">
        <v>20</v>
      </c>
      <c r="L827" s="4" t="str">
        <f t="shared" si="48"/>
        <v>15-20</v>
      </c>
      <c r="M827" s="12" t="s">
        <v>76</v>
      </c>
      <c r="N827" s="12">
        <v>17</v>
      </c>
      <c r="O827" s="12" t="s">
        <v>66</v>
      </c>
      <c r="P827" s="12" t="s">
        <v>46</v>
      </c>
      <c r="Q827" s="7">
        <v>2</v>
      </c>
      <c r="AE827" s="4">
        <f t="shared" si="49"/>
        <v>2.5</v>
      </c>
      <c r="AF827" s="8">
        <f t="shared" si="50"/>
        <v>2</v>
      </c>
      <c r="AG827" s="8">
        <v>0.56999999999999995</v>
      </c>
      <c r="AH827" s="4">
        <f t="shared" si="51"/>
        <v>0.05</v>
      </c>
      <c r="AI827" s="4">
        <f t="shared" si="51"/>
        <v>1.4249999999999999E-2</v>
      </c>
      <c r="AK827" s="10">
        <f>Q827*(0.0213*(2.5^2.8235))+R827*(0.0213*(7.5^2.8235))</f>
        <v>0.56623044088770236</v>
      </c>
    </row>
    <row r="828" spans="1:37" ht="12.75" customHeight="1">
      <c r="A828" s="12">
        <v>60</v>
      </c>
      <c r="B828" s="12">
        <v>5</v>
      </c>
      <c r="C828" s="12">
        <v>1</v>
      </c>
      <c r="D828" s="5">
        <v>39486</v>
      </c>
      <c r="E828" s="6" t="s">
        <v>37</v>
      </c>
      <c r="F828" s="12" t="s">
        <v>126</v>
      </c>
      <c r="G828" s="12" t="s">
        <v>126</v>
      </c>
      <c r="H828" s="12" t="s">
        <v>152</v>
      </c>
      <c r="I828" s="12" t="s">
        <v>40</v>
      </c>
      <c r="J828" s="12" t="s">
        <v>41</v>
      </c>
      <c r="K828" s="11">
        <v>20</v>
      </c>
      <c r="L828" s="4" t="str">
        <f t="shared" si="48"/>
        <v>15-20</v>
      </c>
      <c r="M828" s="12" t="s">
        <v>76</v>
      </c>
      <c r="N828" s="12">
        <v>18</v>
      </c>
      <c r="O828" s="12" t="s">
        <v>85</v>
      </c>
      <c r="P828" s="6" t="s">
        <v>46</v>
      </c>
      <c r="Q828" s="15">
        <v>1</v>
      </c>
      <c r="AE828" s="4">
        <f t="shared" si="49"/>
        <v>2.5</v>
      </c>
      <c r="AF828" s="8">
        <f t="shared" si="50"/>
        <v>1</v>
      </c>
      <c r="AG828" s="8">
        <v>0.14000000000000001</v>
      </c>
      <c r="AH828" s="4">
        <f t="shared" si="51"/>
        <v>2.5000000000000001E-2</v>
      </c>
      <c r="AI828" s="4">
        <f t="shared" si="51"/>
        <v>3.5000000000000005E-3</v>
      </c>
      <c r="AJ828" s="13"/>
      <c r="AK828" s="10">
        <f>Q828*(0.0091*(2.5^3))+R828*(0.0091*(7.5^3))</f>
        <v>0.14218749999999999</v>
      </c>
    </row>
    <row r="829" spans="1:37" ht="12.75" customHeight="1">
      <c r="A829" s="12">
        <v>61</v>
      </c>
      <c r="B829" s="12">
        <v>5</v>
      </c>
      <c r="C829" s="12">
        <v>1</v>
      </c>
      <c r="D829" s="5">
        <v>39486</v>
      </c>
      <c r="E829" s="6" t="s">
        <v>37</v>
      </c>
      <c r="F829" s="12" t="s">
        <v>126</v>
      </c>
      <c r="G829" s="12" t="s">
        <v>126</v>
      </c>
      <c r="H829" s="12" t="s">
        <v>152</v>
      </c>
      <c r="I829" s="12" t="s">
        <v>40</v>
      </c>
      <c r="J829" s="12" t="s">
        <v>41</v>
      </c>
      <c r="K829" s="11">
        <v>20</v>
      </c>
      <c r="L829" s="4" t="str">
        <f t="shared" si="48"/>
        <v>15-20</v>
      </c>
      <c r="M829" s="12" t="s">
        <v>76</v>
      </c>
      <c r="N829" s="12">
        <v>1</v>
      </c>
      <c r="O829" s="12" t="s">
        <v>49</v>
      </c>
      <c r="P829" s="6" t="s">
        <v>46</v>
      </c>
      <c r="Q829" s="15">
        <v>6</v>
      </c>
      <c r="R829" s="7">
        <v>4</v>
      </c>
      <c r="AE829" s="4">
        <f t="shared" si="49"/>
        <v>4.5</v>
      </c>
      <c r="AF829" s="8">
        <f t="shared" si="50"/>
        <v>10</v>
      </c>
      <c r="AG829" s="8">
        <v>25.29</v>
      </c>
      <c r="AH829" s="4">
        <f t="shared" si="51"/>
        <v>0.25</v>
      </c>
      <c r="AI829" s="4">
        <f t="shared" si="51"/>
        <v>0.63224999999999998</v>
      </c>
      <c r="AJ829" s="9"/>
      <c r="AK829" s="10">
        <f>Q829*(0.007*(2.5^3.39))+R829*(0.0126*(7.5^3.0673))+S829*(0.0126*(15^3.0673))+T829*(0.0126*(25^3.0673))+U829*(0.0126*(35^3.0673))</f>
        <v>25.288527841791531</v>
      </c>
    </row>
    <row r="830" spans="1:37" ht="12.75" customHeight="1">
      <c r="A830" s="12">
        <v>61</v>
      </c>
      <c r="B830" s="12">
        <v>5</v>
      </c>
      <c r="C830" s="12">
        <v>1</v>
      </c>
      <c r="D830" s="5">
        <v>39486</v>
      </c>
      <c r="E830" s="6" t="s">
        <v>37</v>
      </c>
      <c r="F830" s="12" t="s">
        <v>126</v>
      </c>
      <c r="G830" s="12" t="s">
        <v>126</v>
      </c>
      <c r="H830" s="12" t="s">
        <v>152</v>
      </c>
      <c r="I830" s="12" t="s">
        <v>40</v>
      </c>
      <c r="J830" s="12" t="s">
        <v>41</v>
      </c>
      <c r="K830" s="11">
        <v>20</v>
      </c>
      <c r="L830" s="4" t="str">
        <f t="shared" si="48"/>
        <v>15-20</v>
      </c>
      <c r="M830" s="12" t="s">
        <v>76</v>
      </c>
      <c r="N830" s="12">
        <v>2</v>
      </c>
      <c r="O830" s="12" t="s">
        <v>59</v>
      </c>
      <c r="P830" s="6" t="s">
        <v>46</v>
      </c>
      <c r="Q830" s="15">
        <v>5</v>
      </c>
      <c r="R830" s="7">
        <v>1</v>
      </c>
      <c r="S830" s="15">
        <v>1</v>
      </c>
      <c r="AE830" s="4">
        <f t="shared" si="49"/>
        <v>5</v>
      </c>
      <c r="AF830" s="8">
        <f t="shared" si="50"/>
        <v>7</v>
      </c>
      <c r="AG830" s="8">
        <v>43.23</v>
      </c>
      <c r="AH830" s="4">
        <f t="shared" si="51"/>
        <v>0.17499999999999999</v>
      </c>
      <c r="AI830" s="4">
        <f t="shared" si="51"/>
        <v>1.0807499999999999</v>
      </c>
      <c r="AK830" s="10">
        <f>Q830*(0.0093*(2.5^3.07))+R830*(0.0093*(7.5^3.07))+S830*(0.0093*(15^3.07))+T830*(0.0126*(25^3.0673))</f>
        <v>43.231187733732064</v>
      </c>
    </row>
    <row r="831" spans="1:37" ht="12.75" customHeight="1">
      <c r="A831" s="12">
        <v>61</v>
      </c>
      <c r="B831" s="12">
        <v>5</v>
      </c>
      <c r="C831" s="12">
        <v>1</v>
      </c>
      <c r="D831" s="5">
        <v>39486</v>
      </c>
      <c r="E831" s="6" t="s">
        <v>37</v>
      </c>
      <c r="F831" s="12" t="s">
        <v>126</v>
      </c>
      <c r="G831" s="12" t="s">
        <v>126</v>
      </c>
      <c r="H831" s="12" t="s">
        <v>152</v>
      </c>
      <c r="I831" s="12" t="s">
        <v>40</v>
      </c>
      <c r="J831" s="12" t="s">
        <v>41</v>
      </c>
      <c r="K831" s="11">
        <v>20</v>
      </c>
      <c r="L831" s="4" t="str">
        <f t="shared" si="48"/>
        <v>15-20</v>
      </c>
      <c r="M831" s="12" t="s">
        <v>76</v>
      </c>
      <c r="N831" s="12">
        <v>3</v>
      </c>
      <c r="O831" s="12" t="s">
        <v>58</v>
      </c>
      <c r="P831" s="12" t="s">
        <v>46</v>
      </c>
      <c r="Q831" s="15">
        <v>2</v>
      </c>
      <c r="AE831" s="4">
        <f t="shared" si="49"/>
        <v>2.5</v>
      </c>
      <c r="AF831" s="8">
        <f t="shared" si="50"/>
        <v>2</v>
      </c>
      <c r="AG831" s="8">
        <v>0.37</v>
      </c>
      <c r="AH831" s="4">
        <f t="shared" si="51"/>
        <v>0.05</v>
      </c>
      <c r="AI831" s="4">
        <f t="shared" si="51"/>
        <v>9.2499999999999995E-3</v>
      </c>
      <c r="AJ831" s="13"/>
      <c r="AK831" s="10">
        <f>Q831*(0.0145*((2.5/1.08175)^3.053))+R831*(0.0145*((7.5/1.08175)^3.053))+S831*(0.0145*((15/1.08175)^3.053))+T831*(0.0145*((25/1.08175)^3.053))+U831*(0.0145*((35/1.08175)^3.053))+V831*(0.0145*((45/1.08175)^3.053))+W831*(0.0145*((55/1.08175)^3.053))</f>
        <v>0.3742134620434388</v>
      </c>
    </row>
    <row r="832" spans="1:37" ht="12.75" customHeight="1">
      <c r="A832" s="12">
        <v>61</v>
      </c>
      <c r="B832" s="12">
        <v>5</v>
      </c>
      <c r="C832" s="12">
        <v>1</v>
      </c>
      <c r="D832" s="5">
        <v>39486</v>
      </c>
      <c r="E832" s="6" t="s">
        <v>37</v>
      </c>
      <c r="F832" s="12" t="s">
        <v>126</v>
      </c>
      <c r="G832" s="12" t="s">
        <v>126</v>
      </c>
      <c r="H832" s="12" t="s">
        <v>152</v>
      </c>
      <c r="I832" s="12" t="s">
        <v>40</v>
      </c>
      <c r="J832" s="12" t="s">
        <v>41</v>
      </c>
      <c r="K832" s="11">
        <v>20</v>
      </c>
      <c r="L832" s="4" t="str">
        <f t="shared" si="48"/>
        <v>15-20</v>
      </c>
      <c r="M832" s="12" t="s">
        <v>76</v>
      </c>
      <c r="N832" s="12">
        <v>4</v>
      </c>
      <c r="O832" s="12" t="s">
        <v>134</v>
      </c>
      <c r="P832" s="12" t="s">
        <v>56</v>
      </c>
      <c r="S832" s="7">
        <v>1</v>
      </c>
      <c r="AE832" s="4">
        <f t="shared" si="49"/>
        <v>15</v>
      </c>
      <c r="AF832" s="8">
        <f t="shared" si="50"/>
        <v>1</v>
      </c>
      <c r="AG832" s="8">
        <v>70.59</v>
      </c>
      <c r="AH832" s="4">
        <f t="shared" si="51"/>
        <v>2.5000000000000001E-2</v>
      </c>
      <c r="AI832" s="4">
        <f t="shared" si="51"/>
        <v>1.76475</v>
      </c>
      <c r="AK832" s="10">
        <f>R832*(0.0683*(7.5^2.563))+S832*(0.0683*(15^2.563))+T832*(0.0683*(25^2.563))</f>
        <v>70.589905523267788</v>
      </c>
    </row>
    <row r="833" spans="1:37" ht="12.75" customHeight="1">
      <c r="A833" s="12">
        <v>61</v>
      </c>
      <c r="B833" s="12">
        <v>5</v>
      </c>
      <c r="C833" s="12">
        <v>1</v>
      </c>
      <c r="D833" s="5">
        <v>39486</v>
      </c>
      <c r="E833" s="6" t="s">
        <v>37</v>
      </c>
      <c r="F833" s="12" t="s">
        <v>126</v>
      </c>
      <c r="G833" s="12" t="s">
        <v>126</v>
      </c>
      <c r="H833" s="12" t="s">
        <v>152</v>
      </c>
      <c r="I833" s="12" t="s">
        <v>40</v>
      </c>
      <c r="J833" s="12" t="s">
        <v>41</v>
      </c>
      <c r="K833" s="11">
        <v>20</v>
      </c>
      <c r="L833" s="4" t="str">
        <f t="shared" si="48"/>
        <v>15-20</v>
      </c>
      <c r="M833" s="12" t="s">
        <v>76</v>
      </c>
      <c r="N833" s="12">
        <v>5</v>
      </c>
      <c r="O833" s="12" t="s">
        <v>106</v>
      </c>
      <c r="P833" s="6" t="s">
        <v>81</v>
      </c>
      <c r="T833" s="7">
        <v>1</v>
      </c>
      <c r="AE833" s="4">
        <f t="shared" si="49"/>
        <v>25</v>
      </c>
      <c r="AF833" s="8">
        <f t="shared" si="50"/>
        <v>1</v>
      </c>
      <c r="AG833" s="8">
        <v>401.02</v>
      </c>
      <c r="AH833" s="4">
        <f t="shared" si="51"/>
        <v>2.5000000000000001E-2</v>
      </c>
      <c r="AI833" s="4">
        <f t="shared" si="51"/>
        <v>10.025499999999999</v>
      </c>
      <c r="AK833" s="10">
        <f>R833*(0.111*((7.5*0.813)^2.72))+S833*(0.111*((15*0.813)^2.72))+T833*(0.111*((25*0.813)^2.72))+U833*(0.111*((35*0.813)^2.72))</f>
        <v>401.02004962052473</v>
      </c>
    </row>
    <row r="834" spans="1:37" ht="12.75" customHeight="1">
      <c r="A834" s="12">
        <v>61</v>
      </c>
      <c r="B834" s="12">
        <v>5</v>
      </c>
      <c r="C834" s="12">
        <v>1</v>
      </c>
      <c r="D834" s="5">
        <v>39486</v>
      </c>
      <c r="E834" s="6" t="s">
        <v>37</v>
      </c>
      <c r="F834" s="12" t="s">
        <v>126</v>
      </c>
      <c r="G834" s="12" t="s">
        <v>126</v>
      </c>
      <c r="H834" s="12" t="s">
        <v>152</v>
      </c>
      <c r="I834" s="12" t="s">
        <v>40</v>
      </c>
      <c r="J834" s="12" t="s">
        <v>41</v>
      </c>
      <c r="K834" s="11">
        <v>20</v>
      </c>
      <c r="L834" s="4" t="str">
        <f t="shared" ref="L834:L897" si="52">IF(K834&lt;=5,"0-5",IF(K834&lt;=10,"5-10",IF(K834&lt;=15,"10-15",IF(K834&lt;=20,"15-20",IF(K834&lt;=25,"20-25",IF(K834&lt;=30,"25-30",IF(K834&lt;=35,"30-35","35-40")))))))</f>
        <v>15-20</v>
      </c>
      <c r="M834" s="12" t="s">
        <v>76</v>
      </c>
      <c r="N834" s="12">
        <v>6</v>
      </c>
      <c r="O834" s="12" t="s">
        <v>80</v>
      </c>
      <c r="P834" s="12" t="s">
        <v>81</v>
      </c>
      <c r="R834" s="7">
        <v>1</v>
      </c>
      <c r="S834" s="7">
        <v>2</v>
      </c>
      <c r="AE834" s="4">
        <f t="shared" ref="AE834:AE897" si="53">ROUND(((Q834*2.5)+(R834*7.5)+(S834*15)+(T834*25)+(U834*35)+(V834*45)+(W834*55)+(X834*65)+(Y834*75)+(Z834*85)+(AA834*95)+(AB834*105)+(AC834*115)+(AD834*195))/(SUM(Q834:AD834)),1)</f>
        <v>12.5</v>
      </c>
      <c r="AF834" s="8">
        <f t="shared" ref="AF834:AF897" si="54">SUM(Q834:AD834)</f>
        <v>3</v>
      </c>
      <c r="AG834" s="8">
        <v>130.04</v>
      </c>
      <c r="AH834" s="4">
        <f t="shared" ref="AH834:AI897" si="55">AF834/40</f>
        <v>7.4999999999999997E-2</v>
      </c>
      <c r="AI834" s="4">
        <f t="shared" si="55"/>
        <v>3.2509999999999999</v>
      </c>
      <c r="AJ834" s="13"/>
      <c r="AK834" s="10">
        <f>Q834*(0.0202*(2.5^2.9595))+R834*(0.0202*(7.5^2.9595))+S834*(0.0202*(15^2.9595))+T834*(0.0202*(25^2.9595))</f>
        <v>130.0406397622676</v>
      </c>
    </row>
    <row r="835" spans="1:37" ht="12.75" customHeight="1">
      <c r="A835" s="12">
        <v>61</v>
      </c>
      <c r="B835" s="12">
        <v>5</v>
      </c>
      <c r="C835" s="12">
        <v>1</v>
      </c>
      <c r="D835" s="5">
        <v>39486</v>
      </c>
      <c r="E835" s="6" t="s">
        <v>37</v>
      </c>
      <c r="F835" s="12" t="s">
        <v>126</v>
      </c>
      <c r="G835" s="12" t="s">
        <v>126</v>
      </c>
      <c r="H835" s="12" t="s">
        <v>152</v>
      </c>
      <c r="I835" s="12" t="s">
        <v>40</v>
      </c>
      <c r="J835" s="12" t="s">
        <v>41</v>
      </c>
      <c r="K835" s="11">
        <v>20</v>
      </c>
      <c r="L835" s="4" t="str">
        <f t="shared" si="52"/>
        <v>15-20</v>
      </c>
      <c r="M835" s="12" t="s">
        <v>76</v>
      </c>
      <c r="N835" s="12">
        <v>7</v>
      </c>
      <c r="O835" s="12" t="s">
        <v>47</v>
      </c>
      <c r="P835" s="12" t="s">
        <v>48</v>
      </c>
      <c r="Q835" s="7">
        <v>1</v>
      </c>
      <c r="R835" s="7">
        <v>4</v>
      </c>
      <c r="AE835" s="4">
        <f t="shared" si="53"/>
        <v>6.5</v>
      </c>
      <c r="AF835" s="8">
        <f t="shared" si="54"/>
        <v>5</v>
      </c>
      <c r="AG835" s="8">
        <v>49.79</v>
      </c>
      <c r="AH835" s="4">
        <f t="shared" si="55"/>
        <v>0.125</v>
      </c>
      <c r="AI835" s="4">
        <f t="shared" si="55"/>
        <v>1.24475</v>
      </c>
      <c r="AK835" s="10">
        <f>Q835*(0.0251*(2.5^3.076))+R835*(0.0251*(7.5^3.076))+S835*(0.0251*(15^3.076))</f>
        <v>49.785815113063443</v>
      </c>
    </row>
    <row r="836" spans="1:37" ht="12.75" customHeight="1">
      <c r="A836" s="12">
        <v>61</v>
      </c>
      <c r="B836" s="12">
        <v>5</v>
      </c>
      <c r="C836" s="12">
        <v>1</v>
      </c>
      <c r="D836" s="5">
        <v>39486</v>
      </c>
      <c r="E836" s="6" t="s">
        <v>37</v>
      </c>
      <c r="F836" s="12" t="s">
        <v>126</v>
      </c>
      <c r="G836" s="12" t="s">
        <v>126</v>
      </c>
      <c r="H836" s="12" t="s">
        <v>152</v>
      </c>
      <c r="I836" s="12" t="s">
        <v>40</v>
      </c>
      <c r="J836" s="12" t="s">
        <v>41</v>
      </c>
      <c r="K836" s="11">
        <v>20</v>
      </c>
      <c r="L836" s="4" t="str">
        <f t="shared" si="52"/>
        <v>15-20</v>
      </c>
      <c r="M836" s="12" t="s">
        <v>76</v>
      </c>
      <c r="N836" s="12">
        <v>8</v>
      </c>
      <c r="O836" s="12" t="s">
        <v>82</v>
      </c>
      <c r="P836" s="6" t="s">
        <v>46</v>
      </c>
      <c r="S836" s="7">
        <v>2</v>
      </c>
      <c r="AE836" s="4">
        <f t="shared" si="53"/>
        <v>15</v>
      </c>
      <c r="AF836" s="8">
        <f t="shared" si="54"/>
        <v>2</v>
      </c>
      <c r="AG836" s="8">
        <v>121.96</v>
      </c>
      <c r="AH836" s="4">
        <f t="shared" si="55"/>
        <v>0.05</v>
      </c>
      <c r="AI836" s="4">
        <f t="shared" si="55"/>
        <v>3.0489999999999999</v>
      </c>
      <c r="AK836" s="10">
        <f>Q836*(0.0121*((2.5/1.09)^3.161))+R836*(0.0121*((7.5/1.09)^3.161))+S836*(0.0335*(15^2.772))+T836*(0.0335*(25^2.772))+U836*(0.0335*(35^2.772))</f>
        <v>121.95504556638633</v>
      </c>
    </row>
    <row r="837" spans="1:37" ht="12.75" customHeight="1">
      <c r="A837" s="12">
        <v>61</v>
      </c>
      <c r="B837" s="12">
        <v>5</v>
      </c>
      <c r="C837" s="12">
        <v>1</v>
      </c>
      <c r="D837" s="5">
        <v>39486</v>
      </c>
      <c r="E837" s="6" t="s">
        <v>37</v>
      </c>
      <c r="F837" s="12" t="s">
        <v>126</v>
      </c>
      <c r="G837" s="12" t="s">
        <v>126</v>
      </c>
      <c r="H837" s="12" t="s">
        <v>152</v>
      </c>
      <c r="I837" s="12" t="s">
        <v>40</v>
      </c>
      <c r="J837" s="12" t="s">
        <v>41</v>
      </c>
      <c r="K837" s="11">
        <v>20</v>
      </c>
      <c r="L837" s="4" t="str">
        <f t="shared" si="52"/>
        <v>15-20</v>
      </c>
      <c r="M837" s="12" t="s">
        <v>76</v>
      </c>
      <c r="N837" s="12">
        <v>9</v>
      </c>
      <c r="O837" s="12" t="s">
        <v>60</v>
      </c>
      <c r="P837" s="12" t="s">
        <v>48</v>
      </c>
      <c r="Q837" s="7">
        <v>1</v>
      </c>
      <c r="R837" s="7">
        <v>2</v>
      </c>
      <c r="AE837" s="4">
        <f t="shared" si="53"/>
        <v>5.8</v>
      </c>
      <c r="AF837" s="8">
        <f t="shared" si="54"/>
        <v>3</v>
      </c>
      <c r="AG837" s="8">
        <v>14.36</v>
      </c>
      <c r="AH837" s="4">
        <f t="shared" si="55"/>
        <v>7.4999999999999997E-2</v>
      </c>
      <c r="AI837" s="4">
        <f t="shared" si="55"/>
        <v>0.35899999999999999</v>
      </c>
      <c r="AK837" s="10">
        <f>Q837*(0.0197*(2.5^2.9174))+R837*(0.0197*(7.5^2.9174))+S837*(0.0197*(15^2.9174))</f>
        <v>14.358805133566362</v>
      </c>
    </row>
    <row r="838" spans="1:37" ht="12.75" customHeight="1">
      <c r="A838" s="12">
        <v>61</v>
      </c>
      <c r="B838" s="12">
        <v>5</v>
      </c>
      <c r="C838" s="12">
        <v>1</v>
      </c>
      <c r="D838" s="5">
        <v>39486</v>
      </c>
      <c r="E838" s="6" t="s">
        <v>37</v>
      </c>
      <c r="F838" s="12" t="s">
        <v>126</v>
      </c>
      <c r="G838" s="12" t="s">
        <v>126</v>
      </c>
      <c r="H838" s="12" t="s">
        <v>152</v>
      </c>
      <c r="I838" s="12" t="s">
        <v>40</v>
      </c>
      <c r="J838" s="12" t="s">
        <v>41</v>
      </c>
      <c r="K838" s="11">
        <v>20</v>
      </c>
      <c r="L838" s="4" t="str">
        <f t="shared" si="52"/>
        <v>15-20</v>
      </c>
      <c r="M838" s="12" t="s">
        <v>76</v>
      </c>
      <c r="N838" s="12">
        <v>10</v>
      </c>
      <c r="O838" s="12" t="s">
        <v>121</v>
      </c>
      <c r="P838" s="6" t="s">
        <v>56</v>
      </c>
      <c r="U838" s="7">
        <v>1</v>
      </c>
      <c r="AE838" s="4">
        <f t="shared" si="53"/>
        <v>35</v>
      </c>
      <c r="AF838" s="8">
        <f t="shared" si="54"/>
        <v>1</v>
      </c>
      <c r="AG838" s="8">
        <v>1362.24</v>
      </c>
      <c r="AH838" s="4">
        <f t="shared" si="55"/>
        <v>2.5000000000000001E-2</v>
      </c>
      <c r="AI838" s="4">
        <f t="shared" si="55"/>
        <v>34.055999999999997</v>
      </c>
      <c r="AK838" s="10">
        <f>S838*(0.0203*(15^3.126))+T838*(0.0203*(25^3.126))+U838*(0.0203*(35^3.126))</f>
        <v>1362.2372273563635</v>
      </c>
    </row>
    <row r="839" spans="1:37" ht="12.75" customHeight="1">
      <c r="A839" s="12">
        <v>61</v>
      </c>
      <c r="B839" s="12">
        <v>5</v>
      </c>
      <c r="C839" s="12">
        <v>1</v>
      </c>
      <c r="D839" s="5">
        <v>39486</v>
      </c>
      <c r="E839" s="6" t="s">
        <v>37</v>
      </c>
      <c r="F839" s="12" t="s">
        <v>126</v>
      </c>
      <c r="G839" s="12" t="s">
        <v>126</v>
      </c>
      <c r="H839" s="12" t="s">
        <v>152</v>
      </c>
      <c r="I839" s="12" t="s">
        <v>40</v>
      </c>
      <c r="J839" s="12" t="s">
        <v>41</v>
      </c>
      <c r="K839" s="11">
        <v>20</v>
      </c>
      <c r="L839" s="4" t="str">
        <f t="shared" si="52"/>
        <v>15-20</v>
      </c>
      <c r="M839" s="12" t="s">
        <v>76</v>
      </c>
      <c r="N839" s="12">
        <v>11</v>
      </c>
      <c r="O839" s="12" t="s">
        <v>52</v>
      </c>
      <c r="P839" s="6" t="s">
        <v>46</v>
      </c>
      <c r="S839" s="7">
        <v>500</v>
      </c>
      <c r="AE839" s="4">
        <f t="shared" si="53"/>
        <v>15</v>
      </c>
      <c r="AF839" s="8">
        <f t="shared" si="54"/>
        <v>500</v>
      </c>
      <c r="AG839" s="8">
        <v>12500.86</v>
      </c>
      <c r="AH839" s="4">
        <f t="shared" si="55"/>
        <v>12.5</v>
      </c>
      <c r="AI839" s="4">
        <f t="shared" si="55"/>
        <v>312.5215</v>
      </c>
      <c r="AK839" s="10">
        <f>Q839*(0.01*(((2.5-1.82)/1.15)^3.208))+R839*(0.01*(((7.5-1.82)/1.15)^3.208))+S839*(0.01*(((15-1.82)/1.15)^3.208))+T839*(0.01*(((25-1.82)/1.15)^3.208))</f>
        <v>12500.862220669978</v>
      </c>
    </row>
    <row r="840" spans="1:37" ht="12.75" customHeight="1">
      <c r="A840" s="12">
        <v>61</v>
      </c>
      <c r="B840" s="12">
        <v>5</v>
      </c>
      <c r="C840" s="12">
        <v>1</v>
      </c>
      <c r="D840" s="5">
        <v>39486</v>
      </c>
      <c r="E840" s="6" t="s">
        <v>37</v>
      </c>
      <c r="F840" s="12" t="s">
        <v>126</v>
      </c>
      <c r="G840" s="12" t="s">
        <v>126</v>
      </c>
      <c r="H840" s="12" t="s">
        <v>152</v>
      </c>
      <c r="I840" s="12" t="s">
        <v>40</v>
      </c>
      <c r="J840" s="12" t="s">
        <v>41</v>
      </c>
      <c r="K840" s="11">
        <v>20</v>
      </c>
      <c r="L840" s="4" t="str">
        <f t="shared" si="52"/>
        <v>15-20</v>
      </c>
      <c r="M840" s="12" t="s">
        <v>76</v>
      </c>
      <c r="N840" s="12">
        <v>12</v>
      </c>
      <c r="O840" s="12" t="s">
        <v>83</v>
      </c>
      <c r="P840" s="6" t="s">
        <v>84</v>
      </c>
      <c r="Q840" s="7">
        <v>2</v>
      </c>
      <c r="R840" s="7">
        <v>3</v>
      </c>
      <c r="AE840" s="4">
        <f t="shared" si="53"/>
        <v>5.5</v>
      </c>
      <c r="AF840" s="8">
        <f t="shared" si="54"/>
        <v>5</v>
      </c>
      <c r="AG840" s="8">
        <v>37.92</v>
      </c>
      <c r="AH840" s="4">
        <f t="shared" si="55"/>
        <v>0.125</v>
      </c>
      <c r="AI840" s="4">
        <f t="shared" si="55"/>
        <v>0.94800000000000006</v>
      </c>
      <c r="AK840" s="10">
        <f>Q840*(0.0349*(2.5^2.9109))+R840*(0.0349*(7.5^2.9109))+S840*(0.0349*(15^2.9109))</f>
        <v>37.916692104647801</v>
      </c>
    </row>
    <row r="841" spans="1:37" ht="12.75" customHeight="1">
      <c r="A841" s="12">
        <v>61</v>
      </c>
      <c r="B841" s="12">
        <v>5</v>
      </c>
      <c r="C841" s="12">
        <v>1</v>
      </c>
      <c r="D841" s="5">
        <v>39486</v>
      </c>
      <c r="E841" s="6" t="s">
        <v>37</v>
      </c>
      <c r="F841" s="12" t="s">
        <v>126</v>
      </c>
      <c r="G841" s="12" t="s">
        <v>126</v>
      </c>
      <c r="H841" s="12" t="s">
        <v>152</v>
      </c>
      <c r="I841" s="12" t="s">
        <v>40</v>
      </c>
      <c r="J841" s="12" t="s">
        <v>41</v>
      </c>
      <c r="K841" s="11">
        <v>20</v>
      </c>
      <c r="L841" s="4" t="str">
        <f t="shared" si="52"/>
        <v>15-20</v>
      </c>
      <c r="M841" s="12" t="s">
        <v>76</v>
      </c>
      <c r="N841" s="12">
        <v>13</v>
      </c>
      <c r="O841" s="12" t="s">
        <v>69</v>
      </c>
      <c r="P841" s="12" t="s">
        <v>48</v>
      </c>
      <c r="S841" s="7">
        <v>2</v>
      </c>
      <c r="AE841" s="4">
        <f t="shared" si="53"/>
        <v>15</v>
      </c>
      <c r="AF841" s="8">
        <f t="shared" si="54"/>
        <v>2</v>
      </c>
      <c r="AG841" s="8">
        <v>218.93</v>
      </c>
      <c r="AH841" s="4">
        <f t="shared" si="55"/>
        <v>0.05</v>
      </c>
      <c r="AI841" s="4">
        <f t="shared" si="55"/>
        <v>5.4732500000000002</v>
      </c>
      <c r="AK841" s="10">
        <f>Q841*(0.029*(2.5^2.98))+R841*(0.029*(7.5^2.98))+S841*(0.0222*(15^3.14))</f>
        <v>218.93214068561713</v>
      </c>
    </row>
    <row r="842" spans="1:37" ht="12.75" customHeight="1">
      <c r="A842" s="12">
        <v>61</v>
      </c>
      <c r="B842" s="12">
        <v>5</v>
      </c>
      <c r="C842" s="12">
        <v>1</v>
      </c>
      <c r="D842" s="5">
        <v>39486</v>
      </c>
      <c r="E842" s="6" t="s">
        <v>37</v>
      </c>
      <c r="F842" s="12" t="s">
        <v>126</v>
      </c>
      <c r="G842" s="12" t="s">
        <v>126</v>
      </c>
      <c r="H842" s="12" t="s">
        <v>152</v>
      </c>
      <c r="I842" s="12" t="s">
        <v>40</v>
      </c>
      <c r="J842" s="12" t="s">
        <v>41</v>
      </c>
      <c r="K842" s="11">
        <v>20</v>
      </c>
      <c r="L842" s="4" t="str">
        <f t="shared" si="52"/>
        <v>15-20</v>
      </c>
      <c r="M842" s="12" t="s">
        <v>76</v>
      </c>
      <c r="N842" s="12">
        <v>14</v>
      </c>
      <c r="O842" s="12" t="s">
        <v>77</v>
      </c>
      <c r="P842" s="6" t="s">
        <v>48</v>
      </c>
      <c r="S842" s="7">
        <v>1</v>
      </c>
      <c r="AE842" s="4">
        <f t="shared" si="53"/>
        <v>15</v>
      </c>
      <c r="AF842" s="8">
        <f t="shared" si="54"/>
        <v>1</v>
      </c>
      <c r="AG842" s="8">
        <v>98.34</v>
      </c>
      <c r="AH842" s="4">
        <f t="shared" si="55"/>
        <v>2.5000000000000001E-2</v>
      </c>
      <c r="AI842" s="4">
        <f t="shared" si="55"/>
        <v>2.4584999999999999</v>
      </c>
      <c r="AK842" s="10">
        <f>R842*(0.0428*(7.5^2.858))+S842*(0.0428*(15^2.858))+T842*(0.0428*(25^2.858))+U842*(0.0428*(35^2.858))</f>
        <v>98.336011053719943</v>
      </c>
    </row>
    <row r="843" spans="1:37" ht="12.75" customHeight="1">
      <c r="A843" s="12">
        <v>61</v>
      </c>
      <c r="B843" s="12">
        <v>5</v>
      </c>
      <c r="C843" s="12">
        <v>1</v>
      </c>
      <c r="D843" s="5">
        <v>39486</v>
      </c>
      <c r="E843" s="6" t="s">
        <v>37</v>
      </c>
      <c r="F843" s="12" t="s">
        <v>126</v>
      </c>
      <c r="G843" s="12" t="s">
        <v>126</v>
      </c>
      <c r="H843" s="12" t="s">
        <v>152</v>
      </c>
      <c r="I843" s="12" t="s">
        <v>40</v>
      </c>
      <c r="J843" s="12" t="s">
        <v>41</v>
      </c>
      <c r="K843" s="11">
        <v>20</v>
      </c>
      <c r="L843" s="4" t="str">
        <f t="shared" si="52"/>
        <v>15-20</v>
      </c>
      <c r="M843" s="12" t="s">
        <v>76</v>
      </c>
      <c r="N843" s="12">
        <v>15</v>
      </c>
      <c r="O843" s="12" t="s">
        <v>51</v>
      </c>
      <c r="P843" s="6" t="s">
        <v>48</v>
      </c>
      <c r="T843" s="7">
        <v>1</v>
      </c>
      <c r="U843" s="7">
        <v>1</v>
      </c>
      <c r="AE843" s="4">
        <f t="shared" si="53"/>
        <v>30</v>
      </c>
      <c r="AF843" s="8">
        <f t="shared" si="54"/>
        <v>2</v>
      </c>
      <c r="AG843" s="8">
        <v>1394.22</v>
      </c>
      <c r="AH843" s="4">
        <f t="shared" si="55"/>
        <v>0.05</v>
      </c>
      <c r="AI843" s="4">
        <f t="shared" si="55"/>
        <v>34.855499999999999</v>
      </c>
      <c r="AK843" s="10">
        <f>Q843*(0.0337*(2.5^2.9))+R843*(0.0337*(7.5^2.9))+S843*(0.0337*(15^2.9))+T843*(0.0337*(25^2.9))+U843*(0.0337*(35^2.9))</f>
        <v>1394.2168588741265</v>
      </c>
    </row>
    <row r="844" spans="1:37" ht="12.75" customHeight="1">
      <c r="A844" s="12">
        <v>61</v>
      </c>
      <c r="B844" s="12">
        <v>5</v>
      </c>
      <c r="C844" s="12">
        <v>1</v>
      </c>
      <c r="D844" s="5">
        <v>39486</v>
      </c>
      <c r="E844" s="6" t="s">
        <v>37</v>
      </c>
      <c r="F844" s="12" t="s">
        <v>126</v>
      </c>
      <c r="G844" s="12" t="s">
        <v>126</v>
      </c>
      <c r="H844" s="12" t="s">
        <v>152</v>
      </c>
      <c r="I844" s="12" t="s">
        <v>40</v>
      </c>
      <c r="J844" s="12" t="s">
        <v>41</v>
      </c>
      <c r="K844" s="11">
        <v>20</v>
      </c>
      <c r="L844" s="4" t="str">
        <f t="shared" si="52"/>
        <v>15-20</v>
      </c>
      <c r="M844" s="12" t="s">
        <v>76</v>
      </c>
      <c r="N844" s="12">
        <v>16</v>
      </c>
      <c r="O844" s="12" t="s">
        <v>66</v>
      </c>
      <c r="P844" s="12" t="s">
        <v>46</v>
      </c>
      <c r="Q844" s="7">
        <v>3</v>
      </c>
      <c r="AE844" s="4">
        <f t="shared" si="53"/>
        <v>2.5</v>
      </c>
      <c r="AF844" s="8">
        <f t="shared" si="54"/>
        <v>3</v>
      </c>
      <c r="AG844" s="8">
        <v>0.85</v>
      </c>
      <c r="AH844" s="4">
        <f t="shared" si="55"/>
        <v>7.4999999999999997E-2</v>
      </c>
      <c r="AI844" s="4">
        <f t="shared" si="55"/>
        <v>2.1249999999999998E-2</v>
      </c>
      <c r="AK844" s="10">
        <f>Q844*(0.0213*(2.5^2.8235))+R844*(0.0213*(7.5^2.8235))</f>
        <v>0.84934566133155354</v>
      </c>
    </row>
    <row r="845" spans="1:37" ht="12.75" customHeight="1">
      <c r="A845" s="12">
        <v>61</v>
      </c>
      <c r="B845" s="12">
        <v>5</v>
      </c>
      <c r="C845" s="12">
        <v>1</v>
      </c>
      <c r="D845" s="5">
        <v>39486</v>
      </c>
      <c r="E845" s="6" t="s">
        <v>37</v>
      </c>
      <c r="F845" s="12" t="s">
        <v>126</v>
      </c>
      <c r="G845" s="12" t="s">
        <v>126</v>
      </c>
      <c r="H845" s="12" t="s">
        <v>152</v>
      </c>
      <c r="I845" s="12" t="s">
        <v>40</v>
      </c>
      <c r="J845" s="12" t="s">
        <v>41</v>
      </c>
      <c r="K845" s="11">
        <v>20</v>
      </c>
      <c r="L845" s="4" t="str">
        <f t="shared" si="52"/>
        <v>15-20</v>
      </c>
      <c r="M845" s="12" t="s">
        <v>76</v>
      </c>
      <c r="N845" s="12">
        <v>17</v>
      </c>
      <c r="O845" s="12" t="s">
        <v>71</v>
      </c>
      <c r="P845" s="6" t="s">
        <v>46</v>
      </c>
      <c r="Q845" s="7">
        <v>6</v>
      </c>
      <c r="AE845" s="4">
        <f t="shared" si="53"/>
        <v>2.5</v>
      </c>
      <c r="AF845" s="8">
        <f t="shared" si="54"/>
        <v>6</v>
      </c>
      <c r="AG845" s="8">
        <v>0.83</v>
      </c>
      <c r="AH845" s="4">
        <f t="shared" si="55"/>
        <v>0.15</v>
      </c>
      <c r="AI845" s="4">
        <f t="shared" si="55"/>
        <v>2.0749999999999998E-2</v>
      </c>
      <c r="AK845" s="10">
        <f>Q845*(0.0089*(2.5^3))+R845*(0.0089*(7.5^3))</f>
        <v>0.83437500000000009</v>
      </c>
    </row>
    <row r="846" spans="1:37" ht="12.75" customHeight="1">
      <c r="A846" s="12">
        <v>61</v>
      </c>
      <c r="B846" s="12">
        <v>5</v>
      </c>
      <c r="C846" s="12">
        <v>1</v>
      </c>
      <c r="D846" s="5">
        <v>39486</v>
      </c>
      <c r="E846" s="6" t="s">
        <v>37</v>
      </c>
      <c r="F846" s="12" t="s">
        <v>126</v>
      </c>
      <c r="G846" s="12" t="s">
        <v>126</v>
      </c>
      <c r="H846" s="12" t="s">
        <v>152</v>
      </c>
      <c r="I846" s="12" t="s">
        <v>40</v>
      </c>
      <c r="J846" s="12" t="s">
        <v>41</v>
      </c>
      <c r="K846" s="11">
        <v>20</v>
      </c>
      <c r="L846" s="4" t="str">
        <f t="shared" si="52"/>
        <v>15-20</v>
      </c>
      <c r="M846" s="12" t="s">
        <v>76</v>
      </c>
      <c r="N846" s="12">
        <v>18</v>
      </c>
      <c r="O846" s="12" t="s">
        <v>72</v>
      </c>
      <c r="P846" s="6" t="s">
        <v>46</v>
      </c>
      <c r="Q846" s="7">
        <v>1</v>
      </c>
      <c r="AE846" s="4">
        <f t="shared" si="53"/>
        <v>2.5</v>
      </c>
      <c r="AF846" s="8">
        <f t="shared" si="54"/>
        <v>1</v>
      </c>
      <c r="AG846" s="8">
        <v>0.21</v>
      </c>
      <c r="AH846" s="4">
        <f t="shared" si="55"/>
        <v>2.5000000000000001E-2</v>
      </c>
      <c r="AI846" s="4">
        <f t="shared" si="55"/>
        <v>5.2499999999999995E-3</v>
      </c>
      <c r="AK846" s="10">
        <f>Q846*(0.0128*(2.5^3.036))+R846*(0.0128*(7.5^3.036))+S846*(0.0128*(15^3.036))</f>
        <v>0.20670731032441741</v>
      </c>
    </row>
    <row r="847" spans="1:37" s="13" customFormat="1" ht="12.75" customHeight="1">
      <c r="A847" s="12">
        <v>62</v>
      </c>
      <c r="B847" s="12">
        <v>5</v>
      </c>
      <c r="C847" s="12">
        <v>2</v>
      </c>
      <c r="D847" s="5">
        <v>39486</v>
      </c>
      <c r="E847" s="6" t="s">
        <v>73</v>
      </c>
      <c r="F847" s="4" t="s">
        <v>131</v>
      </c>
      <c r="G847" s="11" t="s">
        <v>132</v>
      </c>
      <c r="H847" s="12" t="s">
        <v>155</v>
      </c>
      <c r="I847" s="12" t="s">
        <v>40</v>
      </c>
      <c r="J847" s="12" t="s">
        <v>41</v>
      </c>
      <c r="K847" s="11">
        <v>8</v>
      </c>
      <c r="L847" s="4" t="str">
        <f t="shared" si="52"/>
        <v>5-10</v>
      </c>
      <c r="M847" s="12" t="s">
        <v>42</v>
      </c>
      <c r="N847" s="12">
        <v>1</v>
      </c>
      <c r="O847" s="12" t="s">
        <v>87</v>
      </c>
      <c r="P847" s="6" t="s">
        <v>46</v>
      </c>
      <c r="Q847" s="7"/>
      <c r="R847" s="7"/>
      <c r="S847" s="7">
        <v>1</v>
      </c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4">
        <f t="shared" si="53"/>
        <v>15</v>
      </c>
      <c r="AF847" s="8">
        <f t="shared" si="54"/>
        <v>1</v>
      </c>
      <c r="AG847" s="8">
        <v>54.93</v>
      </c>
      <c r="AH847" s="4">
        <f t="shared" si="55"/>
        <v>2.5000000000000001E-2</v>
      </c>
      <c r="AI847" s="4">
        <f t="shared" si="55"/>
        <v>1.3732500000000001</v>
      </c>
      <c r="AJ847" s="4"/>
      <c r="AK847" s="10">
        <f>Q847*(0.0229*((2.5/1.08)^2.958))+R847*(0.0229*((7.5/1.08)^2.958))+S847*(0.0229*((15/1.08)^2.958))+T847*(0.0229*((25/1.08)^2.958))+U847*(0.0229*((35/1.08)^2.958))</f>
        <v>54.934598899323518</v>
      </c>
    </row>
    <row r="848" spans="1:37" ht="12.75" customHeight="1">
      <c r="A848" s="12">
        <v>62</v>
      </c>
      <c r="B848" s="12">
        <v>5</v>
      </c>
      <c r="C848" s="12">
        <v>2</v>
      </c>
      <c r="D848" s="5">
        <v>39486</v>
      </c>
      <c r="E848" s="6" t="s">
        <v>73</v>
      </c>
      <c r="F848" s="4" t="s">
        <v>131</v>
      </c>
      <c r="G848" s="11" t="s">
        <v>132</v>
      </c>
      <c r="H848" s="12" t="s">
        <v>155</v>
      </c>
      <c r="I848" s="12" t="s">
        <v>40</v>
      </c>
      <c r="J848" s="12" t="s">
        <v>41</v>
      </c>
      <c r="K848" s="11">
        <v>8</v>
      </c>
      <c r="L848" s="4" t="str">
        <f t="shared" si="52"/>
        <v>5-10</v>
      </c>
      <c r="M848" s="12" t="s">
        <v>42</v>
      </c>
      <c r="N848" s="12">
        <v>2</v>
      </c>
      <c r="O848" s="12" t="s">
        <v>79</v>
      </c>
      <c r="P848" s="12" t="s">
        <v>54</v>
      </c>
      <c r="S848" s="7">
        <v>1</v>
      </c>
      <c r="T848" s="7">
        <v>1</v>
      </c>
      <c r="AE848" s="4">
        <f t="shared" si="53"/>
        <v>20</v>
      </c>
      <c r="AF848" s="8">
        <f t="shared" si="54"/>
        <v>2</v>
      </c>
      <c r="AG848" s="8">
        <v>386.52</v>
      </c>
      <c r="AH848" s="4">
        <f t="shared" si="55"/>
        <v>0.05</v>
      </c>
      <c r="AI848" s="4">
        <f t="shared" si="55"/>
        <v>9.6630000000000003</v>
      </c>
      <c r="AK848" s="10">
        <f>Q848*(0.024*(2.5^2.93))+R848*(0.024*(7.5^2.93))+S848*(0.0225*((15/1.03416)^3))+T848*(0.0225*((25/1.03416)^3))+U848*(0.0225*((35/1.03416)^3))</f>
        <v>386.52083730567074</v>
      </c>
    </row>
    <row r="849" spans="1:37" ht="12.75" customHeight="1">
      <c r="A849" s="12">
        <v>62</v>
      </c>
      <c r="B849" s="12">
        <v>5</v>
      </c>
      <c r="C849" s="12">
        <v>2</v>
      </c>
      <c r="D849" s="5">
        <v>39486</v>
      </c>
      <c r="E849" s="6" t="s">
        <v>73</v>
      </c>
      <c r="F849" s="4" t="s">
        <v>131</v>
      </c>
      <c r="G849" s="11" t="s">
        <v>132</v>
      </c>
      <c r="H849" s="12" t="s">
        <v>155</v>
      </c>
      <c r="I849" s="12" t="s">
        <v>40</v>
      </c>
      <c r="J849" s="12" t="s">
        <v>41</v>
      </c>
      <c r="K849" s="11">
        <v>8</v>
      </c>
      <c r="L849" s="4" t="str">
        <f t="shared" si="52"/>
        <v>5-10</v>
      </c>
      <c r="M849" s="12" t="s">
        <v>42</v>
      </c>
      <c r="N849" s="12">
        <v>3</v>
      </c>
      <c r="O849" s="12" t="s">
        <v>59</v>
      </c>
      <c r="P849" s="6" t="s">
        <v>46</v>
      </c>
      <c r="Q849" s="15">
        <v>1</v>
      </c>
      <c r="R849" s="7">
        <v>1</v>
      </c>
      <c r="S849" s="15">
        <v>1</v>
      </c>
      <c r="AE849" s="4">
        <f t="shared" si="53"/>
        <v>8.3000000000000007</v>
      </c>
      <c r="AF849" s="8">
        <f t="shared" si="54"/>
        <v>3</v>
      </c>
      <c r="AG849" s="8">
        <v>42.61</v>
      </c>
      <c r="AH849" s="4">
        <f t="shared" si="55"/>
        <v>7.4999999999999997E-2</v>
      </c>
      <c r="AI849" s="4">
        <f t="shared" si="55"/>
        <v>1.06525</v>
      </c>
      <c r="AK849" s="10">
        <f>Q849*(0.0093*(2.5^3.07))+R849*(0.0093*(7.5^3.07))+S849*(0.0093*(15^3.07))+T849*(0.0126*(25^3.0673))</f>
        <v>42.611434549933371</v>
      </c>
    </row>
    <row r="850" spans="1:37" ht="12.75" customHeight="1">
      <c r="A850" s="12">
        <v>62</v>
      </c>
      <c r="B850" s="12">
        <v>5</v>
      </c>
      <c r="C850" s="12">
        <v>2</v>
      </c>
      <c r="D850" s="5">
        <v>39486</v>
      </c>
      <c r="E850" s="6" t="s">
        <v>73</v>
      </c>
      <c r="F850" s="4" t="s">
        <v>131</v>
      </c>
      <c r="G850" s="11" t="s">
        <v>132</v>
      </c>
      <c r="H850" s="12" t="s">
        <v>155</v>
      </c>
      <c r="I850" s="12" t="s">
        <v>40</v>
      </c>
      <c r="J850" s="12" t="s">
        <v>41</v>
      </c>
      <c r="K850" s="11">
        <v>8</v>
      </c>
      <c r="L850" s="4" t="str">
        <f t="shared" si="52"/>
        <v>5-10</v>
      </c>
      <c r="M850" s="12" t="s">
        <v>42</v>
      </c>
      <c r="N850" s="12">
        <v>4</v>
      </c>
      <c r="O850" s="12" t="s">
        <v>49</v>
      </c>
      <c r="P850" s="6" t="s">
        <v>46</v>
      </c>
      <c r="Q850" s="15">
        <v>5</v>
      </c>
      <c r="R850" s="7">
        <v>1</v>
      </c>
      <c r="AE850" s="4">
        <f t="shared" si="53"/>
        <v>3.3</v>
      </c>
      <c r="AF850" s="8">
        <f t="shared" si="54"/>
        <v>6</v>
      </c>
      <c r="AG850" s="8">
        <v>6.87</v>
      </c>
      <c r="AH850" s="4">
        <f t="shared" si="55"/>
        <v>0.15</v>
      </c>
      <c r="AI850" s="4">
        <f t="shared" si="55"/>
        <v>0.17175000000000001</v>
      </c>
      <c r="AK850" s="10">
        <f>Q850*(0.007*(2.5^3.39))+R850*(0.0126*(7.5^3.0673))+S850*(0.0126*(15^3.0673))+T850*(0.0126*(25^3.0673))+U850*(0.0126*(35^3.0673))</f>
        <v>6.8693781090259849</v>
      </c>
    </row>
    <row r="851" spans="1:37" ht="12.75" customHeight="1">
      <c r="A851" s="12">
        <v>62</v>
      </c>
      <c r="B851" s="12">
        <v>5</v>
      </c>
      <c r="C851" s="12">
        <v>2</v>
      </c>
      <c r="D851" s="5">
        <v>39486</v>
      </c>
      <c r="E851" s="6" t="s">
        <v>73</v>
      </c>
      <c r="F851" s="4" t="s">
        <v>131</v>
      </c>
      <c r="G851" s="11" t="s">
        <v>132</v>
      </c>
      <c r="H851" s="12" t="s">
        <v>155</v>
      </c>
      <c r="I851" s="12" t="s">
        <v>40</v>
      </c>
      <c r="J851" s="12" t="s">
        <v>41</v>
      </c>
      <c r="K851" s="11">
        <v>8</v>
      </c>
      <c r="L851" s="4" t="str">
        <f t="shared" si="52"/>
        <v>5-10</v>
      </c>
      <c r="M851" s="12" t="s">
        <v>42</v>
      </c>
      <c r="N851" s="12">
        <v>5</v>
      </c>
      <c r="O851" s="12" t="s">
        <v>45</v>
      </c>
      <c r="P851" s="6" t="s">
        <v>46</v>
      </c>
      <c r="T851" s="7">
        <v>1</v>
      </c>
      <c r="AE851" s="4">
        <f t="shared" si="53"/>
        <v>25</v>
      </c>
      <c r="AF851" s="8">
        <f t="shared" si="54"/>
        <v>1</v>
      </c>
      <c r="AG851" s="8">
        <v>303.7</v>
      </c>
      <c r="AH851" s="4">
        <f t="shared" si="55"/>
        <v>2.5000000000000001E-2</v>
      </c>
      <c r="AI851" s="4">
        <f t="shared" si="55"/>
        <v>7.5924999999999994</v>
      </c>
      <c r="AK851" s="10">
        <f>Q851*(0.039*((2.5/1.15)^2.91))+S851*(0.039*((15/1.15)^2.91))+T851*(0.039*((25/1.15)^2.91))+U851*(0.039*((35/1.15)^2.91))</f>
        <v>303.69617132395854</v>
      </c>
    </row>
    <row r="852" spans="1:37" ht="12.75" customHeight="1">
      <c r="A852" s="12">
        <v>62</v>
      </c>
      <c r="B852" s="12">
        <v>5</v>
      </c>
      <c r="C852" s="12">
        <v>2</v>
      </c>
      <c r="D852" s="5">
        <v>39486</v>
      </c>
      <c r="E852" s="6" t="s">
        <v>73</v>
      </c>
      <c r="F852" s="4" t="s">
        <v>131</v>
      </c>
      <c r="G852" s="11" t="s">
        <v>132</v>
      </c>
      <c r="H852" s="12" t="s">
        <v>155</v>
      </c>
      <c r="I852" s="12" t="s">
        <v>40</v>
      </c>
      <c r="J852" s="12" t="s">
        <v>41</v>
      </c>
      <c r="K852" s="11">
        <v>8</v>
      </c>
      <c r="L852" s="4" t="str">
        <f t="shared" si="52"/>
        <v>5-10</v>
      </c>
      <c r="M852" s="12" t="s">
        <v>42</v>
      </c>
      <c r="N852" s="12">
        <v>6</v>
      </c>
      <c r="O852" s="12" t="s">
        <v>101</v>
      </c>
      <c r="P852" s="12" t="s">
        <v>46</v>
      </c>
      <c r="S852" s="15">
        <v>1</v>
      </c>
      <c r="AE852" s="4">
        <f t="shared" si="53"/>
        <v>15</v>
      </c>
      <c r="AF852" s="8">
        <f t="shared" si="54"/>
        <v>1</v>
      </c>
      <c r="AG852" s="8">
        <v>55.84</v>
      </c>
      <c r="AH852" s="4">
        <f t="shared" si="55"/>
        <v>2.5000000000000001E-2</v>
      </c>
      <c r="AI852" s="4">
        <f t="shared" si="55"/>
        <v>1.3960000000000001</v>
      </c>
      <c r="AK852" s="10">
        <f>Q852*(0.0148*((2.5/1.11359)^3.167))+R852*(0.0148*((7.5/1.11359)^3.167))+S852*(0.0148*((15/1.11359)^3.167))+T852*(0.0148*((25/1.11359)^3.167))+U852*(0.0148*((35/1.11359)^3.167))</f>
        <v>55.842343658686445</v>
      </c>
    </row>
    <row r="853" spans="1:37" ht="12.75" customHeight="1">
      <c r="A853" s="12">
        <v>62</v>
      </c>
      <c r="B853" s="12">
        <v>5</v>
      </c>
      <c r="C853" s="12">
        <v>2</v>
      </c>
      <c r="D853" s="5">
        <v>39486</v>
      </c>
      <c r="E853" s="6" t="s">
        <v>73</v>
      </c>
      <c r="F853" s="4" t="s">
        <v>131</v>
      </c>
      <c r="G853" s="11" t="s">
        <v>132</v>
      </c>
      <c r="H853" s="12" t="s">
        <v>155</v>
      </c>
      <c r="I853" s="12" t="s">
        <v>40</v>
      </c>
      <c r="J853" s="12" t="s">
        <v>41</v>
      </c>
      <c r="K853" s="11">
        <v>8</v>
      </c>
      <c r="L853" s="4" t="str">
        <f t="shared" si="52"/>
        <v>5-10</v>
      </c>
      <c r="M853" s="12" t="s">
        <v>42</v>
      </c>
      <c r="N853" s="12">
        <v>7</v>
      </c>
      <c r="O853" s="12" t="s">
        <v>95</v>
      </c>
      <c r="P853" s="6" t="s">
        <v>56</v>
      </c>
      <c r="S853" s="15">
        <v>2</v>
      </c>
      <c r="AE853" s="4">
        <f t="shared" si="53"/>
        <v>15</v>
      </c>
      <c r="AF853" s="8">
        <f t="shared" si="54"/>
        <v>2</v>
      </c>
      <c r="AG853" s="8">
        <v>134.38</v>
      </c>
      <c r="AH853" s="4">
        <f t="shared" si="55"/>
        <v>0.05</v>
      </c>
      <c r="AI853" s="4">
        <f t="shared" si="55"/>
        <v>3.3594999999999997</v>
      </c>
      <c r="AK853" s="10">
        <f>S853*(0.0204*(15^2.991))+T853*(0.0204*(25^2.991))+U853*(0.0204*(35^2.991))</f>
        <v>134.38448116833942</v>
      </c>
    </row>
    <row r="854" spans="1:37" ht="12.75" customHeight="1">
      <c r="A854" s="12">
        <v>62</v>
      </c>
      <c r="B854" s="12">
        <v>5</v>
      </c>
      <c r="C854" s="12">
        <v>2</v>
      </c>
      <c r="D854" s="5">
        <v>39486</v>
      </c>
      <c r="E854" s="6" t="s">
        <v>73</v>
      </c>
      <c r="F854" s="4" t="s">
        <v>131</v>
      </c>
      <c r="G854" s="11" t="s">
        <v>132</v>
      </c>
      <c r="H854" s="12" t="s">
        <v>155</v>
      </c>
      <c r="I854" s="12" t="s">
        <v>40</v>
      </c>
      <c r="J854" s="12" t="s">
        <v>41</v>
      </c>
      <c r="K854" s="11">
        <v>8</v>
      </c>
      <c r="L854" s="4" t="str">
        <f t="shared" si="52"/>
        <v>5-10</v>
      </c>
      <c r="M854" s="12" t="s">
        <v>42</v>
      </c>
      <c r="N854" s="12">
        <v>8</v>
      </c>
      <c r="O854" s="12" t="s">
        <v>89</v>
      </c>
      <c r="P854" s="4" t="s">
        <v>56</v>
      </c>
      <c r="S854" s="15">
        <v>1</v>
      </c>
      <c r="AE854" s="4">
        <f t="shared" si="53"/>
        <v>15</v>
      </c>
      <c r="AF854" s="8">
        <f t="shared" si="54"/>
        <v>1</v>
      </c>
      <c r="AG854" s="8">
        <v>72.010000000000005</v>
      </c>
      <c r="AH854" s="4">
        <f t="shared" si="55"/>
        <v>2.5000000000000001E-2</v>
      </c>
      <c r="AI854" s="4">
        <f t="shared" si="55"/>
        <v>1.8002500000000001</v>
      </c>
      <c r="AK854" s="10">
        <f>R854*(0.0246*(7.5^2.85))+S854*(0.0227*((15/1.13204)^3.12))+T854*(0.0227*((25/1.13204)^3.12))</f>
        <v>72.008183380890259</v>
      </c>
    </row>
    <row r="855" spans="1:37" ht="12.75" customHeight="1">
      <c r="A855" s="12">
        <v>62</v>
      </c>
      <c r="B855" s="12">
        <v>5</v>
      </c>
      <c r="C855" s="12">
        <v>2</v>
      </c>
      <c r="D855" s="5">
        <v>39486</v>
      </c>
      <c r="E855" s="6" t="s">
        <v>73</v>
      </c>
      <c r="F855" s="4" t="s">
        <v>131</v>
      </c>
      <c r="G855" s="11" t="s">
        <v>132</v>
      </c>
      <c r="H855" s="12" t="s">
        <v>155</v>
      </c>
      <c r="I855" s="12" t="s">
        <v>40</v>
      </c>
      <c r="J855" s="12" t="s">
        <v>41</v>
      </c>
      <c r="K855" s="11">
        <v>8</v>
      </c>
      <c r="L855" s="4" t="str">
        <f t="shared" si="52"/>
        <v>5-10</v>
      </c>
      <c r="M855" s="12" t="s">
        <v>42</v>
      </c>
      <c r="N855" s="12">
        <v>9</v>
      </c>
      <c r="O855" s="12" t="s">
        <v>82</v>
      </c>
      <c r="P855" s="6" t="s">
        <v>46</v>
      </c>
      <c r="U855" s="7">
        <v>1</v>
      </c>
      <c r="AE855" s="4">
        <f t="shared" si="53"/>
        <v>35</v>
      </c>
      <c r="AF855" s="8">
        <f t="shared" si="54"/>
        <v>1</v>
      </c>
      <c r="AG855" s="8">
        <v>638.55999999999995</v>
      </c>
      <c r="AH855" s="4">
        <f t="shared" si="55"/>
        <v>2.5000000000000001E-2</v>
      </c>
      <c r="AI855" s="4">
        <f t="shared" si="55"/>
        <v>15.963999999999999</v>
      </c>
      <c r="AK855" s="10">
        <f>Q855*(0.0121*((2.5/1.09)^3.161))+R855*(0.0121*((7.5/1.09)^3.161))+S855*(0.0335*(15^2.772))+T855*(0.0335*(25^2.772))+U855*(0.0335*(35^2.772))</f>
        <v>638.55958174149339</v>
      </c>
    </row>
    <row r="856" spans="1:37" ht="12.75" customHeight="1">
      <c r="A856" s="12">
        <v>62</v>
      </c>
      <c r="B856" s="12">
        <v>5</v>
      </c>
      <c r="C856" s="12">
        <v>2</v>
      </c>
      <c r="D856" s="5">
        <v>39486</v>
      </c>
      <c r="E856" s="6" t="s">
        <v>73</v>
      </c>
      <c r="F856" s="4" t="s">
        <v>131</v>
      </c>
      <c r="G856" s="11" t="s">
        <v>132</v>
      </c>
      <c r="H856" s="12" t="s">
        <v>155</v>
      </c>
      <c r="I856" s="12" t="s">
        <v>40</v>
      </c>
      <c r="J856" s="12" t="s">
        <v>41</v>
      </c>
      <c r="K856" s="11">
        <v>8</v>
      </c>
      <c r="L856" s="4" t="str">
        <f t="shared" si="52"/>
        <v>5-10</v>
      </c>
      <c r="M856" s="12" t="s">
        <v>42</v>
      </c>
      <c r="N856" s="12">
        <v>10</v>
      </c>
      <c r="O856" s="4" t="s">
        <v>104</v>
      </c>
      <c r="P856" s="6" t="s">
        <v>46</v>
      </c>
      <c r="U856" s="7">
        <v>2</v>
      </c>
      <c r="AE856" s="4">
        <f t="shared" si="53"/>
        <v>35</v>
      </c>
      <c r="AF856" s="8">
        <f t="shared" si="54"/>
        <v>2</v>
      </c>
      <c r="AG856" s="8">
        <v>2380.75</v>
      </c>
      <c r="AH856" s="4">
        <f t="shared" si="55"/>
        <v>0.05</v>
      </c>
      <c r="AI856" s="4">
        <f t="shared" si="55"/>
        <v>59.518749999999997</v>
      </c>
      <c r="AK856" s="10">
        <f>U856*(0.285*(35^2.345))+V856*(0.285*(45^2.345))+W856*(0.285*(55^2.345))</f>
        <v>2380.7534353413521</v>
      </c>
    </row>
    <row r="857" spans="1:37" ht="12.75" customHeight="1">
      <c r="A857" s="12">
        <v>62</v>
      </c>
      <c r="B857" s="12">
        <v>5</v>
      </c>
      <c r="C857" s="12">
        <v>2</v>
      </c>
      <c r="D857" s="5">
        <v>39486</v>
      </c>
      <c r="E857" s="6" t="s">
        <v>73</v>
      </c>
      <c r="F857" s="4" t="s">
        <v>131</v>
      </c>
      <c r="G857" s="11" t="s">
        <v>132</v>
      </c>
      <c r="H857" s="12" t="s">
        <v>155</v>
      </c>
      <c r="I857" s="12" t="s">
        <v>40</v>
      </c>
      <c r="J857" s="12" t="s">
        <v>41</v>
      </c>
      <c r="K857" s="11">
        <v>8</v>
      </c>
      <c r="L857" s="4" t="str">
        <f t="shared" si="52"/>
        <v>5-10</v>
      </c>
      <c r="M857" s="12" t="s">
        <v>42</v>
      </c>
      <c r="N857" s="12">
        <v>11</v>
      </c>
      <c r="O857" s="12" t="s">
        <v>58</v>
      </c>
      <c r="P857" s="12" t="s">
        <v>46</v>
      </c>
      <c r="R857" s="7">
        <v>1</v>
      </c>
      <c r="S857" s="15">
        <v>1</v>
      </c>
      <c r="AE857" s="4">
        <f t="shared" si="53"/>
        <v>11.3</v>
      </c>
      <c r="AF857" s="8">
        <f t="shared" si="54"/>
        <v>2</v>
      </c>
      <c r="AG857" s="8">
        <v>49.8</v>
      </c>
      <c r="AH857" s="4">
        <f t="shared" si="55"/>
        <v>0.05</v>
      </c>
      <c r="AI857" s="4">
        <f t="shared" si="55"/>
        <v>1.2449999999999999</v>
      </c>
      <c r="AK857" s="10">
        <f>Q857*(0.0145*((2.5/1.08175)^3.053))+R857*(0.0145*((7.5/1.08175)^3.053))+S857*(0.0145*((15/1.08175)^3.053))+T857*(0.0145*((25/1.08175)^3.053))+U857*(0.0145*((35/1.08175)^3.053))+V857*(0.0145*((45/1.08175)^3.053))+W857*(0.0145*((55/1.08175)^3.053))</f>
        <v>49.795906034101861</v>
      </c>
    </row>
    <row r="858" spans="1:37" ht="12.75" customHeight="1">
      <c r="A858" s="12">
        <v>62</v>
      </c>
      <c r="B858" s="12">
        <v>5</v>
      </c>
      <c r="C858" s="12">
        <v>2</v>
      </c>
      <c r="D858" s="5">
        <v>39486</v>
      </c>
      <c r="E858" s="6" t="s">
        <v>73</v>
      </c>
      <c r="F858" s="4" t="s">
        <v>131</v>
      </c>
      <c r="G858" s="11" t="s">
        <v>132</v>
      </c>
      <c r="H858" s="12" t="s">
        <v>155</v>
      </c>
      <c r="I858" s="12" t="s">
        <v>40</v>
      </c>
      <c r="J858" s="12" t="s">
        <v>41</v>
      </c>
      <c r="K858" s="11">
        <v>8</v>
      </c>
      <c r="L858" s="4" t="str">
        <f t="shared" si="52"/>
        <v>5-10</v>
      </c>
      <c r="M858" s="12" t="s">
        <v>42</v>
      </c>
      <c r="N858" s="12">
        <v>12</v>
      </c>
      <c r="O858" s="12" t="s">
        <v>106</v>
      </c>
      <c r="P858" s="6" t="s">
        <v>81</v>
      </c>
      <c r="S858" s="15">
        <v>1</v>
      </c>
      <c r="T858" s="7">
        <v>2</v>
      </c>
      <c r="AE858" s="4">
        <f t="shared" si="53"/>
        <v>21.7</v>
      </c>
      <c r="AF858" s="8">
        <f t="shared" si="54"/>
        <v>3</v>
      </c>
      <c r="AG858" s="8">
        <v>901.98</v>
      </c>
      <c r="AH858" s="4">
        <f t="shared" si="55"/>
        <v>7.4999999999999997E-2</v>
      </c>
      <c r="AI858" s="4">
        <f t="shared" si="55"/>
        <v>22.549500000000002</v>
      </c>
      <c r="AK858" s="10">
        <f>R858*(0.111*((7.5*0.813)^2.72))+S858*(0.111*((15*0.813)^2.72))+T858*(0.111*((25*0.813)^2.72))+U858*(0.111*((35*0.813)^2.72))</f>
        <v>901.97967175368888</v>
      </c>
    </row>
    <row r="859" spans="1:37" ht="12.75" customHeight="1">
      <c r="A859" s="12">
        <v>62</v>
      </c>
      <c r="B859" s="12">
        <v>5</v>
      </c>
      <c r="C859" s="12">
        <v>2</v>
      </c>
      <c r="D859" s="5">
        <v>39486</v>
      </c>
      <c r="E859" s="6" t="s">
        <v>73</v>
      </c>
      <c r="F859" s="4" t="s">
        <v>131</v>
      </c>
      <c r="G859" s="11" t="s">
        <v>132</v>
      </c>
      <c r="H859" s="12" t="s">
        <v>155</v>
      </c>
      <c r="I859" s="12" t="s">
        <v>40</v>
      </c>
      <c r="J859" s="12" t="s">
        <v>41</v>
      </c>
      <c r="K859" s="11">
        <v>8</v>
      </c>
      <c r="L859" s="4" t="str">
        <f t="shared" si="52"/>
        <v>5-10</v>
      </c>
      <c r="M859" s="12" t="s">
        <v>42</v>
      </c>
      <c r="N859" s="12">
        <v>13</v>
      </c>
      <c r="O859" s="12" t="s">
        <v>122</v>
      </c>
      <c r="P859" s="6" t="s">
        <v>46</v>
      </c>
      <c r="S859" s="15">
        <v>2</v>
      </c>
      <c r="AE859" s="4">
        <f t="shared" si="53"/>
        <v>15</v>
      </c>
      <c r="AF859" s="8">
        <f t="shared" si="54"/>
        <v>2</v>
      </c>
      <c r="AG859" s="8">
        <v>101.48</v>
      </c>
      <c r="AH859" s="4">
        <f t="shared" si="55"/>
        <v>0.05</v>
      </c>
      <c r="AI859" s="4">
        <f t="shared" si="55"/>
        <v>2.5369999999999999</v>
      </c>
      <c r="AK859" s="10">
        <f>Q859*(0.0087*(2.5^3.202))+R859*(0.0087*(7.5^3.202))+S859*(0.0087*(15^3.202))+T859*(0.0087*(25^3.202))</f>
        <v>101.48303799505338</v>
      </c>
    </row>
    <row r="860" spans="1:37" ht="12.75" customHeight="1">
      <c r="A860" s="12">
        <v>62</v>
      </c>
      <c r="B860" s="12">
        <v>5</v>
      </c>
      <c r="C860" s="12">
        <v>2</v>
      </c>
      <c r="D860" s="5">
        <v>39486</v>
      </c>
      <c r="E860" s="6" t="s">
        <v>73</v>
      </c>
      <c r="F860" s="4" t="s">
        <v>131</v>
      </c>
      <c r="G860" s="11" t="s">
        <v>132</v>
      </c>
      <c r="H860" s="12" t="s">
        <v>155</v>
      </c>
      <c r="I860" s="12" t="s">
        <v>40</v>
      </c>
      <c r="J860" s="12" t="s">
        <v>41</v>
      </c>
      <c r="K860" s="11">
        <v>8</v>
      </c>
      <c r="L860" s="4" t="str">
        <f t="shared" si="52"/>
        <v>5-10</v>
      </c>
      <c r="M860" s="12" t="s">
        <v>42</v>
      </c>
      <c r="N860" s="12">
        <v>14</v>
      </c>
      <c r="O860" s="12" t="s">
        <v>68</v>
      </c>
      <c r="P860" s="6" t="s">
        <v>46</v>
      </c>
      <c r="T860" s="7">
        <v>1</v>
      </c>
      <c r="AE860" s="4">
        <f t="shared" si="53"/>
        <v>25</v>
      </c>
      <c r="AF860" s="8">
        <f t="shared" si="54"/>
        <v>1</v>
      </c>
      <c r="AG860" s="8">
        <v>157.65</v>
      </c>
      <c r="AH860" s="4">
        <f t="shared" si="55"/>
        <v>2.5000000000000001E-2</v>
      </c>
      <c r="AI860" s="4">
        <f t="shared" si="55"/>
        <v>3.9412500000000001</v>
      </c>
      <c r="AK860" s="10">
        <f>Q860*(0.0208*((2.5/1.21)^3))+R860*(0.0208*((7.5/1.21)^3))+S860*(0.0208*((15/1.21)^3))+T860*(0.0079*(25^3.076))+U860*(0.0079*(35^3.076))</f>
        <v>157.64875958225977</v>
      </c>
    </row>
    <row r="861" spans="1:37" ht="12.75" customHeight="1">
      <c r="A861" s="12">
        <v>62</v>
      </c>
      <c r="B861" s="12">
        <v>5</v>
      </c>
      <c r="C861" s="12">
        <v>2</v>
      </c>
      <c r="D861" s="5">
        <v>39486</v>
      </c>
      <c r="E861" s="6" t="s">
        <v>73</v>
      </c>
      <c r="F861" s="4" t="s">
        <v>131</v>
      </c>
      <c r="G861" s="11" t="s">
        <v>132</v>
      </c>
      <c r="H861" s="12" t="s">
        <v>155</v>
      </c>
      <c r="I861" s="12" t="s">
        <v>40</v>
      </c>
      <c r="J861" s="12" t="s">
        <v>41</v>
      </c>
      <c r="K861" s="11">
        <v>8</v>
      </c>
      <c r="L861" s="4" t="str">
        <f t="shared" si="52"/>
        <v>5-10</v>
      </c>
      <c r="M861" s="12" t="s">
        <v>42</v>
      </c>
      <c r="N861" s="12">
        <v>15</v>
      </c>
      <c r="O861" s="12" t="s">
        <v>51</v>
      </c>
      <c r="P861" s="6" t="s">
        <v>48</v>
      </c>
      <c r="S861" s="15">
        <v>1</v>
      </c>
      <c r="U861" s="7">
        <v>1</v>
      </c>
      <c r="AE861" s="4">
        <f t="shared" si="53"/>
        <v>25</v>
      </c>
      <c r="AF861" s="8">
        <f t="shared" si="54"/>
        <v>2</v>
      </c>
      <c r="AG861" s="8">
        <v>1099.33</v>
      </c>
      <c r="AH861" s="4">
        <f t="shared" si="55"/>
        <v>0.05</v>
      </c>
      <c r="AI861" s="4">
        <f t="shared" si="55"/>
        <v>27.483249999999998</v>
      </c>
      <c r="AK861" s="10">
        <f>Q861*(0.0337*(2.5^2.9))+R861*(0.0337*(7.5^2.9))+S861*(0.0337*(15^2.9))+T861*(0.0337*(25^2.9))+U861*(0.0337*(35^2.9))</f>
        <v>1099.3300748115473</v>
      </c>
    </row>
    <row r="862" spans="1:37" ht="12.75" customHeight="1">
      <c r="A862" s="12">
        <v>62</v>
      </c>
      <c r="B862" s="12">
        <v>5</v>
      </c>
      <c r="C862" s="12">
        <v>2</v>
      </c>
      <c r="D862" s="5">
        <v>39486</v>
      </c>
      <c r="E862" s="6" t="s">
        <v>73</v>
      </c>
      <c r="F862" s="4" t="s">
        <v>131</v>
      </c>
      <c r="G862" s="11" t="s">
        <v>132</v>
      </c>
      <c r="H862" s="12" t="s">
        <v>155</v>
      </c>
      <c r="I862" s="12" t="s">
        <v>40</v>
      </c>
      <c r="J862" s="12" t="s">
        <v>41</v>
      </c>
      <c r="K862" s="11">
        <v>8</v>
      </c>
      <c r="L862" s="4" t="str">
        <f t="shared" si="52"/>
        <v>5-10</v>
      </c>
      <c r="M862" s="12" t="s">
        <v>42</v>
      </c>
      <c r="N862" s="12">
        <v>16</v>
      </c>
      <c r="O862" s="12" t="s">
        <v>105</v>
      </c>
      <c r="P862" s="12" t="s">
        <v>46</v>
      </c>
      <c r="T862" s="7">
        <v>1</v>
      </c>
      <c r="AE862" s="4">
        <f t="shared" si="53"/>
        <v>25</v>
      </c>
      <c r="AF862" s="8">
        <f t="shared" si="54"/>
        <v>1</v>
      </c>
      <c r="AG862" s="8">
        <v>250.61</v>
      </c>
      <c r="AH862" s="4">
        <f t="shared" si="55"/>
        <v>2.5000000000000001E-2</v>
      </c>
      <c r="AI862" s="4">
        <f t="shared" si="55"/>
        <v>6.26525</v>
      </c>
      <c r="AK862" s="10">
        <f>S862*(0.0168*(15^2.9856))+T862*(0.0168*(25^2.9856))</f>
        <v>250.61033187249495</v>
      </c>
    </row>
    <row r="863" spans="1:37" ht="12.75" customHeight="1">
      <c r="A863" s="12">
        <v>62</v>
      </c>
      <c r="B863" s="12">
        <v>5</v>
      </c>
      <c r="C863" s="12">
        <v>2</v>
      </c>
      <c r="D863" s="5">
        <v>39486</v>
      </c>
      <c r="E863" s="6" t="s">
        <v>73</v>
      </c>
      <c r="F863" s="4" t="s">
        <v>131</v>
      </c>
      <c r="G863" s="11" t="s">
        <v>132</v>
      </c>
      <c r="H863" s="12" t="s">
        <v>155</v>
      </c>
      <c r="I863" s="12" t="s">
        <v>40</v>
      </c>
      <c r="J863" s="12" t="s">
        <v>41</v>
      </c>
      <c r="K863" s="11">
        <v>8</v>
      </c>
      <c r="L863" s="4" t="str">
        <f t="shared" si="52"/>
        <v>5-10</v>
      </c>
      <c r="M863" s="12" t="s">
        <v>42</v>
      </c>
      <c r="N863" s="12">
        <v>17</v>
      </c>
      <c r="O863" s="12" t="s">
        <v>85</v>
      </c>
      <c r="P863" s="6" t="s">
        <v>46</v>
      </c>
      <c r="Q863" s="7">
        <v>4</v>
      </c>
      <c r="AE863" s="4">
        <f t="shared" si="53"/>
        <v>2.5</v>
      </c>
      <c r="AF863" s="8">
        <f t="shared" si="54"/>
        <v>4</v>
      </c>
      <c r="AG863" s="8">
        <v>0.56999999999999995</v>
      </c>
      <c r="AH863" s="4">
        <f t="shared" si="55"/>
        <v>0.1</v>
      </c>
      <c r="AI863" s="4">
        <f t="shared" si="55"/>
        <v>1.4249999999999999E-2</v>
      </c>
      <c r="AK863" s="10">
        <f>Q863*(0.0091*(2.5^3))+R863*(0.0091*(7.5^3))</f>
        <v>0.56874999999999998</v>
      </c>
    </row>
    <row r="864" spans="1:37" ht="12.75" customHeight="1">
      <c r="A864" s="12">
        <v>62</v>
      </c>
      <c r="B864" s="12">
        <v>5</v>
      </c>
      <c r="C864" s="12">
        <v>2</v>
      </c>
      <c r="D864" s="5">
        <v>39486</v>
      </c>
      <c r="E864" s="6" t="s">
        <v>73</v>
      </c>
      <c r="F864" s="4" t="s">
        <v>131</v>
      </c>
      <c r="G864" s="11" t="s">
        <v>132</v>
      </c>
      <c r="H864" s="12" t="s">
        <v>155</v>
      </c>
      <c r="I864" s="12" t="s">
        <v>40</v>
      </c>
      <c r="J864" s="12" t="s">
        <v>41</v>
      </c>
      <c r="K864" s="11">
        <v>8</v>
      </c>
      <c r="L864" s="4" t="str">
        <f t="shared" si="52"/>
        <v>5-10</v>
      </c>
      <c r="M864" s="12" t="s">
        <v>42</v>
      </c>
      <c r="N864" s="12">
        <v>18</v>
      </c>
      <c r="O864" s="12" t="s">
        <v>71</v>
      </c>
      <c r="P864" s="6" t="s">
        <v>46</v>
      </c>
      <c r="Q864" s="7">
        <v>3</v>
      </c>
      <c r="AE864" s="4">
        <f t="shared" si="53"/>
        <v>2.5</v>
      </c>
      <c r="AF864" s="8">
        <f t="shared" si="54"/>
        <v>3</v>
      </c>
      <c r="AG864" s="8">
        <v>0.42</v>
      </c>
      <c r="AH864" s="4">
        <f t="shared" si="55"/>
        <v>7.4999999999999997E-2</v>
      </c>
      <c r="AI864" s="4">
        <f t="shared" si="55"/>
        <v>1.0499999999999999E-2</v>
      </c>
      <c r="AK864" s="10">
        <f>Q864*(0.0089*(2.5^3))+R864*(0.0089*(7.5^3))</f>
        <v>0.41718750000000004</v>
      </c>
    </row>
    <row r="865" spans="1:37" ht="12.75" customHeight="1">
      <c r="A865" s="12">
        <v>62</v>
      </c>
      <c r="B865" s="12">
        <v>5</v>
      </c>
      <c r="C865" s="12">
        <v>2</v>
      </c>
      <c r="D865" s="5">
        <v>39486</v>
      </c>
      <c r="E865" s="6" t="s">
        <v>73</v>
      </c>
      <c r="F865" s="4" t="s">
        <v>131</v>
      </c>
      <c r="G865" s="11" t="s">
        <v>132</v>
      </c>
      <c r="H865" s="12" t="s">
        <v>155</v>
      </c>
      <c r="I865" s="12" t="s">
        <v>40</v>
      </c>
      <c r="J865" s="12" t="s">
        <v>41</v>
      </c>
      <c r="K865" s="11">
        <v>8</v>
      </c>
      <c r="L865" s="4" t="str">
        <f t="shared" si="52"/>
        <v>5-10</v>
      </c>
      <c r="M865" s="12" t="s">
        <v>42</v>
      </c>
      <c r="N865" s="12">
        <v>19</v>
      </c>
      <c r="O865" s="12" t="s">
        <v>55</v>
      </c>
      <c r="P865" s="6" t="s">
        <v>56</v>
      </c>
      <c r="Q865" s="7">
        <v>1</v>
      </c>
      <c r="AE865" s="4">
        <f t="shared" si="53"/>
        <v>2.5</v>
      </c>
      <c r="AF865" s="8">
        <f t="shared" si="54"/>
        <v>1</v>
      </c>
      <c r="AG865" s="8">
        <v>0.17</v>
      </c>
      <c r="AH865" s="4">
        <f t="shared" si="55"/>
        <v>2.5000000000000001E-2</v>
      </c>
      <c r="AI865" s="4">
        <f t="shared" si="55"/>
        <v>4.2500000000000003E-3</v>
      </c>
      <c r="AK865" s="10">
        <f>Q865*(0.0109*(2.5^3.0249))+R865*(0.0109*(7.5^3.0249))</f>
        <v>0.17424295598865394</v>
      </c>
    </row>
    <row r="866" spans="1:37" ht="12.75" customHeight="1">
      <c r="A866" s="12">
        <v>63</v>
      </c>
      <c r="B866" s="12">
        <v>5</v>
      </c>
      <c r="C866" s="12">
        <v>2</v>
      </c>
      <c r="D866" s="5">
        <v>39486</v>
      </c>
      <c r="E866" s="6" t="s">
        <v>73</v>
      </c>
      <c r="F866" s="4" t="s">
        <v>131</v>
      </c>
      <c r="G866" s="11" t="s">
        <v>132</v>
      </c>
      <c r="H866" s="12" t="s">
        <v>155</v>
      </c>
      <c r="I866" s="12" t="s">
        <v>93</v>
      </c>
      <c r="J866" s="12" t="s">
        <v>41</v>
      </c>
      <c r="K866" s="11">
        <v>7</v>
      </c>
      <c r="L866" s="4" t="str">
        <f t="shared" si="52"/>
        <v>5-10</v>
      </c>
      <c r="M866" s="12" t="s">
        <v>76</v>
      </c>
      <c r="N866" s="12">
        <v>1</v>
      </c>
      <c r="O866" s="12" t="s">
        <v>116</v>
      </c>
      <c r="P866" s="6" t="s">
        <v>84</v>
      </c>
      <c r="Q866" s="15">
        <v>2</v>
      </c>
      <c r="AE866" s="4">
        <f t="shared" si="53"/>
        <v>2.5</v>
      </c>
      <c r="AF866" s="8">
        <f t="shared" si="54"/>
        <v>2</v>
      </c>
      <c r="AG866" s="8">
        <v>0.55000000000000004</v>
      </c>
      <c r="AH866" s="4">
        <f t="shared" si="55"/>
        <v>0.05</v>
      </c>
      <c r="AI866" s="4">
        <f t="shared" si="55"/>
        <v>1.3750000000000002E-2</v>
      </c>
      <c r="AK866" s="10">
        <f>Q866*(0.0156*(2.5^3.13))+R866*(0.0156*(7.5^3.13))</f>
        <v>0.54917002091716027</v>
      </c>
    </row>
    <row r="867" spans="1:37" ht="12.75" customHeight="1">
      <c r="A867" s="12">
        <v>63</v>
      </c>
      <c r="B867" s="12">
        <v>5</v>
      </c>
      <c r="C867" s="12">
        <v>2</v>
      </c>
      <c r="D867" s="14">
        <v>39486</v>
      </c>
      <c r="E867" s="6" t="s">
        <v>73</v>
      </c>
      <c r="F867" s="12" t="s">
        <v>131</v>
      </c>
      <c r="G867" s="11" t="s">
        <v>132</v>
      </c>
      <c r="H867" s="12" t="s">
        <v>155</v>
      </c>
      <c r="I867" s="12" t="s">
        <v>93</v>
      </c>
      <c r="J867" s="12" t="s">
        <v>41</v>
      </c>
      <c r="K867" s="11">
        <v>7</v>
      </c>
      <c r="L867" s="12" t="str">
        <f t="shared" si="52"/>
        <v>5-10</v>
      </c>
      <c r="M867" s="12" t="s">
        <v>76</v>
      </c>
      <c r="N867" s="12">
        <v>2</v>
      </c>
      <c r="O867" s="12" t="s">
        <v>96</v>
      </c>
      <c r="P867" s="6" t="s">
        <v>84</v>
      </c>
      <c r="Q867" s="15"/>
      <c r="R867" s="15">
        <v>9</v>
      </c>
      <c r="S867" s="15">
        <v>1</v>
      </c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2">
        <f t="shared" si="53"/>
        <v>8.3000000000000007</v>
      </c>
      <c r="AF867" s="16">
        <f t="shared" si="54"/>
        <v>10</v>
      </c>
      <c r="AG867" s="16">
        <v>126.06</v>
      </c>
      <c r="AH867" s="12">
        <f t="shared" si="55"/>
        <v>0.25</v>
      </c>
      <c r="AI867" s="4">
        <f t="shared" si="55"/>
        <v>3.1515</v>
      </c>
      <c r="AJ867" s="12"/>
      <c r="AK867" s="10">
        <f>Q867*(0.0193*(2.5^2.96))+R867*(0.0193*(7.5^2.96))+S867*(0.0193*(15^2.96))</f>
        <v>126.05575744455049</v>
      </c>
    </row>
    <row r="868" spans="1:37" ht="12.75" customHeight="1">
      <c r="A868" s="12">
        <v>63</v>
      </c>
      <c r="B868" s="12">
        <v>5</v>
      </c>
      <c r="C868" s="12">
        <v>2</v>
      </c>
      <c r="D868" s="5">
        <v>39486</v>
      </c>
      <c r="E868" s="6" t="s">
        <v>73</v>
      </c>
      <c r="F868" s="4" t="s">
        <v>131</v>
      </c>
      <c r="G868" s="11" t="s">
        <v>132</v>
      </c>
      <c r="H868" s="12" t="s">
        <v>155</v>
      </c>
      <c r="I868" s="12" t="s">
        <v>93</v>
      </c>
      <c r="J868" s="12" t="s">
        <v>41</v>
      </c>
      <c r="K868" s="11">
        <v>7</v>
      </c>
      <c r="L868" s="4" t="str">
        <f t="shared" si="52"/>
        <v>5-10</v>
      </c>
      <c r="M868" s="12" t="s">
        <v>76</v>
      </c>
      <c r="N868" s="12">
        <v>3</v>
      </c>
      <c r="O868" s="12" t="s">
        <v>59</v>
      </c>
      <c r="P868" s="6" t="s">
        <v>46</v>
      </c>
      <c r="Q868" s="15">
        <v>3</v>
      </c>
      <c r="AE868" s="4">
        <f t="shared" si="53"/>
        <v>2.5</v>
      </c>
      <c r="AF868" s="8">
        <f t="shared" si="54"/>
        <v>3</v>
      </c>
      <c r="AG868" s="8">
        <v>0.46</v>
      </c>
      <c r="AH868" s="4">
        <f t="shared" si="55"/>
        <v>7.4999999999999997E-2</v>
      </c>
      <c r="AI868" s="4">
        <f t="shared" si="55"/>
        <v>1.15E-2</v>
      </c>
      <c r="AK868" s="10">
        <f>Q868*(0.0093*(2.5^3.07))+R868*(0.0093*(7.5^3.07))+S868*(0.0093*(15^3.07))+T868*(0.0126*(25^3.0673))</f>
        <v>0.46481488784902281</v>
      </c>
    </row>
    <row r="869" spans="1:37" ht="12.75" customHeight="1">
      <c r="A869" s="12">
        <v>63</v>
      </c>
      <c r="B869" s="12">
        <v>5</v>
      </c>
      <c r="C869" s="12">
        <v>2</v>
      </c>
      <c r="D869" s="5">
        <v>39486</v>
      </c>
      <c r="E869" s="6" t="s">
        <v>73</v>
      </c>
      <c r="F869" s="4" t="s">
        <v>131</v>
      </c>
      <c r="G869" s="11" t="s">
        <v>132</v>
      </c>
      <c r="H869" s="12" t="s">
        <v>155</v>
      </c>
      <c r="I869" s="12" t="s">
        <v>93</v>
      </c>
      <c r="J869" s="12" t="s">
        <v>41</v>
      </c>
      <c r="K869" s="11">
        <v>7</v>
      </c>
      <c r="L869" s="4" t="str">
        <f t="shared" si="52"/>
        <v>5-10</v>
      </c>
      <c r="M869" s="12" t="s">
        <v>76</v>
      </c>
      <c r="N869" s="12">
        <v>4</v>
      </c>
      <c r="O869" s="12" t="s">
        <v>58</v>
      </c>
      <c r="P869" s="12" t="s">
        <v>46</v>
      </c>
      <c r="S869" s="7">
        <v>6</v>
      </c>
      <c r="U869" s="7">
        <v>1</v>
      </c>
      <c r="AE869" s="4">
        <f t="shared" si="53"/>
        <v>17.899999999999999</v>
      </c>
      <c r="AF869" s="8">
        <f t="shared" si="54"/>
        <v>7</v>
      </c>
      <c r="AG869" s="8">
        <v>857.14</v>
      </c>
      <c r="AH869" s="4">
        <f t="shared" si="55"/>
        <v>0.17499999999999999</v>
      </c>
      <c r="AI869" s="4">
        <f t="shared" si="55"/>
        <v>21.4285</v>
      </c>
      <c r="AK869" s="10">
        <f>Q869*(0.0145*((2.5/1.08175)^3.053))+R869*(0.0145*((7.5/1.08175)^3.053))+S869*(0.0145*((15/1.08175)^3.053))+T869*(0.0145*((25/1.08175)^3.053))+U869*(0.0145*((35/1.08175)^3.053))+V869*(0.0145*((45/1.08175)^3.053))+W869*(0.0145*((55/1.08175)^3.053))</f>
        <v>857.14465993229101</v>
      </c>
    </row>
    <row r="870" spans="1:37" ht="12.75" customHeight="1">
      <c r="A870" s="12">
        <v>63</v>
      </c>
      <c r="B870" s="12">
        <v>5</v>
      </c>
      <c r="C870" s="12">
        <v>2</v>
      </c>
      <c r="D870" s="5">
        <v>39486</v>
      </c>
      <c r="E870" s="6" t="s">
        <v>73</v>
      </c>
      <c r="F870" s="4" t="s">
        <v>131</v>
      </c>
      <c r="G870" s="11" t="s">
        <v>132</v>
      </c>
      <c r="H870" s="12" t="s">
        <v>155</v>
      </c>
      <c r="I870" s="12" t="s">
        <v>93</v>
      </c>
      <c r="J870" s="12" t="s">
        <v>41</v>
      </c>
      <c r="K870" s="11">
        <v>7</v>
      </c>
      <c r="L870" s="4" t="str">
        <f t="shared" si="52"/>
        <v>5-10</v>
      </c>
      <c r="M870" s="12" t="s">
        <v>76</v>
      </c>
      <c r="N870" s="12">
        <v>5</v>
      </c>
      <c r="O870" s="12" t="s">
        <v>49</v>
      </c>
      <c r="P870" s="6" t="s">
        <v>46</v>
      </c>
      <c r="Q870" s="15">
        <v>7</v>
      </c>
      <c r="S870" s="7">
        <v>1</v>
      </c>
      <c r="AE870" s="4">
        <f t="shared" si="53"/>
        <v>4.0999999999999996</v>
      </c>
      <c r="AF870" s="8">
        <f t="shared" si="54"/>
        <v>8</v>
      </c>
      <c r="AG870" s="8">
        <v>52.12</v>
      </c>
      <c r="AH870" s="4">
        <f t="shared" si="55"/>
        <v>0.2</v>
      </c>
      <c r="AI870" s="4">
        <f t="shared" si="55"/>
        <v>1.3029999999999999</v>
      </c>
      <c r="AK870" s="10">
        <f>Q870*(0.007*(2.5^3.39))+R870*(0.0126*(7.5^3.0673))+S870*(0.0126*(15^3.0673))+T870*(0.0126*(25^3.0673))+U870*(0.0126*(35^3.0673))</f>
        <v>52.120931636789578</v>
      </c>
    </row>
    <row r="871" spans="1:37" ht="12.75" customHeight="1">
      <c r="A871" s="12">
        <v>63</v>
      </c>
      <c r="B871" s="12">
        <v>5</v>
      </c>
      <c r="C871" s="12">
        <v>2</v>
      </c>
      <c r="D871" s="5">
        <v>39486</v>
      </c>
      <c r="E871" s="6" t="s">
        <v>73</v>
      </c>
      <c r="F871" s="4" t="s">
        <v>131</v>
      </c>
      <c r="G871" s="11" t="s">
        <v>132</v>
      </c>
      <c r="H871" s="12" t="s">
        <v>155</v>
      </c>
      <c r="I871" s="12" t="s">
        <v>93</v>
      </c>
      <c r="J871" s="12" t="s">
        <v>41</v>
      </c>
      <c r="K871" s="11">
        <v>7</v>
      </c>
      <c r="L871" s="4" t="str">
        <f t="shared" si="52"/>
        <v>5-10</v>
      </c>
      <c r="M871" s="12" t="s">
        <v>76</v>
      </c>
      <c r="N871" s="12">
        <v>6</v>
      </c>
      <c r="O871" s="12" t="s">
        <v>89</v>
      </c>
      <c r="P871" s="4" t="s">
        <v>56</v>
      </c>
      <c r="S871" s="15">
        <v>14</v>
      </c>
      <c r="AE871" s="4">
        <f t="shared" si="53"/>
        <v>15</v>
      </c>
      <c r="AF871" s="8">
        <f t="shared" si="54"/>
        <v>14</v>
      </c>
      <c r="AG871" s="8">
        <v>1008.11</v>
      </c>
      <c r="AH871" s="4">
        <f t="shared" si="55"/>
        <v>0.35</v>
      </c>
      <c r="AI871" s="4">
        <f t="shared" si="55"/>
        <v>25.202750000000002</v>
      </c>
      <c r="AK871" s="10">
        <f>R871*(0.0246*(7.5^2.85))+S871*(0.0227*((15/1.13204)^3.12))+T871*(0.0227*((25/1.13204)^3.12))</f>
        <v>1008.1145673324636</v>
      </c>
    </row>
    <row r="872" spans="1:37" ht="12.75" customHeight="1">
      <c r="A872" s="12">
        <v>63</v>
      </c>
      <c r="B872" s="12">
        <v>5</v>
      </c>
      <c r="C872" s="12">
        <v>2</v>
      </c>
      <c r="D872" s="5">
        <v>39486</v>
      </c>
      <c r="E872" s="6" t="s">
        <v>73</v>
      </c>
      <c r="F872" s="4" t="s">
        <v>131</v>
      </c>
      <c r="G872" s="11" t="s">
        <v>132</v>
      </c>
      <c r="H872" s="12" t="s">
        <v>155</v>
      </c>
      <c r="I872" s="12" t="s">
        <v>93</v>
      </c>
      <c r="J872" s="12" t="s">
        <v>41</v>
      </c>
      <c r="K872" s="11">
        <v>7</v>
      </c>
      <c r="L872" s="4" t="str">
        <f t="shared" si="52"/>
        <v>5-10</v>
      </c>
      <c r="M872" s="12" t="s">
        <v>76</v>
      </c>
      <c r="N872" s="12">
        <v>7</v>
      </c>
      <c r="O872" s="12" t="s">
        <v>53</v>
      </c>
      <c r="P872" s="12" t="s">
        <v>54</v>
      </c>
      <c r="S872" s="15">
        <v>5</v>
      </c>
      <c r="AE872" s="4">
        <f t="shared" si="53"/>
        <v>15</v>
      </c>
      <c r="AF872" s="8">
        <f t="shared" si="54"/>
        <v>5</v>
      </c>
      <c r="AG872" s="8">
        <v>280.29000000000002</v>
      </c>
      <c r="AH872" s="4">
        <f t="shared" si="55"/>
        <v>0.125</v>
      </c>
      <c r="AI872" s="4">
        <f t="shared" si="55"/>
        <v>7.0072500000000009</v>
      </c>
      <c r="AK872" s="10">
        <f>Q872*(0.026*(2.5^2.87))+R872*(0.026*(7.5^2.87))+S872*(0.0236*((15/1.1)^2.975))+T872*(0.0236*((25/1.1)^2.975))+U872*(0.0236*((35/1.1)^2.975))</f>
        <v>280.29171744629315</v>
      </c>
    </row>
    <row r="873" spans="1:37" ht="12.75" customHeight="1">
      <c r="A873" s="12">
        <v>63</v>
      </c>
      <c r="B873" s="12">
        <v>5</v>
      </c>
      <c r="C873" s="12">
        <v>2</v>
      </c>
      <c r="D873" s="5">
        <v>39486</v>
      </c>
      <c r="E873" s="6" t="s">
        <v>73</v>
      </c>
      <c r="F873" s="4" t="s">
        <v>131</v>
      </c>
      <c r="G873" s="11" t="s">
        <v>132</v>
      </c>
      <c r="H873" s="12" t="s">
        <v>155</v>
      </c>
      <c r="I873" s="12" t="s">
        <v>93</v>
      </c>
      <c r="J873" s="12" t="s">
        <v>41</v>
      </c>
      <c r="K873" s="11">
        <v>7</v>
      </c>
      <c r="L873" s="4" t="str">
        <f t="shared" si="52"/>
        <v>5-10</v>
      </c>
      <c r="M873" s="12" t="s">
        <v>76</v>
      </c>
      <c r="N873" s="12">
        <v>8</v>
      </c>
      <c r="O873" s="12" t="s">
        <v>82</v>
      </c>
      <c r="P873" s="6" t="s">
        <v>46</v>
      </c>
      <c r="U873" s="7">
        <v>1</v>
      </c>
      <c r="AE873" s="4">
        <f t="shared" si="53"/>
        <v>35</v>
      </c>
      <c r="AF873" s="8">
        <f t="shared" si="54"/>
        <v>1</v>
      </c>
      <c r="AG873" s="8">
        <v>638.55999999999995</v>
      </c>
      <c r="AH873" s="4">
        <f t="shared" si="55"/>
        <v>2.5000000000000001E-2</v>
      </c>
      <c r="AI873" s="4">
        <f t="shared" si="55"/>
        <v>15.963999999999999</v>
      </c>
      <c r="AK873" s="10">
        <f>Q873*(0.0121*((2.5/1.09)^3.161))+R873*(0.0121*((7.5/1.09)^3.161))+S873*(0.0335*(15^2.772))+T873*(0.0335*(25^2.772))+U873*(0.0335*(35^2.772))</f>
        <v>638.55958174149339</v>
      </c>
    </row>
    <row r="874" spans="1:37" ht="12.75" customHeight="1">
      <c r="A874" s="12">
        <v>63</v>
      </c>
      <c r="B874" s="12">
        <v>5</v>
      </c>
      <c r="C874" s="12">
        <v>2</v>
      </c>
      <c r="D874" s="5">
        <v>39486</v>
      </c>
      <c r="E874" s="6" t="s">
        <v>73</v>
      </c>
      <c r="F874" s="4" t="s">
        <v>131</v>
      </c>
      <c r="G874" s="11" t="s">
        <v>132</v>
      </c>
      <c r="H874" s="12" t="s">
        <v>155</v>
      </c>
      <c r="I874" s="12" t="s">
        <v>93</v>
      </c>
      <c r="J874" s="12" t="s">
        <v>41</v>
      </c>
      <c r="K874" s="11">
        <v>7</v>
      </c>
      <c r="L874" s="4" t="str">
        <f t="shared" si="52"/>
        <v>5-10</v>
      </c>
      <c r="M874" s="12" t="s">
        <v>76</v>
      </c>
      <c r="N874" s="12">
        <v>9</v>
      </c>
      <c r="O874" s="12" t="s">
        <v>124</v>
      </c>
      <c r="P874" s="6" t="s">
        <v>54</v>
      </c>
      <c r="U874" s="7">
        <v>1</v>
      </c>
      <c r="AE874" s="4">
        <f t="shared" si="53"/>
        <v>35</v>
      </c>
      <c r="AF874" s="8">
        <f t="shared" si="54"/>
        <v>1</v>
      </c>
      <c r="AG874" s="8">
        <v>739.25</v>
      </c>
      <c r="AH874" s="4">
        <f t="shared" si="55"/>
        <v>2.5000000000000001E-2</v>
      </c>
      <c r="AI874" s="4">
        <f t="shared" si="55"/>
        <v>18.481249999999999</v>
      </c>
      <c r="AK874" s="10">
        <f>T874*(0.0174*((25/1.1)^3.08))+U874*(0.0174*((35/1.1)^3.08))</f>
        <v>739.24663205551667</v>
      </c>
    </row>
    <row r="875" spans="1:37" ht="12.75" customHeight="1">
      <c r="A875" s="12">
        <v>63</v>
      </c>
      <c r="B875" s="12">
        <v>5</v>
      </c>
      <c r="C875" s="12">
        <v>2</v>
      </c>
      <c r="D875" s="5">
        <v>39486</v>
      </c>
      <c r="E875" s="6" t="s">
        <v>73</v>
      </c>
      <c r="F875" s="4" t="s">
        <v>131</v>
      </c>
      <c r="G875" s="11" t="s">
        <v>132</v>
      </c>
      <c r="H875" s="12" t="s">
        <v>155</v>
      </c>
      <c r="I875" s="12" t="s">
        <v>93</v>
      </c>
      <c r="J875" s="12" t="s">
        <v>41</v>
      </c>
      <c r="K875" s="11">
        <v>7</v>
      </c>
      <c r="L875" s="4" t="str">
        <f t="shared" si="52"/>
        <v>5-10</v>
      </c>
      <c r="M875" s="12" t="s">
        <v>76</v>
      </c>
      <c r="N875" s="12">
        <v>10</v>
      </c>
      <c r="O875" s="12" t="s">
        <v>107</v>
      </c>
      <c r="P875" s="6" t="s">
        <v>54</v>
      </c>
      <c r="T875" s="7">
        <v>3</v>
      </c>
      <c r="U875" s="7">
        <v>2</v>
      </c>
      <c r="AE875" s="4">
        <f t="shared" si="53"/>
        <v>29</v>
      </c>
      <c r="AF875" s="8">
        <f t="shared" si="54"/>
        <v>5</v>
      </c>
      <c r="AG875" s="8">
        <v>2342.9</v>
      </c>
      <c r="AH875" s="4">
        <f t="shared" si="55"/>
        <v>0.125</v>
      </c>
      <c r="AI875" s="4">
        <f t="shared" si="55"/>
        <v>58.572500000000005</v>
      </c>
      <c r="AK875" s="10">
        <f>R875*(0.0144*(7.5^3.1))+S875*(0.0162*(15^3.0252))+T875*(0.0162*(25^3.0252))+U875*(0.0162*(35^3.0252))+V875*(0.0162*(45^3.0252))</f>
        <v>2342.8957979219031</v>
      </c>
    </row>
    <row r="876" spans="1:37" ht="12.75" customHeight="1">
      <c r="A876" s="12">
        <v>63</v>
      </c>
      <c r="B876" s="12">
        <v>5</v>
      </c>
      <c r="C876" s="12">
        <v>2</v>
      </c>
      <c r="D876" s="5">
        <v>39486</v>
      </c>
      <c r="E876" s="6" t="s">
        <v>73</v>
      </c>
      <c r="F876" s="4" t="s">
        <v>131</v>
      </c>
      <c r="G876" s="11" t="s">
        <v>132</v>
      </c>
      <c r="H876" s="12" t="s">
        <v>155</v>
      </c>
      <c r="I876" s="12" t="s">
        <v>93</v>
      </c>
      <c r="J876" s="12" t="s">
        <v>41</v>
      </c>
      <c r="K876" s="11">
        <v>7</v>
      </c>
      <c r="L876" s="4" t="str">
        <f t="shared" si="52"/>
        <v>5-10</v>
      </c>
      <c r="M876" s="12" t="s">
        <v>76</v>
      </c>
      <c r="N876" s="12">
        <v>11</v>
      </c>
      <c r="O876" s="12" t="s">
        <v>120</v>
      </c>
      <c r="P876" s="6" t="s">
        <v>54</v>
      </c>
      <c r="T876" s="7">
        <v>7</v>
      </c>
      <c r="U876" s="15">
        <v>2</v>
      </c>
      <c r="AE876" s="4">
        <f t="shared" si="53"/>
        <v>27.2</v>
      </c>
      <c r="AF876" s="8">
        <f t="shared" si="54"/>
        <v>9</v>
      </c>
      <c r="AG876" s="8">
        <v>3440.95</v>
      </c>
      <c r="AH876" s="4">
        <f t="shared" si="55"/>
        <v>0.22500000000000001</v>
      </c>
      <c r="AI876" s="4">
        <f t="shared" si="55"/>
        <v>86.023749999999993</v>
      </c>
      <c r="AK876" s="10">
        <f>R876*(0.0162*(7.5^3.0252))+S876*(0.0162*(15^3.0252))+T876*(0.0162*(25^3.0252))+U876*(0.0162*(35^3.0252))+V876*(0.0162*(45^3.0252))</f>
        <v>3440.9483359510941</v>
      </c>
    </row>
    <row r="877" spans="1:37" ht="12.75" customHeight="1">
      <c r="A877" s="12">
        <v>63</v>
      </c>
      <c r="B877" s="12">
        <v>5</v>
      </c>
      <c r="C877" s="12">
        <v>2</v>
      </c>
      <c r="D877" s="5">
        <v>39486</v>
      </c>
      <c r="E877" s="6" t="s">
        <v>73</v>
      </c>
      <c r="F877" s="4" t="s">
        <v>131</v>
      </c>
      <c r="G877" s="11" t="s">
        <v>132</v>
      </c>
      <c r="H877" s="12" t="s">
        <v>155</v>
      </c>
      <c r="I877" s="12" t="s">
        <v>93</v>
      </c>
      <c r="J877" s="12" t="s">
        <v>41</v>
      </c>
      <c r="K877" s="11">
        <v>7</v>
      </c>
      <c r="L877" s="4" t="str">
        <f t="shared" si="52"/>
        <v>5-10</v>
      </c>
      <c r="M877" s="12" t="s">
        <v>76</v>
      </c>
      <c r="N877" s="12">
        <v>12</v>
      </c>
      <c r="O877" s="12" t="s">
        <v>60</v>
      </c>
      <c r="P877" s="12" t="s">
        <v>48</v>
      </c>
      <c r="Q877" s="7">
        <v>1</v>
      </c>
      <c r="AE877" s="4">
        <f t="shared" si="53"/>
        <v>2.5</v>
      </c>
      <c r="AF877" s="8">
        <f t="shared" si="54"/>
        <v>1</v>
      </c>
      <c r="AG877" s="8">
        <v>0.28999999999999998</v>
      </c>
      <c r="AH877" s="4">
        <f t="shared" si="55"/>
        <v>2.5000000000000001E-2</v>
      </c>
      <c r="AI877" s="4">
        <f t="shared" si="55"/>
        <v>7.2499999999999995E-3</v>
      </c>
      <c r="AK877" s="10">
        <f>Q877*(0.0197*(2.5^2.9174))+R877*(0.0197*(7.5^2.9174))+S877*(0.0197*(15^2.9174))</f>
        <v>0.28537531735533872</v>
      </c>
    </row>
    <row r="878" spans="1:37" ht="12.75" customHeight="1">
      <c r="A878" s="12">
        <v>63</v>
      </c>
      <c r="B878" s="12">
        <v>5</v>
      </c>
      <c r="C878" s="12">
        <v>2</v>
      </c>
      <c r="D878" s="5">
        <v>39486</v>
      </c>
      <c r="E878" s="6" t="s">
        <v>73</v>
      </c>
      <c r="F878" s="4" t="s">
        <v>131</v>
      </c>
      <c r="G878" s="11" t="s">
        <v>132</v>
      </c>
      <c r="H878" s="12" t="s">
        <v>155</v>
      </c>
      <c r="I878" s="12" t="s">
        <v>93</v>
      </c>
      <c r="J878" s="12" t="s">
        <v>41</v>
      </c>
      <c r="K878" s="11">
        <v>7</v>
      </c>
      <c r="L878" s="4" t="str">
        <f t="shared" si="52"/>
        <v>5-10</v>
      </c>
      <c r="M878" s="12" t="s">
        <v>76</v>
      </c>
      <c r="N878" s="12">
        <v>13</v>
      </c>
      <c r="O878" s="12" t="s">
        <v>134</v>
      </c>
      <c r="P878" s="12" t="s">
        <v>56</v>
      </c>
      <c r="S878" s="7">
        <v>1</v>
      </c>
      <c r="AE878" s="4">
        <f t="shared" si="53"/>
        <v>15</v>
      </c>
      <c r="AF878" s="8">
        <f t="shared" si="54"/>
        <v>1</v>
      </c>
      <c r="AG878" s="8">
        <v>70.59</v>
      </c>
      <c r="AH878" s="4">
        <f t="shared" si="55"/>
        <v>2.5000000000000001E-2</v>
      </c>
      <c r="AI878" s="4">
        <f t="shared" si="55"/>
        <v>1.76475</v>
      </c>
      <c r="AK878" s="10">
        <f>R878*(0.0683*(7.5^2.563))+S878*(0.0683*(15^2.563))+T878*(0.0683*(25^2.563))</f>
        <v>70.589905523267788</v>
      </c>
    </row>
    <row r="879" spans="1:37" ht="12.75" customHeight="1">
      <c r="A879" s="12">
        <v>63</v>
      </c>
      <c r="B879" s="12">
        <v>5</v>
      </c>
      <c r="C879" s="12">
        <v>2</v>
      </c>
      <c r="D879" s="5">
        <v>39486</v>
      </c>
      <c r="E879" s="6" t="s">
        <v>73</v>
      </c>
      <c r="F879" s="4" t="s">
        <v>131</v>
      </c>
      <c r="G879" s="11" t="s">
        <v>132</v>
      </c>
      <c r="H879" s="12" t="s">
        <v>155</v>
      </c>
      <c r="I879" s="12" t="s">
        <v>93</v>
      </c>
      <c r="J879" s="12" t="s">
        <v>41</v>
      </c>
      <c r="K879" s="11">
        <v>7</v>
      </c>
      <c r="L879" s="4" t="str">
        <f t="shared" si="52"/>
        <v>5-10</v>
      </c>
      <c r="M879" s="12" t="s">
        <v>76</v>
      </c>
      <c r="N879" s="12">
        <v>14</v>
      </c>
      <c r="O879" s="4" t="s">
        <v>109</v>
      </c>
      <c r="P879" s="6" t="s">
        <v>63</v>
      </c>
      <c r="R879" s="7">
        <v>1</v>
      </c>
      <c r="S879" s="7">
        <v>1</v>
      </c>
      <c r="AE879" s="4">
        <f t="shared" si="53"/>
        <v>11.3</v>
      </c>
      <c r="AF879" s="8">
        <f t="shared" si="54"/>
        <v>2</v>
      </c>
      <c r="AG879" s="8">
        <v>54.03</v>
      </c>
      <c r="AH879" s="4">
        <f t="shared" si="55"/>
        <v>0.05</v>
      </c>
      <c r="AI879" s="4">
        <f t="shared" si="55"/>
        <v>1.3507500000000001</v>
      </c>
      <c r="AK879" s="10">
        <f>R879*(0.0084*(7.5^3.2))+S879*(0.0084*(15^3.2))+T879*(0.0084*(25^3.2))</f>
        <v>54.029618847992047</v>
      </c>
    </row>
    <row r="880" spans="1:37" ht="12.75" customHeight="1">
      <c r="A880" s="12">
        <v>63</v>
      </c>
      <c r="B880" s="12">
        <v>5</v>
      </c>
      <c r="C880" s="12">
        <v>2</v>
      </c>
      <c r="D880" s="5">
        <v>39486</v>
      </c>
      <c r="E880" s="6" t="s">
        <v>73</v>
      </c>
      <c r="F880" s="4" t="s">
        <v>131</v>
      </c>
      <c r="G880" s="11" t="s">
        <v>132</v>
      </c>
      <c r="H880" s="12" t="s">
        <v>155</v>
      </c>
      <c r="I880" s="12" t="s">
        <v>93</v>
      </c>
      <c r="J880" s="12" t="s">
        <v>41</v>
      </c>
      <c r="K880" s="11">
        <v>7</v>
      </c>
      <c r="L880" s="4" t="str">
        <f t="shared" si="52"/>
        <v>5-10</v>
      </c>
      <c r="M880" s="12" t="s">
        <v>76</v>
      </c>
      <c r="N880" s="12">
        <v>15</v>
      </c>
      <c r="O880" s="12" t="s">
        <v>71</v>
      </c>
      <c r="P880" s="6" t="s">
        <v>46</v>
      </c>
      <c r="Q880" s="7">
        <v>25</v>
      </c>
      <c r="AE880" s="4">
        <f t="shared" si="53"/>
        <v>2.5</v>
      </c>
      <c r="AF880" s="8">
        <f t="shared" si="54"/>
        <v>25</v>
      </c>
      <c r="AG880" s="8">
        <v>3.48</v>
      </c>
      <c r="AH880" s="4">
        <f t="shared" si="55"/>
        <v>0.625</v>
      </c>
      <c r="AI880" s="4">
        <f t="shared" si="55"/>
        <v>8.6999999999999994E-2</v>
      </c>
      <c r="AK880" s="10">
        <f>Q880*(0.0089*(2.5^3))+R880*(0.0089*(7.5^3))</f>
        <v>3.4765625</v>
      </c>
    </row>
    <row r="881" spans="1:37" ht="12.75" customHeight="1">
      <c r="A881" s="12">
        <v>63</v>
      </c>
      <c r="B881" s="12">
        <v>5</v>
      </c>
      <c r="C881" s="12">
        <v>2</v>
      </c>
      <c r="D881" s="5">
        <v>39486</v>
      </c>
      <c r="E881" s="6" t="s">
        <v>73</v>
      </c>
      <c r="F881" s="4" t="s">
        <v>131</v>
      </c>
      <c r="G881" s="11" t="s">
        <v>132</v>
      </c>
      <c r="H881" s="12" t="s">
        <v>155</v>
      </c>
      <c r="I881" s="12" t="s">
        <v>93</v>
      </c>
      <c r="J881" s="12" t="s">
        <v>41</v>
      </c>
      <c r="K881" s="11">
        <v>7</v>
      </c>
      <c r="L881" s="4" t="str">
        <f t="shared" si="52"/>
        <v>5-10</v>
      </c>
      <c r="M881" s="12" t="s">
        <v>76</v>
      </c>
      <c r="N881" s="12">
        <v>16</v>
      </c>
      <c r="O881" s="12" t="s">
        <v>70</v>
      </c>
      <c r="P881" s="6" t="s">
        <v>54</v>
      </c>
      <c r="Q881" s="7">
        <v>17</v>
      </c>
      <c r="AE881" s="4">
        <f t="shared" si="53"/>
        <v>2.5</v>
      </c>
      <c r="AF881" s="8">
        <f t="shared" si="54"/>
        <v>17</v>
      </c>
      <c r="AG881" s="8">
        <v>4.4000000000000004</v>
      </c>
      <c r="AH881" s="4">
        <f t="shared" si="55"/>
        <v>0.42499999999999999</v>
      </c>
      <c r="AI881" s="4">
        <f t="shared" si="55"/>
        <v>0.11000000000000001</v>
      </c>
      <c r="AK881" s="10">
        <f>Q881*(0.0162*(2.5^3.0252))+R881*(0.0162*(7.5^3.0252))</f>
        <v>4.4036424560344534</v>
      </c>
    </row>
    <row r="882" spans="1:37" ht="12.75" customHeight="1">
      <c r="A882" s="12">
        <v>63</v>
      </c>
      <c r="B882" s="12">
        <v>5</v>
      </c>
      <c r="C882" s="12">
        <v>2</v>
      </c>
      <c r="D882" s="14">
        <v>39486</v>
      </c>
      <c r="E882" s="6" t="s">
        <v>73</v>
      </c>
      <c r="F882" s="12" t="s">
        <v>131</v>
      </c>
      <c r="G882" s="11" t="s">
        <v>132</v>
      </c>
      <c r="H882" s="12" t="s">
        <v>155</v>
      </c>
      <c r="I882" s="12" t="s">
        <v>93</v>
      </c>
      <c r="J882" s="12" t="s">
        <v>41</v>
      </c>
      <c r="K882" s="11">
        <v>7</v>
      </c>
      <c r="L882" s="12" t="str">
        <f t="shared" si="52"/>
        <v>5-10</v>
      </c>
      <c r="M882" s="12" t="s">
        <v>76</v>
      </c>
      <c r="N882" s="12">
        <v>17</v>
      </c>
      <c r="O882" s="12" t="s">
        <v>117</v>
      </c>
      <c r="P882" s="6" t="s">
        <v>46</v>
      </c>
      <c r="Q882" s="15">
        <v>2</v>
      </c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2">
        <f t="shared" si="53"/>
        <v>2.5</v>
      </c>
      <c r="AF882" s="16">
        <f t="shared" si="54"/>
        <v>2</v>
      </c>
      <c r="AG882" s="16">
        <v>0.36</v>
      </c>
      <c r="AH882" s="12">
        <f t="shared" si="55"/>
        <v>0.05</v>
      </c>
      <c r="AI882" s="4">
        <f t="shared" si="55"/>
        <v>8.9999999999999993E-3</v>
      </c>
      <c r="AJ882" s="12"/>
      <c r="AK882" s="10">
        <f>Q882*(0.0122*(2.5^2.95))+R882*(0.0122*(7.5^2.95))</f>
        <v>0.36417728338182365</v>
      </c>
    </row>
    <row r="883" spans="1:37" ht="12.75" customHeight="1">
      <c r="A883" s="12">
        <v>63</v>
      </c>
      <c r="B883" s="12">
        <v>5</v>
      </c>
      <c r="C883" s="12">
        <v>2</v>
      </c>
      <c r="D883" s="5">
        <v>39486</v>
      </c>
      <c r="E883" s="6" t="s">
        <v>73</v>
      </c>
      <c r="F883" s="4" t="s">
        <v>131</v>
      </c>
      <c r="G883" s="11" t="s">
        <v>132</v>
      </c>
      <c r="H883" s="12" t="s">
        <v>155</v>
      </c>
      <c r="I883" s="12" t="s">
        <v>93</v>
      </c>
      <c r="J883" s="12" t="s">
        <v>41</v>
      </c>
      <c r="K883" s="11">
        <v>7</v>
      </c>
      <c r="L883" s="4" t="str">
        <f t="shared" si="52"/>
        <v>5-10</v>
      </c>
      <c r="M883" s="12" t="s">
        <v>76</v>
      </c>
      <c r="N883" s="12">
        <v>18</v>
      </c>
      <c r="O883" s="12" t="s">
        <v>55</v>
      </c>
      <c r="P883" s="6" t="s">
        <v>56</v>
      </c>
      <c r="Q883" s="15">
        <v>7</v>
      </c>
      <c r="AE883" s="4">
        <f t="shared" si="53"/>
        <v>2.5</v>
      </c>
      <c r="AF883" s="8">
        <f t="shared" si="54"/>
        <v>7</v>
      </c>
      <c r="AG883" s="8">
        <v>1.22</v>
      </c>
      <c r="AH883" s="4">
        <f t="shared" si="55"/>
        <v>0.17499999999999999</v>
      </c>
      <c r="AI883" s="4">
        <f t="shared" si="55"/>
        <v>3.0499999999999999E-2</v>
      </c>
      <c r="AK883" s="10">
        <f>Q883*(0.0109*(2.5^3.0249))+R883*(0.0109*(7.5^3.0249))</f>
        <v>1.2197006919205775</v>
      </c>
    </row>
    <row r="884" spans="1:37" ht="12.75" customHeight="1">
      <c r="A884" s="12">
        <v>64</v>
      </c>
      <c r="B884" s="12">
        <v>5</v>
      </c>
      <c r="C884" s="12">
        <v>2</v>
      </c>
      <c r="D884" s="5">
        <v>39486</v>
      </c>
      <c r="E884" s="6" t="s">
        <v>73</v>
      </c>
      <c r="F884" s="4" t="s">
        <v>131</v>
      </c>
      <c r="G884" s="11" t="s">
        <v>132</v>
      </c>
      <c r="H884" s="12" t="s">
        <v>155</v>
      </c>
      <c r="I884" s="12" t="s">
        <v>151</v>
      </c>
      <c r="J884" s="12" t="s">
        <v>41</v>
      </c>
      <c r="K884" s="11">
        <v>4</v>
      </c>
      <c r="L884" s="4" t="str">
        <f t="shared" si="52"/>
        <v>0-5</v>
      </c>
      <c r="M884" s="12" t="s">
        <v>94</v>
      </c>
      <c r="N884" s="12">
        <v>1</v>
      </c>
      <c r="O884" s="12" t="s">
        <v>89</v>
      </c>
      <c r="P884" s="4" t="s">
        <v>56</v>
      </c>
      <c r="S884" s="7">
        <v>13</v>
      </c>
      <c r="AE884" s="4">
        <f t="shared" si="53"/>
        <v>15</v>
      </c>
      <c r="AF884" s="8">
        <f t="shared" si="54"/>
        <v>13</v>
      </c>
      <c r="AG884" s="8">
        <v>936.11</v>
      </c>
      <c r="AH884" s="4">
        <f t="shared" si="55"/>
        <v>0.32500000000000001</v>
      </c>
      <c r="AI884" s="4">
        <f t="shared" si="55"/>
        <v>23.402750000000001</v>
      </c>
      <c r="AK884" s="10">
        <f>R884*(0.0246*(7.5^2.85))+S884*(0.0227*((15/1.13204)^3.12))+T884*(0.0227*((25/1.13204)^3.12))</f>
        <v>936.10638395157332</v>
      </c>
    </row>
    <row r="885" spans="1:37" ht="12.75" customHeight="1">
      <c r="A885" s="12">
        <v>64</v>
      </c>
      <c r="B885" s="12">
        <v>5</v>
      </c>
      <c r="C885" s="12">
        <v>2</v>
      </c>
      <c r="D885" s="5">
        <v>39486</v>
      </c>
      <c r="E885" s="6" t="s">
        <v>73</v>
      </c>
      <c r="F885" s="4" t="s">
        <v>131</v>
      </c>
      <c r="G885" s="11" t="s">
        <v>132</v>
      </c>
      <c r="H885" s="12" t="s">
        <v>155</v>
      </c>
      <c r="I885" s="12" t="s">
        <v>151</v>
      </c>
      <c r="J885" s="12" t="s">
        <v>41</v>
      </c>
      <c r="K885" s="11">
        <v>4</v>
      </c>
      <c r="L885" s="4" t="str">
        <f t="shared" si="52"/>
        <v>0-5</v>
      </c>
      <c r="M885" s="12" t="s">
        <v>94</v>
      </c>
      <c r="N885" s="12">
        <v>2</v>
      </c>
      <c r="O885" s="12" t="s">
        <v>58</v>
      </c>
      <c r="P885" s="12" t="s">
        <v>46</v>
      </c>
      <c r="Q885" s="15">
        <v>1</v>
      </c>
      <c r="S885" s="7">
        <v>3</v>
      </c>
      <c r="U885" s="7">
        <v>1</v>
      </c>
      <c r="AE885" s="4">
        <f t="shared" si="53"/>
        <v>16.5</v>
      </c>
      <c r="AF885" s="8">
        <f t="shared" si="54"/>
        <v>5</v>
      </c>
      <c r="AG885" s="8">
        <v>724.01</v>
      </c>
      <c r="AH885" s="4">
        <f t="shared" si="55"/>
        <v>0.125</v>
      </c>
      <c r="AI885" s="4">
        <f t="shared" si="55"/>
        <v>18.100249999999999</v>
      </c>
      <c r="AK885" s="10">
        <f>Q885*(0.0145*((2.5/1.08175)^3.053))+R885*(0.0145*((7.5/1.08175)^3.053))+S885*(0.0145*((15/1.08175)^3.053))+T885*(0.0145*((25/1.08175)^3.053))+U885*(0.0145*((35/1.08175)^3.053))+V885*(0.0145*((45/1.08175)^3.053))+W885*(0.0145*((55/1.08175)^3.053))</f>
        <v>724.00835043280676</v>
      </c>
    </row>
    <row r="886" spans="1:37" ht="12.75" customHeight="1">
      <c r="A886" s="12">
        <v>64</v>
      </c>
      <c r="B886" s="12">
        <v>5</v>
      </c>
      <c r="C886" s="12">
        <v>2</v>
      </c>
      <c r="D886" s="5">
        <v>39486</v>
      </c>
      <c r="E886" s="6" t="s">
        <v>73</v>
      </c>
      <c r="F886" s="4" t="s">
        <v>131</v>
      </c>
      <c r="G886" s="11" t="s">
        <v>132</v>
      </c>
      <c r="H886" s="12" t="s">
        <v>155</v>
      </c>
      <c r="I886" s="12" t="s">
        <v>151</v>
      </c>
      <c r="J886" s="12" t="s">
        <v>41</v>
      </c>
      <c r="K886" s="11">
        <v>4</v>
      </c>
      <c r="L886" s="4" t="str">
        <f t="shared" si="52"/>
        <v>0-5</v>
      </c>
      <c r="M886" s="12" t="s">
        <v>94</v>
      </c>
      <c r="N886" s="12">
        <v>3</v>
      </c>
      <c r="O886" s="12" t="s">
        <v>96</v>
      </c>
      <c r="P886" s="6" t="s">
        <v>84</v>
      </c>
      <c r="R886" s="7">
        <v>1</v>
      </c>
      <c r="S886" s="7">
        <v>4</v>
      </c>
      <c r="AE886" s="4">
        <f t="shared" si="53"/>
        <v>13.5</v>
      </c>
      <c r="AF886" s="8">
        <f t="shared" si="54"/>
        <v>5</v>
      </c>
      <c r="AG886" s="8">
        <v>241.31</v>
      </c>
      <c r="AH886" s="4">
        <f t="shared" si="55"/>
        <v>0.125</v>
      </c>
      <c r="AI886" s="4">
        <f t="shared" si="55"/>
        <v>6.0327500000000001</v>
      </c>
      <c r="AK886" s="10">
        <f>Q886*(0.0193*(2.5^2.96))+R886*(0.0193*(7.5^2.96))+S886*(0.0193*(15^2.96))</f>
        <v>241.31327929695931</v>
      </c>
    </row>
    <row r="887" spans="1:37" ht="12.75" customHeight="1">
      <c r="A887" s="12">
        <v>64</v>
      </c>
      <c r="B887" s="12">
        <v>5</v>
      </c>
      <c r="C887" s="12">
        <v>2</v>
      </c>
      <c r="D887" s="5">
        <v>39486</v>
      </c>
      <c r="E887" s="6" t="s">
        <v>73</v>
      </c>
      <c r="F887" s="4" t="s">
        <v>131</v>
      </c>
      <c r="G887" s="11" t="s">
        <v>132</v>
      </c>
      <c r="H887" s="12" t="s">
        <v>155</v>
      </c>
      <c r="I887" s="12" t="s">
        <v>151</v>
      </c>
      <c r="J887" s="12" t="s">
        <v>41</v>
      </c>
      <c r="K887" s="11">
        <v>4</v>
      </c>
      <c r="L887" s="4" t="str">
        <f t="shared" si="52"/>
        <v>0-5</v>
      </c>
      <c r="M887" s="12" t="s">
        <v>94</v>
      </c>
      <c r="N887" s="12">
        <v>4</v>
      </c>
      <c r="O887" s="12" t="s">
        <v>107</v>
      </c>
      <c r="P887" s="6" t="s">
        <v>54</v>
      </c>
      <c r="S887" s="15">
        <v>1</v>
      </c>
      <c r="U887" s="7">
        <v>1</v>
      </c>
      <c r="AE887" s="4">
        <f t="shared" si="53"/>
        <v>25</v>
      </c>
      <c r="AF887" s="8">
        <f t="shared" si="54"/>
        <v>2</v>
      </c>
      <c r="AG887" s="8">
        <v>818.21</v>
      </c>
      <c r="AH887" s="4">
        <f t="shared" si="55"/>
        <v>0.05</v>
      </c>
      <c r="AI887" s="4">
        <f t="shared" si="55"/>
        <v>20.455249999999999</v>
      </c>
      <c r="AK887" s="10">
        <f>R887*(0.0144*(7.5^3.1))+S887*(0.0162*(15^3.0252))+T887*(0.0162*(25^3.0252))+U887*(0.0162*(35^3.0252))+V887*(0.0162*(45^3.0252))</f>
        <v>818.21463517085635</v>
      </c>
    </row>
    <row r="888" spans="1:37" s="11" customFormat="1" ht="12.75" customHeight="1">
      <c r="A888" s="12">
        <v>64</v>
      </c>
      <c r="B888" s="12">
        <v>5</v>
      </c>
      <c r="C888" s="12">
        <v>2</v>
      </c>
      <c r="D888" s="5">
        <v>39486</v>
      </c>
      <c r="E888" s="6" t="s">
        <v>73</v>
      </c>
      <c r="F888" s="4" t="s">
        <v>131</v>
      </c>
      <c r="G888" s="11" t="s">
        <v>132</v>
      </c>
      <c r="H888" s="12" t="s">
        <v>155</v>
      </c>
      <c r="I888" s="12" t="s">
        <v>151</v>
      </c>
      <c r="J888" s="12" t="s">
        <v>41</v>
      </c>
      <c r="K888" s="11">
        <v>4</v>
      </c>
      <c r="L888" s="4" t="str">
        <f t="shared" si="52"/>
        <v>0-5</v>
      </c>
      <c r="M888" s="12" t="s">
        <v>94</v>
      </c>
      <c r="N888" s="12">
        <v>5</v>
      </c>
      <c r="O888" s="12" t="s">
        <v>102</v>
      </c>
      <c r="P888" s="6" t="s">
        <v>63</v>
      </c>
      <c r="Q888" s="7"/>
      <c r="R888" s="7"/>
      <c r="S888" s="15">
        <v>1</v>
      </c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4">
        <f t="shared" si="53"/>
        <v>15</v>
      </c>
      <c r="AF888" s="8">
        <f t="shared" si="54"/>
        <v>1</v>
      </c>
      <c r="AG888" s="8">
        <v>52.17</v>
      </c>
      <c r="AH888" s="4">
        <f t="shared" si="55"/>
        <v>2.5000000000000001E-2</v>
      </c>
      <c r="AI888" s="4">
        <f t="shared" si="55"/>
        <v>1.3042500000000001</v>
      </c>
      <c r="AJ888" s="4"/>
      <c r="AK888" s="10">
        <f>R888*(0.0153*(7.5^3.0038))+S888*(0.0153*(15^3.0038))+T888*(0.0153*(25^3.0038))+U888*(0.0153*(35^3.0038))</f>
        <v>52.171623892313889</v>
      </c>
    </row>
    <row r="889" spans="1:37" ht="12.75" customHeight="1">
      <c r="A889" s="12">
        <v>64</v>
      </c>
      <c r="B889" s="12">
        <v>5</v>
      </c>
      <c r="C889" s="12">
        <v>2</v>
      </c>
      <c r="D889" s="5">
        <v>39486</v>
      </c>
      <c r="E889" s="6" t="s">
        <v>73</v>
      </c>
      <c r="F889" s="4" t="s">
        <v>131</v>
      </c>
      <c r="G889" s="11" t="s">
        <v>132</v>
      </c>
      <c r="H889" s="12" t="s">
        <v>155</v>
      </c>
      <c r="I889" s="12" t="s">
        <v>151</v>
      </c>
      <c r="J889" s="12" t="s">
        <v>41</v>
      </c>
      <c r="K889" s="11">
        <v>4</v>
      </c>
      <c r="L889" s="4" t="str">
        <f t="shared" si="52"/>
        <v>0-5</v>
      </c>
      <c r="M889" s="12" t="s">
        <v>94</v>
      </c>
      <c r="N889" s="12">
        <v>6</v>
      </c>
      <c r="O889" s="12" t="s">
        <v>80</v>
      </c>
      <c r="P889" s="12" t="s">
        <v>81</v>
      </c>
      <c r="Q889" s="7">
        <v>1</v>
      </c>
      <c r="AE889" s="4">
        <f t="shared" si="53"/>
        <v>2.5</v>
      </c>
      <c r="AF889" s="8">
        <f t="shared" si="54"/>
        <v>1</v>
      </c>
      <c r="AG889" s="8">
        <v>0.3</v>
      </c>
      <c r="AH889" s="4">
        <f t="shared" si="55"/>
        <v>2.5000000000000001E-2</v>
      </c>
      <c r="AI889" s="4">
        <f t="shared" si="55"/>
        <v>7.4999999999999997E-3</v>
      </c>
      <c r="AK889" s="10">
        <f>Q889*(0.0202*(2.5^2.9595))+R889*(0.0202*(7.5^2.9595))+S889*(0.0202*(15^2.9595))+T889*(0.0202*(25^2.9595))</f>
        <v>0.30412689296657719</v>
      </c>
    </row>
    <row r="890" spans="1:37" ht="12.75" customHeight="1">
      <c r="A890" s="12">
        <v>64</v>
      </c>
      <c r="B890" s="12">
        <v>5</v>
      </c>
      <c r="C890" s="12">
        <v>2</v>
      </c>
      <c r="D890" s="5">
        <v>39486</v>
      </c>
      <c r="E890" s="6" t="s">
        <v>73</v>
      </c>
      <c r="F890" s="4" t="s">
        <v>131</v>
      </c>
      <c r="G890" s="11" t="s">
        <v>132</v>
      </c>
      <c r="H890" s="12" t="s">
        <v>155</v>
      </c>
      <c r="I890" s="12" t="s">
        <v>151</v>
      </c>
      <c r="J890" s="12" t="s">
        <v>41</v>
      </c>
      <c r="K890" s="11">
        <v>4</v>
      </c>
      <c r="L890" s="4" t="str">
        <f t="shared" si="52"/>
        <v>0-5</v>
      </c>
      <c r="M890" s="12" t="s">
        <v>94</v>
      </c>
      <c r="N890" s="12">
        <v>7</v>
      </c>
      <c r="O890" s="12" t="s">
        <v>68</v>
      </c>
      <c r="P890" s="6" t="s">
        <v>46</v>
      </c>
      <c r="T890" s="7">
        <v>2</v>
      </c>
      <c r="U890" s="7">
        <v>1</v>
      </c>
      <c r="AE890" s="4">
        <f t="shared" si="53"/>
        <v>28.3</v>
      </c>
      <c r="AF890" s="8">
        <f t="shared" si="54"/>
        <v>3</v>
      </c>
      <c r="AG890" s="8">
        <v>759.09</v>
      </c>
      <c r="AH890" s="4">
        <f t="shared" si="55"/>
        <v>7.4999999999999997E-2</v>
      </c>
      <c r="AI890" s="4">
        <f t="shared" si="55"/>
        <v>18.977250000000002</v>
      </c>
      <c r="AK890" s="10">
        <f>Q890*(0.0208*((2.5/1.21)^3))+R890*(0.0208*((7.5/1.21)^3))+S890*(0.0208*((15/1.21)^3))+T890*(0.0079*(25^3.076))+U890*(0.0079*(35^3.076))</f>
        <v>759.09046596653957</v>
      </c>
    </row>
    <row r="891" spans="1:37" ht="12.75" customHeight="1">
      <c r="A891" s="12">
        <v>64</v>
      </c>
      <c r="B891" s="12">
        <v>5</v>
      </c>
      <c r="C891" s="12">
        <v>2</v>
      </c>
      <c r="D891" s="5">
        <v>39486</v>
      </c>
      <c r="E891" s="6" t="s">
        <v>73</v>
      </c>
      <c r="F891" s="4" t="s">
        <v>131</v>
      </c>
      <c r="G891" s="11" t="s">
        <v>132</v>
      </c>
      <c r="H891" s="12" t="s">
        <v>155</v>
      </c>
      <c r="I891" s="12" t="s">
        <v>151</v>
      </c>
      <c r="J891" s="12" t="s">
        <v>41</v>
      </c>
      <c r="K891" s="11">
        <v>4</v>
      </c>
      <c r="L891" s="4" t="str">
        <f t="shared" si="52"/>
        <v>0-5</v>
      </c>
      <c r="M891" s="12" t="s">
        <v>94</v>
      </c>
      <c r="N891" s="12">
        <v>8</v>
      </c>
      <c r="O891" s="12" t="s">
        <v>156</v>
      </c>
      <c r="P891" s="6" t="s">
        <v>63</v>
      </c>
      <c r="T891" s="7">
        <v>1</v>
      </c>
      <c r="AE891" s="4">
        <f t="shared" si="53"/>
        <v>25</v>
      </c>
      <c r="AF891" s="8">
        <f t="shared" si="54"/>
        <v>1</v>
      </c>
      <c r="AG891" s="8">
        <v>159.01</v>
      </c>
      <c r="AH891" s="4">
        <f t="shared" si="55"/>
        <v>2.5000000000000001E-2</v>
      </c>
      <c r="AI891" s="4">
        <f t="shared" si="55"/>
        <v>3.97525</v>
      </c>
      <c r="AK891" s="10">
        <f>Q891*(0.0405*((2.5*0.78+1.77)^2.718))+R891*(0.0405*((7.5*0.78+1.77)^2.718))+S891*(0.0405*((15*0.78+1.77)^2.718))+T891*(0.0235*(25^2.74))</f>
        <v>159.00965160669548</v>
      </c>
    </row>
    <row r="892" spans="1:37" ht="12.75" customHeight="1">
      <c r="A892" s="12">
        <v>64</v>
      </c>
      <c r="B892" s="12">
        <v>5</v>
      </c>
      <c r="C892" s="12">
        <v>2</v>
      </c>
      <c r="D892" s="5">
        <v>39486</v>
      </c>
      <c r="E892" s="6" t="s">
        <v>73</v>
      </c>
      <c r="F892" s="4" t="s">
        <v>131</v>
      </c>
      <c r="G892" s="11" t="s">
        <v>132</v>
      </c>
      <c r="H892" s="12" t="s">
        <v>155</v>
      </c>
      <c r="I892" s="12" t="s">
        <v>151</v>
      </c>
      <c r="J892" s="12" t="s">
        <v>41</v>
      </c>
      <c r="K892" s="11">
        <v>4</v>
      </c>
      <c r="L892" s="4" t="str">
        <f t="shared" si="52"/>
        <v>0-5</v>
      </c>
      <c r="M892" s="12" t="s">
        <v>94</v>
      </c>
      <c r="N892" s="12">
        <v>9</v>
      </c>
      <c r="O892" s="12" t="s">
        <v>53</v>
      </c>
      <c r="P892" s="12" t="s">
        <v>54</v>
      </c>
      <c r="S892" s="7">
        <v>3</v>
      </c>
      <c r="AE892" s="4">
        <f t="shared" si="53"/>
        <v>15</v>
      </c>
      <c r="AF892" s="8">
        <f t="shared" si="54"/>
        <v>3</v>
      </c>
      <c r="AG892" s="8">
        <v>168.18</v>
      </c>
      <c r="AH892" s="4">
        <f t="shared" si="55"/>
        <v>7.4999999999999997E-2</v>
      </c>
      <c r="AI892" s="4">
        <f t="shared" si="55"/>
        <v>4.2045000000000003</v>
      </c>
      <c r="AK892" s="10">
        <f>Q892*(0.026*(2.5^2.87))+R892*(0.026*(7.5^2.87))+S892*(0.0236*((15/1.1)^2.975))+T892*(0.0236*((25/1.1)^2.975))+U892*(0.0236*((35/1.1)^2.975))</f>
        <v>168.17503046777591</v>
      </c>
    </row>
    <row r="893" spans="1:37" ht="12.75" customHeight="1">
      <c r="A893" s="12">
        <v>64</v>
      </c>
      <c r="B893" s="12">
        <v>5</v>
      </c>
      <c r="C893" s="12">
        <v>2</v>
      </c>
      <c r="D893" s="5">
        <v>39486</v>
      </c>
      <c r="E893" s="6" t="s">
        <v>73</v>
      </c>
      <c r="F893" s="4" t="s">
        <v>131</v>
      </c>
      <c r="G893" s="11" t="s">
        <v>132</v>
      </c>
      <c r="H893" s="12" t="s">
        <v>155</v>
      </c>
      <c r="I893" s="12" t="s">
        <v>151</v>
      </c>
      <c r="J893" s="12" t="s">
        <v>41</v>
      </c>
      <c r="K893" s="11">
        <v>4</v>
      </c>
      <c r="L893" s="4" t="str">
        <f t="shared" si="52"/>
        <v>0-5</v>
      </c>
      <c r="M893" s="12" t="s">
        <v>94</v>
      </c>
      <c r="N893" s="12">
        <v>10</v>
      </c>
      <c r="O893" s="12" t="s">
        <v>79</v>
      </c>
      <c r="P893" s="12" t="s">
        <v>54</v>
      </c>
      <c r="S893" s="7">
        <v>1</v>
      </c>
      <c r="AE893" s="4">
        <f t="shared" si="53"/>
        <v>15</v>
      </c>
      <c r="AF893" s="8">
        <f t="shared" si="54"/>
        <v>1</v>
      </c>
      <c r="AG893" s="8">
        <v>68.66</v>
      </c>
      <c r="AH893" s="4">
        <f t="shared" si="55"/>
        <v>2.5000000000000001E-2</v>
      </c>
      <c r="AI893" s="4">
        <f t="shared" si="55"/>
        <v>1.7164999999999999</v>
      </c>
      <c r="AK893" s="10">
        <f>Q893*(0.024*(2.5^2.93))+R893*(0.024*(7.5^2.93))+S893*(0.0225*((15/1.03416)^3))+T893*(0.0225*((25/1.03416)^3))+U893*(0.0225*((35/1.03416)^3))</f>
        <v>68.658306626665208</v>
      </c>
    </row>
    <row r="894" spans="1:37" ht="12.75" customHeight="1">
      <c r="A894" s="12">
        <v>64</v>
      </c>
      <c r="B894" s="12">
        <v>5</v>
      </c>
      <c r="C894" s="12">
        <v>2</v>
      </c>
      <c r="D894" s="5">
        <v>39486</v>
      </c>
      <c r="E894" s="6" t="s">
        <v>73</v>
      </c>
      <c r="F894" s="4" t="s">
        <v>131</v>
      </c>
      <c r="G894" s="11" t="s">
        <v>132</v>
      </c>
      <c r="H894" s="12" t="s">
        <v>155</v>
      </c>
      <c r="I894" s="12" t="s">
        <v>151</v>
      </c>
      <c r="J894" s="12" t="s">
        <v>41</v>
      </c>
      <c r="K894" s="11">
        <v>4</v>
      </c>
      <c r="L894" s="4" t="str">
        <f t="shared" si="52"/>
        <v>0-5</v>
      </c>
      <c r="M894" s="12" t="s">
        <v>94</v>
      </c>
      <c r="N894" s="12">
        <v>11</v>
      </c>
      <c r="O894" s="12" t="s">
        <v>82</v>
      </c>
      <c r="P894" s="6" t="s">
        <v>46</v>
      </c>
      <c r="T894" s="7">
        <v>1</v>
      </c>
      <c r="AE894" s="4">
        <f t="shared" si="53"/>
        <v>25</v>
      </c>
      <c r="AF894" s="8">
        <f t="shared" si="54"/>
        <v>1</v>
      </c>
      <c r="AG894" s="8">
        <v>251.27</v>
      </c>
      <c r="AH894" s="4">
        <f t="shared" si="55"/>
        <v>2.5000000000000001E-2</v>
      </c>
      <c r="AI894" s="4">
        <f t="shared" si="55"/>
        <v>6.2817500000000006</v>
      </c>
      <c r="AK894" s="10">
        <f>Q894*(0.0121*((2.5/1.09)^3.161))+R894*(0.0121*((7.5/1.09)^3.161))+S894*(0.0335*(15^2.772))+T894*(0.0335*(25^2.772))+U894*(0.0335*(35^2.772))</f>
        <v>251.26645415008608</v>
      </c>
    </row>
    <row r="895" spans="1:37" ht="12.75" customHeight="1">
      <c r="A895" s="12">
        <v>64</v>
      </c>
      <c r="B895" s="12">
        <v>5</v>
      </c>
      <c r="C895" s="12">
        <v>2</v>
      </c>
      <c r="D895" s="5">
        <v>39486</v>
      </c>
      <c r="E895" s="6" t="s">
        <v>73</v>
      </c>
      <c r="F895" s="4" t="s">
        <v>131</v>
      </c>
      <c r="G895" s="11" t="s">
        <v>132</v>
      </c>
      <c r="H895" s="12" t="s">
        <v>155</v>
      </c>
      <c r="I895" s="12" t="s">
        <v>151</v>
      </c>
      <c r="J895" s="12" t="s">
        <v>41</v>
      </c>
      <c r="K895" s="11">
        <v>4</v>
      </c>
      <c r="L895" s="4" t="str">
        <f t="shared" si="52"/>
        <v>0-5</v>
      </c>
      <c r="M895" s="12" t="s">
        <v>94</v>
      </c>
      <c r="N895" s="12">
        <v>12</v>
      </c>
      <c r="O895" s="12" t="s">
        <v>49</v>
      </c>
      <c r="P895" s="6" t="s">
        <v>46</v>
      </c>
      <c r="Q895" s="7">
        <v>1</v>
      </c>
      <c r="AE895" s="4">
        <f t="shared" si="53"/>
        <v>2.5</v>
      </c>
      <c r="AF895" s="8">
        <f t="shared" si="54"/>
        <v>1</v>
      </c>
      <c r="AG895" s="8">
        <v>0.16</v>
      </c>
      <c r="AH895" s="4">
        <f t="shared" si="55"/>
        <v>2.5000000000000001E-2</v>
      </c>
      <c r="AI895" s="4">
        <f t="shared" si="55"/>
        <v>4.0000000000000001E-3</v>
      </c>
      <c r="AK895" s="10">
        <f>Q895*(0.007*(2.5^3.39))+R895*(0.0126*(7.5^3.0673))+S895*(0.0126*(15^3.0673))+T895*(0.0126*(25^3.0673))+U895*(0.0126*(35^3.0673))</f>
        <v>0.1563560424508863</v>
      </c>
    </row>
    <row r="896" spans="1:37" ht="12.75" customHeight="1">
      <c r="A896" s="12">
        <v>64</v>
      </c>
      <c r="B896" s="12">
        <v>5</v>
      </c>
      <c r="C896" s="12">
        <v>2</v>
      </c>
      <c r="D896" s="5">
        <v>39486</v>
      </c>
      <c r="E896" s="6" t="s">
        <v>73</v>
      </c>
      <c r="F896" s="4" t="s">
        <v>131</v>
      </c>
      <c r="G896" s="11" t="s">
        <v>132</v>
      </c>
      <c r="H896" s="12" t="s">
        <v>155</v>
      </c>
      <c r="I896" s="12" t="s">
        <v>151</v>
      </c>
      <c r="J896" s="12" t="s">
        <v>41</v>
      </c>
      <c r="K896" s="11">
        <v>4</v>
      </c>
      <c r="L896" s="4" t="str">
        <f t="shared" si="52"/>
        <v>0-5</v>
      </c>
      <c r="M896" s="12" t="s">
        <v>94</v>
      </c>
      <c r="N896" s="12">
        <v>13</v>
      </c>
      <c r="O896" s="12" t="s">
        <v>70</v>
      </c>
      <c r="P896" s="6" t="s">
        <v>54</v>
      </c>
      <c r="Q896" s="7">
        <v>7</v>
      </c>
      <c r="AE896" s="4">
        <f t="shared" si="53"/>
        <v>2.5</v>
      </c>
      <c r="AF896" s="8">
        <f t="shared" si="54"/>
        <v>7</v>
      </c>
      <c r="AG896" s="8">
        <v>1.81</v>
      </c>
      <c r="AH896" s="4">
        <f t="shared" si="55"/>
        <v>0.17499999999999999</v>
      </c>
      <c r="AI896" s="4">
        <f t="shared" si="55"/>
        <v>4.5249999999999999E-2</v>
      </c>
      <c r="AK896" s="10">
        <f>Q896*(0.0162*(2.5^3.0252))+R896*(0.0162*(7.5^3.0252))</f>
        <v>1.8132645407200689</v>
      </c>
    </row>
    <row r="897" spans="1:37" ht="12.75" customHeight="1">
      <c r="A897" s="12">
        <v>64</v>
      </c>
      <c r="B897" s="12">
        <v>5</v>
      </c>
      <c r="C897" s="12">
        <v>2</v>
      </c>
      <c r="D897" s="5">
        <v>39486</v>
      </c>
      <c r="E897" s="6" t="s">
        <v>73</v>
      </c>
      <c r="F897" s="4" t="s">
        <v>131</v>
      </c>
      <c r="G897" s="11" t="s">
        <v>132</v>
      </c>
      <c r="H897" s="12" t="s">
        <v>155</v>
      </c>
      <c r="I897" s="12" t="s">
        <v>151</v>
      </c>
      <c r="J897" s="12" t="s">
        <v>41</v>
      </c>
      <c r="K897" s="11">
        <v>4</v>
      </c>
      <c r="L897" s="4" t="str">
        <f t="shared" si="52"/>
        <v>0-5</v>
      </c>
      <c r="M897" s="12" t="s">
        <v>94</v>
      </c>
      <c r="N897" s="12">
        <v>14</v>
      </c>
      <c r="O897" s="12" t="s">
        <v>120</v>
      </c>
      <c r="P897" s="6" t="s">
        <v>54</v>
      </c>
      <c r="U897" s="7">
        <v>1</v>
      </c>
      <c r="AE897" s="4">
        <f t="shared" si="53"/>
        <v>35</v>
      </c>
      <c r="AF897" s="8">
        <f t="shared" si="54"/>
        <v>1</v>
      </c>
      <c r="AG897" s="8">
        <v>759.68</v>
      </c>
      <c r="AH897" s="4">
        <f t="shared" si="55"/>
        <v>2.5000000000000001E-2</v>
      </c>
      <c r="AI897" s="4">
        <f t="shared" si="55"/>
        <v>18.991999999999997</v>
      </c>
      <c r="AK897" s="10">
        <f>R897*(0.0162*(7.5^3.0252))+S897*(0.0162*(15^3.0252))+T897*(0.0162*(25^3.0252))+U897*(0.0162*(35^3.0252))+V897*(0.0162*(45^3.0252))</f>
        <v>759.67819720000477</v>
      </c>
    </row>
    <row r="898" spans="1:37" ht="12.75" customHeight="1">
      <c r="A898" s="12">
        <v>64</v>
      </c>
      <c r="B898" s="12">
        <v>5</v>
      </c>
      <c r="C898" s="12">
        <v>2</v>
      </c>
      <c r="D898" s="5">
        <v>39486</v>
      </c>
      <c r="E898" s="6" t="s">
        <v>73</v>
      </c>
      <c r="F898" s="4" t="s">
        <v>131</v>
      </c>
      <c r="G898" s="11" t="s">
        <v>132</v>
      </c>
      <c r="H898" s="12" t="s">
        <v>155</v>
      </c>
      <c r="I898" s="12" t="s">
        <v>151</v>
      </c>
      <c r="J898" s="12" t="s">
        <v>41</v>
      </c>
      <c r="K898" s="11">
        <v>4</v>
      </c>
      <c r="L898" s="4" t="str">
        <f t="shared" ref="L898:L961" si="56">IF(K898&lt;=5,"0-5",IF(K898&lt;=10,"5-10",IF(K898&lt;=15,"10-15",IF(K898&lt;=20,"15-20",IF(K898&lt;=25,"20-25",IF(K898&lt;=30,"25-30",IF(K898&lt;=35,"30-35","35-40")))))))</f>
        <v>0-5</v>
      </c>
      <c r="M898" s="12" t="s">
        <v>94</v>
      </c>
      <c r="N898" s="12">
        <v>15</v>
      </c>
      <c r="O898" s="12" t="s">
        <v>116</v>
      </c>
      <c r="P898" s="6" t="s">
        <v>84</v>
      </c>
      <c r="Q898" s="7">
        <v>1</v>
      </c>
      <c r="AE898" s="4">
        <f t="shared" ref="AE898:AE961" si="57">ROUND(((Q898*2.5)+(R898*7.5)+(S898*15)+(T898*25)+(U898*35)+(V898*45)+(W898*55)+(X898*65)+(Y898*75)+(Z898*85)+(AA898*95)+(AB898*105)+(AC898*115)+(AD898*195))/(SUM(Q898:AD898)),1)</f>
        <v>2.5</v>
      </c>
      <c r="AF898" s="8">
        <f t="shared" ref="AF898:AF961" si="58">SUM(Q898:AD898)</f>
        <v>1</v>
      </c>
      <c r="AG898" s="8">
        <v>0.27</v>
      </c>
      <c r="AH898" s="4">
        <f t="shared" ref="AH898:AI961" si="59">AF898/40</f>
        <v>2.5000000000000001E-2</v>
      </c>
      <c r="AI898" s="4">
        <f t="shared" si="59"/>
        <v>6.7500000000000008E-3</v>
      </c>
      <c r="AK898" s="10">
        <f>Q898*(0.0156*(2.5^3.13))+R898*(0.0156*(7.5^3.13))</f>
        <v>0.27458501045858014</v>
      </c>
    </row>
    <row r="899" spans="1:37" ht="12.75" customHeight="1">
      <c r="A899" s="12">
        <v>64</v>
      </c>
      <c r="B899" s="12">
        <v>5</v>
      </c>
      <c r="C899" s="12">
        <v>2</v>
      </c>
      <c r="D899" s="5">
        <v>39486</v>
      </c>
      <c r="E899" s="6" t="s">
        <v>73</v>
      </c>
      <c r="F899" s="4" t="s">
        <v>131</v>
      </c>
      <c r="G899" s="11" t="s">
        <v>132</v>
      </c>
      <c r="H899" s="12" t="s">
        <v>155</v>
      </c>
      <c r="I899" s="12" t="s">
        <v>151</v>
      </c>
      <c r="J899" s="12" t="s">
        <v>41</v>
      </c>
      <c r="K899" s="11">
        <v>4</v>
      </c>
      <c r="L899" s="4" t="str">
        <f t="shared" si="56"/>
        <v>0-5</v>
      </c>
      <c r="M899" s="12" t="s">
        <v>94</v>
      </c>
      <c r="N899" s="12">
        <v>16</v>
      </c>
      <c r="O899" s="12" t="s">
        <v>59</v>
      </c>
      <c r="P899" s="6" t="s">
        <v>46</v>
      </c>
      <c r="Q899" s="15">
        <v>2</v>
      </c>
      <c r="AE899" s="4">
        <f t="shared" si="57"/>
        <v>2.5</v>
      </c>
      <c r="AF899" s="8">
        <f t="shared" si="58"/>
        <v>2</v>
      </c>
      <c r="AG899" s="8">
        <v>0.31</v>
      </c>
      <c r="AH899" s="4">
        <f t="shared" si="59"/>
        <v>0.05</v>
      </c>
      <c r="AI899" s="4">
        <f t="shared" si="59"/>
        <v>7.7499999999999999E-3</v>
      </c>
      <c r="AK899" s="10">
        <f>Q899*(0.0093*(2.5^3.07))+R899*(0.0093*(7.5^3.07))+S899*(0.0093*(15^3.07))+T899*(0.0126*(25^3.0673))</f>
        <v>0.30987659189934852</v>
      </c>
    </row>
    <row r="900" spans="1:37" ht="12.75" customHeight="1">
      <c r="A900" s="12">
        <v>64</v>
      </c>
      <c r="B900" s="12">
        <v>5</v>
      </c>
      <c r="C900" s="12">
        <v>2</v>
      </c>
      <c r="D900" s="5">
        <v>39486</v>
      </c>
      <c r="E900" s="6" t="s">
        <v>73</v>
      </c>
      <c r="F900" s="4" t="s">
        <v>131</v>
      </c>
      <c r="G900" s="11" t="s">
        <v>132</v>
      </c>
      <c r="H900" s="12" t="s">
        <v>155</v>
      </c>
      <c r="I900" s="12" t="s">
        <v>151</v>
      </c>
      <c r="J900" s="12" t="s">
        <v>41</v>
      </c>
      <c r="K900" s="11">
        <v>4</v>
      </c>
      <c r="L900" s="4" t="str">
        <f t="shared" si="56"/>
        <v>0-5</v>
      </c>
      <c r="M900" s="12" t="s">
        <v>94</v>
      </c>
      <c r="N900" s="12">
        <v>17</v>
      </c>
      <c r="O900" s="12" t="s">
        <v>71</v>
      </c>
      <c r="P900" s="6" t="s">
        <v>46</v>
      </c>
      <c r="Q900" s="15">
        <v>18</v>
      </c>
      <c r="AE900" s="4">
        <f t="shared" si="57"/>
        <v>2.5</v>
      </c>
      <c r="AF900" s="8">
        <f t="shared" si="58"/>
        <v>18</v>
      </c>
      <c r="AG900" s="8">
        <v>2.5</v>
      </c>
      <c r="AH900" s="4">
        <f t="shared" si="59"/>
        <v>0.45</v>
      </c>
      <c r="AI900" s="4">
        <f t="shared" si="59"/>
        <v>6.25E-2</v>
      </c>
      <c r="AK900" s="10">
        <f>Q900*(0.0089*(2.5^3))+R900*(0.0089*(7.5^3))</f>
        <v>2.5031250000000003</v>
      </c>
    </row>
    <row r="901" spans="1:37" ht="12.75" customHeight="1">
      <c r="A901" s="12">
        <v>64</v>
      </c>
      <c r="B901" s="12">
        <v>5</v>
      </c>
      <c r="C901" s="12">
        <v>2</v>
      </c>
      <c r="D901" s="5">
        <v>39486</v>
      </c>
      <c r="E901" s="6" t="s">
        <v>73</v>
      </c>
      <c r="F901" s="4" t="s">
        <v>131</v>
      </c>
      <c r="G901" s="11" t="s">
        <v>132</v>
      </c>
      <c r="H901" s="12" t="s">
        <v>155</v>
      </c>
      <c r="I901" s="12" t="s">
        <v>151</v>
      </c>
      <c r="J901" s="12" t="s">
        <v>41</v>
      </c>
      <c r="K901" s="11">
        <v>4</v>
      </c>
      <c r="L901" s="4" t="str">
        <f t="shared" si="56"/>
        <v>0-5</v>
      </c>
      <c r="M901" s="12" t="s">
        <v>94</v>
      </c>
      <c r="N901" s="12">
        <v>18</v>
      </c>
      <c r="O901" s="12" t="s">
        <v>55</v>
      </c>
      <c r="P901" s="6" t="s">
        <v>56</v>
      </c>
      <c r="Q901" s="15">
        <v>10</v>
      </c>
      <c r="AE901" s="4">
        <f t="shared" si="57"/>
        <v>2.5</v>
      </c>
      <c r="AF901" s="8">
        <f t="shared" si="58"/>
        <v>10</v>
      </c>
      <c r="AG901" s="8">
        <v>1.74</v>
      </c>
      <c r="AH901" s="4">
        <f t="shared" si="59"/>
        <v>0.25</v>
      </c>
      <c r="AI901" s="4">
        <f t="shared" si="59"/>
        <v>4.3499999999999997E-2</v>
      </c>
      <c r="AK901" s="10">
        <f>Q901*(0.0109*(2.5^3.0249))+R901*(0.0109*(7.5^3.0249))</f>
        <v>1.7424295598865394</v>
      </c>
    </row>
    <row r="902" spans="1:37" ht="12.75" customHeight="1">
      <c r="A902" s="12">
        <v>65</v>
      </c>
      <c r="B902" s="12">
        <v>5</v>
      </c>
      <c r="C902" s="12">
        <v>2</v>
      </c>
      <c r="D902" s="5">
        <v>39486</v>
      </c>
      <c r="E902" s="6" t="s">
        <v>73</v>
      </c>
      <c r="F902" s="4" t="s">
        <v>131</v>
      </c>
      <c r="G902" s="11" t="s">
        <v>132</v>
      </c>
      <c r="H902" s="12" t="s">
        <v>155</v>
      </c>
      <c r="I902" s="12" t="s">
        <v>93</v>
      </c>
      <c r="J902" s="12" t="s">
        <v>41</v>
      </c>
      <c r="K902" s="11">
        <v>6</v>
      </c>
      <c r="L902" s="4" t="str">
        <f t="shared" si="56"/>
        <v>5-10</v>
      </c>
      <c r="M902" s="12" t="s">
        <v>42</v>
      </c>
      <c r="N902" s="12">
        <v>1</v>
      </c>
      <c r="O902" s="12" t="s">
        <v>148</v>
      </c>
      <c r="P902" s="6" t="s">
        <v>46</v>
      </c>
      <c r="Q902" s="15">
        <v>1</v>
      </c>
      <c r="R902" s="7">
        <v>1</v>
      </c>
      <c r="AE902" s="4">
        <f t="shared" si="57"/>
        <v>5</v>
      </c>
      <c r="AF902" s="8">
        <f t="shared" si="58"/>
        <v>2</v>
      </c>
      <c r="AG902" s="8">
        <v>11.35</v>
      </c>
      <c r="AH902" s="4">
        <f t="shared" si="59"/>
        <v>0.05</v>
      </c>
      <c r="AI902" s="4">
        <f t="shared" si="59"/>
        <v>0.28375</v>
      </c>
      <c r="AK902" s="10">
        <f>Q902*(0.0235*(2.5^3.05))+R902*(0.0235*(7.5^3.05))+S902*(0.0107*(15^3.267))</f>
        <v>11.349302355146349</v>
      </c>
    </row>
    <row r="903" spans="1:37" ht="12.75" customHeight="1">
      <c r="A903" s="12">
        <v>65</v>
      </c>
      <c r="B903" s="12">
        <v>5</v>
      </c>
      <c r="C903" s="12">
        <v>2</v>
      </c>
      <c r="D903" s="5">
        <v>39486</v>
      </c>
      <c r="E903" s="6" t="s">
        <v>73</v>
      </c>
      <c r="F903" s="4" t="s">
        <v>131</v>
      </c>
      <c r="G903" s="11" t="s">
        <v>132</v>
      </c>
      <c r="H903" s="12" t="s">
        <v>155</v>
      </c>
      <c r="I903" s="12" t="s">
        <v>93</v>
      </c>
      <c r="J903" s="12" t="s">
        <v>41</v>
      </c>
      <c r="K903" s="11">
        <v>6</v>
      </c>
      <c r="L903" s="4" t="str">
        <f t="shared" si="56"/>
        <v>5-10</v>
      </c>
      <c r="M903" s="12" t="s">
        <v>42</v>
      </c>
      <c r="N903" s="12">
        <v>2</v>
      </c>
      <c r="O903" s="12" t="s">
        <v>69</v>
      </c>
      <c r="P903" s="12" t="s">
        <v>48</v>
      </c>
      <c r="S903" s="7">
        <v>2</v>
      </c>
      <c r="AE903" s="4">
        <f t="shared" si="57"/>
        <v>15</v>
      </c>
      <c r="AF903" s="8">
        <f t="shared" si="58"/>
        <v>2</v>
      </c>
      <c r="AG903" s="8">
        <v>218.93</v>
      </c>
      <c r="AH903" s="4">
        <f t="shared" si="59"/>
        <v>0.05</v>
      </c>
      <c r="AI903" s="4">
        <f t="shared" si="59"/>
        <v>5.4732500000000002</v>
      </c>
      <c r="AK903" s="10">
        <f>Q903*(0.029*(2.5^2.98))+R903*(0.029*(7.5^2.98))+S903*(0.0222*(15^3.14))</f>
        <v>218.93214068561713</v>
      </c>
    </row>
    <row r="904" spans="1:37" ht="12.75" customHeight="1">
      <c r="A904" s="12">
        <v>65</v>
      </c>
      <c r="B904" s="12">
        <v>5</v>
      </c>
      <c r="C904" s="12">
        <v>2</v>
      </c>
      <c r="D904" s="5">
        <v>39486</v>
      </c>
      <c r="E904" s="6" t="s">
        <v>73</v>
      </c>
      <c r="F904" s="4" t="s">
        <v>131</v>
      </c>
      <c r="G904" s="11" t="s">
        <v>132</v>
      </c>
      <c r="H904" s="12" t="s">
        <v>155</v>
      </c>
      <c r="I904" s="12" t="s">
        <v>93</v>
      </c>
      <c r="J904" s="12" t="s">
        <v>41</v>
      </c>
      <c r="K904" s="11">
        <v>6</v>
      </c>
      <c r="L904" s="4" t="str">
        <f t="shared" si="56"/>
        <v>5-10</v>
      </c>
      <c r="M904" s="12" t="s">
        <v>42</v>
      </c>
      <c r="N904" s="12">
        <v>3</v>
      </c>
      <c r="O904" s="12" t="s">
        <v>79</v>
      </c>
      <c r="P904" s="12" t="s">
        <v>54</v>
      </c>
      <c r="S904" s="7">
        <v>5</v>
      </c>
      <c r="U904" s="7">
        <v>1</v>
      </c>
      <c r="AE904" s="4">
        <f t="shared" si="57"/>
        <v>18.3</v>
      </c>
      <c r="AF904" s="8">
        <f t="shared" si="58"/>
        <v>6</v>
      </c>
      <c r="AG904" s="8">
        <v>1215.51</v>
      </c>
      <c r="AH904" s="4">
        <f t="shared" si="59"/>
        <v>0.15</v>
      </c>
      <c r="AI904" s="4">
        <f t="shared" si="59"/>
        <v>30.38775</v>
      </c>
      <c r="AK904" s="10">
        <f>Q904*(0.024*(2.5^2.93))+R904*(0.024*(7.5^2.93))+S904*(0.0225*((15/1.03416)^3))+T904*(0.0225*((25/1.03416)^3))+U904*(0.0225*((35/1.03416)^3))</f>
        <v>1215.5063173165177</v>
      </c>
    </row>
    <row r="905" spans="1:37" ht="12.75" customHeight="1">
      <c r="A905" s="12">
        <v>65</v>
      </c>
      <c r="B905" s="12">
        <v>5</v>
      </c>
      <c r="C905" s="12">
        <v>2</v>
      </c>
      <c r="D905" s="5">
        <v>39486</v>
      </c>
      <c r="E905" s="6" t="s">
        <v>73</v>
      </c>
      <c r="F905" s="4" t="s">
        <v>131</v>
      </c>
      <c r="G905" s="11" t="s">
        <v>132</v>
      </c>
      <c r="H905" s="12" t="s">
        <v>155</v>
      </c>
      <c r="I905" s="12" t="s">
        <v>93</v>
      </c>
      <c r="J905" s="12" t="s">
        <v>41</v>
      </c>
      <c r="K905" s="11">
        <v>6</v>
      </c>
      <c r="L905" s="4" t="str">
        <f t="shared" si="56"/>
        <v>5-10</v>
      </c>
      <c r="M905" s="12" t="s">
        <v>42</v>
      </c>
      <c r="N905" s="12">
        <v>4</v>
      </c>
      <c r="O905" s="12" t="s">
        <v>95</v>
      </c>
      <c r="P905" s="6" t="s">
        <v>56</v>
      </c>
      <c r="S905" s="7">
        <v>1</v>
      </c>
      <c r="T905" s="7">
        <v>1</v>
      </c>
      <c r="AE905" s="4">
        <f t="shared" si="57"/>
        <v>20</v>
      </c>
      <c r="AF905" s="8">
        <f t="shared" si="58"/>
        <v>2</v>
      </c>
      <c r="AG905" s="8">
        <v>376.84</v>
      </c>
      <c r="AH905" s="4">
        <f t="shared" si="59"/>
        <v>0.05</v>
      </c>
      <c r="AI905" s="4">
        <f t="shared" si="59"/>
        <v>9.4209999999999994</v>
      </c>
      <c r="AK905" s="10">
        <f>S905*(0.0204*(15^2.991))+T905*(0.0204*(25^2.991))+U905*(0.0204*(35^2.991))</f>
        <v>376.84056434944745</v>
      </c>
    </row>
    <row r="906" spans="1:37" ht="12.75" customHeight="1">
      <c r="A906" s="12">
        <v>65</v>
      </c>
      <c r="B906" s="12">
        <v>5</v>
      </c>
      <c r="C906" s="12">
        <v>2</v>
      </c>
      <c r="D906" s="5">
        <v>39486</v>
      </c>
      <c r="E906" s="6" t="s">
        <v>73</v>
      </c>
      <c r="F906" s="4" t="s">
        <v>131</v>
      </c>
      <c r="G906" s="11" t="s">
        <v>132</v>
      </c>
      <c r="H906" s="12" t="s">
        <v>155</v>
      </c>
      <c r="I906" s="12" t="s">
        <v>93</v>
      </c>
      <c r="J906" s="12" t="s">
        <v>41</v>
      </c>
      <c r="K906" s="11">
        <v>6</v>
      </c>
      <c r="L906" s="4" t="str">
        <f t="shared" si="56"/>
        <v>5-10</v>
      </c>
      <c r="M906" s="12" t="s">
        <v>42</v>
      </c>
      <c r="N906" s="12">
        <v>5</v>
      </c>
      <c r="O906" s="12" t="s">
        <v>107</v>
      </c>
      <c r="P906" s="6" t="s">
        <v>54</v>
      </c>
      <c r="U906" s="7">
        <v>5</v>
      </c>
      <c r="AE906" s="4">
        <f t="shared" si="57"/>
        <v>35</v>
      </c>
      <c r="AF906" s="8">
        <f t="shared" si="58"/>
        <v>5</v>
      </c>
      <c r="AG906" s="8">
        <v>3798.39</v>
      </c>
      <c r="AH906" s="4">
        <f t="shared" si="59"/>
        <v>0.125</v>
      </c>
      <c r="AI906" s="4">
        <f t="shared" si="59"/>
        <v>94.95975</v>
      </c>
      <c r="AK906" s="10">
        <f>R906*(0.0144*(7.5^3.1))+S906*(0.0162*(15^3.0252))+T906*(0.0162*(25^3.0252))+U906*(0.0162*(35^3.0252))+V906*(0.0162*(45^3.0252))</f>
        <v>3798.390986000024</v>
      </c>
    </row>
    <row r="907" spans="1:37" ht="12.75" customHeight="1">
      <c r="A907" s="12">
        <v>65</v>
      </c>
      <c r="B907" s="12">
        <v>5</v>
      </c>
      <c r="C907" s="12">
        <v>2</v>
      </c>
      <c r="D907" s="5">
        <v>39486</v>
      </c>
      <c r="E907" s="6" t="s">
        <v>73</v>
      </c>
      <c r="F907" s="4" t="s">
        <v>131</v>
      </c>
      <c r="G907" s="11" t="s">
        <v>132</v>
      </c>
      <c r="H907" s="12" t="s">
        <v>155</v>
      </c>
      <c r="I907" s="12" t="s">
        <v>93</v>
      </c>
      <c r="J907" s="12" t="s">
        <v>41</v>
      </c>
      <c r="K907" s="11">
        <v>6</v>
      </c>
      <c r="L907" s="4" t="str">
        <f t="shared" si="56"/>
        <v>5-10</v>
      </c>
      <c r="M907" s="12" t="s">
        <v>42</v>
      </c>
      <c r="N907" s="12">
        <v>6</v>
      </c>
      <c r="O907" s="12" t="s">
        <v>59</v>
      </c>
      <c r="P907" s="6" t="s">
        <v>46</v>
      </c>
      <c r="Q907" s="7">
        <v>8</v>
      </c>
      <c r="R907" s="7">
        <v>1</v>
      </c>
      <c r="AE907" s="4">
        <f t="shared" si="57"/>
        <v>3.1</v>
      </c>
      <c r="AF907" s="8">
        <f t="shared" si="58"/>
        <v>9</v>
      </c>
      <c r="AG907" s="8">
        <v>5.76</v>
      </c>
      <c r="AH907" s="4">
        <f t="shared" si="59"/>
        <v>0.22500000000000001</v>
      </c>
      <c r="AI907" s="4">
        <f t="shared" si="59"/>
        <v>0.14399999999999999</v>
      </c>
      <c r="AK907" s="10">
        <f>Q907*(0.0093*(2.5^3.07))+R907*(0.0093*(7.5^3.07))+S907*(0.0093*(15^3.07))+T907*(0.0126*(25^3.0673))</f>
        <v>5.7572442236563512</v>
      </c>
    </row>
    <row r="908" spans="1:37" ht="12.75" customHeight="1">
      <c r="A908" s="12">
        <v>65</v>
      </c>
      <c r="B908" s="12">
        <v>5</v>
      </c>
      <c r="C908" s="12">
        <v>2</v>
      </c>
      <c r="D908" s="5">
        <v>39486</v>
      </c>
      <c r="E908" s="6" t="s">
        <v>73</v>
      </c>
      <c r="F908" s="4" t="s">
        <v>131</v>
      </c>
      <c r="G908" s="11" t="s">
        <v>132</v>
      </c>
      <c r="H908" s="12" t="s">
        <v>155</v>
      </c>
      <c r="I908" s="12" t="s">
        <v>93</v>
      </c>
      <c r="J908" s="12" t="s">
        <v>41</v>
      </c>
      <c r="K908" s="11">
        <v>6</v>
      </c>
      <c r="L908" s="4" t="str">
        <f t="shared" si="56"/>
        <v>5-10</v>
      </c>
      <c r="M908" s="12" t="s">
        <v>42</v>
      </c>
      <c r="N908" s="12">
        <v>7</v>
      </c>
      <c r="O908" s="12" t="s">
        <v>70</v>
      </c>
      <c r="P908" s="6" t="s">
        <v>54</v>
      </c>
      <c r="Q908" s="7">
        <v>3</v>
      </c>
      <c r="AE908" s="4">
        <f t="shared" si="57"/>
        <v>2.5</v>
      </c>
      <c r="AF908" s="8">
        <f t="shared" si="58"/>
        <v>3</v>
      </c>
      <c r="AG908" s="8">
        <v>0.78</v>
      </c>
      <c r="AH908" s="4">
        <f t="shared" si="59"/>
        <v>7.4999999999999997E-2</v>
      </c>
      <c r="AI908" s="4">
        <f t="shared" si="59"/>
        <v>1.95E-2</v>
      </c>
      <c r="AK908" s="10">
        <f>Q908*(0.0162*(2.5^3.0252))+R908*(0.0162*(7.5^3.0252))</f>
        <v>0.77711337459431529</v>
      </c>
    </row>
    <row r="909" spans="1:37" ht="12.75" customHeight="1">
      <c r="A909" s="12">
        <v>65</v>
      </c>
      <c r="B909" s="12">
        <v>5</v>
      </c>
      <c r="C909" s="12">
        <v>2</v>
      </c>
      <c r="D909" s="5">
        <v>39486</v>
      </c>
      <c r="E909" s="6" t="s">
        <v>73</v>
      </c>
      <c r="F909" s="4" t="s">
        <v>131</v>
      </c>
      <c r="G909" s="11" t="s">
        <v>132</v>
      </c>
      <c r="H909" s="12" t="s">
        <v>155</v>
      </c>
      <c r="I909" s="12" t="s">
        <v>93</v>
      </c>
      <c r="J909" s="12" t="s">
        <v>41</v>
      </c>
      <c r="K909" s="11">
        <v>6</v>
      </c>
      <c r="L909" s="4" t="str">
        <f t="shared" si="56"/>
        <v>5-10</v>
      </c>
      <c r="M909" s="12" t="s">
        <v>42</v>
      </c>
      <c r="N909" s="12">
        <v>8</v>
      </c>
      <c r="O909" s="12" t="s">
        <v>120</v>
      </c>
      <c r="P909" s="6" t="s">
        <v>54</v>
      </c>
      <c r="U909" s="7">
        <v>1</v>
      </c>
      <c r="AE909" s="4">
        <f t="shared" si="57"/>
        <v>35</v>
      </c>
      <c r="AF909" s="8">
        <f t="shared" si="58"/>
        <v>1</v>
      </c>
      <c r="AG909" s="8">
        <v>759.68</v>
      </c>
      <c r="AH909" s="4">
        <f t="shared" si="59"/>
        <v>2.5000000000000001E-2</v>
      </c>
      <c r="AI909" s="4">
        <f t="shared" si="59"/>
        <v>18.991999999999997</v>
      </c>
      <c r="AK909" s="10">
        <f>R909*(0.0162*(7.5^3.0252))+S909*(0.0162*(15^3.0252))+T909*(0.0162*(25^3.0252))+U909*(0.0162*(35^3.0252))+V909*(0.0162*(45^3.0252))</f>
        <v>759.67819720000477</v>
      </c>
    </row>
    <row r="910" spans="1:37" ht="12.75" customHeight="1">
      <c r="A910" s="12">
        <v>65</v>
      </c>
      <c r="B910" s="12">
        <v>5</v>
      </c>
      <c r="C910" s="12">
        <v>2</v>
      </c>
      <c r="D910" s="5">
        <v>39486</v>
      </c>
      <c r="E910" s="6" t="s">
        <v>73</v>
      </c>
      <c r="F910" s="4" t="s">
        <v>131</v>
      </c>
      <c r="G910" s="11" t="s">
        <v>132</v>
      </c>
      <c r="H910" s="12" t="s">
        <v>155</v>
      </c>
      <c r="I910" s="12" t="s">
        <v>93</v>
      </c>
      <c r="J910" s="12" t="s">
        <v>41</v>
      </c>
      <c r="K910" s="11">
        <v>6</v>
      </c>
      <c r="L910" s="4" t="str">
        <f t="shared" si="56"/>
        <v>5-10</v>
      </c>
      <c r="M910" s="12" t="s">
        <v>42</v>
      </c>
      <c r="N910" s="12">
        <v>9</v>
      </c>
      <c r="O910" s="12" t="s">
        <v>58</v>
      </c>
      <c r="P910" s="12" t="s">
        <v>46</v>
      </c>
      <c r="S910" s="7">
        <v>1</v>
      </c>
      <c r="U910" s="7">
        <v>1</v>
      </c>
      <c r="AE910" s="4">
        <f t="shared" si="57"/>
        <v>25</v>
      </c>
      <c r="AF910" s="8">
        <f t="shared" si="58"/>
        <v>2</v>
      </c>
      <c r="AG910" s="8">
        <v>634.94000000000005</v>
      </c>
      <c r="AH910" s="4">
        <f t="shared" si="59"/>
        <v>0.05</v>
      </c>
      <c r="AI910" s="4">
        <f t="shared" si="59"/>
        <v>15.873500000000002</v>
      </c>
      <c r="AK910" s="10">
        <f>Q910*(0.0145*((2.5/1.08175)^3.053))+R910*(0.0145*((7.5/1.08175)^3.053))+S910*(0.0145*((15/1.08175)^3.053))+T910*(0.0145*((25/1.08175)^3.053))+U910*(0.0145*((35/1.08175)^3.053))+V910*(0.0145*((45/1.08175)^3.053))+W910*(0.0145*((55/1.08175)^3.053))</f>
        <v>634.93896621478109</v>
      </c>
    </row>
    <row r="911" spans="1:37" ht="12.75" customHeight="1">
      <c r="A911" s="12">
        <v>65</v>
      </c>
      <c r="B911" s="12">
        <v>5</v>
      </c>
      <c r="C911" s="12">
        <v>2</v>
      </c>
      <c r="D911" s="5">
        <v>39486</v>
      </c>
      <c r="E911" s="6" t="s">
        <v>73</v>
      </c>
      <c r="F911" s="4" t="s">
        <v>131</v>
      </c>
      <c r="G911" s="11" t="s">
        <v>132</v>
      </c>
      <c r="H911" s="12" t="s">
        <v>155</v>
      </c>
      <c r="I911" s="12" t="s">
        <v>93</v>
      </c>
      <c r="J911" s="12" t="s">
        <v>41</v>
      </c>
      <c r="K911" s="11">
        <v>6</v>
      </c>
      <c r="L911" s="4" t="str">
        <f t="shared" si="56"/>
        <v>5-10</v>
      </c>
      <c r="M911" s="12" t="s">
        <v>42</v>
      </c>
      <c r="N911" s="12">
        <v>10</v>
      </c>
      <c r="O911" s="12" t="s">
        <v>87</v>
      </c>
      <c r="P911" s="6" t="s">
        <v>46</v>
      </c>
      <c r="U911" s="15">
        <v>1</v>
      </c>
      <c r="AE911" s="4">
        <f t="shared" si="57"/>
        <v>35</v>
      </c>
      <c r="AF911" s="8">
        <f t="shared" si="58"/>
        <v>1</v>
      </c>
      <c r="AG911" s="8">
        <v>673.47</v>
      </c>
      <c r="AH911" s="4">
        <f t="shared" si="59"/>
        <v>2.5000000000000001E-2</v>
      </c>
      <c r="AI911" s="4">
        <f t="shared" si="59"/>
        <v>16.836750000000002</v>
      </c>
      <c r="AK911" s="10">
        <f>Q911*(0.0229*((2.5/1.08)^2.958))+R911*(0.0229*((7.5/1.08)^2.958))+S911*(0.0229*((15/1.08)^2.958))+T911*(0.0229*((25/1.08)^2.958))+U911*(0.0229*((35/1.08)^2.958))</f>
        <v>673.47470511666143</v>
      </c>
    </row>
    <row r="912" spans="1:37" ht="12.75" customHeight="1">
      <c r="A912" s="12">
        <v>65</v>
      </c>
      <c r="B912" s="12">
        <v>5</v>
      </c>
      <c r="C912" s="12">
        <v>2</v>
      </c>
      <c r="D912" s="5">
        <v>39486</v>
      </c>
      <c r="E912" s="6" t="s">
        <v>73</v>
      </c>
      <c r="F912" s="4" t="s">
        <v>131</v>
      </c>
      <c r="G912" s="11" t="s">
        <v>132</v>
      </c>
      <c r="H912" s="12" t="s">
        <v>155</v>
      </c>
      <c r="I912" s="12" t="s">
        <v>93</v>
      </c>
      <c r="J912" s="12" t="s">
        <v>41</v>
      </c>
      <c r="K912" s="11">
        <v>6</v>
      </c>
      <c r="L912" s="4" t="str">
        <f t="shared" si="56"/>
        <v>5-10</v>
      </c>
      <c r="M912" s="12" t="s">
        <v>42</v>
      </c>
      <c r="N912" s="12">
        <v>11</v>
      </c>
      <c r="O912" s="12" t="s">
        <v>77</v>
      </c>
      <c r="P912" s="6" t="s">
        <v>48</v>
      </c>
      <c r="U912" s="15">
        <v>1</v>
      </c>
      <c r="AE912" s="4">
        <f t="shared" si="57"/>
        <v>35</v>
      </c>
      <c r="AF912" s="8">
        <f t="shared" si="58"/>
        <v>1</v>
      </c>
      <c r="AG912" s="8">
        <v>1107.6199999999999</v>
      </c>
      <c r="AH912" s="4">
        <f t="shared" si="59"/>
        <v>2.5000000000000001E-2</v>
      </c>
      <c r="AI912" s="4">
        <f t="shared" si="59"/>
        <v>27.690499999999997</v>
      </c>
      <c r="AK912" s="10">
        <f>R912*(0.0428*(7.5^2.858))+S912*(0.0428*(15^2.858))+T912*(0.0428*(25^2.858))+U912*(0.0428*(35^2.858))</f>
        <v>1107.6185990258091</v>
      </c>
    </row>
    <row r="913" spans="1:41" ht="12.75" customHeight="1">
      <c r="A913" s="12">
        <v>65</v>
      </c>
      <c r="B913" s="12">
        <v>5</v>
      </c>
      <c r="C913" s="12">
        <v>2</v>
      </c>
      <c r="D913" s="5">
        <v>39486</v>
      </c>
      <c r="E913" s="6" t="s">
        <v>73</v>
      </c>
      <c r="F913" s="4" t="s">
        <v>131</v>
      </c>
      <c r="G913" s="11" t="s">
        <v>132</v>
      </c>
      <c r="H913" s="12" t="s">
        <v>155</v>
      </c>
      <c r="I913" s="12" t="s">
        <v>93</v>
      </c>
      <c r="J913" s="12" t="s">
        <v>41</v>
      </c>
      <c r="K913" s="11">
        <v>6</v>
      </c>
      <c r="L913" s="4" t="str">
        <f t="shared" si="56"/>
        <v>5-10</v>
      </c>
      <c r="M913" s="12" t="s">
        <v>42</v>
      </c>
      <c r="N913" s="12">
        <v>12</v>
      </c>
      <c r="O913" s="12" t="s">
        <v>55</v>
      </c>
      <c r="P913" s="6" t="s">
        <v>56</v>
      </c>
      <c r="Q913" s="7">
        <v>4</v>
      </c>
      <c r="AE913" s="4">
        <f t="shared" si="57"/>
        <v>2.5</v>
      </c>
      <c r="AF913" s="8">
        <f t="shared" si="58"/>
        <v>4</v>
      </c>
      <c r="AG913" s="8">
        <v>0.7</v>
      </c>
      <c r="AH913" s="4">
        <f t="shared" si="59"/>
        <v>0.1</v>
      </c>
      <c r="AI913" s="4">
        <f t="shared" si="59"/>
        <v>1.7499999999999998E-2</v>
      </c>
      <c r="AK913" s="10">
        <f>Q913*(0.0109*(2.5^3.0249))+R913*(0.0109*(7.5^3.0249))</f>
        <v>0.69697182395461577</v>
      </c>
    </row>
    <row r="914" spans="1:41" ht="12.75" customHeight="1">
      <c r="A914" s="12">
        <v>65</v>
      </c>
      <c r="B914" s="12">
        <v>5</v>
      </c>
      <c r="C914" s="12">
        <v>2</v>
      </c>
      <c r="D914" s="5">
        <v>39486</v>
      </c>
      <c r="E914" s="6" t="s">
        <v>73</v>
      </c>
      <c r="F914" s="4" t="s">
        <v>131</v>
      </c>
      <c r="G914" s="11" t="s">
        <v>132</v>
      </c>
      <c r="H914" s="12" t="s">
        <v>155</v>
      </c>
      <c r="I914" s="12" t="s">
        <v>93</v>
      </c>
      <c r="J914" s="12" t="s">
        <v>41</v>
      </c>
      <c r="K914" s="11">
        <v>6</v>
      </c>
      <c r="L914" s="4" t="str">
        <f t="shared" si="56"/>
        <v>5-10</v>
      </c>
      <c r="M914" s="12" t="s">
        <v>42</v>
      </c>
      <c r="N914" s="12">
        <v>13</v>
      </c>
      <c r="O914" s="12" t="s">
        <v>71</v>
      </c>
      <c r="P914" s="6" t="s">
        <v>46</v>
      </c>
      <c r="Q914" s="7">
        <v>6</v>
      </c>
      <c r="AE914" s="4">
        <f t="shared" si="57"/>
        <v>2.5</v>
      </c>
      <c r="AF914" s="8">
        <f t="shared" si="58"/>
        <v>6</v>
      </c>
      <c r="AG914" s="8">
        <v>0.83</v>
      </c>
      <c r="AH914" s="4">
        <f t="shared" si="59"/>
        <v>0.15</v>
      </c>
      <c r="AI914" s="4">
        <f t="shared" si="59"/>
        <v>2.0749999999999998E-2</v>
      </c>
      <c r="AK914" s="10">
        <f>Q914*(0.0089*(2.5^3))+R914*(0.0089*(7.5^3))</f>
        <v>0.83437500000000009</v>
      </c>
    </row>
    <row r="915" spans="1:41" ht="12.75" customHeight="1">
      <c r="A915" s="12">
        <v>65</v>
      </c>
      <c r="B915" s="12">
        <v>5</v>
      </c>
      <c r="C915" s="12">
        <v>2</v>
      </c>
      <c r="D915" s="5">
        <v>39486</v>
      </c>
      <c r="E915" s="6" t="s">
        <v>73</v>
      </c>
      <c r="F915" s="4" t="s">
        <v>131</v>
      </c>
      <c r="G915" s="11" t="s">
        <v>132</v>
      </c>
      <c r="H915" s="12" t="s">
        <v>155</v>
      </c>
      <c r="I915" s="12" t="s">
        <v>93</v>
      </c>
      <c r="J915" s="12" t="s">
        <v>41</v>
      </c>
      <c r="K915" s="11">
        <v>6</v>
      </c>
      <c r="L915" s="4" t="str">
        <f t="shared" si="56"/>
        <v>5-10</v>
      </c>
      <c r="M915" s="12" t="s">
        <v>42</v>
      </c>
      <c r="N915" s="12">
        <v>14</v>
      </c>
      <c r="O915" s="12" t="s">
        <v>157</v>
      </c>
      <c r="P915" s="6" t="s">
        <v>46</v>
      </c>
      <c r="Q915" s="7">
        <v>1</v>
      </c>
      <c r="AE915" s="4">
        <f t="shared" si="57"/>
        <v>2.5</v>
      </c>
      <c r="AF915" s="8">
        <f t="shared" si="58"/>
        <v>1</v>
      </c>
      <c r="AG915" s="8">
        <v>0.22</v>
      </c>
      <c r="AH915" s="4">
        <f t="shared" si="59"/>
        <v>2.5000000000000001E-2</v>
      </c>
      <c r="AI915" s="4">
        <f t="shared" si="59"/>
        <v>5.4999999999999997E-3</v>
      </c>
      <c r="AK915" s="10">
        <f>Q915*(0.0138*(2.5^3.0165))</f>
        <v>0.21890975885235958</v>
      </c>
    </row>
    <row r="916" spans="1:41" ht="12.75" customHeight="1">
      <c r="A916" s="12">
        <v>66</v>
      </c>
      <c r="B916" s="12">
        <v>5</v>
      </c>
      <c r="C916" s="12">
        <v>2</v>
      </c>
      <c r="D916" s="5">
        <v>39486</v>
      </c>
      <c r="E916" s="6" t="s">
        <v>73</v>
      </c>
      <c r="F916" s="4" t="s">
        <v>131</v>
      </c>
      <c r="G916" s="11" t="s">
        <v>132</v>
      </c>
      <c r="H916" s="12" t="s">
        <v>155</v>
      </c>
      <c r="I916" s="12" t="s">
        <v>151</v>
      </c>
      <c r="J916" s="12" t="s">
        <v>41</v>
      </c>
      <c r="K916" s="11">
        <v>5</v>
      </c>
      <c r="L916" s="4" t="str">
        <f t="shared" si="56"/>
        <v>0-5</v>
      </c>
      <c r="M916" s="12" t="s">
        <v>76</v>
      </c>
      <c r="N916" s="12">
        <v>1</v>
      </c>
      <c r="O916" s="12" t="s">
        <v>96</v>
      </c>
      <c r="P916" s="6" t="s">
        <v>84</v>
      </c>
      <c r="Q916" s="15">
        <v>1</v>
      </c>
      <c r="R916" s="7">
        <v>10</v>
      </c>
      <c r="AE916" s="4">
        <f t="shared" si="57"/>
        <v>7</v>
      </c>
      <c r="AF916" s="8">
        <f t="shared" si="58"/>
        <v>11</v>
      </c>
      <c r="AG916" s="8">
        <v>75.41</v>
      </c>
      <c r="AH916" s="4">
        <f t="shared" si="59"/>
        <v>0.27500000000000002</v>
      </c>
      <c r="AI916" s="4">
        <f t="shared" si="59"/>
        <v>1.8852499999999999</v>
      </c>
      <c r="AK916" s="10">
        <f>Q916*(0.0193*(2.5^2.96))+R916*(0.0193*(7.5^2.96))+S916*(0.0193*(15^2.96))</f>
        <v>75.407781407795326</v>
      </c>
    </row>
    <row r="917" spans="1:41" ht="12.75" customHeight="1">
      <c r="A917" s="12">
        <v>66</v>
      </c>
      <c r="B917" s="12">
        <v>5</v>
      </c>
      <c r="C917" s="12">
        <v>2</v>
      </c>
      <c r="D917" s="5">
        <v>39486</v>
      </c>
      <c r="E917" s="6" t="s">
        <v>73</v>
      </c>
      <c r="F917" s="4" t="s">
        <v>131</v>
      </c>
      <c r="G917" s="11" t="s">
        <v>132</v>
      </c>
      <c r="H917" s="12" t="s">
        <v>155</v>
      </c>
      <c r="I917" s="12" t="s">
        <v>151</v>
      </c>
      <c r="J917" s="12" t="s">
        <v>41</v>
      </c>
      <c r="K917" s="11">
        <v>5</v>
      </c>
      <c r="L917" s="4" t="str">
        <f t="shared" si="56"/>
        <v>0-5</v>
      </c>
      <c r="M917" s="12" t="s">
        <v>76</v>
      </c>
      <c r="N917" s="12">
        <v>2</v>
      </c>
      <c r="O917" s="12" t="s">
        <v>95</v>
      </c>
      <c r="P917" s="6" t="s">
        <v>56</v>
      </c>
      <c r="T917" s="7">
        <v>3</v>
      </c>
      <c r="AE917" s="4">
        <f t="shared" si="57"/>
        <v>25</v>
      </c>
      <c r="AF917" s="8">
        <f t="shared" si="58"/>
        <v>3</v>
      </c>
      <c r="AG917" s="8">
        <v>928.94</v>
      </c>
      <c r="AH917" s="4">
        <f t="shared" si="59"/>
        <v>7.4999999999999997E-2</v>
      </c>
      <c r="AI917" s="4">
        <f t="shared" si="59"/>
        <v>23.223500000000001</v>
      </c>
      <c r="AK917" s="10">
        <f>S917*(0.0204*(15^2.991))+T917*(0.0204*(25^2.991))+U917*(0.0204*(35^2.991))</f>
        <v>928.94497129583317</v>
      </c>
    </row>
    <row r="918" spans="1:41" ht="12.75" customHeight="1">
      <c r="A918" s="12">
        <v>66</v>
      </c>
      <c r="B918" s="12">
        <v>5</v>
      </c>
      <c r="C918" s="12">
        <v>2</v>
      </c>
      <c r="D918" s="5">
        <v>39486</v>
      </c>
      <c r="E918" s="6" t="s">
        <v>73</v>
      </c>
      <c r="F918" s="4" t="s">
        <v>131</v>
      </c>
      <c r="G918" s="11" t="s">
        <v>132</v>
      </c>
      <c r="H918" s="12" t="s">
        <v>155</v>
      </c>
      <c r="I918" s="12" t="s">
        <v>151</v>
      </c>
      <c r="J918" s="12" t="s">
        <v>41</v>
      </c>
      <c r="K918" s="11">
        <v>5</v>
      </c>
      <c r="L918" s="4" t="str">
        <f t="shared" si="56"/>
        <v>0-5</v>
      </c>
      <c r="M918" s="12" t="s">
        <v>76</v>
      </c>
      <c r="N918" s="12">
        <v>3</v>
      </c>
      <c r="O918" s="12" t="s">
        <v>107</v>
      </c>
      <c r="P918" s="6" t="s">
        <v>54</v>
      </c>
      <c r="U918" s="7">
        <v>2</v>
      </c>
      <c r="AE918" s="4">
        <f t="shared" si="57"/>
        <v>35</v>
      </c>
      <c r="AF918" s="8">
        <f t="shared" si="58"/>
        <v>2</v>
      </c>
      <c r="AG918" s="8">
        <v>1519.36</v>
      </c>
      <c r="AH918" s="4">
        <f t="shared" si="59"/>
        <v>0.05</v>
      </c>
      <c r="AI918" s="4">
        <f t="shared" si="59"/>
        <v>37.983999999999995</v>
      </c>
      <c r="AK918" s="10">
        <f>R918*(0.0144*(7.5^3.1))+S918*(0.0162*(15^3.0252))+T918*(0.0162*(25^3.0252))+U918*(0.0162*(35^3.0252))+V918*(0.0162*(45^3.0252))</f>
        <v>1519.3563944000095</v>
      </c>
    </row>
    <row r="919" spans="1:41" s="13" customFormat="1" ht="12.75" customHeight="1">
      <c r="A919" s="12">
        <v>66</v>
      </c>
      <c r="B919" s="12">
        <v>5</v>
      </c>
      <c r="C919" s="12">
        <v>2</v>
      </c>
      <c r="D919" s="5">
        <v>39486</v>
      </c>
      <c r="E919" s="6" t="s">
        <v>73</v>
      </c>
      <c r="F919" s="4" t="s">
        <v>131</v>
      </c>
      <c r="G919" s="11" t="s">
        <v>132</v>
      </c>
      <c r="H919" s="12" t="s">
        <v>155</v>
      </c>
      <c r="I919" s="12" t="s">
        <v>151</v>
      </c>
      <c r="J919" s="12" t="s">
        <v>41</v>
      </c>
      <c r="K919" s="11">
        <v>5</v>
      </c>
      <c r="L919" s="4" t="str">
        <f t="shared" si="56"/>
        <v>0-5</v>
      </c>
      <c r="M919" s="12" t="s">
        <v>76</v>
      </c>
      <c r="N919" s="12">
        <v>4</v>
      </c>
      <c r="O919" s="12" t="s">
        <v>49</v>
      </c>
      <c r="P919" s="6" t="s">
        <v>46</v>
      </c>
      <c r="Q919" s="15">
        <v>16</v>
      </c>
      <c r="R919" s="7">
        <v>1</v>
      </c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4">
        <f t="shared" si="57"/>
        <v>2.8</v>
      </c>
      <c r="AF919" s="8">
        <f t="shared" si="58"/>
        <v>17</v>
      </c>
      <c r="AG919" s="8">
        <v>8.59</v>
      </c>
      <c r="AH919" s="4">
        <f t="shared" si="59"/>
        <v>0.42499999999999999</v>
      </c>
      <c r="AI919" s="4">
        <f t="shared" si="59"/>
        <v>0.21475</v>
      </c>
      <c r="AJ919" s="4"/>
      <c r="AK919" s="10">
        <f>Q919*(0.007*(2.5^3.39))+R919*(0.0126*(7.5^3.0673))+S919*(0.0126*(15^3.0673))+T919*(0.0126*(25^3.0673))+U919*(0.0126*(35^3.0673))</f>
        <v>8.5892945759857344</v>
      </c>
      <c r="AL919" s="4"/>
      <c r="AM919" s="4"/>
      <c r="AN919" s="4"/>
      <c r="AO919" s="4"/>
    </row>
    <row r="920" spans="1:41" ht="12.75" customHeight="1">
      <c r="A920" s="12">
        <v>66</v>
      </c>
      <c r="B920" s="12">
        <v>5</v>
      </c>
      <c r="C920" s="12">
        <v>2</v>
      </c>
      <c r="D920" s="5">
        <v>39486</v>
      </c>
      <c r="E920" s="6" t="s">
        <v>73</v>
      </c>
      <c r="F920" s="4" t="s">
        <v>131</v>
      </c>
      <c r="G920" s="11" t="s">
        <v>132</v>
      </c>
      <c r="H920" s="12" t="s">
        <v>155</v>
      </c>
      <c r="I920" s="12" t="s">
        <v>151</v>
      </c>
      <c r="J920" s="12" t="s">
        <v>41</v>
      </c>
      <c r="K920" s="11">
        <v>5</v>
      </c>
      <c r="L920" s="4" t="str">
        <f t="shared" si="56"/>
        <v>0-5</v>
      </c>
      <c r="M920" s="12" t="s">
        <v>76</v>
      </c>
      <c r="N920" s="12">
        <v>5</v>
      </c>
      <c r="O920" s="12" t="s">
        <v>68</v>
      </c>
      <c r="P920" s="6" t="s">
        <v>46</v>
      </c>
      <c r="T920" s="7">
        <v>1</v>
      </c>
      <c r="AE920" s="4">
        <f t="shared" si="57"/>
        <v>25</v>
      </c>
      <c r="AF920" s="8">
        <f t="shared" si="58"/>
        <v>1</v>
      </c>
      <c r="AG920" s="8">
        <v>157.65</v>
      </c>
      <c r="AH920" s="4">
        <f t="shared" si="59"/>
        <v>2.5000000000000001E-2</v>
      </c>
      <c r="AI920" s="4">
        <f t="shared" si="59"/>
        <v>3.9412500000000001</v>
      </c>
      <c r="AJ920" s="13"/>
      <c r="AK920" s="10">
        <f>Q920*(0.0208*((2.5/1.21)^3))+R920*(0.0208*((7.5/1.21)^3))+S920*(0.0208*((15/1.21)^3))+T920*(0.0079*(25^3.076))+U920*(0.0079*(35^3.076))</f>
        <v>157.64875958225977</v>
      </c>
    </row>
    <row r="921" spans="1:41" ht="12.75" customHeight="1">
      <c r="A921" s="12">
        <v>66</v>
      </c>
      <c r="B921" s="12">
        <v>5</v>
      </c>
      <c r="C921" s="12">
        <v>2</v>
      </c>
      <c r="D921" s="5">
        <v>39486</v>
      </c>
      <c r="E921" s="6" t="s">
        <v>73</v>
      </c>
      <c r="F921" s="4" t="s">
        <v>131</v>
      </c>
      <c r="G921" s="11" t="s">
        <v>132</v>
      </c>
      <c r="H921" s="12" t="s">
        <v>155</v>
      </c>
      <c r="I921" s="12" t="s">
        <v>151</v>
      </c>
      <c r="J921" s="12" t="s">
        <v>41</v>
      </c>
      <c r="K921" s="11">
        <v>5</v>
      </c>
      <c r="L921" s="4" t="str">
        <f t="shared" si="56"/>
        <v>0-5</v>
      </c>
      <c r="M921" s="12" t="s">
        <v>76</v>
      </c>
      <c r="N921" s="12">
        <v>6</v>
      </c>
      <c r="O921" s="12" t="s">
        <v>59</v>
      </c>
      <c r="P921" s="6" t="s">
        <v>46</v>
      </c>
      <c r="Q921" s="7">
        <v>7</v>
      </c>
      <c r="AE921" s="4">
        <f t="shared" si="57"/>
        <v>2.5</v>
      </c>
      <c r="AF921" s="8">
        <f t="shared" si="58"/>
        <v>7</v>
      </c>
      <c r="AG921" s="8">
        <v>1.08</v>
      </c>
      <c r="AH921" s="4">
        <f t="shared" si="59"/>
        <v>0.17499999999999999</v>
      </c>
      <c r="AI921" s="4">
        <f t="shared" si="59"/>
        <v>2.7000000000000003E-2</v>
      </c>
      <c r="AK921" s="10">
        <f>Q921*(0.0093*(2.5^3.07))+R921*(0.0093*(7.5^3.07))+S921*(0.0093*(15^3.07))+T921*(0.0126*(25^3.0673))</f>
        <v>1.0845680716477197</v>
      </c>
    </row>
    <row r="922" spans="1:41" ht="12.75" customHeight="1">
      <c r="A922" s="12">
        <v>66</v>
      </c>
      <c r="B922" s="12">
        <v>5</v>
      </c>
      <c r="C922" s="12">
        <v>2</v>
      </c>
      <c r="D922" s="5">
        <v>39486</v>
      </c>
      <c r="E922" s="6" t="s">
        <v>73</v>
      </c>
      <c r="F922" s="4" t="s">
        <v>131</v>
      </c>
      <c r="G922" s="11" t="s">
        <v>132</v>
      </c>
      <c r="H922" s="12" t="s">
        <v>155</v>
      </c>
      <c r="I922" s="12" t="s">
        <v>151</v>
      </c>
      <c r="J922" s="12" t="s">
        <v>41</v>
      </c>
      <c r="K922" s="11">
        <v>5</v>
      </c>
      <c r="L922" s="4" t="str">
        <f t="shared" si="56"/>
        <v>0-5</v>
      </c>
      <c r="M922" s="12" t="s">
        <v>76</v>
      </c>
      <c r="N922" s="12">
        <v>7</v>
      </c>
      <c r="O922" s="12" t="s">
        <v>116</v>
      </c>
      <c r="P922" s="6" t="s">
        <v>84</v>
      </c>
      <c r="Q922" s="7">
        <v>1</v>
      </c>
      <c r="AE922" s="4">
        <f t="shared" si="57"/>
        <v>2.5</v>
      </c>
      <c r="AF922" s="8">
        <f t="shared" si="58"/>
        <v>1</v>
      </c>
      <c r="AG922" s="8">
        <v>0.27</v>
      </c>
      <c r="AH922" s="4">
        <f t="shared" si="59"/>
        <v>2.5000000000000001E-2</v>
      </c>
      <c r="AI922" s="4">
        <f t="shared" si="59"/>
        <v>6.7500000000000008E-3</v>
      </c>
      <c r="AJ922" s="13"/>
      <c r="AK922" s="10">
        <f>Q922*(0.0156*(2.5^3.13))+R922*(0.0156*(7.5^3.13))</f>
        <v>0.27458501045858014</v>
      </c>
    </row>
    <row r="923" spans="1:41" ht="12.75" customHeight="1">
      <c r="A923" s="12">
        <v>66</v>
      </c>
      <c r="B923" s="12">
        <v>5</v>
      </c>
      <c r="C923" s="12">
        <v>2</v>
      </c>
      <c r="D923" s="5">
        <v>39486</v>
      </c>
      <c r="E923" s="6" t="s">
        <v>73</v>
      </c>
      <c r="F923" s="4" t="s">
        <v>131</v>
      </c>
      <c r="G923" s="11" t="s">
        <v>132</v>
      </c>
      <c r="H923" s="12" t="s">
        <v>155</v>
      </c>
      <c r="I923" s="12" t="s">
        <v>151</v>
      </c>
      <c r="J923" s="12" t="s">
        <v>41</v>
      </c>
      <c r="K923" s="11">
        <v>5</v>
      </c>
      <c r="L923" s="4" t="str">
        <f t="shared" si="56"/>
        <v>0-5</v>
      </c>
      <c r="M923" s="12" t="s">
        <v>76</v>
      </c>
      <c r="N923" s="12">
        <v>8</v>
      </c>
      <c r="O923" s="12" t="s">
        <v>53</v>
      </c>
      <c r="P923" s="12" t="s">
        <v>54</v>
      </c>
      <c r="S923" s="7">
        <v>2</v>
      </c>
      <c r="AE923" s="4">
        <f t="shared" si="57"/>
        <v>15</v>
      </c>
      <c r="AF923" s="8">
        <f t="shared" si="58"/>
        <v>2</v>
      </c>
      <c r="AG923" s="8">
        <v>112.12</v>
      </c>
      <c r="AH923" s="4">
        <f t="shared" si="59"/>
        <v>0.05</v>
      </c>
      <c r="AI923" s="4">
        <f t="shared" si="59"/>
        <v>2.8029999999999999</v>
      </c>
      <c r="AK923" s="10">
        <f>Q923*(0.026*(2.5^2.87))+R923*(0.026*(7.5^2.87))+S923*(0.0236*((15/1.1)^2.975))+T923*(0.0236*((25/1.1)^2.975))+U923*(0.0236*((35/1.1)^2.975))</f>
        <v>112.11668697851727</v>
      </c>
    </row>
    <row r="924" spans="1:41" ht="12.75" customHeight="1">
      <c r="A924" s="12">
        <v>66</v>
      </c>
      <c r="B924" s="12">
        <v>5</v>
      </c>
      <c r="C924" s="12">
        <v>2</v>
      </c>
      <c r="D924" s="5">
        <v>39486</v>
      </c>
      <c r="E924" s="6" t="s">
        <v>73</v>
      </c>
      <c r="F924" s="4" t="s">
        <v>131</v>
      </c>
      <c r="G924" s="11" t="s">
        <v>132</v>
      </c>
      <c r="H924" s="12" t="s">
        <v>155</v>
      </c>
      <c r="I924" s="12" t="s">
        <v>151</v>
      </c>
      <c r="J924" s="12" t="s">
        <v>41</v>
      </c>
      <c r="K924" s="11">
        <v>5</v>
      </c>
      <c r="L924" s="4" t="str">
        <f t="shared" si="56"/>
        <v>0-5</v>
      </c>
      <c r="M924" s="12" t="s">
        <v>76</v>
      </c>
      <c r="N924" s="12">
        <v>9</v>
      </c>
      <c r="O924" s="12" t="s">
        <v>135</v>
      </c>
      <c r="P924" s="6" t="s">
        <v>46</v>
      </c>
      <c r="Q924" s="15">
        <v>4</v>
      </c>
      <c r="AE924" s="4">
        <f t="shared" si="57"/>
        <v>2.5</v>
      </c>
      <c r="AF924" s="8">
        <f t="shared" si="58"/>
        <v>4</v>
      </c>
      <c r="AG924" s="8">
        <v>0.84</v>
      </c>
      <c r="AH924" s="4">
        <f t="shared" si="59"/>
        <v>0.1</v>
      </c>
      <c r="AI924" s="4">
        <f t="shared" si="59"/>
        <v>2.0999999999999998E-2</v>
      </c>
      <c r="AK924" s="10">
        <f>Q924*(0.0126*(2.5^3.0673))+R924*(0.0126*(7.5^3.0673))+S924*(0.0126*(15^3.0673))</f>
        <v>0.83759085127902433</v>
      </c>
    </row>
    <row r="925" spans="1:41" ht="12.75" customHeight="1">
      <c r="A925" s="12">
        <v>66</v>
      </c>
      <c r="B925" s="12">
        <v>5</v>
      </c>
      <c r="C925" s="12">
        <v>2</v>
      </c>
      <c r="D925" s="5">
        <v>39486</v>
      </c>
      <c r="E925" s="6" t="s">
        <v>73</v>
      </c>
      <c r="F925" s="4" t="s">
        <v>131</v>
      </c>
      <c r="G925" s="11" t="s">
        <v>132</v>
      </c>
      <c r="H925" s="12" t="s">
        <v>155</v>
      </c>
      <c r="I925" s="12" t="s">
        <v>151</v>
      </c>
      <c r="J925" s="12" t="s">
        <v>41</v>
      </c>
      <c r="K925" s="11">
        <v>5</v>
      </c>
      <c r="L925" s="4" t="str">
        <f t="shared" si="56"/>
        <v>0-5</v>
      </c>
      <c r="M925" s="12" t="s">
        <v>76</v>
      </c>
      <c r="N925" s="12">
        <v>10</v>
      </c>
      <c r="O925" s="12" t="s">
        <v>70</v>
      </c>
      <c r="P925" s="6" t="s">
        <v>54</v>
      </c>
      <c r="Q925" s="15">
        <v>6</v>
      </c>
      <c r="AE925" s="4">
        <f t="shared" si="57"/>
        <v>2.5</v>
      </c>
      <c r="AF925" s="8">
        <f t="shared" si="58"/>
        <v>6</v>
      </c>
      <c r="AG925" s="8">
        <v>1.55</v>
      </c>
      <c r="AH925" s="4">
        <f t="shared" si="59"/>
        <v>0.15</v>
      </c>
      <c r="AI925" s="4">
        <f t="shared" si="59"/>
        <v>3.875E-2</v>
      </c>
      <c r="AK925" s="10">
        <f>Q925*(0.0162*(2.5^3.0252))+R925*(0.0162*(7.5^3.0252))</f>
        <v>1.5542267491886306</v>
      </c>
    </row>
    <row r="926" spans="1:41" ht="12.75" customHeight="1">
      <c r="A926" s="12">
        <v>66</v>
      </c>
      <c r="B926" s="12">
        <v>5</v>
      </c>
      <c r="C926" s="12">
        <v>2</v>
      </c>
      <c r="D926" s="5">
        <v>39486</v>
      </c>
      <c r="E926" s="6" t="s">
        <v>73</v>
      </c>
      <c r="F926" s="4" t="s">
        <v>131</v>
      </c>
      <c r="G926" s="11" t="s">
        <v>132</v>
      </c>
      <c r="H926" s="12" t="s">
        <v>155</v>
      </c>
      <c r="I926" s="12" t="s">
        <v>151</v>
      </c>
      <c r="J926" s="12" t="s">
        <v>41</v>
      </c>
      <c r="K926" s="11">
        <v>5</v>
      </c>
      <c r="L926" s="4" t="str">
        <f t="shared" si="56"/>
        <v>0-5</v>
      </c>
      <c r="M926" s="12" t="s">
        <v>76</v>
      </c>
      <c r="N926" s="12">
        <v>11</v>
      </c>
      <c r="O926" s="12" t="s">
        <v>89</v>
      </c>
      <c r="P926" s="4" t="s">
        <v>56</v>
      </c>
      <c r="S926" s="7">
        <v>1</v>
      </c>
      <c r="AE926" s="4">
        <f t="shared" si="57"/>
        <v>15</v>
      </c>
      <c r="AF926" s="8">
        <f t="shared" si="58"/>
        <v>1</v>
      </c>
      <c r="AG926" s="8">
        <v>72.010000000000005</v>
      </c>
      <c r="AH926" s="4">
        <f t="shared" si="59"/>
        <v>2.5000000000000001E-2</v>
      </c>
      <c r="AI926" s="4">
        <f t="shared" si="59"/>
        <v>1.8002500000000001</v>
      </c>
      <c r="AK926" s="10">
        <f>R926*(0.0246*(7.5^2.85))+S926*(0.0227*((15/1.13204)^3.12))+T926*(0.0227*((25/1.13204)^3.12))</f>
        <v>72.008183380890259</v>
      </c>
    </row>
    <row r="927" spans="1:41" ht="12.75" customHeight="1">
      <c r="A927" s="12">
        <v>66</v>
      </c>
      <c r="B927" s="12">
        <v>5</v>
      </c>
      <c r="C927" s="12">
        <v>2</v>
      </c>
      <c r="D927" s="5">
        <v>39486</v>
      </c>
      <c r="E927" s="6" t="s">
        <v>73</v>
      </c>
      <c r="F927" s="4" t="s">
        <v>131</v>
      </c>
      <c r="G927" s="11" t="s">
        <v>132</v>
      </c>
      <c r="H927" s="12" t="s">
        <v>155</v>
      </c>
      <c r="I927" s="12" t="s">
        <v>151</v>
      </c>
      <c r="J927" s="12" t="s">
        <v>41</v>
      </c>
      <c r="K927" s="11">
        <v>5</v>
      </c>
      <c r="L927" s="4" t="str">
        <f t="shared" si="56"/>
        <v>0-5</v>
      </c>
      <c r="M927" s="12" t="s">
        <v>76</v>
      </c>
      <c r="N927" s="12">
        <v>12</v>
      </c>
      <c r="O927" s="12" t="s">
        <v>69</v>
      </c>
      <c r="P927" s="12" t="s">
        <v>48</v>
      </c>
      <c r="S927" s="7">
        <v>1</v>
      </c>
      <c r="AE927" s="4">
        <f t="shared" si="57"/>
        <v>15</v>
      </c>
      <c r="AF927" s="8">
        <f t="shared" si="58"/>
        <v>1</v>
      </c>
      <c r="AG927" s="8">
        <v>109.47</v>
      </c>
      <c r="AH927" s="4">
        <f t="shared" si="59"/>
        <v>2.5000000000000001E-2</v>
      </c>
      <c r="AI927" s="4">
        <f t="shared" si="59"/>
        <v>2.7367499999999998</v>
      </c>
      <c r="AK927" s="10">
        <f>Q927*(0.029*(2.5^2.98))+R927*(0.029*(7.5^2.98))+S927*(0.0222*(15^3.14))</f>
        <v>109.46607034280856</v>
      </c>
    </row>
    <row r="928" spans="1:41" ht="12.75" customHeight="1">
      <c r="A928" s="12">
        <v>66</v>
      </c>
      <c r="B928" s="12">
        <v>5</v>
      </c>
      <c r="C928" s="12">
        <v>2</v>
      </c>
      <c r="D928" s="5">
        <v>39486</v>
      </c>
      <c r="E928" s="6" t="s">
        <v>73</v>
      </c>
      <c r="F928" s="4" t="s">
        <v>131</v>
      </c>
      <c r="G928" s="11" t="s">
        <v>132</v>
      </c>
      <c r="H928" s="12" t="s">
        <v>155</v>
      </c>
      <c r="I928" s="12" t="s">
        <v>151</v>
      </c>
      <c r="J928" s="12" t="s">
        <v>41</v>
      </c>
      <c r="K928" s="11">
        <v>5</v>
      </c>
      <c r="L928" s="4" t="str">
        <f t="shared" si="56"/>
        <v>0-5</v>
      </c>
      <c r="M928" s="12" t="s">
        <v>76</v>
      </c>
      <c r="N928" s="12">
        <v>13</v>
      </c>
      <c r="O928" s="12" t="s">
        <v>60</v>
      </c>
      <c r="P928" s="12" t="s">
        <v>48</v>
      </c>
      <c r="R928" s="7">
        <v>2</v>
      </c>
      <c r="AE928" s="4">
        <f t="shared" si="57"/>
        <v>7.5</v>
      </c>
      <c r="AF928" s="8">
        <f t="shared" si="58"/>
        <v>2</v>
      </c>
      <c r="AG928" s="8">
        <v>14.07</v>
      </c>
      <c r="AH928" s="4">
        <f t="shared" si="59"/>
        <v>0.05</v>
      </c>
      <c r="AI928" s="4">
        <f t="shared" si="59"/>
        <v>0.35175000000000001</v>
      </c>
      <c r="AK928" s="10">
        <f>Q928*(0.0197*(2.5^2.9174))+R928*(0.0197*(7.5^2.9174))+S928*(0.0197*(15^2.9174))</f>
        <v>14.073429816211023</v>
      </c>
    </row>
    <row r="929" spans="1:41" ht="12.75" customHeight="1">
      <c r="A929" s="12">
        <v>66</v>
      </c>
      <c r="B929" s="12">
        <v>5</v>
      </c>
      <c r="C929" s="12">
        <v>2</v>
      </c>
      <c r="D929" s="5">
        <v>39486</v>
      </c>
      <c r="E929" s="6" t="s">
        <v>73</v>
      </c>
      <c r="F929" s="4" t="s">
        <v>131</v>
      </c>
      <c r="G929" s="11" t="s">
        <v>132</v>
      </c>
      <c r="H929" s="12" t="s">
        <v>155</v>
      </c>
      <c r="I929" s="12" t="s">
        <v>151</v>
      </c>
      <c r="J929" s="12" t="s">
        <v>41</v>
      </c>
      <c r="K929" s="11">
        <v>5</v>
      </c>
      <c r="L929" s="4" t="str">
        <f t="shared" si="56"/>
        <v>0-5</v>
      </c>
      <c r="M929" s="12" t="s">
        <v>76</v>
      </c>
      <c r="N929" s="12">
        <v>14</v>
      </c>
      <c r="O929" s="12" t="s">
        <v>79</v>
      </c>
      <c r="P929" s="12" t="s">
        <v>54</v>
      </c>
      <c r="S929" s="7">
        <v>1</v>
      </c>
      <c r="AE929" s="4">
        <f t="shared" si="57"/>
        <v>15</v>
      </c>
      <c r="AF929" s="8">
        <f t="shared" si="58"/>
        <v>1</v>
      </c>
      <c r="AG929" s="8">
        <v>68.66</v>
      </c>
      <c r="AH929" s="4">
        <f t="shared" si="59"/>
        <v>2.5000000000000001E-2</v>
      </c>
      <c r="AI929" s="4">
        <f t="shared" si="59"/>
        <v>1.7164999999999999</v>
      </c>
      <c r="AK929" s="10">
        <f>Q929*(0.024*(2.5^2.93))+R929*(0.024*(7.5^2.93))+S929*(0.0225*((15/1.03416)^3))+T929*(0.0225*((25/1.03416)^3))+U929*(0.0225*((35/1.03416)^3))</f>
        <v>68.658306626665208</v>
      </c>
    </row>
    <row r="930" spans="1:41" ht="12.75" customHeight="1">
      <c r="A930" s="12">
        <v>66</v>
      </c>
      <c r="B930" s="12">
        <v>5</v>
      </c>
      <c r="C930" s="12">
        <v>2</v>
      </c>
      <c r="D930" s="5">
        <v>39486</v>
      </c>
      <c r="E930" s="6" t="s">
        <v>73</v>
      </c>
      <c r="F930" s="4" t="s">
        <v>131</v>
      </c>
      <c r="G930" s="11" t="s">
        <v>132</v>
      </c>
      <c r="H930" s="12" t="s">
        <v>155</v>
      </c>
      <c r="I930" s="12" t="s">
        <v>151</v>
      </c>
      <c r="J930" s="12" t="s">
        <v>41</v>
      </c>
      <c r="K930" s="11">
        <v>5</v>
      </c>
      <c r="L930" s="4" t="str">
        <f t="shared" si="56"/>
        <v>0-5</v>
      </c>
      <c r="M930" s="12" t="s">
        <v>76</v>
      </c>
      <c r="N930" s="12">
        <v>15</v>
      </c>
      <c r="O930" s="12" t="s">
        <v>71</v>
      </c>
      <c r="P930" s="6" t="s">
        <v>46</v>
      </c>
      <c r="Q930" s="7">
        <v>19</v>
      </c>
      <c r="AE930" s="4">
        <f t="shared" si="57"/>
        <v>2.5</v>
      </c>
      <c r="AF930" s="8">
        <f t="shared" si="58"/>
        <v>19</v>
      </c>
      <c r="AG930" s="8">
        <v>2.64</v>
      </c>
      <c r="AH930" s="4">
        <f t="shared" si="59"/>
        <v>0.47499999999999998</v>
      </c>
      <c r="AI930" s="4">
        <f t="shared" si="59"/>
        <v>6.6000000000000003E-2</v>
      </c>
      <c r="AK930" s="10">
        <f>Q930*(0.0089*(2.5^3))+R930*(0.0089*(7.5^3))</f>
        <v>2.6421874999999999</v>
      </c>
    </row>
    <row r="931" spans="1:41" ht="12.75" customHeight="1">
      <c r="A931" s="12">
        <v>67</v>
      </c>
      <c r="B931" s="12">
        <v>5</v>
      </c>
      <c r="C931" s="12">
        <v>2</v>
      </c>
      <c r="D931" s="5">
        <v>39486</v>
      </c>
      <c r="E931" s="6" t="s">
        <v>73</v>
      </c>
      <c r="F931" s="4" t="s">
        <v>131</v>
      </c>
      <c r="G931" s="11" t="s">
        <v>132</v>
      </c>
      <c r="H931" s="12" t="s">
        <v>155</v>
      </c>
      <c r="I931" s="12" t="s">
        <v>93</v>
      </c>
      <c r="J931" s="12" t="s">
        <v>41</v>
      </c>
      <c r="K931" s="11">
        <v>6</v>
      </c>
      <c r="L931" s="4" t="str">
        <f t="shared" si="56"/>
        <v>5-10</v>
      </c>
      <c r="M931" s="12" t="s">
        <v>76</v>
      </c>
      <c r="N931" s="12">
        <v>1</v>
      </c>
      <c r="O931" s="12" t="s">
        <v>96</v>
      </c>
      <c r="P931" s="6" t="s">
        <v>84</v>
      </c>
      <c r="R931" s="7">
        <v>1</v>
      </c>
      <c r="S931" s="7">
        <v>4</v>
      </c>
      <c r="AE931" s="4">
        <f t="shared" si="57"/>
        <v>13.5</v>
      </c>
      <c r="AF931" s="8">
        <f t="shared" si="58"/>
        <v>5</v>
      </c>
      <c r="AG931" s="8">
        <v>241.31</v>
      </c>
      <c r="AH931" s="4">
        <f t="shared" si="59"/>
        <v>0.125</v>
      </c>
      <c r="AI931" s="4">
        <f t="shared" si="59"/>
        <v>6.0327500000000001</v>
      </c>
      <c r="AK931" s="10">
        <f>Q931*(0.0193*(2.5^2.96))+R931*(0.0193*(7.5^2.96))+S931*(0.0193*(15^2.96))</f>
        <v>241.31327929695931</v>
      </c>
    </row>
    <row r="932" spans="1:41" ht="12.75" customHeight="1">
      <c r="A932" s="12">
        <v>67</v>
      </c>
      <c r="B932" s="12">
        <v>5</v>
      </c>
      <c r="C932" s="12">
        <v>2</v>
      </c>
      <c r="D932" s="5">
        <v>39486</v>
      </c>
      <c r="E932" s="6" t="s">
        <v>73</v>
      </c>
      <c r="F932" s="4" t="s">
        <v>131</v>
      </c>
      <c r="G932" s="11" t="s">
        <v>132</v>
      </c>
      <c r="H932" s="12" t="s">
        <v>155</v>
      </c>
      <c r="I932" s="12" t="s">
        <v>93</v>
      </c>
      <c r="J932" s="12" t="s">
        <v>41</v>
      </c>
      <c r="K932" s="11">
        <v>6</v>
      </c>
      <c r="L932" s="4" t="str">
        <f t="shared" si="56"/>
        <v>5-10</v>
      </c>
      <c r="M932" s="12" t="s">
        <v>76</v>
      </c>
      <c r="N932" s="12">
        <v>2</v>
      </c>
      <c r="O932" s="12" t="s">
        <v>49</v>
      </c>
      <c r="P932" s="6" t="s">
        <v>46</v>
      </c>
      <c r="Q932" s="7">
        <v>7</v>
      </c>
      <c r="S932" s="15">
        <v>1</v>
      </c>
      <c r="AE932" s="4">
        <f t="shared" si="57"/>
        <v>4.0999999999999996</v>
      </c>
      <c r="AF932" s="8">
        <f t="shared" si="58"/>
        <v>8</v>
      </c>
      <c r="AG932" s="8">
        <v>52.12</v>
      </c>
      <c r="AH932" s="4">
        <f t="shared" si="59"/>
        <v>0.2</v>
      </c>
      <c r="AI932" s="4">
        <f t="shared" si="59"/>
        <v>1.3029999999999999</v>
      </c>
      <c r="AK932" s="10">
        <f>Q932*(0.007*(2.5^3.39))+R932*(0.0126*(7.5^3.0673))+S932*(0.0126*(15^3.0673))+T932*(0.0126*(25^3.0673))+U932*(0.0126*(35^3.0673))</f>
        <v>52.120931636789578</v>
      </c>
    </row>
    <row r="933" spans="1:41" s="13" customFormat="1" ht="12.75" customHeight="1">
      <c r="A933" s="12">
        <v>67</v>
      </c>
      <c r="B933" s="12">
        <v>5</v>
      </c>
      <c r="C933" s="12">
        <v>2</v>
      </c>
      <c r="D933" s="5">
        <v>39486</v>
      </c>
      <c r="E933" s="6" t="s">
        <v>73</v>
      </c>
      <c r="F933" s="4" t="s">
        <v>131</v>
      </c>
      <c r="G933" s="11" t="s">
        <v>132</v>
      </c>
      <c r="H933" s="12" t="s">
        <v>155</v>
      </c>
      <c r="I933" s="12" t="s">
        <v>93</v>
      </c>
      <c r="J933" s="12" t="s">
        <v>41</v>
      </c>
      <c r="K933" s="11">
        <v>6</v>
      </c>
      <c r="L933" s="4" t="str">
        <f t="shared" si="56"/>
        <v>5-10</v>
      </c>
      <c r="M933" s="12" t="s">
        <v>76</v>
      </c>
      <c r="N933" s="12">
        <v>3</v>
      </c>
      <c r="O933" s="12" t="s">
        <v>89</v>
      </c>
      <c r="P933" s="4" t="s">
        <v>56</v>
      </c>
      <c r="Q933" s="7"/>
      <c r="R933" s="7"/>
      <c r="S933" s="7">
        <v>22</v>
      </c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4">
        <f t="shared" si="57"/>
        <v>15</v>
      </c>
      <c r="AF933" s="8">
        <f t="shared" si="58"/>
        <v>22</v>
      </c>
      <c r="AG933" s="8">
        <v>1584.18</v>
      </c>
      <c r="AH933" s="4">
        <f t="shared" si="59"/>
        <v>0.55000000000000004</v>
      </c>
      <c r="AI933" s="4">
        <f t="shared" si="59"/>
        <v>39.604500000000002</v>
      </c>
      <c r="AJ933" s="4"/>
      <c r="AK933" s="10">
        <f>R933*(0.0246*(7.5^2.85))+S933*(0.0227*((15/1.13204)^3.12))+T933*(0.0227*((25/1.13204)^3.12))</f>
        <v>1584.1800343795858</v>
      </c>
      <c r="AL933" s="4"/>
      <c r="AM933" s="4"/>
      <c r="AN933" s="4"/>
      <c r="AO933" s="4"/>
    </row>
    <row r="934" spans="1:41" ht="12.75" customHeight="1">
      <c r="A934" s="12">
        <v>67</v>
      </c>
      <c r="B934" s="12">
        <v>5</v>
      </c>
      <c r="C934" s="12">
        <v>2</v>
      </c>
      <c r="D934" s="5">
        <v>39486</v>
      </c>
      <c r="E934" s="6" t="s">
        <v>73</v>
      </c>
      <c r="F934" s="4" t="s">
        <v>131</v>
      </c>
      <c r="G934" s="11" t="s">
        <v>132</v>
      </c>
      <c r="H934" s="12" t="s">
        <v>155</v>
      </c>
      <c r="I934" s="12" t="s">
        <v>93</v>
      </c>
      <c r="J934" s="12" t="s">
        <v>41</v>
      </c>
      <c r="K934" s="11">
        <v>6</v>
      </c>
      <c r="L934" s="4" t="str">
        <f t="shared" si="56"/>
        <v>5-10</v>
      </c>
      <c r="M934" s="12" t="s">
        <v>76</v>
      </c>
      <c r="N934" s="12">
        <v>4</v>
      </c>
      <c r="O934" s="12" t="s">
        <v>95</v>
      </c>
      <c r="P934" s="6" t="s">
        <v>56</v>
      </c>
      <c r="S934" s="7">
        <v>15</v>
      </c>
      <c r="T934" s="7">
        <v>13</v>
      </c>
      <c r="AE934" s="4">
        <f t="shared" si="57"/>
        <v>19.600000000000001</v>
      </c>
      <c r="AF934" s="8">
        <f t="shared" si="58"/>
        <v>28</v>
      </c>
      <c r="AG934" s="8">
        <v>5033.3100000000004</v>
      </c>
      <c r="AH934" s="4">
        <f t="shared" si="59"/>
        <v>0.7</v>
      </c>
      <c r="AI934" s="4">
        <f t="shared" si="59"/>
        <v>125.83275</v>
      </c>
      <c r="AK934" s="10">
        <f>S934*(0.0204*(15^2.991))+T934*(0.0204*(25^2.991))+U934*(0.0204*(35^2.991))</f>
        <v>5033.3118177111564</v>
      </c>
    </row>
    <row r="935" spans="1:41" ht="12.75" customHeight="1">
      <c r="A935" s="12">
        <v>67</v>
      </c>
      <c r="B935" s="12">
        <v>5</v>
      </c>
      <c r="C935" s="12">
        <v>2</v>
      </c>
      <c r="D935" s="5">
        <v>39486</v>
      </c>
      <c r="E935" s="6" t="s">
        <v>73</v>
      </c>
      <c r="F935" s="4" t="s">
        <v>131</v>
      </c>
      <c r="G935" s="11" t="s">
        <v>132</v>
      </c>
      <c r="H935" s="12" t="s">
        <v>155</v>
      </c>
      <c r="I935" s="12" t="s">
        <v>93</v>
      </c>
      <c r="J935" s="12" t="s">
        <v>41</v>
      </c>
      <c r="K935" s="11">
        <v>6</v>
      </c>
      <c r="L935" s="4" t="str">
        <f t="shared" si="56"/>
        <v>5-10</v>
      </c>
      <c r="M935" s="12" t="s">
        <v>76</v>
      </c>
      <c r="N935" s="12">
        <v>5</v>
      </c>
      <c r="O935" s="12" t="s">
        <v>120</v>
      </c>
      <c r="P935" s="6" t="s">
        <v>54</v>
      </c>
      <c r="T935" s="7">
        <v>3</v>
      </c>
      <c r="U935" s="7">
        <v>2</v>
      </c>
      <c r="AE935" s="4">
        <f t="shared" si="57"/>
        <v>29</v>
      </c>
      <c r="AF935" s="8">
        <f t="shared" si="58"/>
        <v>5</v>
      </c>
      <c r="AG935" s="8">
        <v>2342.9</v>
      </c>
      <c r="AH935" s="4">
        <f t="shared" si="59"/>
        <v>0.125</v>
      </c>
      <c r="AI935" s="4">
        <f t="shared" si="59"/>
        <v>58.572500000000005</v>
      </c>
      <c r="AK935" s="10">
        <f>R935*(0.0162*(7.5^3.0252))+S935*(0.0162*(15^3.0252))+T935*(0.0162*(25^3.0252))+U935*(0.0162*(35^3.0252))+V935*(0.0162*(45^3.0252))</f>
        <v>2342.8957979219031</v>
      </c>
    </row>
    <row r="936" spans="1:41" s="13" customFormat="1" ht="12.75" customHeight="1">
      <c r="A936" s="12">
        <v>67</v>
      </c>
      <c r="B936" s="12">
        <v>5</v>
      </c>
      <c r="C936" s="12">
        <v>2</v>
      </c>
      <c r="D936" s="5">
        <v>39486</v>
      </c>
      <c r="E936" s="6" t="s">
        <v>73</v>
      </c>
      <c r="F936" s="4" t="s">
        <v>131</v>
      </c>
      <c r="G936" s="11" t="s">
        <v>132</v>
      </c>
      <c r="H936" s="12" t="s">
        <v>155</v>
      </c>
      <c r="I936" s="12" t="s">
        <v>93</v>
      </c>
      <c r="J936" s="12" t="s">
        <v>41</v>
      </c>
      <c r="K936" s="11">
        <v>6</v>
      </c>
      <c r="L936" s="4" t="str">
        <f t="shared" si="56"/>
        <v>5-10</v>
      </c>
      <c r="M936" s="12" t="s">
        <v>76</v>
      </c>
      <c r="N936" s="12">
        <v>6</v>
      </c>
      <c r="O936" s="12" t="s">
        <v>106</v>
      </c>
      <c r="P936" s="6" t="s">
        <v>81</v>
      </c>
      <c r="Q936" s="7"/>
      <c r="R936" s="7"/>
      <c r="S936" s="7"/>
      <c r="T936" s="7">
        <v>1</v>
      </c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4">
        <f t="shared" si="57"/>
        <v>25</v>
      </c>
      <c r="AF936" s="8">
        <f t="shared" si="58"/>
        <v>1</v>
      </c>
      <c r="AG936" s="8">
        <v>401.02</v>
      </c>
      <c r="AH936" s="4">
        <f t="shared" si="59"/>
        <v>2.5000000000000001E-2</v>
      </c>
      <c r="AI936" s="4">
        <f t="shared" si="59"/>
        <v>10.025499999999999</v>
      </c>
      <c r="AJ936" s="4"/>
      <c r="AK936" s="10">
        <f>R936*(0.111*((7.5*0.813)^2.72))+S936*(0.111*((15*0.813)^2.72))+T936*(0.111*((25*0.813)^2.72))+U936*(0.111*((35*0.813)^2.72))</f>
        <v>401.02004962052473</v>
      </c>
    </row>
    <row r="937" spans="1:41" ht="12.75" customHeight="1">
      <c r="A937" s="12">
        <v>67</v>
      </c>
      <c r="B937" s="12">
        <v>5</v>
      </c>
      <c r="C937" s="12">
        <v>2</v>
      </c>
      <c r="D937" s="5">
        <v>39486</v>
      </c>
      <c r="E937" s="6" t="s">
        <v>73</v>
      </c>
      <c r="F937" s="4" t="s">
        <v>131</v>
      </c>
      <c r="G937" s="11" t="s">
        <v>132</v>
      </c>
      <c r="H937" s="12" t="s">
        <v>155</v>
      </c>
      <c r="I937" s="12" t="s">
        <v>93</v>
      </c>
      <c r="J937" s="12" t="s">
        <v>41</v>
      </c>
      <c r="K937" s="11">
        <v>6</v>
      </c>
      <c r="L937" s="4" t="str">
        <f t="shared" si="56"/>
        <v>5-10</v>
      </c>
      <c r="M937" s="12" t="s">
        <v>76</v>
      </c>
      <c r="N937" s="12">
        <v>7</v>
      </c>
      <c r="O937" s="12" t="s">
        <v>53</v>
      </c>
      <c r="P937" s="12" t="s">
        <v>54</v>
      </c>
      <c r="S937" s="7">
        <v>2</v>
      </c>
      <c r="AE937" s="4">
        <f t="shared" si="57"/>
        <v>15</v>
      </c>
      <c r="AF937" s="8">
        <f t="shared" si="58"/>
        <v>2</v>
      </c>
      <c r="AG937" s="8">
        <v>112.12</v>
      </c>
      <c r="AH937" s="4">
        <f t="shared" si="59"/>
        <v>0.05</v>
      </c>
      <c r="AI937" s="4">
        <f t="shared" si="59"/>
        <v>2.8029999999999999</v>
      </c>
      <c r="AK937" s="10">
        <f>Q937*(0.026*(2.5^2.87))+R937*(0.026*(7.5^2.87))+S937*(0.0236*((15/1.1)^2.975))+T937*(0.0236*((25/1.1)^2.975))+U937*(0.0236*((35/1.1)^2.975))</f>
        <v>112.11668697851727</v>
      </c>
    </row>
    <row r="938" spans="1:41" ht="12.75" customHeight="1">
      <c r="A938" s="12">
        <v>67</v>
      </c>
      <c r="B938" s="12">
        <v>5</v>
      </c>
      <c r="C938" s="12">
        <v>2</v>
      </c>
      <c r="D938" s="5">
        <v>39486</v>
      </c>
      <c r="E938" s="6" t="s">
        <v>73</v>
      </c>
      <c r="F938" s="4" t="s">
        <v>131</v>
      </c>
      <c r="G938" s="11" t="s">
        <v>132</v>
      </c>
      <c r="H938" s="12" t="s">
        <v>155</v>
      </c>
      <c r="I938" s="12" t="s">
        <v>93</v>
      </c>
      <c r="J938" s="12" t="s">
        <v>41</v>
      </c>
      <c r="K938" s="11">
        <v>6</v>
      </c>
      <c r="L938" s="4" t="str">
        <f t="shared" si="56"/>
        <v>5-10</v>
      </c>
      <c r="M938" s="12" t="s">
        <v>76</v>
      </c>
      <c r="N938" s="12">
        <v>8</v>
      </c>
      <c r="O938" s="11" t="s">
        <v>125</v>
      </c>
      <c r="P938" s="4" t="s">
        <v>56</v>
      </c>
      <c r="S938" s="15">
        <v>1</v>
      </c>
      <c r="AE938" s="4">
        <f t="shared" si="57"/>
        <v>15</v>
      </c>
      <c r="AF938" s="8">
        <f t="shared" si="58"/>
        <v>1</v>
      </c>
      <c r="AG938" s="8">
        <v>60.41</v>
      </c>
      <c r="AH938" s="4">
        <f t="shared" si="59"/>
        <v>2.5000000000000001E-2</v>
      </c>
      <c r="AI938" s="4">
        <f t="shared" si="59"/>
        <v>1.5102499999999999</v>
      </c>
      <c r="AK938" s="10">
        <f>S938*(0.0179*(15^3))+T938*(0.0179*(25^3))+U938*(0.0179*(35^3))</f>
        <v>60.412499999999994</v>
      </c>
    </row>
    <row r="939" spans="1:41" s="9" customFormat="1" ht="12.75" customHeight="1">
      <c r="A939" s="12">
        <v>67</v>
      </c>
      <c r="B939" s="12">
        <v>5</v>
      </c>
      <c r="C939" s="12">
        <v>2</v>
      </c>
      <c r="D939" s="5">
        <v>39486</v>
      </c>
      <c r="E939" s="6" t="s">
        <v>73</v>
      </c>
      <c r="F939" s="4" t="s">
        <v>131</v>
      </c>
      <c r="G939" s="11" t="s">
        <v>132</v>
      </c>
      <c r="H939" s="12" t="s">
        <v>155</v>
      </c>
      <c r="I939" s="12" t="s">
        <v>93</v>
      </c>
      <c r="J939" s="12" t="s">
        <v>41</v>
      </c>
      <c r="K939" s="11">
        <v>6</v>
      </c>
      <c r="L939" s="4" t="str">
        <f t="shared" si="56"/>
        <v>5-10</v>
      </c>
      <c r="M939" s="12" t="s">
        <v>76</v>
      </c>
      <c r="N939" s="12">
        <v>9</v>
      </c>
      <c r="O939" s="12" t="s">
        <v>79</v>
      </c>
      <c r="P939" s="12" t="s">
        <v>54</v>
      </c>
      <c r="Q939" s="7"/>
      <c r="R939" s="7"/>
      <c r="S939" s="7"/>
      <c r="T939" s="15">
        <v>1</v>
      </c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4">
        <f t="shared" si="57"/>
        <v>25</v>
      </c>
      <c r="AF939" s="8">
        <f t="shared" si="58"/>
        <v>1</v>
      </c>
      <c r="AG939" s="8">
        <v>317.86</v>
      </c>
      <c r="AH939" s="4">
        <f t="shared" si="59"/>
        <v>2.5000000000000001E-2</v>
      </c>
      <c r="AI939" s="4">
        <f t="shared" si="59"/>
        <v>7.9465000000000003</v>
      </c>
      <c r="AJ939" s="4"/>
      <c r="AK939" s="10">
        <f>Q939*(0.024*(2.5^2.93))+R939*(0.024*(7.5^2.93))+S939*(0.0225*((15/1.03416)^3))+T939*(0.0225*((25/1.03416)^3))+U939*(0.0225*((35/1.03416)^3))</f>
        <v>317.86253067900554</v>
      </c>
      <c r="AL939" s="4"/>
      <c r="AM939" s="4"/>
      <c r="AN939" s="4"/>
      <c r="AO939" s="4"/>
    </row>
    <row r="940" spans="1:41" ht="12.75" customHeight="1">
      <c r="A940" s="12">
        <v>67</v>
      </c>
      <c r="B940" s="12">
        <v>5</v>
      </c>
      <c r="C940" s="12">
        <v>2</v>
      </c>
      <c r="D940" s="5">
        <v>39486</v>
      </c>
      <c r="E940" s="6" t="s">
        <v>73</v>
      </c>
      <c r="F940" s="4" t="s">
        <v>131</v>
      </c>
      <c r="G940" s="11" t="s">
        <v>132</v>
      </c>
      <c r="H940" s="12" t="s">
        <v>155</v>
      </c>
      <c r="I940" s="12" t="s">
        <v>93</v>
      </c>
      <c r="J940" s="12" t="s">
        <v>41</v>
      </c>
      <c r="K940" s="11">
        <v>6</v>
      </c>
      <c r="L940" s="4" t="str">
        <f t="shared" si="56"/>
        <v>5-10</v>
      </c>
      <c r="M940" s="12" t="s">
        <v>76</v>
      </c>
      <c r="N940" s="12">
        <v>10</v>
      </c>
      <c r="O940" s="12" t="s">
        <v>58</v>
      </c>
      <c r="P940" s="12" t="s">
        <v>46</v>
      </c>
      <c r="S940" s="7">
        <v>3</v>
      </c>
      <c r="T940" s="15">
        <v>2</v>
      </c>
      <c r="U940" s="7">
        <v>1</v>
      </c>
      <c r="AE940" s="4">
        <f t="shared" si="57"/>
        <v>21.7</v>
      </c>
      <c r="AF940" s="8">
        <f t="shared" si="58"/>
        <v>6</v>
      </c>
      <c r="AG940" s="8">
        <v>1146.6099999999999</v>
      </c>
      <c r="AH940" s="4">
        <f t="shared" si="59"/>
        <v>0.15</v>
      </c>
      <c r="AI940" s="4">
        <f t="shared" si="59"/>
        <v>28.665249999999997</v>
      </c>
      <c r="AJ940" s="13"/>
      <c r="AK940" s="10">
        <f>Q940*(0.0145*((2.5/1.08175)^3.053))+R940*(0.0145*((7.5/1.08175)^3.053))+S940*(0.0145*((15/1.08175)^3.053))+T940*(0.0145*((25/1.08175)^3.053))+U940*(0.0145*((35/1.08175)^3.053))+V940*(0.0145*((45/1.08175)^3.053))+W940*(0.0145*((55/1.08175)^3.053))</f>
        <v>1146.6060843340265</v>
      </c>
    </row>
    <row r="941" spans="1:41" ht="12.75" customHeight="1">
      <c r="A941" s="12">
        <v>67</v>
      </c>
      <c r="B941" s="12">
        <v>5</v>
      </c>
      <c r="C941" s="12">
        <v>2</v>
      </c>
      <c r="D941" s="5">
        <v>39486</v>
      </c>
      <c r="E941" s="6" t="s">
        <v>73</v>
      </c>
      <c r="F941" s="4" t="s">
        <v>131</v>
      </c>
      <c r="G941" s="11" t="s">
        <v>132</v>
      </c>
      <c r="H941" s="12" t="s">
        <v>155</v>
      </c>
      <c r="I941" s="12" t="s">
        <v>93</v>
      </c>
      <c r="J941" s="12" t="s">
        <v>41</v>
      </c>
      <c r="K941" s="11">
        <v>6</v>
      </c>
      <c r="L941" s="4" t="str">
        <f t="shared" si="56"/>
        <v>5-10</v>
      </c>
      <c r="M941" s="12" t="s">
        <v>76</v>
      </c>
      <c r="N941" s="12">
        <v>11</v>
      </c>
      <c r="O941" s="12" t="s">
        <v>60</v>
      </c>
      <c r="P941" s="12" t="s">
        <v>48</v>
      </c>
      <c r="Q941" s="7">
        <v>1</v>
      </c>
      <c r="R941" s="7">
        <v>1</v>
      </c>
      <c r="AE941" s="4">
        <f t="shared" si="57"/>
        <v>5</v>
      </c>
      <c r="AF941" s="8">
        <f t="shared" si="58"/>
        <v>2</v>
      </c>
      <c r="AG941" s="8">
        <v>7.32</v>
      </c>
      <c r="AH941" s="4">
        <f t="shared" si="59"/>
        <v>0.05</v>
      </c>
      <c r="AI941" s="4">
        <f t="shared" si="59"/>
        <v>0.183</v>
      </c>
      <c r="AJ941" s="13"/>
      <c r="AK941" s="10">
        <f>Q941*(0.0197*(2.5^2.9174))+R941*(0.0197*(7.5^2.9174))+S941*(0.0197*(15^2.9174))</f>
        <v>7.3220902254608502</v>
      </c>
    </row>
    <row r="942" spans="1:41" ht="12.75" customHeight="1">
      <c r="A942" s="12">
        <v>67</v>
      </c>
      <c r="B942" s="12">
        <v>5</v>
      </c>
      <c r="C942" s="12">
        <v>2</v>
      </c>
      <c r="D942" s="5">
        <v>39486</v>
      </c>
      <c r="E942" s="6" t="s">
        <v>73</v>
      </c>
      <c r="F942" s="4" t="s">
        <v>131</v>
      </c>
      <c r="G942" s="11" t="s">
        <v>132</v>
      </c>
      <c r="H942" s="12" t="s">
        <v>155</v>
      </c>
      <c r="I942" s="12" t="s">
        <v>93</v>
      </c>
      <c r="J942" s="12" t="s">
        <v>41</v>
      </c>
      <c r="K942" s="11">
        <v>6</v>
      </c>
      <c r="L942" s="4" t="str">
        <f t="shared" si="56"/>
        <v>5-10</v>
      </c>
      <c r="M942" s="12" t="s">
        <v>76</v>
      </c>
      <c r="N942" s="12">
        <v>12</v>
      </c>
      <c r="O942" s="12" t="s">
        <v>82</v>
      </c>
      <c r="P942" s="6" t="s">
        <v>46</v>
      </c>
      <c r="U942" s="7">
        <v>1</v>
      </c>
      <c r="AE942" s="4">
        <f t="shared" si="57"/>
        <v>35</v>
      </c>
      <c r="AF942" s="8">
        <f t="shared" si="58"/>
        <v>1</v>
      </c>
      <c r="AG942" s="8">
        <v>638.55999999999995</v>
      </c>
      <c r="AH942" s="4">
        <f t="shared" si="59"/>
        <v>2.5000000000000001E-2</v>
      </c>
      <c r="AI942" s="4">
        <f t="shared" si="59"/>
        <v>15.963999999999999</v>
      </c>
      <c r="AK942" s="10">
        <f>Q942*(0.0121*((2.5/1.09)^3.161))+R942*(0.0121*((7.5/1.09)^3.161))+S942*(0.0335*(15^2.772))+T942*(0.0335*(25^2.772))+U942*(0.0335*(35^2.772))</f>
        <v>638.55958174149339</v>
      </c>
    </row>
    <row r="943" spans="1:41" ht="12.75" customHeight="1">
      <c r="A943" s="12">
        <v>67</v>
      </c>
      <c r="B943" s="12">
        <v>5</v>
      </c>
      <c r="C943" s="12">
        <v>2</v>
      </c>
      <c r="D943" s="5">
        <v>39486</v>
      </c>
      <c r="E943" s="6" t="s">
        <v>73</v>
      </c>
      <c r="F943" s="4" t="s">
        <v>131</v>
      </c>
      <c r="G943" s="11" t="s">
        <v>132</v>
      </c>
      <c r="H943" s="12" t="s">
        <v>155</v>
      </c>
      <c r="I943" s="12" t="s">
        <v>93</v>
      </c>
      <c r="J943" s="12" t="s">
        <v>41</v>
      </c>
      <c r="K943" s="11">
        <v>6</v>
      </c>
      <c r="L943" s="4" t="str">
        <f t="shared" si="56"/>
        <v>5-10</v>
      </c>
      <c r="M943" s="12" t="s">
        <v>76</v>
      </c>
      <c r="N943" s="12">
        <v>13</v>
      </c>
      <c r="O943" s="12" t="s">
        <v>116</v>
      </c>
      <c r="P943" s="6" t="s">
        <v>84</v>
      </c>
      <c r="R943" s="7">
        <v>1</v>
      </c>
      <c r="AE943" s="4">
        <f t="shared" si="57"/>
        <v>7.5</v>
      </c>
      <c r="AF943" s="8">
        <f t="shared" si="58"/>
        <v>1</v>
      </c>
      <c r="AG943" s="8">
        <v>8.5500000000000007</v>
      </c>
      <c r="AH943" s="4">
        <f t="shared" si="59"/>
        <v>2.5000000000000001E-2</v>
      </c>
      <c r="AI943" s="4">
        <f t="shared" si="59"/>
        <v>0.21375000000000002</v>
      </c>
      <c r="AK943" s="10">
        <f>Q943*(0.0156*(2.5^3.13))+R943*(0.0156*(7.5^3.13))</f>
        <v>8.551973624371902</v>
      </c>
    </row>
    <row r="944" spans="1:41" s="13" customFormat="1" ht="12.75" customHeight="1">
      <c r="A944" s="12">
        <v>67</v>
      </c>
      <c r="B944" s="12">
        <v>5</v>
      </c>
      <c r="C944" s="12">
        <v>2</v>
      </c>
      <c r="D944" s="5">
        <v>39486</v>
      </c>
      <c r="E944" s="6" t="s">
        <v>73</v>
      </c>
      <c r="F944" s="4" t="s">
        <v>131</v>
      </c>
      <c r="G944" s="11" t="s">
        <v>132</v>
      </c>
      <c r="H944" s="12" t="s">
        <v>155</v>
      </c>
      <c r="I944" s="12" t="s">
        <v>93</v>
      </c>
      <c r="J944" s="12" t="s">
        <v>41</v>
      </c>
      <c r="K944" s="11">
        <v>6</v>
      </c>
      <c r="L944" s="4" t="str">
        <f t="shared" si="56"/>
        <v>5-10</v>
      </c>
      <c r="M944" s="12" t="s">
        <v>76</v>
      </c>
      <c r="N944" s="12">
        <v>14</v>
      </c>
      <c r="O944" s="12" t="s">
        <v>107</v>
      </c>
      <c r="P944" s="6" t="s">
        <v>54</v>
      </c>
      <c r="Q944" s="7"/>
      <c r="R944" s="7"/>
      <c r="S944" s="7"/>
      <c r="T944" s="7">
        <v>1</v>
      </c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4">
        <f t="shared" si="57"/>
        <v>25</v>
      </c>
      <c r="AF944" s="8">
        <f t="shared" si="58"/>
        <v>1</v>
      </c>
      <c r="AG944" s="8">
        <v>274.51</v>
      </c>
      <c r="AH944" s="4">
        <f t="shared" si="59"/>
        <v>2.5000000000000001E-2</v>
      </c>
      <c r="AI944" s="4">
        <f t="shared" si="59"/>
        <v>6.8627500000000001</v>
      </c>
      <c r="AJ944" s="4"/>
      <c r="AK944" s="10">
        <f>R944*(0.0144*(7.5^3.1))+S944*(0.0162*(15^3.0252))+T944*(0.0162*(25^3.0252))+U944*(0.0162*(35^3.0252))+V944*(0.0162*(45^3.0252))</f>
        <v>274.51313450729776</v>
      </c>
    </row>
    <row r="945" spans="1:37" ht="12.75" customHeight="1">
      <c r="A945" s="12">
        <v>67</v>
      </c>
      <c r="B945" s="12">
        <v>5</v>
      </c>
      <c r="C945" s="12">
        <v>2</v>
      </c>
      <c r="D945" s="5">
        <v>39486</v>
      </c>
      <c r="E945" s="6" t="s">
        <v>73</v>
      </c>
      <c r="F945" s="4" t="s">
        <v>131</v>
      </c>
      <c r="G945" s="11" t="s">
        <v>132</v>
      </c>
      <c r="H945" s="12" t="s">
        <v>155</v>
      </c>
      <c r="I945" s="12" t="s">
        <v>93</v>
      </c>
      <c r="J945" s="12" t="s">
        <v>41</v>
      </c>
      <c r="K945" s="11">
        <v>6</v>
      </c>
      <c r="L945" s="4" t="str">
        <f t="shared" si="56"/>
        <v>5-10</v>
      </c>
      <c r="M945" s="12" t="s">
        <v>76</v>
      </c>
      <c r="N945" s="12">
        <v>15</v>
      </c>
      <c r="O945" s="12" t="s">
        <v>59</v>
      </c>
      <c r="P945" s="6" t="s">
        <v>46</v>
      </c>
      <c r="Q945" s="7">
        <v>2</v>
      </c>
      <c r="R945" s="7">
        <v>3</v>
      </c>
      <c r="AE945" s="4">
        <f t="shared" si="57"/>
        <v>5.5</v>
      </c>
      <c r="AF945" s="8">
        <f t="shared" si="58"/>
        <v>5</v>
      </c>
      <c r="AG945" s="8">
        <v>13.86</v>
      </c>
      <c r="AH945" s="4">
        <f t="shared" si="59"/>
        <v>0.125</v>
      </c>
      <c r="AI945" s="4">
        <f t="shared" si="59"/>
        <v>0.34649999999999997</v>
      </c>
      <c r="AK945" s="10">
        <f>Q945*(0.0093*(2.5^3.07))+R945*(0.0093*(7.5^3.07))+S945*(0.0093*(15^3.07))+T945*(0.0126*(25^3.0673))</f>
        <v>13.86309016007622</v>
      </c>
    </row>
    <row r="946" spans="1:37" ht="12.75" customHeight="1">
      <c r="A946" s="12">
        <v>67</v>
      </c>
      <c r="B946" s="12">
        <v>5</v>
      </c>
      <c r="C946" s="12">
        <v>2</v>
      </c>
      <c r="D946" s="5">
        <v>39486</v>
      </c>
      <c r="E946" s="6" t="s">
        <v>73</v>
      </c>
      <c r="F946" s="4" t="s">
        <v>131</v>
      </c>
      <c r="G946" s="11" t="s">
        <v>132</v>
      </c>
      <c r="H946" s="12" t="s">
        <v>155</v>
      </c>
      <c r="I946" s="12" t="s">
        <v>93</v>
      </c>
      <c r="J946" s="12" t="s">
        <v>41</v>
      </c>
      <c r="K946" s="11">
        <v>6</v>
      </c>
      <c r="L946" s="4" t="str">
        <f t="shared" si="56"/>
        <v>5-10</v>
      </c>
      <c r="M946" s="12" t="s">
        <v>76</v>
      </c>
      <c r="N946" s="12">
        <v>16</v>
      </c>
      <c r="O946" s="12" t="s">
        <v>135</v>
      </c>
      <c r="P946" s="6" t="s">
        <v>46</v>
      </c>
      <c r="Q946" s="7">
        <v>1</v>
      </c>
      <c r="AE946" s="4">
        <f t="shared" si="57"/>
        <v>2.5</v>
      </c>
      <c r="AF946" s="8">
        <f t="shared" si="58"/>
        <v>1</v>
      </c>
      <c r="AG946" s="8">
        <v>0.21</v>
      </c>
      <c r="AH946" s="4">
        <f t="shared" si="59"/>
        <v>2.5000000000000001E-2</v>
      </c>
      <c r="AI946" s="4">
        <f t="shared" si="59"/>
        <v>5.2499999999999995E-3</v>
      </c>
      <c r="AK946" s="10">
        <f>Q946*(0.0126*(2.5^3.0673))+R946*(0.0126*(7.5^3.0673))+S946*(0.0126*(15^3.0673))</f>
        <v>0.20939771281975608</v>
      </c>
    </row>
    <row r="947" spans="1:37" ht="12.75" customHeight="1">
      <c r="A947" s="12">
        <v>67</v>
      </c>
      <c r="B947" s="12">
        <v>5</v>
      </c>
      <c r="C947" s="12">
        <v>2</v>
      </c>
      <c r="D947" s="5">
        <v>39486</v>
      </c>
      <c r="E947" s="6" t="s">
        <v>73</v>
      </c>
      <c r="F947" s="4" t="s">
        <v>131</v>
      </c>
      <c r="G947" s="11" t="s">
        <v>132</v>
      </c>
      <c r="H947" s="12" t="s">
        <v>155</v>
      </c>
      <c r="I947" s="12" t="s">
        <v>93</v>
      </c>
      <c r="J947" s="12" t="s">
        <v>41</v>
      </c>
      <c r="K947" s="11">
        <v>6</v>
      </c>
      <c r="L947" s="4" t="str">
        <f t="shared" si="56"/>
        <v>5-10</v>
      </c>
      <c r="M947" s="12" t="s">
        <v>76</v>
      </c>
      <c r="N947" s="12">
        <v>17</v>
      </c>
      <c r="O947" s="12" t="s">
        <v>70</v>
      </c>
      <c r="P947" s="6" t="s">
        <v>54</v>
      </c>
      <c r="Q947" s="7">
        <v>1</v>
      </c>
      <c r="AE947" s="4">
        <f t="shared" si="57"/>
        <v>2.5</v>
      </c>
      <c r="AF947" s="8">
        <f t="shared" si="58"/>
        <v>1</v>
      </c>
      <c r="AG947" s="8">
        <v>0.26</v>
      </c>
      <c r="AH947" s="4">
        <f t="shared" si="59"/>
        <v>2.5000000000000001E-2</v>
      </c>
      <c r="AI947" s="4">
        <f t="shared" si="59"/>
        <v>6.5000000000000006E-3</v>
      </c>
      <c r="AK947" s="10">
        <f>Q947*(0.0162*(2.5^3.0252))+R947*(0.0162*(7.5^3.0252))</f>
        <v>0.25903779153143841</v>
      </c>
    </row>
    <row r="948" spans="1:37" ht="12.75" customHeight="1">
      <c r="A948" s="12">
        <v>67</v>
      </c>
      <c r="B948" s="12">
        <v>5</v>
      </c>
      <c r="C948" s="12">
        <v>2</v>
      </c>
      <c r="D948" s="5">
        <v>39486</v>
      </c>
      <c r="E948" s="6" t="s">
        <v>73</v>
      </c>
      <c r="F948" s="4" t="s">
        <v>131</v>
      </c>
      <c r="G948" s="11" t="s">
        <v>132</v>
      </c>
      <c r="H948" s="12" t="s">
        <v>155</v>
      </c>
      <c r="I948" s="12" t="s">
        <v>93</v>
      </c>
      <c r="J948" s="12" t="s">
        <v>41</v>
      </c>
      <c r="K948" s="11">
        <v>6</v>
      </c>
      <c r="L948" s="4" t="str">
        <f t="shared" si="56"/>
        <v>5-10</v>
      </c>
      <c r="M948" s="12" t="s">
        <v>76</v>
      </c>
      <c r="N948" s="12">
        <v>18</v>
      </c>
      <c r="O948" s="12" t="s">
        <v>55</v>
      </c>
      <c r="P948" s="6" t="s">
        <v>56</v>
      </c>
      <c r="Q948" s="15">
        <v>6</v>
      </c>
      <c r="AE948" s="4">
        <f t="shared" si="57"/>
        <v>2.5</v>
      </c>
      <c r="AF948" s="8">
        <f t="shared" si="58"/>
        <v>6</v>
      </c>
      <c r="AG948" s="8">
        <v>1.05</v>
      </c>
      <c r="AH948" s="4">
        <f t="shared" si="59"/>
        <v>0.15</v>
      </c>
      <c r="AI948" s="4">
        <f t="shared" si="59"/>
        <v>2.6250000000000002E-2</v>
      </c>
      <c r="AK948" s="10">
        <f>Q948*(0.0109*(2.5^3.0249))+R948*(0.0109*(7.5^3.0249))</f>
        <v>1.0454577359319237</v>
      </c>
    </row>
    <row r="949" spans="1:37" ht="12.75" customHeight="1">
      <c r="A949" s="12">
        <v>67</v>
      </c>
      <c r="B949" s="12">
        <v>5</v>
      </c>
      <c r="C949" s="12">
        <v>2</v>
      </c>
      <c r="D949" s="5">
        <v>39486</v>
      </c>
      <c r="E949" s="6" t="s">
        <v>73</v>
      </c>
      <c r="F949" s="4" t="s">
        <v>131</v>
      </c>
      <c r="G949" s="11" t="s">
        <v>132</v>
      </c>
      <c r="H949" s="12" t="s">
        <v>155</v>
      </c>
      <c r="I949" s="12" t="s">
        <v>93</v>
      </c>
      <c r="J949" s="12" t="s">
        <v>41</v>
      </c>
      <c r="K949" s="11">
        <v>6</v>
      </c>
      <c r="L949" s="4" t="str">
        <f t="shared" si="56"/>
        <v>5-10</v>
      </c>
      <c r="M949" s="12" t="s">
        <v>76</v>
      </c>
      <c r="N949" s="12">
        <v>19</v>
      </c>
      <c r="O949" s="12" t="s">
        <v>71</v>
      </c>
      <c r="P949" s="6" t="s">
        <v>46</v>
      </c>
      <c r="Q949" s="15">
        <v>20</v>
      </c>
      <c r="AE949" s="4">
        <f t="shared" si="57"/>
        <v>2.5</v>
      </c>
      <c r="AF949" s="8">
        <f t="shared" si="58"/>
        <v>20</v>
      </c>
      <c r="AG949" s="8">
        <v>2.78</v>
      </c>
      <c r="AH949" s="4">
        <f t="shared" si="59"/>
        <v>0.5</v>
      </c>
      <c r="AI949" s="4">
        <f t="shared" si="59"/>
        <v>6.9499999999999992E-2</v>
      </c>
      <c r="AK949" s="10">
        <f>Q949*(0.0089*(2.5^3))+R949*(0.0089*(7.5^3))</f>
        <v>2.78125</v>
      </c>
    </row>
    <row r="950" spans="1:37" ht="12.75" customHeight="1">
      <c r="A950" s="12">
        <v>68</v>
      </c>
      <c r="B950" s="12">
        <v>5</v>
      </c>
      <c r="C950" s="12">
        <v>1</v>
      </c>
      <c r="D950" s="5">
        <v>39486</v>
      </c>
      <c r="E950" s="6" t="s">
        <v>37</v>
      </c>
      <c r="F950" s="12" t="s">
        <v>126</v>
      </c>
      <c r="G950" s="12" t="s">
        <v>126</v>
      </c>
      <c r="H950" s="12" t="s">
        <v>152</v>
      </c>
      <c r="I950" s="12" t="s">
        <v>57</v>
      </c>
      <c r="J950" s="12" t="s">
        <v>110</v>
      </c>
      <c r="K950" s="11">
        <v>25</v>
      </c>
      <c r="L950" s="4" t="str">
        <f t="shared" si="56"/>
        <v>20-25</v>
      </c>
      <c r="M950" s="12" t="s">
        <v>94</v>
      </c>
      <c r="N950" s="12">
        <v>1</v>
      </c>
      <c r="O950" s="12" t="s">
        <v>77</v>
      </c>
      <c r="P950" s="6" t="s">
        <v>48</v>
      </c>
      <c r="T950" s="7">
        <v>1</v>
      </c>
      <c r="AE950" s="4">
        <f t="shared" si="57"/>
        <v>25</v>
      </c>
      <c r="AF950" s="8">
        <f t="shared" si="58"/>
        <v>1</v>
      </c>
      <c r="AG950" s="8">
        <v>423.41</v>
      </c>
      <c r="AH950" s="4">
        <f t="shared" si="59"/>
        <v>2.5000000000000001E-2</v>
      </c>
      <c r="AI950" s="4">
        <f t="shared" si="59"/>
        <v>10.58525</v>
      </c>
      <c r="AK950" s="10">
        <f>R950*(0.0428*(7.5^2.858))+S950*(0.0428*(15^2.858))+T950*(0.0428*(25^2.858))+U950*(0.0428*(35^2.858))</f>
        <v>423.40532317837847</v>
      </c>
    </row>
    <row r="951" spans="1:37" ht="12.75" customHeight="1">
      <c r="A951" s="12">
        <v>68</v>
      </c>
      <c r="B951" s="12">
        <v>5</v>
      </c>
      <c r="C951" s="12">
        <v>1</v>
      </c>
      <c r="D951" s="5">
        <v>39486</v>
      </c>
      <c r="E951" s="6" t="s">
        <v>37</v>
      </c>
      <c r="F951" s="12" t="s">
        <v>126</v>
      </c>
      <c r="G951" s="12" t="s">
        <v>126</v>
      </c>
      <c r="H951" s="12" t="s">
        <v>152</v>
      </c>
      <c r="I951" s="12" t="s">
        <v>57</v>
      </c>
      <c r="J951" s="12" t="s">
        <v>110</v>
      </c>
      <c r="K951" s="11">
        <v>25</v>
      </c>
      <c r="L951" s="4" t="str">
        <f t="shared" si="56"/>
        <v>20-25</v>
      </c>
      <c r="M951" s="12" t="s">
        <v>94</v>
      </c>
      <c r="N951" s="12">
        <v>2</v>
      </c>
      <c r="O951" s="12" t="s">
        <v>52</v>
      </c>
      <c r="P951" s="6" t="s">
        <v>46</v>
      </c>
      <c r="T951" s="24">
        <f>500+500</f>
        <v>1000</v>
      </c>
      <c r="AE951" s="4">
        <f t="shared" si="57"/>
        <v>25</v>
      </c>
      <c r="AF951" s="8">
        <f t="shared" si="58"/>
        <v>1000</v>
      </c>
      <c r="AG951" s="8">
        <v>152955.54</v>
      </c>
      <c r="AH951" s="4">
        <f t="shared" si="59"/>
        <v>25</v>
      </c>
      <c r="AI951" s="4">
        <f t="shared" si="59"/>
        <v>3823.8885</v>
      </c>
      <c r="AJ951" s="13"/>
      <c r="AK951" s="10">
        <f>Q951*(0.01*(((2.5-1.82)/1.15)^3.208))+R951*(0.01*(((7.5-1.82)/1.15)^3.208))+S951*(0.01*(((15-1.82)/1.15)^3.208))+T951*(0.01*(((25-1.82)/1.15)^3.208))</f>
        <v>152955.54183005673</v>
      </c>
    </row>
    <row r="952" spans="1:37" ht="12.75" customHeight="1">
      <c r="A952" s="12">
        <v>68</v>
      </c>
      <c r="B952" s="12">
        <v>5</v>
      </c>
      <c r="C952" s="12">
        <v>1</v>
      </c>
      <c r="D952" s="5">
        <v>39486</v>
      </c>
      <c r="E952" s="6" t="s">
        <v>37</v>
      </c>
      <c r="F952" s="12" t="s">
        <v>126</v>
      </c>
      <c r="G952" s="12" t="s">
        <v>126</v>
      </c>
      <c r="H952" s="12" t="s">
        <v>152</v>
      </c>
      <c r="I952" s="12" t="s">
        <v>57</v>
      </c>
      <c r="J952" s="12" t="s">
        <v>110</v>
      </c>
      <c r="K952" s="11">
        <v>25</v>
      </c>
      <c r="L952" s="4" t="str">
        <f t="shared" si="56"/>
        <v>20-25</v>
      </c>
      <c r="M952" s="12" t="s">
        <v>94</v>
      </c>
      <c r="N952" s="12">
        <v>3</v>
      </c>
      <c r="O952" s="12" t="s">
        <v>79</v>
      </c>
      <c r="P952" s="12" t="s">
        <v>54</v>
      </c>
      <c r="U952" s="7">
        <v>1</v>
      </c>
      <c r="AE952" s="4">
        <f t="shared" si="57"/>
        <v>35</v>
      </c>
      <c r="AF952" s="8">
        <f t="shared" si="58"/>
        <v>1</v>
      </c>
      <c r="AG952" s="8">
        <v>872.21</v>
      </c>
      <c r="AH952" s="4">
        <f t="shared" si="59"/>
        <v>2.5000000000000001E-2</v>
      </c>
      <c r="AI952" s="4">
        <f t="shared" si="59"/>
        <v>21.805250000000001</v>
      </c>
      <c r="AK952" s="10">
        <f>Q952*(0.024*(2.5^2.93))+R952*(0.024*(7.5^2.93))+S952*(0.0225*((15/1.03416)^3))+T952*(0.0225*((25/1.03416)^3))+U952*(0.0225*((35/1.03416)^3))</f>
        <v>872.21478418319157</v>
      </c>
    </row>
    <row r="953" spans="1:37" s="9" customFormat="1" ht="12.75" customHeight="1">
      <c r="A953" s="12">
        <v>68</v>
      </c>
      <c r="B953" s="12">
        <v>5</v>
      </c>
      <c r="C953" s="12">
        <v>1</v>
      </c>
      <c r="D953" s="5">
        <v>39486</v>
      </c>
      <c r="E953" s="6" t="s">
        <v>37</v>
      </c>
      <c r="F953" s="12" t="s">
        <v>126</v>
      </c>
      <c r="G953" s="12" t="s">
        <v>126</v>
      </c>
      <c r="H953" s="12" t="s">
        <v>152</v>
      </c>
      <c r="I953" s="12" t="s">
        <v>57</v>
      </c>
      <c r="J953" s="12" t="s">
        <v>110</v>
      </c>
      <c r="K953" s="11">
        <v>25</v>
      </c>
      <c r="L953" s="4" t="str">
        <f t="shared" si="56"/>
        <v>20-25</v>
      </c>
      <c r="M953" s="12" t="s">
        <v>94</v>
      </c>
      <c r="N953" s="12">
        <v>4</v>
      </c>
      <c r="O953" s="12" t="s">
        <v>60</v>
      </c>
      <c r="P953" s="12" t="s">
        <v>48</v>
      </c>
      <c r="Q953" s="7"/>
      <c r="R953" s="7"/>
      <c r="S953" s="7">
        <v>2</v>
      </c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4">
        <f t="shared" si="57"/>
        <v>15</v>
      </c>
      <c r="AF953" s="8">
        <f t="shared" si="58"/>
        <v>2</v>
      </c>
      <c r="AG953" s="8">
        <v>106.32</v>
      </c>
      <c r="AH953" s="4">
        <f t="shared" si="59"/>
        <v>0.05</v>
      </c>
      <c r="AI953" s="4">
        <f t="shared" si="59"/>
        <v>2.6579999999999999</v>
      </c>
      <c r="AJ953" s="4"/>
      <c r="AK953" s="10">
        <f>Q953*(0.0197*(2.5^2.9174))+R953*(0.0197*(7.5^2.9174))+S953*(0.0197*(15^2.9174))</f>
        <v>106.32242195597048</v>
      </c>
    </row>
    <row r="954" spans="1:37" s="13" customFormat="1" ht="12.75" customHeight="1">
      <c r="A954" s="12">
        <v>68</v>
      </c>
      <c r="B954" s="12">
        <v>5</v>
      </c>
      <c r="C954" s="12">
        <v>1</v>
      </c>
      <c r="D954" s="5">
        <v>39486</v>
      </c>
      <c r="E954" s="6" t="s">
        <v>37</v>
      </c>
      <c r="F954" s="12" t="s">
        <v>126</v>
      </c>
      <c r="G954" s="12" t="s">
        <v>126</v>
      </c>
      <c r="H954" s="12" t="s">
        <v>152</v>
      </c>
      <c r="I954" s="12" t="s">
        <v>57</v>
      </c>
      <c r="J954" s="12" t="s">
        <v>110</v>
      </c>
      <c r="K954" s="11">
        <v>25</v>
      </c>
      <c r="L954" s="4" t="str">
        <f t="shared" si="56"/>
        <v>20-25</v>
      </c>
      <c r="M954" s="12" t="s">
        <v>94</v>
      </c>
      <c r="N954" s="12">
        <v>5</v>
      </c>
      <c r="O954" s="12" t="s">
        <v>58</v>
      </c>
      <c r="P954" s="12" t="s">
        <v>46</v>
      </c>
      <c r="Q954" s="7"/>
      <c r="R954" s="7"/>
      <c r="S954" s="7">
        <v>1</v>
      </c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4">
        <f t="shared" si="57"/>
        <v>15</v>
      </c>
      <c r="AF954" s="8">
        <f t="shared" si="58"/>
        <v>1</v>
      </c>
      <c r="AG954" s="8">
        <v>44.44</v>
      </c>
      <c r="AH954" s="4">
        <f t="shared" si="59"/>
        <v>2.5000000000000001E-2</v>
      </c>
      <c r="AI954" s="4">
        <f t="shared" si="59"/>
        <v>1.111</v>
      </c>
      <c r="AK954" s="10">
        <f>Q954*(0.0145*((2.5/1.08175)^3.053))+R954*(0.0145*((7.5/1.08175)^3.053))+S954*(0.0145*((15/1.08175)^3.053))+T954*(0.0145*((25/1.08175)^3.053))+U954*(0.0145*((35/1.08175)^3.053))+V954*(0.0145*((45/1.08175)^3.053))+W954*(0.0145*((55/1.08175)^3.053))</f>
        <v>44.441138743501973</v>
      </c>
    </row>
    <row r="955" spans="1:37" ht="12.75" customHeight="1">
      <c r="A955" s="12">
        <v>68</v>
      </c>
      <c r="B955" s="12">
        <v>5</v>
      </c>
      <c r="C955" s="12">
        <v>1</v>
      </c>
      <c r="D955" s="5">
        <v>39486</v>
      </c>
      <c r="E955" s="6" t="s">
        <v>37</v>
      </c>
      <c r="F955" s="12" t="s">
        <v>126</v>
      </c>
      <c r="G955" s="12" t="s">
        <v>126</v>
      </c>
      <c r="H955" s="12" t="s">
        <v>152</v>
      </c>
      <c r="I955" s="12" t="s">
        <v>57</v>
      </c>
      <c r="J955" s="12" t="s">
        <v>110</v>
      </c>
      <c r="K955" s="11">
        <v>25</v>
      </c>
      <c r="L955" s="4" t="str">
        <f t="shared" si="56"/>
        <v>20-25</v>
      </c>
      <c r="M955" s="12" t="s">
        <v>94</v>
      </c>
      <c r="N955" s="12">
        <v>6</v>
      </c>
      <c r="O955" s="12" t="s">
        <v>154</v>
      </c>
      <c r="P955" s="6" t="s">
        <v>63</v>
      </c>
      <c r="U955" s="7">
        <v>1</v>
      </c>
      <c r="AE955" s="4">
        <f t="shared" si="57"/>
        <v>35</v>
      </c>
      <c r="AF955" s="8">
        <f t="shared" si="58"/>
        <v>1</v>
      </c>
      <c r="AG955" s="8">
        <v>676.88</v>
      </c>
      <c r="AH955" s="4">
        <f t="shared" si="59"/>
        <v>2.5000000000000001E-2</v>
      </c>
      <c r="AI955" s="4">
        <f t="shared" si="59"/>
        <v>16.922000000000001</v>
      </c>
      <c r="AK955" s="10">
        <f>U955*(0.0159*(35^2.998))</f>
        <v>676.88224316580556</v>
      </c>
    </row>
    <row r="956" spans="1:37" ht="12.75" customHeight="1">
      <c r="A956" s="12">
        <v>68</v>
      </c>
      <c r="B956" s="12">
        <v>5</v>
      </c>
      <c r="C956" s="12">
        <v>1</v>
      </c>
      <c r="D956" s="5">
        <v>39486</v>
      </c>
      <c r="E956" s="6" t="s">
        <v>37</v>
      </c>
      <c r="F956" s="12" t="s">
        <v>126</v>
      </c>
      <c r="G956" s="12" t="s">
        <v>126</v>
      </c>
      <c r="H956" s="12" t="s">
        <v>152</v>
      </c>
      <c r="I956" s="12" t="s">
        <v>57</v>
      </c>
      <c r="J956" s="12" t="s">
        <v>110</v>
      </c>
      <c r="K956" s="11">
        <v>25</v>
      </c>
      <c r="L956" s="4" t="str">
        <f t="shared" si="56"/>
        <v>20-25</v>
      </c>
      <c r="M956" s="12" t="s">
        <v>94</v>
      </c>
      <c r="N956" s="12">
        <v>7</v>
      </c>
      <c r="O956" s="12" t="s">
        <v>95</v>
      </c>
      <c r="P956" s="6" t="s">
        <v>56</v>
      </c>
      <c r="U956" s="7">
        <v>2</v>
      </c>
      <c r="AE956" s="4">
        <f t="shared" si="57"/>
        <v>35</v>
      </c>
      <c r="AF956" s="8">
        <f t="shared" si="58"/>
        <v>2</v>
      </c>
      <c r="AG956" s="8">
        <v>1694.21</v>
      </c>
      <c r="AH956" s="4">
        <f t="shared" si="59"/>
        <v>0.05</v>
      </c>
      <c r="AI956" s="4">
        <f t="shared" si="59"/>
        <v>42.355249999999998</v>
      </c>
      <c r="AK956" s="10">
        <f>S956*(0.0204*(15^2.991))+T956*(0.0204*(25^2.991))+U956*(0.0204*(35^2.991))</f>
        <v>1694.2117278781095</v>
      </c>
    </row>
    <row r="957" spans="1:37" ht="12.75" customHeight="1">
      <c r="A957" s="12">
        <v>68</v>
      </c>
      <c r="B957" s="12">
        <v>5</v>
      </c>
      <c r="C957" s="12">
        <v>1</v>
      </c>
      <c r="D957" s="5">
        <v>39486</v>
      </c>
      <c r="E957" s="6" t="s">
        <v>37</v>
      </c>
      <c r="F957" s="12" t="s">
        <v>126</v>
      </c>
      <c r="G957" s="12" t="s">
        <v>126</v>
      </c>
      <c r="H957" s="12" t="s">
        <v>152</v>
      </c>
      <c r="I957" s="12" t="s">
        <v>57</v>
      </c>
      <c r="J957" s="12" t="s">
        <v>110</v>
      </c>
      <c r="K957" s="11">
        <v>25</v>
      </c>
      <c r="L957" s="4" t="str">
        <f t="shared" si="56"/>
        <v>20-25</v>
      </c>
      <c r="M957" s="12" t="s">
        <v>94</v>
      </c>
      <c r="N957" s="12">
        <v>8</v>
      </c>
      <c r="O957" s="12" t="s">
        <v>68</v>
      </c>
      <c r="P957" s="6" t="s">
        <v>46</v>
      </c>
      <c r="T957" s="7">
        <v>2</v>
      </c>
      <c r="AE957" s="4">
        <f t="shared" si="57"/>
        <v>25</v>
      </c>
      <c r="AF957" s="8">
        <f t="shared" si="58"/>
        <v>2</v>
      </c>
      <c r="AG957" s="8">
        <v>315.3</v>
      </c>
      <c r="AH957" s="4">
        <f t="shared" si="59"/>
        <v>0.05</v>
      </c>
      <c r="AI957" s="4">
        <f t="shared" si="59"/>
        <v>7.8825000000000003</v>
      </c>
      <c r="AK957" s="10">
        <f>Q957*(0.0208*((2.5/1.21)^3))+R957*(0.0208*((7.5/1.21)^3))+S957*(0.0208*((15/1.21)^3))+T957*(0.0079*(25^3.076))+U957*(0.0079*(35^3.076))</f>
        <v>315.29751916451954</v>
      </c>
    </row>
    <row r="958" spans="1:37" ht="12.75" customHeight="1">
      <c r="A958" s="12">
        <v>68</v>
      </c>
      <c r="B958" s="12">
        <v>5</v>
      </c>
      <c r="C958" s="12">
        <v>1</v>
      </c>
      <c r="D958" s="5">
        <v>39486</v>
      </c>
      <c r="E958" s="6" t="s">
        <v>37</v>
      </c>
      <c r="F958" s="12" t="s">
        <v>126</v>
      </c>
      <c r="G958" s="12" t="s">
        <v>126</v>
      </c>
      <c r="H958" s="12" t="s">
        <v>152</v>
      </c>
      <c r="I958" s="12" t="s">
        <v>57</v>
      </c>
      <c r="J958" s="12" t="s">
        <v>110</v>
      </c>
      <c r="K958" s="11">
        <v>25</v>
      </c>
      <c r="L958" s="4" t="str">
        <f t="shared" si="56"/>
        <v>20-25</v>
      </c>
      <c r="M958" s="12" t="s">
        <v>94</v>
      </c>
      <c r="N958" s="12">
        <v>9</v>
      </c>
      <c r="O958" s="12" t="s">
        <v>120</v>
      </c>
      <c r="P958" s="6" t="s">
        <v>54</v>
      </c>
      <c r="U958" s="7">
        <v>1</v>
      </c>
      <c r="AE958" s="4">
        <f t="shared" si="57"/>
        <v>35</v>
      </c>
      <c r="AF958" s="8">
        <f t="shared" si="58"/>
        <v>1</v>
      </c>
      <c r="AG958" s="8">
        <v>759.68</v>
      </c>
      <c r="AH958" s="4">
        <f t="shared" si="59"/>
        <v>2.5000000000000001E-2</v>
      </c>
      <c r="AI958" s="4">
        <f t="shared" si="59"/>
        <v>18.991999999999997</v>
      </c>
      <c r="AJ958" s="4" t="s">
        <v>140</v>
      </c>
      <c r="AK958" s="10">
        <f>R958*(0.0162*(7.5^3.0252))+S958*(0.0162*(15^3.0252))+T958*(0.0162*(25^3.0252))+U958*(0.0162*(35^3.0252))+V958*(0.0162*(45^3.0252))</f>
        <v>759.67819720000477</v>
      </c>
    </row>
    <row r="959" spans="1:37" ht="12.75" customHeight="1">
      <c r="A959" s="12">
        <v>68</v>
      </c>
      <c r="B959" s="12">
        <v>5</v>
      </c>
      <c r="C959" s="12">
        <v>1</v>
      </c>
      <c r="D959" s="5">
        <v>39486</v>
      </c>
      <c r="E959" s="6" t="s">
        <v>37</v>
      </c>
      <c r="F959" s="12" t="s">
        <v>126</v>
      </c>
      <c r="G959" s="12" t="s">
        <v>126</v>
      </c>
      <c r="H959" s="12" t="s">
        <v>152</v>
      </c>
      <c r="I959" s="12" t="s">
        <v>57</v>
      </c>
      <c r="J959" s="12" t="s">
        <v>110</v>
      </c>
      <c r="K959" s="11">
        <v>25</v>
      </c>
      <c r="L959" s="4" t="str">
        <f t="shared" si="56"/>
        <v>20-25</v>
      </c>
      <c r="M959" s="12" t="s">
        <v>94</v>
      </c>
      <c r="N959" s="12">
        <v>10</v>
      </c>
      <c r="O959" s="12" t="s">
        <v>49</v>
      </c>
      <c r="P959" s="6" t="s">
        <v>46</v>
      </c>
      <c r="R959" s="7">
        <v>2</v>
      </c>
      <c r="AE959" s="4">
        <f t="shared" si="57"/>
        <v>7.5</v>
      </c>
      <c r="AF959" s="8">
        <f t="shared" si="58"/>
        <v>2</v>
      </c>
      <c r="AG959" s="8">
        <v>12.18</v>
      </c>
      <c r="AH959" s="4">
        <f t="shared" si="59"/>
        <v>0.05</v>
      </c>
      <c r="AI959" s="4">
        <f t="shared" si="59"/>
        <v>0.30449999999999999</v>
      </c>
      <c r="AK959" s="10">
        <f>Q959*(0.007*(2.5^3.39))+R959*(0.0126*(7.5^3.0673))+S959*(0.0126*(15^3.0673))+T959*(0.0126*(25^3.0673))+U959*(0.0126*(35^3.0673))</f>
        <v>12.175195793543107</v>
      </c>
    </row>
    <row r="960" spans="1:37" ht="12.75" customHeight="1">
      <c r="A960" s="12">
        <v>68</v>
      </c>
      <c r="B960" s="12">
        <v>5</v>
      </c>
      <c r="C960" s="12">
        <v>1</v>
      </c>
      <c r="D960" s="5">
        <v>39486</v>
      </c>
      <c r="E960" s="6" t="s">
        <v>37</v>
      </c>
      <c r="F960" s="12" t="s">
        <v>126</v>
      </c>
      <c r="G960" s="12" t="s">
        <v>126</v>
      </c>
      <c r="H960" s="12" t="s">
        <v>152</v>
      </c>
      <c r="I960" s="12" t="s">
        <v>57</v>
      </c>
      <c r="J960" s="12" t="s">
        <v>110</v>
      </c>
      <c r="K960" s="11">
        <v>25</v>
      </c>
      <c r="L960" s="4" t="str">
        <f t="shared" si="56"/>
        <v>20-25</v>
      </c>
      <c r="M960" s="12" t="s">
        <v>94</v>
      </c>
      <c r="N960" s="12">
        <v>11</v>
      </c>
      <c r="O960" s="12" t="s">
        <v>47</v>
      </c>
      <c r="P960" s="12" t="s">
        <v>48</v>
      </c>
      <c r="R960" s="7">
        <v>2</v>
      </c>
      <c r="AE960" s="4">
        <f t="shared" si="57"/>
        <v>7.5</v>
      </c>
      <c r="AF960" s="8">
        <f t="shared" si="58"/>
        <v>2</v>
      </c>
      <c r="AG960" s="8">
        <v>24.68</v>
      </c>
      <c r="AH960" s="4">
        <f t="shared" si="59"/>
        <v>0.05</v>
      </c>
      <c r="AI960" s="4">
        <f t="shared" si="59"/>
        <v>0.61699999999999999</v>
      </c>
      <c r="AK960" s="10">
        <f>Q960*(0.0251*(2.5^3.076))+R960*(0.0251*(7.5^3.076))+S960*(0.0251*(15^3.076))</f>
        <v>24.682671504480933</v>
      </c>
    </row>
    <row r="961" spans="1:37" s="13" customFormat="1" ht="12.75" customHeight="1">
      <c r="A961" s="12">
        <v>68</v>
      </c>
      <c r="B961" s="12">
        <v>5</v>
      </c>
      <c r="C961" s="12">
        <v>1</v>
      </c>
      <c r="D961" s="5">
        <v>39486</v>
      </c>
      <c r="E961" s="6" t="s">
        <v>37</v>
      </c>
      <c r="F961" s="12" t="s">
        <v>126</v>
      </c>
      <c r="G961" s="12" t="s">
        <v>126</v>
      </c>
      <c r="H961" s="12" t="s">
        <v>152</v>
      </c>
      <c r="I961" s="12" t="s">
        <v>57</v>
      </c>
      <c r="J961" s="12" t="s">
        <v>110</v>
      </c>
      <c r="K961" s="11">
        <v>25</v>
      </c>
      <c r="L961" s="4" t="str">
        <f t="shared" si="56"/>
        <v>20-25</v>
      </c>
      <c r="M961" s="12" t="s">
        <v>94</v>
      </c>
      <c r="N961" s="12">
        <v>12</v>
      </c>
      <c r="O961" s="12" t="s">
        <v>59</v>
      </c>
      <c r="P961" s="6" t="s">
        <v>46</v>
      </c>
      <c r="Q961" s="7"/>
      <c r="R961" s="7">
        <v>1</v>
      </c>
      <c r="S961" s="7">
        <v>1</v>
      </c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4">
        <f t="shared" si="57"/>
        <v>11.3</v>
      </c>
      <c r="AF961" s="8">
        <f t="shared" si="58"/>
        <v>2</v>
      </c>
      <c r="AG961" s="8">
        <v>42.46</v>
      </c>
      <c r="AH961" s="4">
        <f t="shared" si="59"/>
        <v>0.05</v>
      </c>
      <c r="AI961" s="4">
        <f t="shared" si="59"/>
        <v>1.0615000000000001</v>
      </c>
      <c r="AJ961" s="4"/>
      <c r="AK961" s="10">
        <f>Q961*(0.0093*(2.5^3.07))+R961*(0.0093*(7.5^3.07))+S961*(0.0093*(15^3.07))+T961*(0.0126*(25^3.0673))</f>
        <v>42.456496253983694</v>
      </c>
    </row>
    <row r="962" spans="1:37" ht="12.75" customHeight="1">
      <c r="A962" s="12">
        <v>68</v>
      </c>
      <c r="B962" s="12">
        <v>5</v>
      </c>
      <c r="C962" s="12">
        <v>1</v>
      </c>
      <c r="D962" s="5">
        <v>39486</v>
      </c>
      <c r="E962" s="6" t="s">
        <v>37</v>
      </c>
      <c r="F962" s="12" t="s">
        <v>126</v>
      </c>
      <c r="G962" s="12" t="s">
        <v>126</v>
      </c>
      <c r="H962" s="12" t="s">
        <v>152</v>
      </c>
      <c r="I962" s="12" t="s">
        <v>57</v>
      </c>
      <c r="J962" s="12" t="s">
        <v>110</v>
      </c>
      <c r="K962" s="11">
        <v>25</v>
      </c>
      <c r="L962" s="4" t="str">
        <f t="shared" ref="L962:L1025" si="60">IF(K962&lt;=5,"0-5",IF(K962&lt;=10,"5-10",IF(K962&lt;=15,"10-15",IF(K962&lt;=20,"15-20",IF(K962&lt;=25,"20-25",IF(K962&lt;=30,"25-30",IF(K962&lt;=35,"30-35","35-40")))))))</f>
        <v>20-25</v>
      </c>
      <c r="M962" s="12" t="s">
        <v>94</v>
      </c>
      <c r="N962" s="12">
        <v>13</v>
      </c>
      <c r="O962" s="12" t="s">
        <v>72</v>
      </c>
      <c r="P962" s="6" t="s">
        <v>46</v>
      </c>
      <c r="R962" s="15">
        <v>2</v>
      </c>
      <c r="AE962" s="4">
        <f t="shared" ref="AE962:AE1025" si="61">ROUND(((Q962*2.5)+(R962*7.5)+(S962*15)+(T962*25)+(U962*35)+(V962*45)+(W962*55)+(X962*65)+(Y962*75)+(Z962*85)+(AA962*95)+(AB962*105)+(AC962*115)+(AD962*195))/(SUM(Q962:AD962)),1)</f>
        <v>7.5</v>
      </c>
      <c r="AF962" s="8">
        <f t="shared" ref="AF962:AF1025" si="62">SUM(Q962:AD962)</f>
        <v>2</v>
      </c>
      <c r="AG962" s="8">
        <v>11.61</v>
      </c>
      <c r="AH962" s="4">
        <f t="shared" ref="AH962:AI1025" si="63">AF962/40</f>
        <v>0.05</v>
      </c>
      <c r="AI962" s="4">
        <f t="shared" si="63"/>
        <v>0.29025000000000001</v>
      </c>
      <c r="AK962" s="10">
        <f>Q962*(0.0128*(2.5^3.036))+R962*(0.0128*(7.5^3.036))+S962*(0.0128*(15^3.036))</f>
        <v>11.612506256000772</v>
      </c>
    </row>
    <row r="963" spans="1:37" ht="12.75" customHeight="1">
      <c r="A963" s="12">
        <v>68</v>
      </c>
      <c r="B963" s="12">
        <v>5</v>
      </c>
      <c r="C963" s="12">
        <v>1</v>
      </c>
      <c r="D963" s="5">
        <v>39486</v>
      </c>
      <c r="E963" s="6" t="s">
        <v>37</v>
      </c>
      <c r="F963" s="12" t="s">
        <v>126</v>
      </c>
      <c r="G963" s="12" t="s">
        <v>126</v>
      </c>
      <c r="H963" s="12" t="s">
        <v>152</v>
      </c>
      <c r="I963" s="12" t="s">
        <v>57</v>
      </c>
      <c r="J963" s="12" t="s">
        <v>110</v>
      </c>
      <c r="K963" s="11">
        <v>25</v>
      </c>
      <c r="L963" s="4" t="str">
        <f t="shared" si="60"/>
        <v>20-25</v>
      </c>
      <c r="M963" s="12" t="s">
        <v>94</v>
      </c>
      <c r="N963" s="12">
        <v>14</v>
      </c>
      <c r="O963" s="12" t="s">
        <v>85</v>
      </c>
      <c r="P963" s="6" t="s">
        <v>46</v>
      </c>
      <c r="Q963" s="7">
        <v>3</v>
      </c>
      <c r="AE963" s="4">
        <f t="shared" si="61"/>
        <v>2.5</v>
      </c>
      <c r="AF963" s="8">
        <f t="shared" si="62"/>
        <v>3</v>
      </c>
      <c r="AG963" s="8">
        <v>0.43</v>
      </c>
      <c r="AH963" s="4">
        <f t="shared" si="63"/>
        <v>7.4999999999999997E-2</v>
      </c>
      <c r="AI963" s="4">
        <f t="shared" si="63"/>
        <v>1.0749999999999999E-2</v>
      </c>
      <c r="AK963" s="10">
        <f>Q963*(0.0091*(2.5^3))+R963*(0.0091*(7.5^3))</f>
        <v>0.42656249999999996</v>
      </c>
    </row>
    <row r="964" spans="1:37" ht="12.75" customHeight="1">
      <c r="A964" s="12">
        <v>68</v>
      </c>
      <c r="B964" s="12">
        <v>5</v>
      </c>
      <c r="C964" s="12">
        <v>1</v>
      </c>
      <c r="D964" s="5">
        <v>39486</v>
      </c>
      <c r="E964" s="6" t="s">
        <v>37</v>
      </c>
      <c r="F964" s="12" t="s">
        <v>126</v>
      </c>
      <c r="G964" s="12" t="s">
        <v>126</v>
      </c>
      <c r="H964" s="12" t="s">
        <v>152</v>
      </c>
      <c r="I964" s="12" t="s">
        <v>57</v>
      </c>
      <c r="J964" s="12" t="s">
        <v>110</v>
      </c>
      <c r="K964" s="11">
        <v>25</v>
      </c>
      <c r="L964" s="4" t="str">
        <f t="shared" si="60"/>
        <v>20-25</v>
      </c>
      <c r="M964" s="12" t="s">
        <v>94</v>
      </c>
      <c r="N964" s="12">
        <v>15</v>
      </c>
      <c r="O964" s="12" t="s">
        <v>55</v>
      </c>
      <c r="P964" s="6" t="s">
        <v>56</v>
      </c>
      <c r="Q964" s="7">
        <v>2</v>
      </c>
      <c r="AE964" s="4">
        <f t="shared" si="61"/>
        <v>2.5</v>
      </c>
      <c r="AF964" s="8">
        <f t="shared" si="62"/>
        <v>2</v>
      </c>
      <c r="AG964" s="8">
        <v>0.35</v>
      </c>
      <c r="AH964" s="4">
        <f t="shared" si="63"/>
        <v>0.05</v>
      </c>
      <c r="AI964" s="4">
        <f t="shared" si="63"/>
        <v>8.7499999999999991E-3</v>
      </c>
      <c r="AK964" s="10">
        <f>Q964*(0.0109*(2.5^3.0249))+R964*(0.0109*(7.5^3.0249))</f>
        <v>0.34848591197730788</v>
      </c>
    </row>
    <row r="965" spans="1:37" s="12" customFormat="1" ht="12.75" customHeight="1">
      <c r="A965" s="12">
        <v>68</v>
      </c>
      <c r="B965" s="12">
        <v>5</v>
      </c>
      <c r="C965" s="12">
        <v>1</v>
      </c>
      <c r="D965" s="5">
        <v>39486</v>
      </c>
      <c r="E965" s="6" t="s">
        <v>37</v>
      </c>
      <c r="F965" s="12" t="s">
        <v>126</v>
      </c>
      <c r="G965" s="12" t="s">
        <v>126</v>
      </c>
      <c r="H965" s="12" t="s">
        <v>152</v>
      </c>
      <c r="I965" s="12" t="s">
        <v>57</v>
      </c>
      <c r="J965" s="12" t="s">
        <v>110</v>
      </c>
      <c r="K965" s="11">
        <v>25</v>
      </c>
      <c r="L965" s="4" t="str">
        <f t="shared" si="60"/>
        <v>20-25</v>
      </c>
      <c r="M965" s="12" t="s">
        <v>94</v>
      </c>
      <c r="N965" s="12">
        <v>16</v>
      </c>
      <c r="O965" s="12" t="s">
        <v>50</v>
      </c>
      <c r="P965" s="6" t="s">
        <v>46</v>
      </c>
      <c r="Q965" s="7"/>
      <c r="R965" s="15">
        <v>1</v>
      </c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4">
        <f t="shared" si="61"/>
        <v>7.5</v>
      </c>
      <c r="AF965" s="8">
        <f t="shared" si="62"/>
        <v>1</v>
      </c>
      <c r="AG965" s="8">
        <v>6.08</v>
      </c>
      <c r="AH965" s="4">
        <f t="shared" si="63"/>
        <v>2.5000000000000001E-2</v>
      </c>
      <c r="AI965" s="4">
        <f t="shared" si="63"/>
        <v>0.152</v>
      </c>
      <c r="AJ965" s="4"/>
      <c r="AK965" s="10">
        <f>Q965*(0.0194*(2.5^2.8528))+R965*(0.0194*(7.5^2.8528))+S965*(0.0194*(15^2.8528))</f>
        <v>6.0838220437352977</v>
      </c>
    </row>
    <row r="966" spans="1:37" ht="12.75" customHeight="1">
      <c r="A966" s="12">
        <v>68</v>
      </c>
      <c r="B966" s="12">
        <v>5</v>
      </c>
      <c r="C966" s="12">
        <v>1</v>
      </c>
      <c r="D966" s="5">
        <v>39486</v>
      </c>
      <c r="E966" s="6" t="s">
        <v>37</v>
      </c>
      <c r="F966" s="12" t="s">
        <v>126</v>
      </c>
      <c r="G966" s="12" t="s">
        <v>126</v>
      </c>
      <c r="H966" s="12" t="s">
        <v>152</v>
      </c>
      <c r="I966" s="12" t="s">
        <v>57</v>
      </c>
      <c r="J966" s="12" t="s">
        <v>110</v>
      </c>
      <c r="K966" s="11">
        <v>25</v>
      </c>
      <c r="L966" s="4" t="str">
        <f t="shared" si="60"/>
        <v>20-25</v>
      </c>
      <c r="M966" s="12" t="s">
        <v>94</v>
      </c>
      <c r="N966" s="12">
        <v>17</v>
      </c>
      <c r="O966" s="12" t="s">
        <v>158</v>
      </c>
      <c r="P966" s="6" t="s">
        <v>63</v>
      </c>
      <c r="U966" s="7">
        <v>1</v>
      </c>
      <c r="AE966" s="4">
        <f t="shared" si="61"/>
        <v>35</v>
      </c>
      <c r="AF966" s="8">
        <f t="shared" si="62"/>
        <v>1</v>
      </c>
      <c r="AG966" s="8">
        <v>50.32</v>
      </c>
      <c r="AH966" s="4">
        <f t="shared" si="63"/>
        <v>2.5000000000000001E-2</v>
      </c>
      <c r="AI966" s="4">
        <f t="shared" si="63"/>
        <v>1.258</v>
      </c>
      <c r="AK966" s="10">
        <f>T966*(0.0005*(25^3.24))+U966*(0.0005*(35^3.24))+W966*(0.0005*(55^3.24))</f>
        <v>50.321139624609543</v>
      </c>
    </row>
    <row r="967" spans="1:37" ht="12.75" customHeight="1">
      <c r="A967" s="12">
        <v>68</v>
      </c>
      <c r="B967" s="12">
        <v>5</v>
      </c>
      <c r="C967" s="12">
        <v>1</v>
      </c>
      <c r="D967" s="5">
        <v>39486</v>
      </c>
      <c r="E967" s="6" t="s">
        <v>37</v>
      </c>
      <c r="F967" s="12" t="s">
        <v>126</v>
      </c>
      <c r="G967" s="12" t="s">
        <v>126</v>
      </c>
      <c r="H967" s="12" t="s">
        <v>152</v>
      </c>
      <c r="I967" s="12" t="s">
        <v>57</v>
      </c>
      <c r="J967" s="12" t="s">
        <v>110</v>
      </c>
      <c r="K967" s="11">
        <v>25</v>
      </c>
      <c r="L967" s="4" t="str">
        <f t="shared" si="60"/>
        <v>20-25</v>
      </c>
      <c r="M967" s="12" t="s">
        <v>94</v>
      </c>
      <c r="N967" s="12">
        <v>18</v>
      </c>
      <c r="O967" s="12" t="s">
        <v>66</v>
      </c>
      <c r="P967" s="12" t="s">
        <v>46</v>
      </c>
      <c r="Q967" s="7">
        <v>3</v>
      </c>
      <c r="AE967" s="4">
        <f t="shared" si="61"/>
        <v>2.5</v>
      </c>
      <c r="AF967" s="8">
        <f t="shared" si="62"/>
        <v>3</v>
      </c>
      <c r="AG967" s="8">
        <v>0.85</v>
      </c>
      <c r="AH967" s="4">
        <f t="shared" si="63"/>
        <v>7.4999999999999997E-2</v>
      </c>
      <c r="AI967" s="4">
        <f t="shared" si="63"/>
        <v>2.1249999999999998E-2</v>
      </c>
      <c r="AK967" s="10">
        <f>Q967*(0.0213*(2.5^2.8235))+R967*(0.0213*(7.5^2.8235))</f>
        <v>0.84934566133155354</v>
      </c>
    </row>
    <row r="968" spans="1:37" ht="12.75" customHeight="1">
      <c r="A968" s="12">
        <v>68</v>
      </c>
      <c r="B968" s="12">
        <v>5</v>
      </c>
      <c r="C968" s="12">
        <v>1</v>
      </c>
      <c r="D968" s="5">
        <v>39486</v>
      </c>
      <c r="E968" s="6" t="s">
        <v>37</v>
      </c>
      <c r="F968" s="12" t="s">
        <v>126</v>
      </c>
      <c r="G968" s="12" t="s">
        <v>126</v>
      </c>
      <c r="H968" s="12" t="s">
        <v>152</v>
      </c>
      <c r="I968" s="12" t="s">
        <v>57</v>
      </c>
      <c r="J968" s="12" t="s">
        <v>110</v>
      </c>
      <c r="K968" s="11">
        <v>25</v>
      </c>
      <c r="L968" s="4" t="str">
        <f t="shared" si="60"/>
        <v>20-25</v>
      </c>
      <c r="M968" s="12" t="s">
        <v>94</v>
      </c>
      <c r="N968" s="12">
        <v>19</v>
      </c>
      <c r="O968" s="11" t="s">
        <v>97</v>
      </c>
      <c r="P968" s="12" t="s">
        <v>46</v>
      </c>
      <c r="R968" s="7">
        <v>2</v>
      </c>
      <c r="AE968" s="4">
        <f t="shared" si="61"/>
        <v>7.5</v>
      </c>
      <c r="AF968" s="8">
        <f t="shared" si="62"/>
        <v>2</v>
      </c>
      <c r="AG968" s="8">
        <v>5.19</v>
      </c>
      <c r="AH968" s="4">
        <f t="shared" si="63"/>
        <v>0.05</v>
      </c>
      <c r="AI968" s="4">
        <f t="shared" si="63"/>
        <v>0.12975</v>
      </c>
      <c r="AK968" s="10">
        <f>Q968*(0.0026*(2.5^3.427))+R968*(0.0026*(7.5^3.427))+S968*(0.0026*(15^3.427))</f>
        <v>5.1860690307199979</v>
      </c>
    </row>
    <row r="969" spans="1:37" ht="12.75" customHeight="1">
      <c r="A969" s="12">
        <v>68</v>
      </c>
      <c r="B969" s="12">
        <v>5</v>
      </c>
      <c r="C969" s="12">
        <v>1</v>
      </c>
      <c r="D969" s="5">
        <v>39486</v>
      </c>
      <c r="E969" s="6" t="s">
        <v>37</v>
      </c>
      <c r="F969" s="12" t="s">
        <v>126</v>
      </c>
      <c r="G969" s="12" t="s">
        <v>126</v>
      </c>
      <c r="H969" s="12" t="s">
        <v>152</v>
      </c>
      <c r="I969" s="12" t="s">
        <v>57</v>
      </c>
      <c r="J969" s="12" t="s">
        <v>110</v>
      </c>
      <c r="K969" s="11">
        <v>25</v>
      </c>
      <c r="L969" s="4" t="str">
        <f t="shared" si="60"/>
        <v>20-25</v>
      </c>
      <c r="M969" s="12" t="s">
        <v>94</v>
      </c>
      <c r="N969" s="12">
        <v>20</v>
      </c>
      <c r="O969" s="12" t="s">
        <v>122</v>
      </c>
      <c r="P969" s="6" t="s">
        <v>46</v>
      </c>
      <c r="S969" s="7">
        <v>1</v>
      </c>
      <c r="AE969" s="4">
        <f t="shared" si="61"/>
        <v>15</v>
      </c>
      <c r="AF969" s="8">
        <f t="shared" si="62"/>
        <v>1</v>
      </c>
      <c r="AG969" s="8">
        <v>50.74</v>
      </c>
      <c r="AH969" s="4">
        <f t="shared" si="63"/>
        <v>2.5000000000000001E-2</v>
      </c>
      <c r="AI969" s="4">
        <f t="shared" si="63"/>
        <v>1.2685</v>
      </c>
      <c r="AK969" s="10">
        <f>Q969*(0.0087*(2.5^3.202))+R969*(0.0087*(7.5^3.202))+S969*(0.0087*(15^3.202))+T969*(0.0087*(25^3.202))</f>
        <v>50.74151899752669</v>
      </c>
    </row>
    <row r="970" spans="1:37" ht="12.75" customHeight="1">
      <c r="A970" s="12">
        <v>68</v>
      </c>
      <c r="B970" s="12">
        <v>5</v>
      </c>
      <c r="C970" s="12">
        <v>1</v>
      </c>
      <c r="D970" s="5">
        <v>39486</v>
      </c>
      <c r="E970" s="6" t="s">
        <v>37</v>
      </c>
      <c r="F970" s="12" t="s">
        <v>126</v>
      </c>
      <c r="G970" s="12" t="s">
        <v>126</v>
      </c>
      <c r="H970" s="12" t="s">
        <v>152</v>
      </c>
      <c r="I970" s="12" t="s">
        <v>57</v>
      </c>
      <c r="J970" s="12" t="s">
        <v>110</v>
      </c>
      <c r="K970" s="11">
        <v>25</v>
      </c>
      <c r="L970" s="4" t="str">
        <f t="shared" si="60"/>
        <v>20-25</v>
      </c>
      <c r="M970" s="12" t="s">
        <v>94</v>
      </c>
      <c r="N970" s="12">
        <v>21</v>
      </c>
      <c r="O970" s="12" t="s">
        <v>129</v>
      </c>
      <c r="P970" s="6" t="s">
        <v>63</v>
      </c>
      <c r="S970" s="7">
        <v>1</v>
      </c>
      <c r="T970" s="7">
        <v>1</v>
      </c>
      <c r="AE970" s="4">
        <f t="shared" si="61"/>
        <v>20</v>
      </c>
      <c r="AF970" s="8">
        <f t="shared" si="62"/>
        <v>2</v>
      </c>
      <c r="AG970" s="8">
        <v>203.92</v>
      </c>
      <c r="AH970" s="4">
        <f t="shared" si="63"/>
        <v>0.05</v>
      </c>
      <c r="AI970" s="4">
        <f t="shared" si="63"/>
        <v>5.0979999999999999</v>
      </c>
      <c r="AK970" s="10">
        <f>S970*(0.0105*(15^3.007))+T970*(0.0105*(25^3.007))</f>
        <v>203.91681252666257</v>
      </c>
    </row>
    <row r="971" spans="1:37" ht="12.75" customHeight="1">
      <c r="A971" s="12">
        <v>68</v>
      </c>
      <c r="B971" s="12">
        <v>5</v>
      </c>
      <c r="C971" s="12">
        <v>1</v>
      </c>
      <c r="D971" s="5">
        <v>39486</v>
      </c>
      <c r="E971" s="6" t="s">
        <v>37</v>
      </c>
      <c r="F971" s="12" t="s">
        <v>126</v>
      </c>
      <c r="G971" s="12" t="s">
        <v>126</v>
      </c>
      <c r="H971" s="12" t="s">
        <v>152</v>
      </c>
      <c r="I971" s="12" t="s">
        <v>57</v>
      </c>
      <c r="J971" s="12" t="s">
        <v>110</v>
      </c>
      <c r="K971" s="11">
        <v>25</v>
      </c>
      <c r="L971" s="4" t="str">
        <f t="shared" si="60"/>
        <v>20-25</v>
      </c>
      <c r="M971" s="12" t="s">
        <v>94</v>
      </c>
      <c r="N971" s="12">
        <v>22</v>
      </c>
      <c r="O971" s="12" t="s">
        <v>106</v>
      </c>
      <c r="P971" s="6" t="s">
        <v>81</v>
      </c>
      <c r="T971" s="7">
        <v>1</v>
      </c>
      <c r="AE971" s="4">
        <f t="shared" si="61"/>
        <v>25</v>
      </c>
      <c r="AF971" s="8">
        <f t="shared" si="62"/>
        <v>1</v>
      </c>
      <c r="AG971" s="8">
        <v>401.02</v>
      </c>
      <c r="AH971" s="4">
        <f t="shared" si="63"/>
        <v>2.5000000000000001E-2</v>
      </c>
      <c r="AI971" s="4">
        <f t="shared" si="63"/>
        <v>10.025499999999999</v>
      </c>
      <c r="AK971" s="10">
        <f>R971*(0.111*((7.5*0.813)^2.72))+S971*(0.111*((15*0.813)^2.72))+T971*(0.111*((25*0.813)^2.72))+U971*(0.111*((35*0.813)^2.72))</f>
        <v>401.02004962052473</v>
      </c>
    </row>
    <row r="972" spans="1:37" ht="12.75" customHeight="1">
      <c r="A972" s="12">
        <v>69</v>
      </c>
      <c r="B972" s="12">
        <v>5</v>
      </c>
      <c r="C972" s="12">
        <v>1</v>
      </c>
      <c r="D972" s="5">
        <v>39486</v>
      </c>
      <c r="E972" s="6" t="s">
        <v>37</v>
      </c>
      <c r="F972" s="12" t="s">
        <v>126</v>
      </c>
      <c r="G972" s="12" t="s">
        <v>126</v>
      </c>
      <c r="H972" s="12" t="s">
        <v>152</v>
      </c>
      <c r="I972" s="12" t="s">
        <v>40</v>
      </c>
      <c r="J972" s="12" t="s">
        <v>110</v>
      </c>
      <c r="K972" s="11">
        <v>25</v>
      </c>
      <c r="L972" s="4" t="str">
        <f t="shared" si="60"/>
        <v>20-25</v>
      </c>
      <c r="M972" s="12" t="s">
        <v>76</v>
      </c>
      <c r="N972" s="12">
        <v>1</v>
      </c>
      <c r="O972" s="12" t="s">
        <v>52</v>
      </c>
      <c r="P972" s="6" t="s">
        <v>46</v>
      </c>
      <c r="T972" s="7">
        <v>1000</v>
      </c>
      <c r="AE972" s="4">
        <f t="shared" si="61"/>
        <v>25</v>
      </c>
      <c r="AF972" s="8">
        <f t="shared" si="62"/>
        <v>1000</v>
      </c>
      <c r="AG972" s="8">
        <v>152955.54</v>
      </c>
      <c r="AH972" s="4">
        <f t="shared" si="63"/>
        <v>25</v>
      </c>
      <c r="AI972" s="4">
        <f t="shared" si="63"/>
        <v>3823.8885</v>
      </c>
      <c r="AK972" s="10">
        <f>Q972*(0.01*(((2.5-1.82)/1.15)^3.208))+R972*(0.01*(((7.5-1.82)/1.15)^3.208))+S972*(0.01*(((15-1.82)/1.15)^3.208))+T972*(0.01*(((25-1.82)/1.15)^3.208))</f>
        <v>152955.54183005673</v>
      </c>
    </row>
    <row r="973" spans="1:37" ht="12.75" customHeight="1">
      <c r="A973" s="12">
        <v>69</v>
      </c>
      <c r="B973" s="12">
        <v>5</v>
      </c>
      <c r="C973" s="12">
        <v>1</v>
      </c>
      <c r="D973" s="5">
        <v>39486</v>
      </c>
      <c r="E973" s="6" t="s">
        <v>37</v>
      </c>
      <c r="F973" s="12" t="s">
        <v>126</v>
      </c>
      <c r="G973" s="12" t="s">
        <v>126</v>
      </c>
      <c r="H973" s="12" t="s">
        <v>152</v>
      </c>
      <c r="I973" s="12" t="s">
        <v>40</v>
      </c>
      <c r="J973" s="12" t="s">
        <v>110</v>
      </c>
      <c r="K973" s="11">
        <v>25</v>
      </c>
      <c r="L973" s="4" t="str">
        <f t="shared" si="60"/>
        <v>20-25</v>
      </c>
      <c r="M973" s="12" t="s">
        <v>76</v>
      </c>
      <c r="N973" s="12">
        <v>2</v>
      </c>
      <c r="O973" s="12" t="s">
        <v>49</v>
      </c>
      <c r="P973" s="6" t="s">
        <v>46</v>
      </c>
      <c r="R973" s="7">
        <v>3</v>
      </c>
      <c r="AE973" s="4">
        <f t="shared" si="61"/>
        <v>7.5</v>
      </c>
      <c r="AF973" s="8">
        <f t="shared" si="62"/>
        <v>3</v>
      </c>
      <c r="AG973" s="8">
        <v>18.260000000000002</v>
      </c>
      <c r="AH973" s="4">
        <f t="shared" si="63"/>
        <v>7.4999999999999997E-2</v>
      </c>
      <c r="AI973" s="4">
        <f t="shared" si="63"/>
        <v>0.45650000000000002</v>
      </c>
      <c r="AK973" s="10">
        <f>Q973*(0.007*(2.5^3.39))+R973*(0.0126*(7.5^3.0673))+S973*(0.0126*(15^3.0673))+T973*(0.0126*(25^3.0673))+U973*(0.0126*(35^3.0673))</f>
        <v>18.262793690314659</v>
      </c>
    </row>
    <row r="974" spans="1:37" ht="12.75" customHeight="1">
      <c r="A974" s="12">
        <v>69</v>
      </c>
      <c r="B974" s="12">
        <v>5</v>
      </c>
      <c r="C974" s="12">
        <v>1</v>
      </c>
      <c r="D974" s="5">
        <v>39486</v>
      </c>
      <c r="E974" s="6" t="s">
        <v>37</v>
      </c>
      <c r="F974" s="12" t="s">
        <v>126</v>
      </c>
      <c r="G974" s="12" t="s">
        <v>126</v>
      </c>
      <c r="H974" s="12" t="s">
        <v>152</v>
      </c>
      <c r="I974" s="12" t="s">
        <v>40</v>
      </c>
      <c r="J974" s="12" t="s">
        <v>110</v>
      </c>
      <c r="K974" s="11">
        <v>25</v>
      </c>
      <c r="L974" s="4" t="str">
        <f t="shared" si="60"/>
        <v>20-25</v>
      </c>
      <c r="M974" s="12" t="s">
        <v>76</v>
      </c>
      <c r="N974" s="12">
        <v>3</v>
      </c>
      <c r="O974" s="12" t="s">
        <v>68</v>
      </c>
      <c r="P974" s="6" t="s">
        <v>46</v>
      </c>
      <c r="T974" s="15">
        <v>6</v>
      </c>
      <c r="U974" s="7">
        <v>1</v>
      </c>
      <c r="AE974" s="4">
        <f t="shared" si="61"/>
        <v>26.4</v>
      </c>
      <c r="AF974" s="8">
        <f t="shared" si="62"/>
        <v>7</v>
      </c>
      <c r="AG974" s="8">
        <v>1389.69</v>
      </c>
      <c r="AH974" s="4">
        <f t="shared" si="63"/>
        <v>0.17499999999999999</v>
      </c>
      <c r="AI974" s="4">
        <f t="shared" si="63"/>
        <v>34.742249999999999</v>
      </c>
      <c r="AK974" s="10">
        <f>Q974*(0.0208*((2.5/1.21)^3))+R974*(0.0208*((7.5/1.21)^3))+S974*(0.0208*((15/1.21)^3))+T974*(0.0079*(25^3.076))+U974*(0.0079*(35^3.076))</f>
        <v>1389.6855042955785</v>
      </c>
    </row>
    <row r="975" spans="1:37" ht="12.75" customHeight="1">
      <c r="A975" s="12">
        <v>69</v>
      </c>
      <c r="B975" s="12">
        <v>5</v>
      </c>
      <c r="C975" s="12">
        <v>1</v>
      </c>
      <c r="D975" s="5">
        <v>39486</v>
      </c>
      <c r="E975" s="6" t="s">
        <v>37</v>
      </c>
      <c r="F975" s="12" t="s">
        <v>126</v>
      </c>
      <c r="G975" s="12" t="s">
        <v>126</v>
      </c>
      <c r="H975" s="12" t="s">
        <v>152</v>
      </c>
      <c r="I975" s="12" t="s">
        <v>40</v>
      </c>
      <c r="J975" s="12" t="s">
        <v>110</v>
      </c>
      <c r="K975" s="11">
        <v>25</v>
      </c>
      <c r="L975" s="4" t="str">
        <f t="shared" si="60"/>
        <v>20-25</v>
      </c>
      <c r="M975" s="12" t="s">
        <v>76</v>
      </c>
      <c r="N975" s="12">
        <v>4</v>
      </c>
      <c r="O975" s="12" t="s">
        <v>82</v>
      </c>
      <c r="P975" s="6" t="s">
        <v>46</v>
      </c>
      <c r="T975" s="15">
        <v>4</v>
      </c>
      <c r="AE975" s="4">
        <f t="shared" si="61"/>
        <v>25</v>
      </c>
      <c r="AF975" s="8">
        <f t="shared" si="62"/>
        <v>4</v>
      </c>
      <c r="AG975" s="8">
        <v>1005.07</v>
      </c>
      <c r="AH975" s="4">
        <f t="shared" si="63"/>
        <v>0.1</v>
      </c>
      <c r="AI975" s="4">
        <f t="shared" si="63"/>
        <v>25.126750000000001</v>
      </c>
      <c r="AK975" s="10">
        <f>Q975*(0.0121*((2.5/1.09)^3.161))+R975*(0.0121*((7.5/1.09)^3.161))+S975*(0.0335*(15^2.772))+T975*(0.0335*(25^2.772))+U975*(0.0335*(35^2.772))</f>
        <v>1005.0658166003443</v>
      </c>
    </row>
    <row r="976" spans="1:37" ht="12.75" customHeight="1">
      <c r="A976" s="12">
        <v>69</v>
      </c>
      <c r="B976" s="12">
        <v>5</v>
      </c>
      <c r="C976" s="12">
        <v>1</v>
      </c>
      <c r="D976" s="5">
        <v>39486</v>
      </c>
      <c r="E976" s="6" t="s">
        <v>37</v>
      </c>
      <c r="F976" s="12" t="s">
        <v>126</v>
      </c>
      <c r="G976" s="12" t="s">
        <v>126</v>
      </c>
      <c r="H976" s="12" t="s">
        <v>152</v>
      </c>
      <c r="I976" s="12" t="s">
        <v>40</v>
      </c>
      <c r="J976" s="12" t="s">
        <v>110</v>
      </c>
      <c r="K976" s="11">
        <v>25</v>
      </c>
      <c r="L976" s="4" t="str">
        <f t="shared" si="60"/>
        <v>20-25</v>
      </c>
      <c r="M976" s="12" t="s">
        <v>76</v>
      </c>
      <c r="N976" s="12">
        <v>5</v>
      </c>
      <c r="O976" s="12" t="s">
        <v>47</v>
      </c>
      <c r="P976" s="12" t="s">
        <v>48</v>
      </c>
      <c r="R976" s="7">
        <v>4</v>
      </c>
      <c r="AE976" s="4">
        <f t="shared" si="61"/>
        <v>7.5</v>
      </c>
      <c r="AF976" s="8">
        <f t="shared" si="62"/>
        <v>4</v>
      </c>
      <c r="AG976" s="8">
        <v>49.37</v>
      </c>
      <c r="AH976" s="4">
        <f t="shared" si="63"/>
        <v>0.1</v>
      </c>
      <c r="AI976" s="4">
        <f t="shared" si="63"/>
        <v>1.2342499999999998</v>
      </c>
      <c r="AK976" s="10">
        <f>Q976*(0.0251*(2.5^3.076))+R976*(0.0251*(7.5^3.076))+S976*(0.0251*(15^3.076))</f>
        <v>49.365343008961865</v>
      </c>
    </row>
    <row r="977" spans="1:37" s="13" customFormat="1" ht="12.75" customHeight="1">
      <c r="A977" s="12">
        <v>69</v>
      </c>
      <c r="B977" s="12">
        <v>5</v>
      </c>
      <c r="C977" s="12">
        <v>1</v>
      </c>
      <c r="D977" s="5">
        <v>39486</v>
      </c>
      <c r="E977" s="6" t="s">
        <v>37</v>
      </c>
      <c r="F977" s="12" t="s">
        <v>126</v>
      </c>
      <c r="G977" s="12" t="s">
        <v>126</v>
      </c>
      <c r="H977" s="12" t="s">
        <v>152</v>
      </c>
      <c r="I977" s="12" t="s">
        <v>40</v>
      </c>
      <c r="J977" s="12" t="s">
        <v>110</v>
      </c>
      <c r="K977" s="11">
        <v>25</v>
      </c>
      <c r="L977" s="4" t="str">
        <f t="shared" si="60"/>
        <v>20-25</v>
      </c>
      <c r="M977" s="12" t="s">
        <v>76</v>
      </c>
      <c r="N977" s="12">
        <v>6</v>
      </c>
      <c r="O977" s="12" t="s">
        <v>127</v>
      </c>
      <c r="P977" s="12" t="s">
        <v>46</v>
      </c>
      <c r="Q977" s="7"/>
      <c r="R977" s="7"/>
      <c r="S977" s="7"/>
      <c r="T977" s="15">
        <v>1</v>
      </c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4">
        <f t="shared" si="61"/>
        <v>25</v>
      </c>
      <c r="AF977" s="8">
        <f t="shared" si="62"/>
        <v>1</v>
      </c>
      <c r="AG977" s="8">
        <v>313.25</v>
      </c>
      <c r="AH977" s="4">
        <f t="shared" si="63"/>
        <v>2.5000000000000001E-2</v>
      </c>
      <c r="AI977" s="4">
        <f t="shared" si="63"/>
        <v>7.8312499999999998</v>
      </c>
      <c r="AJ977" s="4"/>
      <c r="AK977" s="10">
        <f>Q977*(0.0201*(2.5^2.9992))+R977*(0.0201*(7.5^2.9992))+S977*(0.0201*(15^2.9992))+T977*(0.0201*(25^2.9992))+U977*(0.0201*(35^2.9992))</f>
        <v>313.25479785250087</v>
      </c>
    </row>
    <row r="978" spans="1:37" ht="12.75" customHeight="1">
      <c r="A978" s="12">
        <v>69</v>
      </c>
      <c r="B978" s="12">
        <v>5</v>
      </c>
      <c r="C978" s="12">
        <v>1</v>
      </c>
      <c r="D978" s="5">
        <v>39486</v>
      </c>
      <c r="E978" s="6" t="s">
        <v>37</v>
      </c>
      <c r="F978" s="12" t="s">
        <v>126</v>
      </c>
      <c r="G978" s="12" t="s">
        <v>126</v>
      </c>
      <c r="H978" s="12" t="s">
        <v>152</v>
      </c>
      <c r="I978" s="12" t="s">
        <v>40</v>
      </c>
      <c r="J978" s="12" t="s">
        <v>110</v>
      </c>
      <c r="K978" s="11">
        <v>25</v>
      </c>
      <c r="L978" s="4" t="str">
        <f t="shared" si="60"/>
        <v>20-25</v>
      </c>
      <c r="M978" s="12" t="s">
        <v>76</v>
      </c>
      <c r="N978" s="12">
        <v>7</v>
      </c>
      <c r="O978" s="12" t="s">
        <v>106</v>
      </c>
      <c r="P978" s="6" t="s">
        <v>81</v>
      </c>
      <c r="T978" s="15">
        <v>1</v>
      </c>
      <c r="AE978" s="4">
        <f t="shared" si="61"/>
        <v>25</v>
      </c>
      <c r="AF978" s="8">
        <f t="shared" si="62"/>
        <v>1</v>
      </c>
      <c r="AG978" s="8">
        <v>401.02</v>
      </c>
      <c r="AH978" s="4">
        <f t="shared" si="63"/>
        <v>2.5000000000000001E-2</v>
      </c>
      <c r="AI978" s="4">
        <f t="shared" si="63"/>
        <v>10.025499999999999</v>
      </c>
      <c r="AK978" s="10">
        <f>R978*(0.111*((7.5*0.813)^2.72))+S978*(0.111*((15*0.813)^2.72))+T978*(0.111*((25*0.813)^2.72))+U978*(0.111*((35*0.813)^2.72))</f>
        <v>401.02004962052473</v>
      </c>
    </row>
    <row r="979" spans="1:37" ht="12.75" customHeight="1">
      <c r="A979" s="12">
        <v>69</v>
      </c>
      <c r="B979" s="12">
        <v>5</v>
      </c>
      <c r="C979" s="12">
        <v>1</v>
      </c>
      <c r="D979" s="5">
        <v>39486</v>
      </c>
      <c r="E979" s="6" t="s">
        <v>37</v>
      </c>
      <c r="F979" s="12" t="s">
        <v>126</v>
      </c>
      <c r="G979" s="12" t="s">
        <v>126</v>
      </c>
      <c r="H979" s="12" t="s">
        <v>152</v>
      </c>
      <c r="I979" s="12" t="s">
        <v>40</v>
      </c>
      <c r="J979" s="12" t="s">
        <v>110</v>
      </c>
      <c r="K979" s="11">
        <v>25</v>
      </c>
      <c r="L979" s="4" t="str">
        <f t="shared" si="60"/>
        <v>20-25</v>
      </c>
      <c r="M979" s="12" t="s">
        <v>76</v>
      </c>
      <c r="N979" s="12">
        <v>8</v>
      </c>
      <c r="O979" s="12" t="s">
        <v>60</v>
      </c>
      <c r="P979" s="12" t="s">
        <v>48</v>
      </c>
      <c r="R979" s="7">
        <v>3</v>
      </c>
      <c r="AE979" s="4">
        <f t="shared" si="61"/>
        <v>7.5</v>
      </c>
      <c r="AF979" s="8">
        <f t="shared" si="62"/>
        <v>3</v>
      </c>
      <c r="AG979" s="8">
        <v>21.11</v>
      </c>
      <c r="AH979" s="4">
        <f t="shared" si="63"/>
        <v>7.4999999999999997E-2</v>
      </c>
      <c r="AI979" s="4">
        <f t="shared" si="63"/>
        <v>0.52774999999999994</v>
      </c>
      <c r="AK979" s="10">
        <f>Q979*(0.0197*(2.5^2.9174))+R979*(0.0197*(7.5^2.9174))+S979*(0.0197*(15^2.9174))</f>
        <v>21.110144724316534</v>
      </c>
    </row>
    <row r="980" spans="1:37" ht="12.75" customHeight="1">
      <c r="A980" s="12">
        <v>69</v>
      </c>
      <c r="B980" s="12">
        <v>5</v>
      </c>
      <c r="C980" s="12">
        <v>1</v>
      </c>
      <c r="D980" s="5">
        <v>39486</v>
      </c>
      <c r="E980" s="6" t="s">
        <v>37</v>
      </c>
      <c r="F980" s="12" t="s">
        <v>126</v>
      </c>
      <c r="G980" s="12" t="s">
        <v>126</v>
      </c>
      <c r="H980" s="12" t="s">
        <v>152</v>
      </c>
      <c r="I980" s="12" t="s">
        <v>40</v>
      </c>
      <c r="J980" s="12" t="s">
        <v>110</v>
      </c>
      <c r="K980" s="11">
        <v>25</v>
      </c>
      <c r="L980" s="4" t="str">
        <f t="shared" si="60"/>
        <v>20-25</v>
      </c>
      <c r="M980" s="12" t="s">
        <v>76</v>
      </c>
      <c r="N980" s="12">
        <v>9</v>
      </c>
      <c r="O980" s="12" t="s">
        <v>129</v>
      </c>
      <c r="P980" s="6" t="s">
        <v>63</v>
      </c>
      <c r="S980" s="7">
        <v>1</v>
      </c>
      <c r="T980" s="15">
        <v>1</v>
      </c>
      <c r="AE980" s="4">
        <f t="shared" si="61"/>
        <v>20</v>
      </c>
      <c r="AF980" s="8">
        <f t="shared" si="62"/>
        <v>2</v>
      </c>
      <c r="AG980" s="8">
        <v>203.92</v>
      </c>
      <c r="AH980" s="4">
        <f t="shared" si="63"/>
        <v>0.05</v>
      </c>
      <c r="AI980" s="4">
        <f t="shared" si="63"/>
        <v>5.0979999999999999</v>
      </c>
      <c r="AK980" s="10">
        <f>S980*(0.0105*(15^3.007))+T980*(0.0105*(25^3.007))</f>
        <v>203.91681252666257</v>
      </c>
    </row>
    <row r="981" spans="1:37" ht="12.75" customHeight="1">
      <c r="A981" s="12">
        <v>69</v>
      </c>
      <c r="B981" s="12">
        <v>5</v>
      </c>
      <c r="C981" s="12">
        <v>1</v>
      </c>
      <c r="D981" s="14">
        <v>39486</v>
      </c>
      <c r="E981" s="6" t="s">
        <v>37</v>
      </c>
      <c r="F981" s="12" t="s">
        <v>126</v>
      </c>
      <c r="G981" s="12" t="s">
        <v>126</v>
      </c>
      <c r="H981" s="12" t="s">
        <v>152</v>
      </c>
      <c r="I981" s="12" t="s">
        <v>40</v>
      </c>
      <c r="J981" s="12" t="s">
        <v>110</v>
      </c>
      <c r="K981" s="11">
        <v>25</v>
      </c>
      <c r="L981" s="12" t="str">
        <f t="shared" si="60"/>
        <v>20-25</v>
      </c>
      <c r="M981" s="12" t="s">
        <v>76</v>
      </c>
      <c r="N981" s="12">
        <v>10</v>
      </c>
      <c r="O981" s="12" t="s">
        <v>101</v>
      </c>
      <c r="P981" s="12" t="s">
        <v>46</v>
      </c>
      <c r="Q981" s="15"/>
      <c r="R981" s="15"/>
      <c r="S981" s="15"/>
      <c r="T981" s="15">
        <v>1</v>
      </c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2">
        <f t="shared" si="61"/>
        <v>25</v>
      </c>
      <c r="AF981" s="16">
        <f t="shared" si="62"/>
        <v>1</v>
      </c>
      <c r="AG981" s="16">
        <v>281.55</v>
      </c>
      <c r="AH981" s="12">
        <f t="shared" si="63"/>
        <v>2.5000000000000001E-2</v>
      </c>
      <c r="AI981" s="4">
        <f t="shared" si="63"/>
        <v>7.0387500000000003</v>
      </c>
      <c r="AJ981" s="12"/>
      <c r="AK981" s="10">
        <f>Q981*(0.0148*((2.5/1.11359)^3.167))+R981*(0.0148*((7.5/1.11359)^3.167))+S981*(0.0148*((15/1.11359)^3.167))+T981*(0.0148*((25/1.11359)^3.167))+U981*(0.0148*((35/1.11359)^3.167))</f>
        <v>281.55200669977285</v>
      </c>
    </row>
    <row r="982" spans="1:37" s="9" customFormat="1" ht="12.75" customHeight="1">
      <c r="A982" s="12">
        <v>69</v>
      </c>
      <c r="B982" s="12">
        <v>5</v>
      </c>
      <c r="C982" s="12">
        <v>1</v>
      </c>
      <c r="D982" s="5">
        <v>39486</v>
      </c>
      <c r="E982" s="6" t="s">
        <v>37</v>
      </c>
      <c r="F982" s="12" t="s">
        <v>126</v>
      </c>
      <c r="G982" s="12" t="s">
        <v>126</v>
      </c>
      <c r="H982" s="12" t="s">
        <v>152</v>
      </c>
      <c r="I982" s="12" t="s">
        <v>40</v>
      </c>
      <c r="J982" s="12" t="s">
        <v>110</v>
      </c>
      <c r="K982" s="11">
        <v>25</v>
      </c>
      <c r="L982" s="4" t="str">
        <f t="shared" si="60"/>
        <v>20-25</v>
      </c>
      <c r="M982" s="12" t="s">
        <v>76</v>
      </c>
      <c r="N982" s="12">
        <v>11</v>
      </c>
      <c r="O982" s="12" t="s">
        <v>83</v>
      </c>
      <c r="P982" s="6" t="s">
        <v>84</v>
      </c>
      <c r="Q982" s="7"/>
      <c r="R982" s="7">
        <v>1</v>
      </c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4">
        <f t="shared" si="61"/>
        <v>7.5</v>
      </c>
      <c r="AF982" s="8">
        <f t="shared" si="62"/>
        <v>1</v>
      </c>
      <c r="AG982" s="8">
        <v>12.3</v>
      </c>
      <c r="AH982" s="4">
        <f t="shared" si="63"/>
        <v>2.5000000000000001E-2</v>
      </c>
      <c r="AI982" s="4">
        <f t="shared" si="63"/>
        <v>0.3075</v>
      </c>
      <c r="AJ982" s="4"/>
      <c r="AK982" s="10">
        <f>Q982*(0.0349*(2.5^2.9109))+R982*(0.0349*(7.5^2.9109))+S982*(0.0349*(15^2.9109))</f>
        <v>12.30385653569728</v>
      </c>
    </row>
    <row r="983" spans="1:37" ht="12.75" customHeight="1">
      <c r="A983" s="12">
        <v>69</v>
      </c>
      <c r="B983" s="12">
        <v>5</v>
      </c>
      <c r="C983" s="12">
        <v>1</v>
      </c>
      <c r="D983" s="5">
        <v>39486</v>
      </c>
      <c r="E983" s="6" t="s">
        <v>37</v>
      </c>
      <c r="F983" s="12" t="s">
        <v>126</v>
      </c>
      <c r="G983" s="12" t="s">
        <v>126</v>
      </c>
      <c r="H983" s="12" t="s">
        <v>152</v>
      </c>
      <c r="I983" s="12" t="s">
        <v>40</v>
      </c>
      <c r="J983" s="12" t="s">
        <v>110</v>
      </c>
      <c r="K983" s="11">
        <v>25</v>
      </c>
      <c r="L983" s="4" t="str">
        <f t="shared" si="60"/>
        <v>20-25</v>
      </c>
      <c r="M983" s="12" t="s">
        <v>76</v>
      </c>
      <c r="N983" s="12">
        <v>12</v>
      </c>
      <c r="O983" s="12" t="s">
        <v>158</v>
      </c>
      <c r="P983" s="6" t="s">
        <v>63</v>
      </c>
      <c r="U983" s="7">
        <v>1</v>
      </c>
      <c r="AE983" s="4">
        <f t="shared" si="61"/>
        <v>35</v>
      </c>
      <c r="AF983" s="8">
        <f t="shared" si="62"/>
        <v>1</v>
      </c>
      <c r="AG983" s="8">
        <v>50.32</v>
      </c>
      <c r="AH983" s="4">
        <f t="shared" si="63"/>
        <v>2.5000000000000001E-2</v>
      </c>
      <c r="AI983" s="4">
        <f t="shared" si="63"/>
        <v>1.258</v>
      </c>
      <c r="AK983" s="10">
        <f>T983*(0.0005*(25^3.24))+U983*(0.0005*(35^3.24))+W983*(0.0005*(55^3.24))</f>
        <v>50.321139624609543</v>
      </c>
    </row>
    <row r="984" spans="1:37" ht="12.75" customHeight="1">
      <c r="A984" s="12">
        <v>69</v>
      </c>
      <c r="B984" s="12">
        <v>5</v>
      </c>
      <c r="C984" s="12">
        <v>1</v>
      </c>
      <c r="D984" s="5">
        <v>39486</v>
      </c>
      <c r="E984" s="6" t="s">
        <v>37</v>
      </c>
      <c r="F984" s="12" t="s">
        <v>126</v>
      </c>
      <c r="G984" s="12" t="s">
        <v>126</v>
      </c>
      <c r="H984" s="12" t="s">
        <v>152</v>
      </c>
      <c r="I984" s="12" t="s">
        <v>40</v>
      </c>
      <c r="J984" s="12" t="s">
        <v>110</v>
      </c>
      <c r="K984" s="11">
        <v>25</v>
      </c>
      <c r="L984" s="4" t="str">
        <f t="shared" si="60"/>
        <v>20-25</v>
      </c>
      <c r="M984" s="12" t="s">
        <v>76</v>
      </c>
      <c r="N984" s="12">
        <v>13</v>
      </c>
      <c r="O984" s="12" t="s">
        <v>55</v>
      </c>
      <c r="P984" s="6" t="s">
        <v>56</v>
      </c>
      <c r="Q984" s="7">
        <v>2</v>
      </c>
      <c r="AE984" s="4">
        <f t="shared" si="61"/>
        <v>2.5</v>
      </c>
      <c r="AF984" s="8">
        <f t="shared" si="62"/>
        <v>2</v>
      </c>
      <c r="AG984" s="8">
        <v>0.35</v>
      </c>
      <c r="AH984" s="4">
        <f t="shared" si="63"/>
        <v>0.05</v>
      </c>
      <c r="AI984" s="4">
        <f t="shared" si="63"/>
        <v>8.7499999999999991E-3</v>
      </c>
      <c r="AK984" s="10">
        <f>Q984*(0.0109*(2.5^3.0249))+R984*(0.0109*(7.5^3.0249))</f>
        <v>0.34848591197730788</v>
      </c>
    </row>
    <row r="985" spans="1:37" ht="12.75" customHeight="1">
      <c r="A985" s="12">
        <v>69</v>
      </c>
      <c r="B985" s="12">
        <v>5</v>
      </c>
      <c r="C985" s="12">
        <v>1</v>
      </c>
      <c r="D985" s="5">
        <v>39486</v>
      </c>
      <c r="E985" s="6" t="s">
        <v>37</v>
      </c>
      <c r="F985" s="12" t="s">
        <v>126</v>
      </c>
      <c r="G985" s="12" t="s">
        <v>126</v>
      </c>
      <c r="H985" s="12" t="s">
        <v>152</v>
      </c>
      <c r="I985" s="12" t="s">
        <v>40</v>
      </c>
      <c r="J985" s="12" t="s">
        <v>110</v>
      </c>
      <c r="K985" s="11">
        <v>25</v>
      </c>
      <c r="L985" s="4" t="str">
        <f t="shared" si="60"/>
        <v>20-25</v>
      </c>
      <c r="M985" s="12" t="s">
        <v>76</v>
      </c>
      <c r="N985" s="12">
        <v>14</v>
      </c>
      <c r="O985" s="12" t="s">
        <v>112</v>
      </c>
      <c r="P985" s="6" t="s">
        <v>44</v>
      </c>
      <c r="R985" s="7">
        <v>1</v>
      </c>
      <c r="AE985" s="4">
        <f t="shared" si="61"/>
        <v>7.5</v>
      </c>
      <c r="AF985" s="8">
        <f t="shared" si="62"/>
        <v>1</v>
      </c>
      <c r="AG985" s="8">
        <v>4.17</v>
      </c>
      <c r="AH985" s="4">
        <f t="shared" si="63"/>
        <v>2.5000000000000001E-2</v>
      </c>
      <c r="AI985" s="4">
        <f t="shared" si="63"/>
        <v>0.10425</v>
      </c>
      <c r="AK985" s="10">
        <f>Q985*(0.0099*(2.5^2.999))+R985*(0.0099*(7.5^2.999))+S985*(0.0099*(15^2.999))+T985*(0.0099*(25^2.999))</f>
        <v>4.1681556039875671</v>
      </c>
    </row>
    <row r="986" spans="1:37" ht="12.75" customHeight="1">
      <c r="A986" s="12">
        <v>69</v>
      </c>
      <c r="B986" s="12">
        <v>5</v>
      </c>
      <c r="C986" s="12">
        <v>1</v>
      </c>
      <c r="D986" s="5">
        <v>39486</v>
      </c>
      <c r="E986" s="6" t="s">
        <v>37</v>
      </c>
      <c r="F986" s="12" t="s">
        <v>126</v>
      </c>
      <c r="G986" s="12" t="s">
        <v>126</v>
      </c>
      <c r="H986" s="12" t="s">
        <v>152</v>
      </c>
      <c r="I986" s="12" t="s">
        <v>40</v>
      </c>
      <c r="J986" s="12" t="s">
        <v>110</v>
      </c>
      <c r="K986" s="11">
        <v>25</v>
      </c>
      <c r="L986" s="4" t="str">
        <f t="shared" si="60"/>
        <v>20-25</v>
      </c>
      <c r="M986" s="12" t="s">
        <v>76</v>
      </c>
      <c r="N986" s="12">
        <v>15</v>
      </c>
      <c r="O986" s="12" t="s">
        <v>66</v>
      </c>
      <c r="P986" s="12" t="s">
        <v>46</v>
      </c>
      <c r="Q986" s="7">
        <v>1</v>
      </c>
      <c r="AE986" s="4">
        <f t="shared" si="61"/>
        <v>2.5</v>
      </c>
      <c r="AF986" s="8">
        <f t="shared" si="62"/>
        <v>1</v>
      </c>
      <c r="AG986" s="8">
        <v>0.28000000000000003</v>
      </c>
      <c r="AH986" s="4">
        <f t="shared" si="63"/>
        <v>2.5000000000000001E-2</v>
      </c>
      <c r="AI986" s="4">
        <f t="shared" si="63"/>
        <v>7.000000000000001E-3</v>
      </c>
      <c r="AK986" s="10">
        <f>Q986*(0.0213*(2.5^2.8235))+R986*(0.0213*(7.5^2.8235))</f>
        <v>0.28311522044385118</v>
      </c>
    </row>
    <row r="987" spans="1:37" ht="12.75" customHeight="1">
      <c r="A987" s="12">
        <v>69</v>
      </c>
      <c r="B987" s="12">
        <v>5</v>
      </c>
      <c r="C987" s="12">
        <v>1</v>
      </c>
      <c r="D987" s="5">
        <v>39486</v>
      </c>
      <c r="E987" s="6" t="s">
        <v>37</v>
      </c>
      <c r="F987" s="12" t="s">
        <v>126</v>
      </c>
      <c r="G987" s="12" t="s">
        <v>126</v>
      </c>
      <c r="H987" s="12" t="s">
        <v>152</v>
      </c>
      <c r="I987" s="12" t="s">
        <v>40</v>
      </c>
      <c r="J987" s="12" t="s">
        <v>110</v>
      </c>
      <c r="K987" s="11">
        <v>25</v>
      </c>
      <c r="L987" s="4" t="str">
        <f t="shared" si="60"/>
        <v>20-25</v>
      </c>
      <c r="M987" s="12" t="s">
        <v>76</v>
      </c>
      <c r="N987" s="12">
        <v>16</v>
      </c>
      <c r="O987" s="12" t="s">
        <v>85</v>
      </c>
      <c r="P987" s="6" t="s">
        <v>46</v>
      </c>
      <c r="Q987" s="7">
        <v>1</v>
      </c>
      <c r="AE987" s="4">
        <f t="shared" si="61"/>
        <v>2.5</v>
      </c>
      <c r="AF987" s="8">
        <f t="shared" si="62"/>
        <v>1</v>
      </c>
      <c r="AG987" s="8">
        <v>0.14000000000000001</v>
      </c>
      <c r="AH987" s="4">
        <f t="shared" si="63"/>
        <v>2.5000000000000001E-2</v>
      </c>
      <c r="AI987" s="4">
        <f t="shared" si="63"/>
        <v>3.5000000000000005E-3</v>
      </c>
      <c r="AK987" s="10">
        <f>Q987*(0.0091*(2.5^3))+R987*(0.0091*(7.5^3))</f>
        <v>0.14218749999999999</v>
      </c>
    </row>
    <row r="988" spans="1:37" ht="12.75" customHeight="1">
      <c r="A988" s="12">
        <v>69</v>
      </c>
      <c r="B988" s="12">
        <v>5</v>
      </c>
      <c r="C988" s="12">
        <v>1</v>
      </c>
      <c r="D988" s="5">
        <v>39486</v>
      </c>
      <c r="E988" s="6" t="s">
        <v>37</v>
      </c>
      <c r="F988" s="12" t="s">
        <v>126</v>
      </c>
      <c r="G988" s="12" t="s">
        <v>126</v>
      </c>
      <c r="H988" s="12" t="s">
        <v>152</v>
      </c>
      <c r="I988" s="12" t="s">
        <v>40</v>
      </c>
      <c r="J988" s="12" t="s">
        <v>110</v>
      </c>
      <c r="K988" s="11">
        <v>25</v>
      </c>
      <c r="L988" s="4" t="str">
        <f t="shared" si="60"/>
        <v>20-25</v>
      </c>
      <c r="M988" s="12" t="s">
        <v>76</v>
      </c>
      <c r="N988" s="12">
        <v>17</v>
      </c>
      <c r="O988" s="11" t="s">
        <v>97</v>
      </c>
      <c r="P988" s="12" t="s">
        <v>46</v>
      </c>
      <c r="R988" s="7">
        <v>1</v>
      </c>
      <c r="AE988" s="4">
        <f t="shared" si="61"/>
        <v>7.5</v>
      </c>
      <c r="AF988" s="8">
        <f t="shared" si="62"/>
        <v>1</v>
      </c>
      <c r="AG988" s="8">
        <v>2.59</v>
      </c>
      <c r="AH988" s="4">
        <f t="shared" si="63"/>
        <v>2.5000000000000001E-2</v>
      </c>
      <c r="AI988" s="4">
        <f t="shared" si="63"/>
        <v>6.4750000000000002E-2</v>
      </c>
      <c r="AK988" s="10">
        <f>Q988*(0.0026*(2.5^3.427))+R988*(0.0026*(7.5^3.427))+S988*(0.0026*(15^3.427))</f>
        <v>2.593034515359999</v>
      </c>
    </row>
    <row r="989" spans="1:37" ht="12.75" customHeight="1">
      <c r="A989" s="12">
        <v>69</v>
      </c>
      <c r="B989" s="12">
        <v>5</v>
      </c>
      <c r="C989" s="12">
        <v>1</v>
      </c>
      <c r="D989" s="5">
        <v>39486</v>
      </c>
      <c r="E989" s="6" t="s">
        <v>37</v>
      </c>
      <c r="F989" s="12" t="s">
        <v>126</v>
      </c>
      <c r="G989" s="12" t="s">
        <v>126</v>
      </c>
      <c r="H989" s="12" t="s">
        <v>152</v>
      </c>
      <c r="I989" s="12" t="s">
        <v>40</v>
      </c>
      <c r="J989" s="12" t="s">
        <v>110</v>
      </c>
      <c r="K989" s="11">
        <v>25</v>
      </c>
      <c r="L989" s="4" t="str">
        <f t="shared" si="60"/>
        <v>20-25</v>
      </c>
      <c r="M989" s="12" t="s">
        <v>76</v>
      </c>
      <c r="N989" s="12">
        <v>18</v>
      </c>
      <c r="O989" s="12" t="s">
        <v>159</v>
      </c>
      <c r="P989" s="6" t="s">
        <v>63</v>
      </c>
      <c r="T989" s="7">
        <v>1</v>
      </c>
      <c r="AE989" s="4">
        <f t="shared" si="61"/>
        <v>25</v>
      </c>
      <c r="AF989" s="8">
        <f t="shared" si="62"/>
        <v>1</v>
      </c>
      <c r="AG989" s="8">
        <v>323.52999999999997</v>
      </c>
      <c r="AH989" s="4">
        <f t="shared" si="63"/>
        <v>2.5000000000000001E-2</v>
      </c>
      <c r="AI989" s="4">
        <f t="shared" si="63"/>
        <v>8.0882499999999986</v>
      </c>
      <c r="AK989" s="10">
        <f>S989*(0.0348*(15^2.85))+T989*(0.0244*(25^2.949))+U989*(0.0244*(35^2.949))</f>
        <v>323.53026384167936</v>
      </c>
    </row>
    <row r="990" spans="1:37" s="9" customFormat="1" ht="12.75" customHeight="1">
      <c r="A990" s="12">
        <v>70</v>
      </c>
      <c r="B990" s="12">
        <v>5</v>
      </c>
      <c r="C990" s="12">
        <v>1</v>
      </c>
      <c r="D990" s="5">
        <v>39486</v>
      </c>
      <c r="E990" s="6" t="s">
        <v>37</v>
      </c>
      <c r="F990" s="12" t="s">
        <v>126</v>
      </c>
      <c r="G990" s="12" t="s">
        <v>126</v>
      </c>
      <c r="H990" s="12" t="s">
        <v>152</v>
      </c>
      <c r="I990" s="12" t="s">
        <v>40</v>
      </c>
      <c r="J990" s="12" t="s">
        <v>110</v>
      </c>
      <c r="K990" s="11">
        <v>26</v>
      </c>
      <c r="L990" s="4" t="str">
        <f t="shared" si="60"/>
        <v>25-30</v>
      </c>
      <c r="M990" s="12" t="s">
        <v>76</v>
      </c>
      <c r="N990" s="12">
        <v>1</v>
      </c>
      <c r="O990" s="12" t="s">
        <v>51</v>
      </c>
      <c r="P990" s="6" t="s">
        <v>48</v>
      </c>
      <c r="Q990" s="7"/>
      <c r="R990" s="7"/>
      <c r="S990" s="7"/>
      <c r="T990" s="7"/>
      <c r="U990" s="7">
        <v>1</v>
      </c>
      <c r="V990" s="7"/>
      <c r="W990" s="7"/>
      <c r="X990" s="7"/>
      <c r="Y990" s="7"/>
      <c r="Z990" s="7"/>
      <c r="AA990" s="7"/>
      <c r="AB990" s="7"/>
      <c r="AC990" s="7"/>
      <c r="AD990" s="7"/>
      <c r="AE990" s="4">
        <f t="shared" si="61"/>
        <v>35</v>
      </c>
      <c r="AF990" s="8">
        <f t="shared" si="62"/>
        <v>1</v>
      </c>
      <c r="AG990" s="8">
        <v>1012.58</v>
      </c>
      <c r="AH990" s="4">
        <f t="shared" si="63"/>
        <v>2.5000000000000001E-2</v>
      </c>
      <c r="AI990" s="4">
        <f t="shared" si="63"/>
        <v>25.314500000000002</v>
      </c>
      <c r="AJ990" s="4"/>
      <c r="AK990" s="10">
        <f>Q990*(0.0337*(2.5^2.9))+R990*(0.0337*(7.5^2.9))+S990*(0.0337*(15^2.9))+T990*(0.0337*(25^2.9))+U990*(0.0337*(35^2.9))</f>
        <v>1012.5750672188403</v>
      </c>
    </row>
    <row r="991" spans="1:37" ht="12.75" customHeight="1">
      <c r="A991" s="12">
        <v>70</v>
      </c>
      <c r="B991" s="12">
        <v>5</v>
      </c>
      <c r="C991" s="12">
        <v>1</v>
      </c>
      <c r="D991" s="5">
        <v>39486</v>
      </c>
      <c r="E991" s="6" t="s">
        <v>37</v>
      </c>
      <c r="F991" s="12" t="s">
        <v>126</v>
      </c>
      <c r="G991" s="12" t="s">
        <v>126</v>
      </c>
      <c r="H991" s="12" t="s">
        <v>152</v>
      </c>
      <c r="I991" s="12" t="s">
        <v>40</v>
      </c>
      <c r="J991" s="12" t="s">
        <v>110</v>
      </c>
      <c r="K991" s="11">
        <v>26</v>
      </c>
      <c r="L991" s="4" t="str">
        <f t="shared" si="60"/>
        <v>25-30</v>
      </c>
      <c r="M991" s="12" t="s">
        <v>76</v>
      </c>
      <c r="N991" s="12">
        <v>2</v>
      </c>
      <c r="O991" s="12" t="s">
        <v>52</v>
      </c>
      <c r="P991" s="6" t="s">
        <v>46</v>
      </c>
      <c r="S991" s="7">
        <v>1000</v>
      </c>
      <c r="T991" s="7">
        <v>1000</v>
      </c>
      <c r="AE991" s="4">
        <f t="shared" si="61"/>
        <v>20</v>
      </c>
      <c r="AF991" s="8">
        <f t="shared" si="62"/>
        <v>2000</v>
      </c>
      <c r="AG991" s="8">
        <v>177957.27</v>
      </c>
      <c r="AH991" s="4">
        <f t="shared" si="63"/>
        <v>50</v>
      </c>
      <c r="AI991" s="4">
        <f t="shared" si="63"/>
        <v>4448.9317499999997</v>
      </c>
      <c r="AK991" s="10">
        <f>Q991*(0.01*(((2.5-1.82)/1.15)^3.208))+R991*(0.01*(((7.5-1.82)/1.15)^3.208))+S991*(0.01*(((15-1.82)/1.15)^3.208))+T991*(0.01*(((25-1.82)/1.15)^3.208))</f>
        <v>177957.26627139669</v>
      </c>
    </row>
    <row r="992" spans="1:37" ht="12.75" customHeight="1">
      <c r="A992" s="12">
        <v>70</v>
      </c>
      <c r="B992" s="12">
        <v>5</v>
      </c>
      <c r="C992" s="12">
        <v>1</v>
      </c>
      <c r="D992" s="5">
        <v>39486</v>
      </c>
      <c r="E992" s="6" t="s">
        <v>37</v>
      </c>
      <c r="F992" s="12" t="s">
        <v>126</v>
      </c>
      <c r="G992" s="12" t="s">
        <v>126</v>
      </c>
      <c r="H992" s="12" t="s">
        <v>152</v>
      </c>
      <c r="I992" s="12" t="s">
        <v>40</v>
      </c>
      <c r="J992" s="12" t="s">
        <v>110</v>
      </c>
      <c r="K992" s="11">
        <v>26</v>
      </c>
      <c r="L992" s="4" t="str">
        <f t="shared" si="60"/>
        <v>25-30</v>
      </c>
      <c r="M992" s="12" t="s">
        <v>76</v>
      </c>
      <c r="N992" s="12">
        <v>3</v>
      </c>
      <c r="O992" s="12" t="s">
        <v>53</v>
      </c>
      <c r="P992" s="12" t="s">
        <v>54</v>
      </c>
      <c r="T992" s="7">
        <v>1</v>
      </c>
      <c r="AE992" s="4">
        <f t="shared" si="61"/>
        <v>25</v>
      </c>
      <c r="AF992" s="8">
        <f t="shared" si="62"/>
        <v>1</v>
      </c>
      <c r="AG992" s="8">
        <v>256.24</v>
      </c>
      <c r="AH992" s="4">
        <f t="shared" si="63"/>
        <v>2.5000000000000001E-2</v>
      </c>
      <c r="AI992" s="4">
        <f t="shared" si="63"/>
        <v>6.4060000000000006</v>
      </c>
      <c r="AK992" s="10">
        <f>Q992*(0.026*(2.5^2.87))+R992*(0.026*(7.5^2.87))+S992*(0.0236*((15/1.1)^2.975))+T992*(0.0236*((25/1.1)^2.975))+U992*(0.0236*((35/1.1)^2.975))</f>
        <v>256.23608514741147</v>
      </c>
    </row>
    <row r="993" spans="1:37" ht="12.75" customHeight="1">
      <c r="A993" s="12">
        <v>70</v>
      </c>
      <c r="B993" s="12">
        <v>5</v>
      </c>
      <c r="C993" s="12">
        <v>1</v>
      </c>
      <c r="D993" s="5">
        <v>39486</v>
      </c>
      <c r="E993" s="6" t="s">
        <v>37</v>
      </c>
      <c r="F993" s="12" t="s">
        <v>126</v>
      </c>
      <c r="G993" s="12" t="s">
        <v>126</v>
      </c>
      <c r="H993" s="12" t="s">
        <v>152</v>
      </c>
      <c r="I993" s="12" t="s">
        <v>40</v>
      </c>
      <c r="J993" s="12" t="s">
        <v>110</v>
      </c>
      <c r="K993" s="11">
        <v>26</v>
      </c>
      <c r="L993" s="4" t="str">
        <f t="shared" si="60"/>
        <v>25-30</v>
      </c>
      <c r="M993" s="12" t="s">
        <v>76</v>
      </c>
      <c r="N993" s="12">
        <v>4</v>
      </c>
      <c r="O993" s="12" t="s">
        <v>87</v>
      </c>
      <c r="P993" s="6" t="s">
        <v>46</v>
      </c>
      <c r="T993" s="15">
        <v>1</v>
      </c>
      <c r="AE993" s="4">
        <f t="shared" si="61"/>
        <v>25</v>
      </c>
      <c r="AF993" s="8">
        <f t="shared" si="62"/>
        <v>1</v>
      </c>
      <c r="AG993" s="8">
        <v>248.93</v>
      </c>
      <c r="AH993" s="4">
        <f t="shared" si="63"/>
        <v>2.5000000000000001E-2</v>
      </c>
      <c r="AI993" s="4">
        <f t="shared" si="63"/>
        <v>6.2232500000000002</v>
      </c>
      <c r="AK993" s="10">
        <f>Q993*(0.0229*((2.5/1.08)^2.958))+R993*(0.0229*((7.5/1.08)^2.958))+S993*(0.0229*((15/1.08)^2.958))+T993*(0.0229*((25/1.08)^2.958))+U993*(0.0229*((35/1.08)^2.958))</f>
        <v>248.92846396069424</v>
      </c>
    </row>
    <row r="994" spans="1:37" ht="12.75" customHeight="1">
      <c r="A994" s="12">
        <v>70</v>
      </c>
      <c r="B994" s="12">
        <v>5</v>
      </c>
      <c r="C994" s="12">
        <v>1</v>
      </c>
      <c r="D994" s="5">
        <v>39486</v>
      </c>
      <c r="E994" s="6" t="s">
        <v>37</v>
      </c>
      <c r="F994" s="12" t="s">
        <v>126</v>
      </c>
      <c r="G994" s="12" t="s">
        <v>126</v>
      </c>
      <c r="H994" s="12" t="s">
        <v>152</v>
      </c>
      <c r="I994" s="12" t="s">
        <v>40</v>
      </c>
      <c r="J994" s="12" t="s">
        <v>110</v>
      </c>
      <c r="K994" s="11">
        <v>26</v>
      </c>
      <c r="L994" s="4" t="str">
        <f t="shared" si="60"/>
        <v>25-30</v>
      </c>
      <c r="M994" s="12" t="s">
        <v>76</v>
      </c>
      <c r="N994" s="12">
        <v>5</v>
      </c>
      <c r="O994" s="12" t="s">
        <v>127</v>
      </c>
      <c r="P994" s="12" t="s">
        <v>46</v>
      </c>
      <c r="S994" s="7">
        <v>1</v>
      </c>
      <c r="AE994" s="4">
        <f t="shared" si="61"/>
        <v>15</v>
      </c>
      <c r="AF994" s="8">
        <f t="shared" si="62"/>
        <v>1</v>
      </c>
      <c r="AG994" s="8">
        <v>67.69</v>
      </c>
      <c r="AH994" s="4">
        <f t="shared" si="63"/>
        <v>2.5000000000000001E-2</v>
      </c>
      <c r="AI994" s="4">
        <f t="shared" si="63"/>
        <v>1.69225</v>
      </c>
      <c r="AK994" s="10">
        <f>Q994*(0.0201*(2.5^2.9992))+R994*(0.0201*(7.5^2.9992))+S994*(0.0201*(15^2.9992))+T994*(0.0201*(25^2.9992))+U994*(0.0201*(35^2.9992))</f>
        <v>67.690693197082425</v>
      </c>
    </row>
    <row r="995" spans="1:37" ht="12.75" customHeight="1">
      <c r="A995" s="12">
        <v>70</v>
      </c>
      <c r="B995" s="12">
        <v>5</v>
      </c>
      <c r="C995" s="12">
        <v>1</v>
      </c>
      <c r="D995" s="5">
        <v>39486</v>
      </c>
      <c r="E995" s="6" t="s">
        <v>37</v>
      </c>
      <c r="F995" s="12" t="s">
        <v>126</v>
      </c>
      <c r="G995" s="12" t="s">
        <v>126</v>
      </c>
      <c r="H995" s="12" t="s">
        <v>152</v>
      </c>
      <c r="I995" s="12" t="s">
        <v>40</v>
      </c>
      <c r="J995" s="12" t="s">
        <v>110</v>
      </c>
      <c r="K995" s="11">
        <v>26</v>
      </c>
      <c r="L995" s="4" t="str">
        <f t="shared" si="60"/>
        <v>25-30</v>
      </c>
      <c r="M995" s="12" t="s">
        <v>76</v>
      </c>
      <c r="N995" s="12">
        <v>6</v>
      </c>
      <c r="O995" s="12" t="s">
        <v>100</v>
      </c>
      <c r="P995" s="12" t="s">
        <v>44</v>
      </c>
      <c r="X995" s="7">
        <v>1</v>
      </c>
      <c r="AE995" s="4">
        <f t="shared" si="61"/>
        <v>65</v>
      </c>
      <c r="AF995" s="8">
        <f t="shared" si="62"/>
        <v>1</v>
      </c>
      <c r="AG995" s="8">
        <v>994.05</v>
      </c>
      <c r="AH995" s="4">
        <f t="shared" si="63"/>
        <v>2.5000000000000001E-2</v>
      </c>
      <c r="AI995" s="4">
        <f t="shared" si="63"/>
        <v>24.85125</v>
      </c>
      <c r="AK995" s="10">
        <f>R995*(0.0009*(7.5^3.3334))+T995*(0.0009*(25^3.3334))+U995*(0.0009*(35^3.3334))+V995*(0.0009*(45^3.3334))+W995*(0.0009*(55^3.3334))+X995*(0.0009*(65^3.3334))+Y995*(0.0009*(75^3.3334))</f>
        <v>994.04922824752214</v>
      </c>
    </row>
    <row r="996" spans="1:37" ht="12.75" customHeight="1">
      <c r="A996" s="12">
        <v>70</v>
      </c>
      <c r="B996" s="12">
        <v>5</v>
      </c>
      <c r="C996" s="12">
        <v>1</v>
      </c>
      <c r="D996" s="5">
        <v>39486</v>
      </c>
      <c r="E996" s="6" t="s">
        <v>37</v>
      </c>
      <c r="F996" s="12" t="s">
        <v>126</v>
      </c>
      <c r="G996" s="12" t="s">
        <v>126</v>
      </c>
      <c r="H996" s="12" t="s">
        <v>152</v>
      </c>
      <c r="I996" s="12" t="s">
        <v>40</v>
      </c>
      <c r="J996" s="12" t="s">
        <v>110</v>
      </c>
      <c r="K996" s="11">
        <v>26</v>
      </c>
      <c r="L996" s="4" t="str">
        <f t="shared" si="60"/>
        <v>25-30</v>
      </c>
      <c r="M996" s="12" t="s">
        <v>76</v>
      </c>
      <c r="N996" s="12">
        <v>7</v>
      </c>
      <c r="O996" s="12" t="s">
        <v>106</v>
      </c>
      <c r="P996" s="6" t="s">
        <v>81</v>
      </c>
      <c r="T996" s="15">
        <v>3</v>
      </c>
      <c r="AE996" s="4">
        <f t="shared" si="61"/>
        <v>25</v>
      </c>
      <c r="AF996" s="8">
        <f t="shared" si="62"/>
        <v>3</v>
      </c>
      <c r="AG996" s="8">
        <v>1203.06</v>
      </c>
      <c r="AH996" s="4">
        <f t="shared" si="63"/>
        <v>7.4999999999999997E-2</v>
      </c>
      <c r="AI996" s="4">
        <f t="shared" si="63"/>
        <v>30.076499999999999</v>
      </c>
      <c r="AK996" s="10">
        <f>R996*(0.111*((7.5*0.813)^2.72))+S996*(0.111*((15*0.813)^2.72))+T996*(0.111*((25*0.813)^2.72))+U996*(0.111*((35*0.813)^2.72))</f>
        <v>1203.0601488615741</v>
      </c>
    </row>
    <row r="997" spans="1:37" ht="12.75" customHeight="1">
      <c r="A997" s="12">
        <v>70</v>
      </c>
      <c r="B997" s="12">
        <v>5</v>
      </c>
      <c r="C997" s="12">
        <v>1</v>
      </c>
      <c r="D997" s="5">
        <v>39486</v>
      </c>
      <c r="E997" s="6" t="s">
        <v>37</v>
      </c>
      <c r="F997" s="12" t="s">
        <v>126</v>
      </c>
      <c r="G997" s="12" t="s">
        <v>126</v>
      </c>
      <c r="H997" s="12" t="s">
        <v>152</v>
      </c>
      <c r="I997" s="12" t="s">
        <v>40</v>
      </c>
      <c r="J997" s="12" t="s">
        <v>110</v>
      </c>
      <c r="K997" s="11">
        <v>26</v>
      </c>
      <c r="L997" s="4" t="str">
        <f t="shared" si="60"/>
        <v>25-30</v>
      </c>
      <c r="M997" s="12" t="s">
        <v>76</v>
      </c>
      <c r="N997" s="12">
        <v>8</v>
      </c>
      <c r="O997" s="12" t="s">
        <v>145</v>
      </c>
      <c r="P997" s="6" t="s">
        <v>44</v>
      </c>
      <c r="V997" s="7">
        <v>1</v>
      </c>
      <c r="AE997" s="4">
        <f t="shared" si="61"/>
        <v>45</v>
      </c>
      <c r="AF997" s="8">
        <f t="shared" si="62"/>
        <v>1</v>
      </c>
      <c r="AG997" s="8">
        <v>1343.19</v>
      </c>
      <c r="AH997" s="4">
        <f t="shared" si="63"/>
        <v>2.5000000000000001E-2</v>
      </c>
      <c r="AI997" s="4">
        <f t="shared" si="63"/>
        <v>33.579750000000004</v>
      </c>
      <c r="AK997" s="10">
        <f>U997*(0.013*(35^3.033))+V997*(0.013*(45^3.033))+W997*(0.013*(55^3.033))</f>
        <v>1343.1883198380501</v>
      </c>
    </row>
    <row r="998" spans="1:37" ht="12.75" customHeight="1">
      <c r="A998" s="12">
        <v>70</v>
      </c>
      <c r="B998" s="12">
        <v>5</v>
      </c>
      <c r="C998" s="12">
        <v>1</v>
      </c>
      <c r="D998" s="5">
        <v>39486</v>
      </c>
      <c r="E998" s="6" t="s">
        <v>37</v>
      </c>
      <c r="F998" s="12" t="s">
        <v>126</v>
      </c>
      <c r="G998" s="12" t="s">
        <v>126</v>
      </c>
      <c r="H998" s="12" t="s">
        <v>152</v>
      </c>
      <c r="I998" s="12" t="s">
        <v>40</v>
      </c>
      <c r="J998" s="12" t="s">
        <v>110</v>
      </c>
      <c r="K998" s="11">
        <v>26</v>
      </c>
      <c r="L998" s="4" t="str">
        <f t="shared" si="60"/>
        <v>25-30</v>
      </c>
      <c r="M998" s="12" t="s">
        <v>76</v>
      </c>
      <c r="N998" s="12">
        <v>9</v>
      </c>
      <c r="O998" s="12" t="s">
        <v>101</v>
      </c>
      <c r="P998" s="12" t="s">
        <v>46</v>
      </c>
      <c r="U998" s="7">
        <v>1</v>
      </c>
      <c r="AE998" s="4">
        <f t="shared" si="61"/>
        <v>35</v>
      </c>
      <c r="AF998" s="8">
        <f t="shared" si="62"/>
        <v>1</v>
      </c>
      <c r="AG998" s="8">
        <v>817.23</v>
      </c>
      <c r="AH998" s="4">
        <f t="shared" si="63"/>
        <v>2.5000000000000001E-2</v>
      </c>
      <c r="AI998" s="4">
        <f t="shared" si="63"/>
        <v>20.43075</v>
      </c>
      <c r="AK998" s="10">
        <f>Q998*(0.0148*((2.5/1.11359)^3.167))+R998*(0.0148*((7.5/1.11359)^3.167))+S998*(0.0148*((15/1.11359)^3.167))+T998*(0.0148*((25/1.11359)^3.167))+U998*(0.0148*((35/1.11359)^3.167))</f>
        <v>817.23341553450098</v>
      </c>
    </row>
    <row r="999" spans="1:37" ht="12.75" customHeight="1">
      <c r="A999" s="12">
        <v>70</v>
      </c>
      <c r="B999" s="12">
        <v>5</v>
      </c>
      <c r="C999" s="12">
        <v>1</v>
      </c>
      <c r="D999" s="14">
        <v>39486</v>
      </c>
      <c r="E999" s="6" t="s">
        <v>37</v>
      </c>
      <c r="F999" s="12" t="s">
        <v>126</v>
      </c>
      <c r="G999" s="12" t="s">
        <v>126</v>
      </c>
      <c r="H999" s="12" t="s">
        <v>152</v>
      </c>
      <c r="I999" s="12" t="s">
        <v>40</v>
      </c>
      <c r="J999" s="12" t="s">
        <v>110</v>
      </c>
      <c r="K999" s="11">
        <v>26</v>
      </c>
      <c r="L999" s="12" t="str">
        <f t="shared" si="60"/>
        <v>25-30</v>
      </c>
      <c r="M999" s="12" t="s">
        <v>76</v>
      </c>
      <c r="N999" s="12">
        <v>10</v>
      </c>
      <c r="O999" s="11" t="s">
        <v>95</v>
      </c>
      <c r="P999" s="6" t="s">
        <v>56</v>
      </c>
      <c r="Q999" s="25"/>
      <c r="R999" s="25"/>
      <c r="S999" s="25"/>
      <c r="T999" s="26">
        <v>1</v>
      </c>
      <c r="U999" s="26">
        <v>2</v>
      </c>
      <c r="V999" s="25"/>
      <c r="W999" s="25"/>
      <c r="X999" s="25"/>
      <c r="Y999" s="25"/>
      <c r="Z999" s="25"/>
      <c r="AA999" s="25"/>
      <c r="AB999" s="25"/>
      <c r="AC999" s="25"/>
      <c r="AD999" s="25"/>
      <c r="AE999" s="12">
        <f t="shared" si="61"/>
        <v>31.7</v>
      </c>
      <c r="AF999" s="16">
        <f t="shared" si="62"/>
        <v>3</v>
      </c>
      <c r="AG999" s="16">
        <v>2003.86</v>
      </c>
      <c r="AH999" s="12">
        <f t="shared" si="63"/>
        <v>7.4999999999999997E-2</v>
      </c>
      <c r="AI999" s="4">
        <f t="shared" si="63"/>
        <v>50.096499999999999</v>
      </c>
      <c r="AJ999" s="12" t="s">
        <v>160</v>
      </c>
      <c r="AK999" s="10">
        <f>S999*(0.0204*(15^2.991))+T999*(0.0204*(25^2.991))+U999*(0.0204*(35^2.991))</f>
        <v>2003.8600516433871</v>
      </c>
    </row>
    <row r="1000" spans="1:37" ht="12.75" customHeight="1">
      <c r="A1000" s="12">
        <v>70</v>
      </c>
      <c r="B1000" s="12">
        <v>5</v>
      </c>
      <c r="C1000" s="12">
        <v>1</v>
      </c>
      <c r="D1000" s="5">
        <v>39486</v>
      </c>
      <c r="E1000" s="6" t="s">
        <v>37</v>
      </c>
      <c r="F1000" s="12" t="s">
        <v>126</v>
      </c>
      <c r="G1000" s="12" t="s">
        <v>126</v>
      </c>
      <c r="H1000" s="12" t="s">
        <v>152</v>
      </c>
      <c r="I1000" s="12" t="s">
        <v>40</v>
      </c>
      <c r="J1000" s="12" t="s">
        <v>110</v>
      </c>
      <c r="K1000" s="11">
        <v>26</v>
      </c>
      <c r="L1000" s="4" t="str">
        <f t="shared" si="60"/>
        <v>25-30</v>
      </c>
      <c r="M1000" s="12" t="s">
        <v>76</v>
      </c>
      <c r="N1000" s="12">
        <v>11</v>
      </c>
      <c r="O1000" s="12" t="s">
        <v>119</v>
      </c>
      <c r="P1000" s="6" t="s">
        <v>81</v>
      </c>
      <c r="R1000" s="7">
        <v>1</v>
      </c>
      <c r="AE1000" s="4">
        <f t="shared" si="61"/>
        <v>7.5</v>
      </c>
      <c r="AF1000" s="8">
        <f t="shared" si="62"/>
        <v>1</v>
      </c>
      <c r="AG1000" s="8">
        <v>4.97</v>
      </c>
      <c r="AH1000" s="4">
        <f t="shared" si="63"/>
        <v>2.5000000000000001E-2</v>
      </c>
      <c r="AI1000" s="4">
        <f t="shared" si="63"/>
        <v>0.12425</v>
      </c>
      <c r="AK1000" s="10">
        <f>Q1000*(0.0119*(2.5^2.995))+R1000*(0.0119*(7.5^2.995))+S1000*(0.0119*(15^2.995))</f>
        <v>4.9699892029396606</v>
      </c>
    </row>
    <row r="1001" spans="1:37" ht="12.75" customHeight="1">
      <c r="A1001" s="12">
        <v>70</v>
      </c>
      <c r="B1001" s="12">
        <v>5</v>
      </c>
      <c r="C1001" s="12">
        <v>1</v>
      </c>
      <c r="D1001" s="5">
        <v>39486</v>
      </c>
      <c r="E1001" s="6" t="s">
        <v>37</v>
      </c>
      <c r="F1001" s="12" t="s">
        <v>126</v>
      </c>
      <c r="G1001" s="12" t="s">
        <v>126</v>
      </c>
      <c r="H1001" s="12" t="s">
        <v>152</v>
      </c>
      <c r="I1001" s="12" t="s">
        <v>40</v>
      </c>
      <c r="J1001" s="12" t="s">
        <v>110</v>
      </c>
      <c r="K1001" s="11">
        <v>26</v>
      </c>
      <c r="L1001" s="4" t="str">
        <f t="shared" si="60"/>
        <v>25-30</v>
      </c>
      <c r="M1001" s="12" t="s">
        <v>76</v>
      </c>
      <c r="N1001" s="12">
        <v>12</v>
      </c>
      <c r="O1001" s="12" t="s">
        <v>144</v>
      </c>
      <c r="P1001" s="6" t="s">
        <v>56</v>
      </c>
      <c r="U1001" s="7">
        <v>4</v>
      </c>
      <c r="AE1001" s="4">
        <f t="shared" si="61"/>
        <v>35</v>
      </c>
      <c r="AF1001" s="8">
        <f t="shared" si="62"/>
        <v>4</v>
      </c>
      <c r="AG1001" s="8">
        <v>5280.48</v>
      </c>
      <c r="AH1001" s="4">
        <f t="shared" si="63"/>
        <v>0.1</v>
      </c>
      <c r="AI1001" s="4">
        <f t="shared" si="63"/>
        <v>132.012</v>
      </c>
      <c r="AK1001" s="10">
        <f>T1001*(0.0345*(25^2.968))+U1001*(0.0345*(35^2.968))+V1001*(0.0345*(45^2.968))</f>
        <v>5280.4756225705551</v>
      </c>
    </row>
    <row r="1002" spans="1:37" s="9" customFormat="1" ht="12.75" customHeight="1">
      <c r="A1002" s="12">
        <v>70</v>
      </c>
      <c r="B1002" s="12">
        <v>5</v>
      </c>
      <c r="C1002" s="12">
        <v>1</v>
      </c>
      <c r="D1002" s="5">
        <v>39486</v>
      </c>
      <c r="E1002" s="6" t="s">
        <v>37</v>
      </c>
      <c r="F1002" s="12" t="s">
        <v>126</v>
      </c>
      <c r="G1002" s="12" t="s">
        <v>126</v>
      </c>
      <c r="H1002" s="12" t="s">
        <v>152</v>
      </c>
      <c r="I1002" s="12" t="s">
        <v>40</v>
      </c>
      <c r="J1002" s="12" t="s">
        <v>110</v>
      </c>
      <c r="K1002" s="11">
        <v>26</v>
      </c>
      <c r="L1002" s="4" t="str">
        <f t="shared" si="60"/>
        <v>25-30</v>
      </c>
      <c r="M1002" s="12" t="s">
        <v>76</v>
      </c>
      <c r="N1002" s="12">
        <v>13</v>
      </c>
      <c r="O1002" s="12" t="s">
        <v>83</v>
      </c>
      <c r="P1002" s="6" t="s">
        <v>84</v>
      </c>
      <c r="Q1002" s="7"/>
      <c r="R1002" s="7">
        <v>4</v>
      </c>
      <c r="S1002" s="7"/>
      <c r="T1002" s="7"/>
      <c r="U1002" s="7"/>
      <c r="V1002" s="7"/>
      <c r="W1002" s="7"/>
      <c r="X1002" s="7"/>
      <c r="Y1002" s="7"/>
      <c r="Z1002" s="7"/>
      <c r="AA1002" s="7"/>
      <c r="AB1002" s="7"/>
      <c r="AC1002" s="7"/>
      <c r="AD1002" s="7"/>
      <c r="AE1002" s="4">
        <f t="shared" si="61"/>
        <v>7.5</v>
      </c>
      <c r="AF1002" s="8">
        <f t="shared" si="62"/>
        <v>4</v>
      </c>
      <c r="AG1002" s="8">
        <v>49.22</v>
      </c>
      <c r="AH1002" s="4">
        <f t="shared" si="63"/>
        <v>0.1</v>
      </c>
      <c r="AI1002" s="4">
        <f t="shared" si="63"/>
        <v>1.2304999999999999</v>
      </c>
      <c r="AJ1002" s="4"/>
      <c r="AK1002" s="10">
        <f>Q1002*(0.0349*(2.5^2.9109))+R1002*(0.0349*(7.5^2.9109))+S1002*(0.0349*(15^2.9109))</f>
        <v>49.21542614278912</v>
      </c>
    </row>
    <row r="1003" spans="1:37" ht="12.75" customHeight="1">
      <c r="A1003" s="12">
        <v>70</v>
      </c>
      <c r="B1003" s="12">
        <v>5</v>
      </c>
      <c r="C1003" s="12">
        <v>1</v>
      </c>
      <c r="D1003" s="5">
        <v>39486</v>
      </c>
      <c r="E1003" s="6" t="s">
        <v>37</v>
      </c>
      <c r="F1003" s="12" t="s">
        <v>126</v>
      </c>
      <c r="G1003" s="12" t="s">
        <v>126</v>
      </c>
      <c r="H1003" s="12" t="s">
        <v>152</v>
      </c>
      <c r="I1003" s="12" t="s">
        <v>40</v>
      </c>
      <c r="J1003" s="12" t="s">
        <v>110</v>
      </c>
      <c r="K1003" s="11">
        <v>26</v>
      </c>
      <c r="L1003" s="4" t="str">
        <f t="shared" si="60"/>
        <v>25-30</v>
      </c>
      <c r="M1003" s="12" t="s">
        <v>76</v>
      </c>
      <c r="N1003" s="12">
        <v>14</v>
      </c>
      <c r="O1003" s="12" t="s">
        <v>68</v>
      </c>
      <c r="P1003" s="6" t="s">
        <v>46</v>
      </c>
      <c r="T1003" s="7">
        <v>2</v>
      </c>
      <c r="AE1003" s="4">
        <f t="shared" si="61"/>
        <v>25</v>
      </c>
      <c r="AF1003" s="8">
        <f t="shared" si="62"/>
        <v>2</v>
      </c>
      <c r="AG1003" s="8">
        <v>315.3</v>
      </c>
      <c r="AH1003" s="4">
        <f t="shared" si="63"/>
        <v>0.05</v>
      </c>
      <c r="AI1003" s="4">
        <f t="shared" si="63"/>
        <v>7.8825000000000003</v>
      </c>
      <c r="AK1003" s="10">
        <f>Q1003*(0.0208*((2.5/1.21)^3))+R1003*(0.0208*((7.5/1.21)^3))+S1003*(0.0208*((15/1.21)^3))+T1003*(0.0079*(25^3.076))+U1003*(0.0079*(35^3.076))</f>
        <v>315.29751916451954</v>
      </c>
    </row>
    <row r="1004" spans="1:37" ht="12.75" customHeight="1">
      <c r="A1004" s="12">
        <v>70</v>
      </c>
      <c r="B1004" s="12">
        <v>5</v>
      </c>
      <c r="C1004" s="12">
        <v>1</v>
      </c>
      <c r="D1004" s="5">
        <v>39486</v>
      </c>
      <c r="E1004" s="6" t="s">
        <v>37</v>
      </c>
      <c r="F1004" s="12" t="s">
        <v>126</v>
      </c>
      <c r="G1004" s="12" t="s">
        <v>126</v>
      </c>
      <c r="H1004" s="12" t="s">
        <v>152</v>
      </c>
      <c r="I1004" s="12" t="s">
        <v>40</v>
      </c>
      <c r="J1004" s="12" t="s">
        <v>110</v>
      </c>
      <c r="K1004" s="11">
        <v>26</v>
      </c>
      <c r="L1004" s="4" t="str">
        <f t="shared" si="60"/>
        <v>25-30</v>
      </c>
      <c r="M1004" s="12" t="s">
        <v>76</v>
      </c>
      <c r="N1004" s="12">
        <v>15</v>
      </c>
      <c r="O1004" s="12" t="s">
        <v>72</v>
      </c>
      <c r="P1004" s="6" t="s">
        <v>46</v>
      </c>
      <c r="Q1004" s="7">
        <v>1</v>
      </c>
      <c r="AE1004" s="4">
        <f t="shared" si="61"/>
        <v>2.5</v>
      </c>
      <c r="AF1004" s="8">
        <f t="shared" si="62"/>
        <v>1</v>
      </c>
      <c r="AG1004" s="8">
        <v>0.21</v>
      </c>
      <c r="AH1004" s="4">
        <f t="shared" si="63"/>
        <v>2.5000000000000001E-2</v>
      </c>
      <c r="AI1004" s="4">
        <f t="shared" si="63"/>
        <v>5.2499999999999995E-3</v>
      </c>
      <c r="AJ1004" s="9"/>
      <c r="AK1004" s="10">
        <f>Q1004*(0.0128*(2.5^3.036))+R1004*(0.0128*(7.5^3.036))+S1004*(0.0128*(15^3.036))</f>
        <v>0.20670731032441741</v>
      </c>
    </row>
    <row r="1005" spans="1:37" s="9" customFormat="1" ht="12.75" customHeight="1">
      <c r="A1005" s="12">
        <v>70</v>
      </c>
      <c r="B1005" s="12">
        <v>5</v>
      </c>
      <c r="C1005" s="12">
        <v>1</v>
      </c>
      <c r="D1005" s="5">
        <v>39486</v>
      </c>
      <c r="E1005" s="6" t="s">
        <v>37</v>
      </c>
      <c r="F1005" s="12" t="s">
        <v>126</v>
      </c>
      <c r="G1005" s="12" t="s">
        <v>126</v>
      </c>
      <c r="H1005" s="12" t="s">
        <v>152</v>
      </c>
      <c r="I1005" s="12" t="s">
        <v>40</v>
      </c>
      <c r="J1005" s="12" t="s">
        <v>110</v>
      </c>
      <c r="K1005" s="11">
        <v>26</v>
      </c>
      <c r="L1005" s="4" t="str">
        <f t="shared" si="60"/>
        <v>25-30</v>
      </c>
      <c r="M1005" s="12" t="s">
        <v>76</v>
      </c>
      <c r="N1005" s="12">
        <v>16</v>
      </c>
      <c r="O1005" s="12" t="s">
        <v>55</v>
      </c>
      <c r="P1005" s="6" t="s">
        <v>56</v>
      </c>
      <c r="Q1005" s="7">
        <v>4</v>
      </c>
      <c r="R1005" s="7"/>
      <c r="S1005" s="7"/>
      <c r="T1005" s="7"/>
      <c r="U1005" s="7"/>
      <c r="V1005" s="7"/>
      <c r="W1005" s="7"/>
      <c r="X1005" s="7"/>
      <c r="Y1005" s="7"/>
      <c r="Z1005" s="7"/>
      <c r="AA1005" s="7"/>
      <c r="AB1005" s="7"/>
      <c r="AC1005" s="7"/>
      <c r="AD1005" s="7"/>
      <c r="AE1005" s="4">
        <f t="shared" si="61"/>
        <v>2.5</v>
      </c>
      <c r="AF1005" s="8">
        <f t="shared" si="62"/>
        <v>4</v>
      </c>
      <c r="AG1005" s="8">
        <v>0.7</v>
      </c>
      <c r="AH1005" s="4">
        <f t="shared" si="63"/>
        <v>0.1</v>
      </c>
      <c r="AI1005" s="4">
        <f t="shared" si="63"/>
        <v>1.7499999999999998E-2</v>
      </c>
      <c r="AJ1005" s="4"/>
      <c r="AK1005" s="10">
        <f>Q1005*(0.0109*(2.5^3.0249))+R1005*(0.0109*(7.5^3.0249))</f>
        <v>0.69697182395461577</v>
      </c>
    </row>
    <row r="1006" spans="1:37" ht="12.75" customHeight="1">
      <c r="A1006" s="12">
        <v>70</v>
      </c>
      <c r="B1006" s="12">
        <v>5</v>
      </c>
      <c r="C1006" s="12">
        <v>1</v>
      </c>
      <c r="D1006" s="5">
        <v>39486</v>
      </c>
      <c r="E1006" s="6" t="s">
        <v>37</v>
      </c>
      <c r="F1006" s="12" t="s">
        <v>126</v>
      </c>
      <c r="G1006" s="12" t="s">
        <v>126</v>
      </c>
      <c r="H1006" s="12" t="s">
        <v>152</v>
      </c>
      <c r="I1006" s="12" t="s">
        <v>40</v>
      </c>
      <c r="J1006" s="12" t="s">
        <v>110</v>
      </c>
      <c r="K1006" s="11">
        <v>26</v>
      </c>
      <c r="L1006" s="4" t="str">
        <f t="shared" si="60"/>
        <v>25-30</v>
      </c>
      <c r="M1006" s="12" t="s">
        <v>76</v>
      </c>
      <c r="N1006" s="12">
        <v>17</v>
      </c>
      <c r="O1006" s="12" t="s">
        <v>136</v>
      </c>
      <c r="P1006" s="6" t="s">
        <v>46</v>
      </c>
      <c r="Q1006" s="7">
        <v>1</v>
      </c>
      <c r="AE1006" s="4">
        <f t="shared" si="61"/>
        <v>2.5</v>
      </c>
      <c r="AF1006" s="8">
        <f t="shared" si="62"/>
        <v>1</v>
      </c>
      <c r="AG1006" s="8">
        <v>0.14000000000000001</v>
      </c>
      <c r="AH1006" s="4">
        <f t="shared" si="63"/>
        <v>2.5000000000000001E-2</v>
      </c>
      <c r="AI1006" s="4">
        <f t="shared" si="63"/>
        <v>3.5000000000000005E-3</v>
      </c>
      <c r="AK1006" s="10">
        <f>Q1006*(0.008*(2.5^3.137))</f>
        <v>0.14171890699888887</v>
      </c>
    </row>
    <row r="1007" spans="1:37" ht="12.75" customHeight="1">
      <c r="A1007" s="12">
        <v>71</v>
      </c>
      <c r="B1007" s="12">
        <v>5</v>
      </c>
      <c r="C1007" s="12">
        <v>1</v>
      </c>
      <c r="D1007" s="5">
        <v>39486</v>
      </c>
      <c r="E1007" s="6" t="s">
        <v>37</v>
      </c>
      <c r="F1007" s="12" t="s">
        <v>126</v>
      </c>
      <c r="G1007" s="12" t="s">
        <v>126</v>
      </c>
      <c r="H1007" s="12" t="s">
        <v>152</v>
      </c>
      <c r="I1007" s="12" t="s">
        <v>57</v>
      </c>
      <c r="J1007" s="12" t="s">
        <v>110</v>
      </c>
      <c r="K1007" s="11">
        <v>25</v>
      </c>
      <c r="L1007" s="4" t="str">
        <f t="shared" si="60"/>
        <v>20-25</v>
      </c>
      <c r="M1007" s="12" t="s">
        <v>76</v>
      </c>
      <c r="N1007" s="12">
        <v>1</v>
      </c>
      <c r="O1007" s="12" t="s">
        <v>49</v>
      </c>
      <c r="P1007" s="6" t="s">
        <v>46</v>
      </c>
      <c r="R1007" s="7">
        <v>2</v>
      </c>
      <c r="S1007" s="7">
        <v>1</v>
      </c>
      <c r="AE1007" s="4">
        <f t="shared" si="61"/>
        <v>10</v>
      </c>
      <c r="AF1007" s="8">
        <f t="shared" si="62"/>
        <v>3</v>
      </c>
      <c r="AG1007" s="8">
        <v>63.2</v>
      </c>
      <c r="AH1007" s="4">
        <f t="shared" si="63"/>
        <v>7.4999999999999997E-2</v>
      </c>
      <c r="AI1007" s="4">
        <f t="shared" si="63"/>
        <v>1.58</v>
      </c>
      <c r="AK1007" s="10">
        <f>Q1007*(0.007*(2.5^3.39))+R1007*(0.0126*(7.5^3.0673))+S1007*(0.0126*(15^3.0673))+T1007*(0.0126*(25^3.0673))+U1007*(0.0126*(35^3.0673))</f>
        <v>63.201635133176481</v>
      </c>
    </row>
    <row r="1008" spans="1:37" s="9" customFormat="1" ht="12.75" customHeight="1">
      <c r="A1008" s="12">
        <v>71</v>
      </c>
      <c r="B1008" s="12">
        <v>5</v>
      </c>
      <c r="C1008" s="12">
        <v>1</v>
      </c>
      <c r="D1008" s="5">
        <v>39486</v>
      </c>
      <c r="E1008" s="6" t="s">
        <v>37</v>
      </c>
      <c r="F1008" s="12" t="s">
        <v>126</v>
      </c>
      <c r="G1008" s="12" t="s">
        <v>126</v>
      </c>
      <c r="H1008" s="12" t="s">
        <v>152</v>
      </c>
      <c r="I1008" s="12" t="s">
        <v>57</v>
      </c>
      <c r="J1008" s="12" t="s">
        <v>110</v>
      </c>
      <c r="K1008" s="11">
        <v>25</v>
      </c>
      <c r="L1008" s="4" t="str">
        <f t="shared" si="60"/>
        <v>20-25</v>
      </c>
      <c r="M1008" s="12" t="s">
        <v>76</v>
      </c>
      <c r="N1008" s="12">
        <v>2</v>
      </c>
      <c r="O1008" s="12" t="s">
        <v>52</v>
      </c>
      <c r="P1008" s="6" t="s">
        <v>46</v>
      </c>
      <c r="Q1008" s="7"/>
      <c r="R1008" s="7"/>
      <c r="S1008" s="7"/>
      <c r="T1008" s="7">
        <v>100</v>
      </c>
      <c r="U1008" s="7"/>
      <c r="V1008" s="7"/>
      <c r="W1008" s="7"/>
      <c r="X1008" s="7"/>
      <c r="Y1008" s="7"/>
      <c r="Z1008" s="7"/>
      <c r="AA1008" s="7"/>
      <c r="AB1008" s="7"/>
      <c r="AC1008" s="7"/>
      <c r="AD1008" s="7"/>
      <c r="AE1008" s="4">
        <f t="shared" si="61"/>
        <v>25</v>
      </c>
      <c r="AF1008" s="8">
        <f t="shared" si="62"/>
        <v>100</v>
      </c>
      <c r="AG1008" s="8">
        <v>15295.55</v>
      </c>
      <c r="AH1008" s="4">
        <f t="shared" si="63"/>
        <v>2.5</v>
      </c>
      <c r="AI1008" s="4">
        <f t="shared" si="63"/>
        <v>382.38874999999996</v>
      </c>
      <c r="AJ1008" s="4"/>
      <c r="AK1008" s="10">
        <f>Q1008*(0.01*(((2.5-1.82)/1.15)^3.208))+R1008*(0.01*(((7.5-1.82)/1.15)^3.208))+S1008*(0.01*(((15-1.82)/1.15)^3.208))+T1008*(0.01*(((25-1.82)/1.15)^3.208))</f>
        <v>15295.554183005672</v>
      </c>
    </row>
    <row r="1009" spans="1:37" ht="12.75" customHeight="1">
      <c r="A1009" s="12">
        <v>71</v>
      </c>
      <c r="B1009" s="12">
        <v>5</v>
      </c>
      <c r="C1009" s="12">
        <v>1</v>
      </c>
      <c r="D1009" s="5">
        <v>39486</v>
      </c>
      <c r="E1009" s="6" t="s">
        <v>37</v>
      </c>
      <c r="F1009" s="12" t="s">
        <v>126</v>
      </c>
      <c r="G1009" s="12" t="s">
        <v>126</v>
      </c>
      <c r="H1009" s="12" t="s">
        <v>152</v>
      </c>
      <c r="I1009" s="12" t="s">
        <v>57</v>
      </c>
      <c r="J1009" s="12" t="s">
        <v>110</v>
      </c>
      <c r="K1009" s="11">
        <v>25</v>
      </c>
      <c r="L1009" s="4" t="str">
        <f t="shared" si="60"/>
        <v>20-25</v>
      </c>
      <c r="M1009" s="12" t="s">
        <v>76</v>
      </c>
      <c r="N1009" s="12">
        <v>3</v>
      </c>
      <c r="O1009" s="12" t="s">
        <v>106</v>
      </c>
      <c r="P1009" s="6" t="s">
        <v>81</v>
      </c>
      <c r="U1009" s="7">
        <v>4</v>
      </c>
      <c r="AE1009" s="4">
        <f t="shared" si="61"/>
        <v>35</v>
      </c>
      <c r="AF1009" s="8">
        <f t="shared" si="62"/>
        <v>4</v>
      </c>
      <c r="AG1009" s="8">
        <v>4005.85</v>
      </c>
      <c r="AH1009" s="4">
        <f t="shared" si="63"/>
        <v>0.1</v>
      </c>
      <c r="AI1009" s="4">
        <f t="shared" si="63"/>
        <v>100.14624999999999</v>
      </c>
      <c r="AK1009" s="10">
        <f>R1009*(0.111*((7.5*0.813)^2.72))+S1009*(0.111*((15*0.813)^2.72))+T1009*(0.111*((25*0.813)^2.72))+U1009*(0.111*((35*0.813)^2.72))</f>
        <v>4005.8467879082555</v>
      </c>
    </row>
    <row r="1010" spans="1:37" ht="12.75" customHeight="1">
      <c r="A1010" s="12">
        <v>71</v>
      </c>
      <c r="B1010" s="12">
        <v>5</v>
      </c>
      <c r="C1010" s="12">
        <v>1</v>
      </c>
      <c r="D1010" s="5">
        <v>39486</v>
      </c>
      <c r="E1010" s="6" t="s">
        <v>37</v>
      </c>
      <c r="F1010" s="12" t="s">
        <v>126</v>
      </c>
      <c r="G1010" s="12" t="s">
        <v>126</v>
      </c>
      <c r="H1010" s="12" t="s">
        <v>152</v>
      </c>
      <c r="I1010" s="12" t="s">
        <v>57</v>
      </c>
      <c r="J1010" s="12" t="s">
        <v>110</v>
      </c>
      <c r="K1010" s="11">
        <v>25</v>
      </c>
      <c r="L1010" s="4" t="str">
        <f t="shared" si="60"/>
        <v>20-25</v>
      </c>
      <c r="M1010" s="12" t="s">
        <v>76</v>
      </c>
      <c r="N1010" s="12">
        <v>4</v>
      </c>
      <c r="O1010" s="12" t="s">
        <v>68</v>
      </c>
      <c r="P1010" s="6" t="s">
        <v>46</v>
      </c>
      <c r="S1010" s="7">
        <v>3</v>
      </c>
      <c r="T1010" s="7">
        <v>4</v>
      </c>
      <c r="U1010" s="7">
        <v>9</v>
      </c>
      <c r="AE1010" s="4">
        <f t="shared" si="61"/>
        <v>28.8</v>
      </c>
      <c r="AF1010" s="8">
        <f t="shared" si="62"/>
        <v>16</v>
      </c>
      <c r="AG1010" s="8">
        <v>4743.6099999999997</v>
      </c>
      <c r="AH1010" s="4">
        <f t="shared" si="63"/>
        <v>0.4</v>
      </c>
      <c r="AI1010" s="4">
        <f t="shared" si="63"/>
        <v>118.59025</v>
      </c>
      <c r="AK1010" s="10">
        <f>Q1010*(0.0208*((2.5/1.21)^3))+R1010*(0.0208*((7.5/1.21)^3))+S1010*(0.0208*((15/1.21)^3))+T1010*(0.0079*(25^3.076))+U1010*(0.0079*(35^3.076))</f>
        <v>4743.6097692165449</v>
      </c>
    </row>
    <row r="1011" spans="1:37" ht="12.75" customHeight="1">
      <c r="A1011" s="12">
        <v>71</v>
      </c>
      <c r="B1011" s="12">
        <v>5</v>
      </c>
      <c r="C1011" s="12">
        <v>1</v>
      </c>
      <c r="D1011" s="5">
        <v>39486</v>
      </c>
      <c r="E1011" s="6" t="s">
        <v>37</v>
      </c>
      <c r="F1011" s="12" t="s">
        <v>126</v>
      </c>
      <c r="G1011" s="12" t="s">
        <v>126</v>
      </c>
      <c r="H1011" s="12" t="s">
        <v>152</v>
      </c>
      <c r="I1011" s="12" t="s">
        <v>57</v>
      </c>
      <c r="J1011" s="12" t="s">
        <v>110</v>
      </c>
      <c r="K1011" s="11">
        <v>25</v>
      </c>
      <c r="L1011" s="4" t="str">
        <f t="shared" si="60"/>
        <v>20-25</v>
      </c>
      <c r="M1011" s="12" t="s">
        <v>76</v>
      </c>
      <c r="N1011" s="12">
        <v>5</v>
      </c>
      <c r="O1011" s="12" t="s">
        <v>60</v>
      </c>
      <c r="P1011" s="12" t="s">
        <v>48</v>
      </c>
      <c r="R1011" s="7">
        <v>2</v>
      </c>
      <c r="AE1011" s="4">
        <f t="shared" si="61"/>
        <v>7.5</v>
      </c>
      <c r="AF1011" s="8">
        <f t="shared" si="62"/>
        <v>2</v>
      </c>
      <c r="AG1011" s="8">
        <v>14.07</v>
      </c>
      <c r="AH1011" s="4">
        <f t="shared" si="63"/>
        <v>0.05</v>
      </c>
      <c r="AI1011" s="4">
        <f t="shared" si="63"/>
        <v>0.35175000000000001</v>
      </c>
      <c r="AK1011" s="10">
        <f>Q1011*(0.0197*(2.5^2.9174))+R1011*(0.0197*(7.5^2.9174))+S1011*(0.0197*(15^2.9174))</f>
        <v>14.073429816211023</v>
      </c>
    </row>
    <row r="1012" spans="1:37" ht="12.75" customHeight="1">
      <c r="A1012" s="12">
        <v>71</v>
      </c>
      <c r="B1012" s="12">
        <v>5</v>
      </c>
      <c r="C1012" s="12">
        <v>1</v>
      </c>
      <c r="D1012" s="5">
        <v>39486</v>
      </c>
      <c r="E1012" s="6" t="s">
        <v>37</v>
      </c>
      <c r="F1012" s="12" t="s">
        <v>126</v>
      </c>
      <c r="G1012" s="12" t="s">
        <v>126</v>
      </c>
      <c r="H1012" s="12" t="s">
        <v>152</v>
      </c>
      <c r="I1012" s="12" t="s">
        <v>57</v>
      </c>
      <c r="J1012" s="12" t="s">
        <v>110</v>
      </c>
      <c r="K1012" s="11">
        <v>25</v>
      </c>
      <c r="L1012" s="4" t="str">
        <f t="shared" si="60"/>
        <v>20-25</v>
      </c>
      <c r="M1012" s="12" t="s">
        <v>76</v>
      </c>
      <c r="N1012" s="12">
        <v>6</v>
      </c>
      <c r="O1012" s="12" t="s">
        <v>79</v>
      </c>
      <c r="P1012" s="12" t="s">
        <v>54</v>
      </c>
      <c r="U1012" s="7">
        <v>1</v>
      </c>
      <c r="AE1012" s="4">
        <f t="shared" si="61"/>
        <v>35</v>
      </c>
      <c r="AF1012" s="8">
        <f t="shared" si="62"/>
        <v>1</v>
      </c>
      <c r="AG1012" s="8">
        <v>872.21</v>
      </c>
      <c r="AH1012" s="4">
        <f t="shared" si="63"/>
        <v>2.5000000000000001E-2</v>
      </c>
      <c r="AI1012" s="4">
        <f t="shared" si="63"/>
        <v>21.805250000000001</v>
      </c>
      <c r="AK1012" s="10">
        <f>Q1012*(0.024*(2.5^2.93))+R1012*(0.024*(7.5^2.93))+S1012*(0.0225*((15/1.03416)^3))+T1012*(0.0225*((25/1.03416)^3))+U1012*(0.0225*((35/1.03416)^3))</f>
        <v>872.21478418319157</v>
      </c>
    </row>
    <row r="1013" spans="1:37" s="13" customFormat="1" ht="12.75" customHeight="1">
      <c r="A1013" s="12">
        <v>71</v>
      </c>
      <c r="B1013" s="12">
        <v>5</v>
      </c>
      <c r="C1013" s="12">
        <v>1</v>
      </c>
      <c r="D1013" s="5">
        <v>39486</v>
      </c>
      <c r="E1013" s="6" t="s">
        <v>37</v>
      </c>
      <c r="F1013" s="12" t="s">
        <v>126</v>
      </c>
      <c r="G1013" s="12" t="s">
        <v>126</v>
      </c>
      <c r="H1013" s="12" t="s">
        <v>152</v>
      </c>
      <c r="I1013" s="12" t="s">
        <v>57</v>
      </c>
      <c r="J1013" s="12" t="s">
        <v>110</v>
      </c>
      <c r="K1013" s="11">
        <v>25</v>
      </c>
      <c r="L1013" s="4" t="str">
        <f t="shared" si="60"/>
        <v>20-25</v>
      </c>
      <c r="M1013" s="12" t="s">
        <v>76</v>
      </c>
      <c r="N1013" s="12">
        <v>7</v>
      </c>
      <c r="O1013" s="12" t="s">
        <v>58</v>
      </c>
      <c r="P1013" s="12" t="s">
        <v>46</v>
      </c>
      <c r="Q1013" s="7"/>
      <c r="R1013" s="7"/>
      <c r="S1013" s="7">
        <v>1</v>
      </c>
      <c r="T1013" s="7">
        <v>1</v>
      </c>
      <c r="U1013" s="7"/>
      <c r="V1013" s="7"/>
      <c r="W1013" s="7"/>
      <c r="X1013" s="7"/>
      <c r="Y1013" s="7"/>
      <c r="Z1013" s="7"/>
      <c r="AA1013" s="7"/>
      <c r="AB1013" s="7"/>
      <c r="AC1013" s="7"/>
      <c r="AD1013" s="7"/>
      <c r="AE1013" s="4">
        <f t="shared" si="61"/>
        <v>20</v>
      </c>
      <c r="AF1013" s="8">
        <f t="shared" si="62"/>
        <v>2</v>
      </c>
      <c r="AG1013" s="8">
        <v>255.83</v>
      </c>
      <c r="AH1013" s="4">
        <f t="shared" si="63"/>
        <v>0.05</v>
      </c>
      <c r="AI1013" s="4">
        <f t="shared" si="63"/>
        <v>6.3957500000000005</v>
      </c>
      <c r="AJ1013" s="4"/>
      <c r="AK1013" s="10">
        <f>Q1013*(0.0145*((2.5/1.08175)^3.053))+R1013*(0.0145*((7.5/1.08175)^3.053))+S1013*(0.0145*((15/1.08175)^3.053))+T1013*(0.0145*((25/1.08175)^3.053))+U1013*(0.0145*((35/1.08175)^3.053))+V1013*(0.0145*((45/1.08175)^3.053))+W1013*(0.0145*((55/1.08175)^3.053))</f>
        <v>255.8335590596227</v>
      </c>
    </row>
    <row r="1014" spans="1:37" ht="12.75" customHeight="1">
      <c r="A1014" s="12">
        <v>71</v>
      </c>
      <c r="B1014" s="12">
        <v>5</v>
      </c>
      <c r="C1014" s="12">
        <v>1</v>
      </c>
      <c r="D1014" s="5">
        <v>39486</v>
      </c>
      <c r="E1014" s="6" t="s">
        <v>37</v>
      </c>
      <c r="F1014" s="12" t="s">
        <v>126</v>
      </c>
      <c r="G1014" s="12" t="s">
        <v>126</v>
      </c>
      <c r="H1014" s="12" t="s">
        <v>152</v>
      </c>
      <c r="I1014" s="12" t="s">
        <v>57</v>
      </c>
      <c r="J1014" s="12" t="s">
        <v>110</v>
      </c>
      <c r="K1014" s="11">
        <v>25</v>
      </c>
      <c r="L1014" s="4" t="str">
        <f t="shared" si="60"/>
        <v>20-25</v>
      </c>
      <c r="M1014" s="12" t="s">
        <v>76</v>
      </c>
      <c r="N1014" s="12">
        <v>8</v>
      </c>
      <c r="O1014" s="12" t="s">
        <v>101</v>
      </c>
      <c r="P1014" s="12" t="s">
        <v>46</v>
      </c>
      <c r="R1014" s="7">
        <v>2</v>
      </c>
      <c r="U1014" s="15">
        <v>2</v>
      </c>
      <c r="AE1014" s="4">
        <f t="shared" si="61"/>
        <v>21.3</v>
      </c>
      <c r="AF1014" s="8">
        <f t="shared" si="62"/>
        <v>4</v>
      </c>
      <c r="AG1014" s="8">
        <v>1646.9</v>
      </c>
      <c r="AH1014" s="4">
        <f t="shared" si="63"/>
        <v>0.1</v>
      </c>
      <c r="AI1014" s="4">
        <f t="shared" si="63"/>
        <v>41.172499999999999</v>
      </c>
      <c r="AK1014" s="10">
        <f>Q1014*(0.0148*((2.5/1.11359)^3.167))+R1014*(0.0148*((7.5/1.11359)^3.167))+S1014*(0.0148*((15/1.11359)^3.167))+T1014*(0.0148*((25/1.11359)^3.167))+U1014*(0.0148*((35/1.11359)^3.167))</f>
        <v>1646.9014258315096</v>
      </c>
    </row>
    <row r="1015" spans="1:37" ht="12.75" customHeight="1">
      <c r="A1015" s="12">
        <v>71</v>
      </c>
      <c r="B1015" s="12">
        <v>5</v>
      </c>
      <c r="C1015" s="12">
        <v>1</v>
      </c>
      <c r="D1015" s="5">
        <v>39486</v>
      </c>
      <c r="E1015" s="6" t="s">
        <v>37</v>
      </c>
      <c r="F1015" s="12" t="s">
        <v>126</v>
      </c>
      <c r="G1015" s="12" t="s">
        <v>126</v>
      </c>
      <c r="H1015" s="12" t="s">
        <v>152</v>
      </c>
      <c r="I1015" s="12" t="s">
        <v>57</v>
      </c>
      <c r="J1015" s="12" t="s">
        <v>110</v>
      </c>
      <c r="K1015" s="11">
        <v>25</v>
      </c>
      <c r="L1015" s="4" t="str">
        <f t="shared" si="60"/>
        <v>20-25</v>
      </c>
      <c r="M1015" s="12" t="s">
        <v>76</v>
      </c>
      <c r="N1015" s="12">
        <v>9</v>
      </c>
      <c r="O1015" s="12" t="s">
        <v>47</v>
      </c>
      <c r="P1015" s="12" t="s">
        <v>48</v>
      </c>
      <c r="R1015" s="7">
        <v>1</v>
      </c>
      <c r="AE1015" s="4">
        <f t="shared" si="61"/>
        <v>7.5</v>
      </c>
      <c r="AF1015" s="8">
        <f t="shared" si="62"/>
        <v>1</v>
      </c>
      <c r="AG1015" s="8">
        <v>12.34</v>
      </c>
      <c r="AH1015" s="4">
        <f t="shared" si="63"/>
        <v>2.5000000000000001E-2</v>
      </c>
      <c r="AI1015" s="4">
        <f t="shared" si="63"/>
        <v>0.3085</v>
      </c>
      <c r="AK1015" s="10">
        <f>Q1015*(0.0251*(2.5^3.076))+R1015*(0.0251*(7.5^3.076))+S1015*(0.0251*(15^3.076))</f>
        <v>12.341335752240466</v>
      </c>
    </row>
    <row r="1016" spans="1:37" ht="12.75" customHeight="1">
      <c r="A1016" s="12">
        <v>71</v>
      </c>
      <c r="B1016" s="12">
        <v>5</v>
      </c>
      <c r="C1016" s="12">
        <v>1</v>
      </c>
      <c r="D1016" s="14">
        <v>39486</v>
      </c>
      <c r="E1016" s="6" t="s">
        <v>37</v>
      </c>
      <c r="F1016" s="12" t="s">
        <v>126</v>
      </c>
      <c r="G1016" s="12" t="s">
        <v>126</v>
      </c>
      <c r="H1016" s="12" t="s">
        <v>152</v>
      </c>
      <c r="I1016" s="12" t="s">
        <v>57</v>
      </c>
      <c r="J1016" s="12" t="s">
        <v>110</v>
      </c>
      <c r="K1016" s="11">
        <v>25</v>
      </c>
      <c r="L1016" s="12" t="str">
        <f t="shared" si="60"/>
        <v>20-25</v>
      </c>
      <c r="M1016" s="12" t="s">
        <v>76</v>
      </c>
      <c r="N1016" s="12">
        <v>10</v>
      </c>
      <c r="O1016" s="11" t="s">
        <v>105</v>
      </c>
      <c r="P1016" s="12" t="s">
        <v>46</v>
      </c>
      <c r="Q1016" s="25"/>
      <c r="R1016" s="25"/>
      <c r="S1016" s="25"/>
      <c r="T1016" s="26">
        <v>1</v>
      </c>
      <c r="U1016" s="25"/>
      <c r="V1016" s="25"/>
      <c r="W1016" s="25"/>
      <c r="X1016" s="25"/>
      <c r="Y1016" s="25"/>
      <c r="Z1016" s="25"/>
      <c r="AA1016" s="25"/>
      <c r="AB1016" s="25"/>
      <c r="AC1016" s="25"/>
      <c r="AD1016" s="25"/>
      <c r="AE1016" s="12">
        <f t="shared" si="61"/>
        <v>25</v>
      </c>
      <c r="AF1016" s="16">
        <f t="shared" si="62"/>
        <v>1</v>
      </c>
      <c r="AG1016" s="16">
        <v>250.61</v>
      </c>
      <c r="AH1016" s="12">
        <f t="shared" si="63"/>
        <v>2.5000000000000001E-2</v>
      </c>
      <c r="AI1016" s="4">
        <f t="shared" si="63"/>
        <v>6.26525</v>
      </c>
      <c r="AJ1016" s="12" t="s">
        <v>160</v>
      </c>
      <c r="AK1016" s="10">
        <f>S1016*(0.0168*(15^2.9856))+T1016*(0.0168*(25^2.9856))</f>
        <v>250.61033187249495</v>
      </c>
    </row>
    <row r="1017" spans="1:37" ht="12.75" customHeight="1">
      <c r="A1017" s="12">
        <v>71</v>
      </c>
      <c r="B1017" s="12">
        <v>5</v>
      </c>
      <c r="C1017" s="12">
        <v>1</v>
      </c>
      <c r="D1017" s="5">
        <v>39486</v>
      </c>
      <c r="E1017" s="6" t="s">
        <v>37</v>
      </c>
      <c r="F1017" s="12" t="s">
        <v>126</v>
      </c>
      <c r="G1017" s="12" t="s">
        <v>126</v>
      </c>
      <c r="H1017" s="12" t="s">
        <v>152</v>
      </c>
      <c r="I1017" s="12" t="s">
        <v>57</v>
      </c>
      <c r="J1017" s="12" t="s">
        <v>110</v>
      </c>
      <c r="K1017" s="11">
        <v>25</v>
      </c>
      <c r="L1017" s="4" t="str">
        <f t="shared" si="60"/>
        <v>20-25</v>
      </c>
      <c r="M1017" s="12" t="s">
        <v>76</v>
      </c>
      <c r="N1017" s="12">
        <v>11</v>
      </c>
      <c r="O1017" s="12" t="s">
        <v>95</v>
      </c>
      <c r="P1017" s="6" t="s">
        <v>56</v>
      </c>
      <c r="T1017" s="7">
        <v>1</v>
      </c>
      <c r="U1017" s="7">
        <v>1</v>
      </c>
      <c r="AE1017" s="4">
        <f t="shared" si="61"/>
        <v>30</v>
      </c>
      <c r="AF1017" s="8">
        <f t="shared" si="62"/>
        <v>2</v>
      </c>
      <c r="AG1017" s="8">
        <v>1156.75</v>
      </c>
      <c r="AH1017" s="4">
        <f t="shared" si="63"/>
        <v>0.05</v>
      </c>
      <c r="AI1017" s="4">
        <f t="shared" si="63"/>
        <v>28.918749999999999</v>
      </c>
      <c r="AK1017" s="10">
        <f>S1017*(0.0204*(15^2.991))+T1017*(0.0204*(25^2.991))+U1017*(0.0204*(35^2.991))</f>
        <v>1156.7541877043325</v>
      </c>
    </row>
    <row r="1018" spans="1:37" ht="12.75" customHeight="1">
      <c r="A1018" s="12">
        <v>71</v>
      </c>
      <c r="B1018" s="12">
        <v>5</v>
      </c>
      <c r="C1018" s="12">
        <v>1</v>
      </c>
      <c r="D1018" s="5">
        <v>39486</v>
      </c>
      <c r="E1018" s="6" t="s">
        <v>37</v>
      </c>
      <c r="F1018" s="12" t="s">
        <v>126</v>
      </c>
      <c r="G1018" s="12" t="s">
        <v>126</v>
      </c>
      <c r="H1018" s="12" t="s">
        <v>152</v>
      </c>
      <c r="I1018" s="12" t="s">
        <v>57</v>
      </c>
      <c r="J1018" s="12" t="s">
        <v>110</v>
      </c>
      <c r="K1018" s="11">
        <v>25</v>
      </c>
      <c r="L1018" s="4" t="str">
        <f t="shared" si="60"/>
        <v>20-25</v>
      </c>
      <c r="M1018" s="12" t="s">
        <v>76</v>
      </c>
      <c r="N1018" s="12">
        <v>12</v>
      </c>
      <c r="O1018" s="12" t="s">
        <v>71</v>
      </c>
      <c r="P1018" s="6" t="s">
        <v>46</v>
      </c>
      <c r="Q1018" s="7">
        <v>4</v>
      </c>
      <c r="AE1018" s="4">
        <f t="shared" si="61"/>
        <v>2.5</v>
      </c>
      <c r="AF1018" s="8">
        <f t="shared" si="62"/>
        <v>4</v>
      </c>
      <c r="AG1018" s="8">
        <v>0.56000000000000005</v>
      </c>
      <c r="AH1018" s="4">
        <f t="shared" si="63"/>
        <v>0.1</v>
      </c>
      <c r="AI1018" s="4">
        <f t="shared" si="63"/>
        <v>1.4000000000000002E-2</v>
      </c>
      <c r="AK1018" s="10">
        <f>Q1018*(0.0089*(2.5^3))+R1018*(0.0089*(7.5^3))</f>
        <v>0.55625000000000002</v>
      </c>
    </row>
    <row r="1019" spans="1:37" ht="12.75" customHeight="1">
      <c r="A1019" s="12">
        <v>71</v>
      </c>
      <c r="B1019" s="12">
        <v>5</v>
      </c>
      <c r="C1019" s="12">
        <v>1</v>
      </c>
      <c r="D1019" s="5">
        <v>39486</v>
      </c>
      <c r="E1019" s="6" t="s">
        <v>37</v>
      </c>
      <c r="F1019" s="12" t="s">
        <v>126</v>
      </c>
      <c r="G1019" s="12" t="s">
        <v>126</v>
      </c>
      <c r="H1019" s="12" t="s">
        <v>152</v>
      </c>
      <c r="I1019" s="12" t="s">
        <v>57</v>
      </c>
      <c r="J1019" s="12" t="s">
        <v>110</v>
      </c>
      <c r="K1019" s="11">
        <v>25</v>
      </c>
      <c r="L1019" s="4" t="str">
        <f t="shared" si="60"/>
        <v>20-25</v>
      </c>
      <c r="M1019" s="12" t="s">
        <v>76</v>
      </c>
      <c r="N1019" s="12">
        <v>13</v>
      </c>
      <c r="O1019" s="12" t="s">
        <v>55</v>
      </c>
      <c r="P1019" s="6" t="s">
        <v>56</v>
      </c>
      <c r="Q1019" s="7">
        <v>3</v>
      </c>
      <c r="AE1019" s="4">
        <f t="shared" si="61"/>
        <v>2.5</v>
      </c>
      <c r="AF1019" s="8">
        <f t="shared" si="62"/>
        <v>3</v>
      </c>
      <c r="AG1019" s="8">
        <v>0.52</v>
      </c>
      <c r="AH1019" s="4">
        <f t="shared" si="63"/>
        <v>7.4999999999999997E-2</v>
      </c>
      <c r="AI1019" s="4">
        <f t="shared" si="63"/>
        <v>1.3000000000000001E-2</v>
      </c>
      <c r="AK1019" s="10">
        <f>Q1019*(0.0109*(2.5^3.0249))+R1019*(0.0109*(7.5^3.0249))</f>
        <v>0.52272886796596185</v>
      </c>
    </row>
    <row r="1020" spans="1:37" ht="12.75" customHeight="1">
      <c r="A1020" s="12">
        <v>71</v>
      </c>
      <c r="B1020" s="12">
        <v>5</v>
      </c>
      <c r="C1020" s="12">
        <v>1</v>
      </c>
      <c r="D1020" s="5">
        <v>39486</v>
      </c>
      <c r="E1020" s="6" t="s">
        <v>37</v>
      </c>
      <c r="F1020" s="12" t="s">
        <v>126</v>
      </c>
      <c r="G1020" s="12" t="s">
        <v>126</v>
      </c>
      <c r="H1020" s="12" t="s">
        <v>152</v>
      </c>
      <c r="I1020" s="12" t="s">
        <v>57</v>
      </c>
      <c r="J1020" s="12" t="s">
        <v>110</v>
      </c>
      <c r="K1020" s="11">
        <v>25</v>
      </c>
      <c r="L1020" s="4" t="str">
        <f t="shared" si="60"/>
        <v>20-25</v>
      </c>
      <c r="M1020" s="12" t="s">
        <v>76</v>
      </c>
      <c r="N1020" s="12">
        <v>14</v>
      </c>
      <c r="O1020" s="12" t="s">
        <v>66</v>
      </c>
      <c r="P1020" s="12" t="s">
        <v>46</v>
      </c>
      <c r="Q1020" s="7">
        <v>1</v>
      </c>
      <c r="AE1020" s="4">
        <f t="shared" si="61"/>
        <v>2.5</v>
      </c>
      <c r="AF1020" s="8">
        <f t="shared" si="62"/>
        <v>1</v>
      </c>
      <c r="AG1020" s="8">
        <v>0.28000000000000003</v>
      </c>
      <c r="AH1020" s="4">
        <f t="shared" si="63"/>
        <v>2.5000000000000001E-2</v>
      </c>
      <c r="AI1020" s="4">
        <f t="shared" si="63"/>
        <v>7.000000000000001E-3</v>
      </c>
      <c r="AJ1020" s="13"/>
      <c r="AK1020" s="10">
        <f>Q1020*(0.0213*(2.5^2.8235))+R1020*(0.0213*(7.5^2.8235))</f>
        <v>0.28311522044385118</v>
      </c>
    </row>
    <row r="1021" spans="1:37" ht="12.75" customHeight="1">
      <c r="A1021" s="12">
        <v>71</v>
      </c>
      <c r="B1021" s="12">
        <v>5</v>
      </c>
      <c r="C1021" s="12">
        <v>1</v>
      </c>
      <c r="D1021" s="5">
        <v>39486</v>
      </c>
      <c r="E1021" s="6" t="s">
        <v>37</v>
      </c>
      <c r="F1021" s="12" t="s">
        <v>126</v>
      </c>
      <c r="G1021" s="12" t="s">
        <v>126</v>
      </c>
      <c r="H1021" s="12" t="s">
        <v>152</v>
      </c>
      <c r="I1021" s="12" t="s">
        <v>57</v>
      </c>
      <c r="J1021" s="12" t="s">
        <v>110</v>
      </c>
      <c r="K1021" s="11">
        <v>25</v>
      </c>
      <c r="L1021" s="4" t="str">
        <f t="shared" si="60"/>
        <v>20-25</v>
      </c>
      <c r="M1021" s="12" t="s">
        <v>76</v>
      </c>
      <c r="N1021" s="12">
        <v>15</v>
      </c>
      <c r="O1021" s="12" t="s">
        <v>122</v>
      </c>
      <c r="P1021" s="6" t="s">
        <v>46</v>
      </c>
      <c r="S1021" s="7">
        <v>7</v>
      </c>
      <c r="AE1021" s="4">
        <f t="shared" si="61"/>
        <v>15</v>
      </c>
      <c r="AF1021" s="8">
        <f t="shared" si="62"/>
        <v>7</v>
      </c>
      <c r="AG1021" s="8">
        <v>355.19</v>
      </c>
      <c r="AH1021" s="4">
        <f t="shared" si="63"/>
        <v>0.17499999999999999</v>
      </c>
      <c r="AI1021" s="4">
        <f t="shared" si="63"/>
        <v>8.8797499999999996</v>
      </c>
      <c r="AK1021" s="10">
        <f>Q1021*(0.0087*(2.5^3.202))+R1021*(0.0087*(7.5^3.202))+S1021*(0.0087*(15^3.202))+T1021*(0.0087*(25^3.202))</f>
        <v>355.19063298268685</v>
      </c>
    </row>
    <row r="1022" spans="1:37" ht="12.75" customHeight="1">
      <c r="A1022" s="12">
        <v>71</v>
      </c>
      <c r="B1022" s="12">
        <v>5</v>
      </c>
      <c r="C1022" s="12">
        <v>1</v>
      </c>
      <c r="D1022" s="5">
        <v>39486</v>
      </c>
      <c r="E1022" s="6" t="s">
        <v>37</v>
      </c>
      <c r="F1022" s="12" t="s">
        <v>126</v>
      </c>
      <c r="G1022" s="12" t="s">
        <v>126</v>
      </c>
      <c r="H1022" s="12" t="s">
        <v>152</v>
      </c>
      <c r="I1022" s="12" t="s">
        <v>57</v>
      </c>
      <c r="J1022" s="12" t="s">
        <v>110</v>
      </c>
      <c r="K1022" s="11">
        <v>25</v>
      </c>
      <c r="L1022" s="4" t="str">
        <f t="shared" si="60"/>
        <v>20-25</v>
      </c>
      <c r="M1022" s="12" t="s">
        <v>76</v>
      </c>
      <c r="N1022" s="12">
        <v>16</v>
      </c>
      <c r="O1022" s="12" t="s">
        <v>72</v>
      </c>
      <c r="P1022" s="6" t="s">
        <v>46</v>
      </c>
      <c r="R1022" s="7">
        <v>1</v>
      </c>
      <c r="AE1022" s="4">
        <f t="shared" si="61"/>
        <v>7.5</v>
      </c>
      <c r="AF1022" s="8">
        <f t="shared" si="62"/>
        <v>1</v>
      </c>
      <c r="AG1022" s="8">
        <v>5.81</v>
      </c>
      <c r="AH1022" s="4">
        <f t="shared" si="63"/>
        <v>2.5000000000000001E-2</v>
      </c>
      <c r="AI1022" s="4">
        <f t="shared" si="63"/>
        <v>0.14524999999999999</v>
      </c>
      <c r="AK1022" s="10">
        <f>Q1022*(0.0128*(2.5^3.036))+R1022*(0.0128*(7.5^3.036))+S1022*(0.0128*(15^3.036))</f>
        <v>5.8062531280003862</v>
      </c>
    </row>
    <row r="1023" spans="1:37" ht="12.75" customHeight="1">
      <c r="A1023" s="12">
        <v>72</v>
      </c>
      <c r="B1023" s="12">
        <v>5</v>
      </c>
      <c r="C1023" s="12">
        <v>2</v>
      </c>
      <c r="D1023" s="5">
        <v>39486</v>
      </c>
      <c r="E1023" s="6" t="s">
        <v>73</v>
      </c>
      <c r="F1023" s="4" t="s">
        <v>131</v>
      </c>
      <c r="G1023" s="11" t="s">
        <v>132</v>
      </c>
      <c r="H1023" s="12" t="s">
        <v>155</v>
      </c>
      <c r="I1023" s="12" t="s">
        <v>40</v>
      </c>
      <c r="J1023" s="12" t="s">
        <v>110</v>
      </c>
      <c r="K1023" s="11">
        <v>9</v>
      </c>
      <c r="L1023" s="4" t="str">
        <f t="shared" si="60"/>
        <v>5-10</v>
      </c>
      <c r="M1023" s="12" t="s">
        <v>42</v>
      </c>
      <c r="N1023" s="12">
        <v>1</v>
      </c>
      <c r="O1023" s="12" t="s">
        <v>53</v>
      </c>
      <c r="P1023" s="12" t="s">
        <v>54</v>
      </c>
      <c r="T1023" s="7">
        <v>1</v>
      </c>
      <c r="AE1023" s="4">
        <f t="shared" si="61"/>
        <v>25</v>
      </c>
      <c r="AF1023" s="8">
        <f t="shared" si="62"/>
        <v>1</v>
      </c>
      <c r="AG1023" s="8">
        <v>256.24</v>
      </c>
      <c r="AH1023" s="4">
        <f t="shared" si="63"/>
        <v>2.5000000000000001E-2</v>
      </c>
      <c r="AI1023" s="4">
        <f t="shared" si="63"/>
        <v>6.4060000000000006</v>
      </c>
      <c r="AK1023" s="10">
        <f>Q1023*(0.026*(2.5^2.87))+R1023*(0.026*(7.5^2.87))+S1023*(0.0236*((15/1.1)^2.975))+T1023*(0.0236*((25/1.1)^2.975))+U1023*(0.0236*((35/1.1)^2.975))</f>
        <v>256.23608514741147</v>
      </c>
    </row>
    <row r="1024" spans="1:37" ht="12.75" customHeight="1">
      <c r="A1024" s="12">
        <v>72</v>
      </c>
      <c r="B1024" s="12">
        <v>5</v>
      </c>
      <c r="C1024" s="12">
        <v>2</v>
      </c>
      <c r="D1024" s="5">
        <v>39486</v>
      </c>
      <c r="E1024" s="6" t="s">
        <v>73</v>
      </c>
      <c r="F1024" s="4" t="s">
        <v>131</v>
      </c>
      <c r="G1024" s="11" t="s">
        <v>132</v>
      </c>
      <c r="H1024" s="12" t="s">
        <v>155</v>
      </c>
      <c r="I1024" s="12" t="s">
        <v>40</v>
      </c>
      <c r="J1024" s="12" t="s">
        <v>110</v>
      </c>
      <c r="K1024" s="11">
        <v>9</v>
      </c>
      <c r="L1024" s="4" t="str">
        <f t="shared" si="60"/>
        <v>5-10</v>
      </c>
      <c r="M1024" s="12" t="s">
        <v>42</v>
      </c>
      <c r="N1024" s="12">
        <v>2</v>
      </c>
      <c r="O1024" s="12" t="s">
        <v>79</v>
      </c>
      <c r="P1024" s="12" t="s">
        <v>54</v>
      </c>
      <c r="S1024" s="7">
        <v>7</v>
      </c>
      <c r="AE1024" s="4">
        <f t="shared" si="61"/>
        <v>15</v>
      </c>
      <c r="AF1024" s="8">
        <f t="shared" si="62"/>
        <v>7</v>
      </c>
      <c r="AG1024" s="8">
        <v>480.61</v>
      </c>
      <c r="AH1024" s="4">
        <f t="shared" si="63"/>
        <v>0.17499999999999999</v>
      </c>
      <c r="AI1024" s="4">
        <f t="shared" si="63"/>
        <v>12.01525</v>
      </c>
      <c r="AJ1024" s="13"/>
      <c r="AK1024" s="10">
        <f>Q1024*(0.024*(2.5^2.93))+R1024*(0.024*(7.5^2.93))+S1024*(0.0225*((15/1.03416)^3))+T1024*(0.0225*((25/1.03416)^3))+U1024*(0.0225*((35/1.03416)^3))</f>
        <v>480.60814638665647</v>
      </c>
    </row>
    <row r="1025" spans="1:37" ht="12.75" customHeight="1">
      <c r="A1025" s="12">
        <v>72</v>
      </c>
      <c r="B1025" s="12">
        <v>5</v>
      </c>
      <c r="C1025" s="12">
        <v>2</v>
      </c>
      <c r="D1025" s="5">
        <v>39486</v>
      </c>
      <c r="E1025" s="6" t="s">
        <v>73</v>
      </c>
      <c r="F1025" s="4" t="s">
        <v>131</v>
      </c>
      <c r="G1025" s="11" t="s">
        <v>132</v>
      </c>
      <c r="H1025" s="12" t="s">
        <v>155</v>
      </c>
      <c r="I1025" s="12" t="s">
        <v>40</v>
      </c>
      <c r="J1025" s="12" t="s">
        <v>110</v>
      </c>
      <c r="K1025" s="11">
        <v>9</v>
      </c>
      <c r="L1025" s="4" t="str">
        <f t="shared" si="60"/>
        <v>5-10</v>
      </c>
      <c r="M1025" s="12" t="s">
        <v>42</v>
      </c>
      <c r="N1025" s="12">
        <v>3</v>
      </c>
      <c r="O1025" s="12" t="s">
        <v>86</v>
      </c>
      <c r="P1025" s="6" t="s">
        <v>44</v>
      </c>
      <c r="T1025" s="7">
        <v>1</v>
      </c>
      <c r="AE1025" s="4">
        <f t="shared" si="61"/>
        <v>25</v>
      </c>
      <c r="AF1025" s="8">
        <f t="shared" si="62"/>
        <v>1</v>
      </c>
      <c r="AG1025" s="8">
        <v>128.81</v>
      </c>
      <c r="AH1025" s="4">
        <f t="shared" si="63"/>
        <v>2.5000000000000001E-2</v>
      </c>
      <c r="AI1025" s="4">
        <f t="shared" si="63"/>
        <v>3.2202500000000001</v>
      </c>
      <c r="AK1025" s="10">
        <f>S1025*(0.002*(15^3.44))+T1025*(0.002*(25^3.44))+U1025*(0.002*(35^3.44))</f>
        <v>128.80823386167029</v>
      </c>
    </row>
    <row r="1026" spans="1:37" ht="12.75" customHeight="1">
      <c r="A1026" s="12">
        <v>72</v>
      </c>
      <c r="B1026" s="12">
        <v>5</v>
      </c>
      <c r="C1026" s="12">
        <v>2</v>
      </c>
      <c r="D1026" s="5">
        <v>39486</v>
      </c>
      <c r="E1026" s="6" t="s">
        <v>73</v>
      </c>
      <c r="F1026" s="4" t="s">
        <v>131</v>
      </c>
      <c r="G1026" s="11" t="s">
        <v>132</v>
      </c>
      <c r="H1026" s="12" t="s">
        <v>155</v>
      </c>
      <c r="I1026" s="12" t="s">
        <v>40</v>
      </c>
      <c r="J1026" s="12" t="s">
        <v>110</v>
      </c>
      <c r="K1026" s="11">
        <v>9</v>
      </c>
      <c r="L1026" s="4" t="str">
        <f t="shared" ref="L1026:L1089" si="64">IF(K1026&lt;=5,"0-5",IF(K1026&lt;=10,"5-10",IF(K1026&lt;=15,"10-15",IF(K1026&lt;=20,"15-20",IF(K1026&lt;=25,"20-25",IF(K1026&lt;=30,"25-30",IF(K1026&lt;=35,"30-35","35-40")))))))</f>
        <v>5-10</v>
      </c>
      <c r="M1026" s="12" t="s">
        <v>42</v>
      </c>
      <c r="N1026" s="12">
        <v>4</v>
      </c>
      <c r="O1026" s="12" t="s">
        <v>87</v>
      </c>
      <c r="P1026" s="6" t="s">
        <v>46</v>
      </c>
      <c r="T1026" s="7">
        <v>1</v>
      </c>
      <c r="AE1026" s="4">
        <f t="shared" ref="AE1026:AE1089" si="65">ROUND(((Q1026*2.5)+(R1026*7.5)+(S1026*15)+(T1026*25)+(U1026*35)+(V1026*45)+(W1026*55)+(X1026*65)+(Y1026*75)+(Z1026*85)+(AA1026*95)+(AB1026*105)+(AC1026*115)+(AD1026*195))/(SUM(Q1026:AD1026)),1)</f>
        <v>25</v>
      </c>
      <c r="AF1026" s="8">
        <f t="shared" ref="AF1026:AF1089" si="66">SUM(Q1026:AD1026)</f>
        <v>1</v>
      </c>
      <c r="AG1026" s="8">
        <v>248.93</v>
      </c>
      <c r="AH1026" s="4">
        <f t="shared" ref="AH1026:AI1089" si="67">AF1026/40</f>
        <v>2.5000000000000001E-2</v>
      </c>
      <c r="AI1026" s="4">
        <f t="shared" si="67"/>
        <v>6.2232500000000002</v>
      </c>
      <c r="AK1026" s="10">
        <f>Q1026*(0.0229*((2.5/1.08)^2.958))+R1026*(0.0229*((7.5/1.08)^2.958))+S1026*(0.0229*((15/1.08)^2.958))+T1026*(0.0229*((25/1.08)^2.958))+U1026*(0.0229*((35/1.08)^2.958))</f>
        <v>248.92846396069424</v>
      </c>
    </row>
    <row r="1027" spans="1:37" ht="12.75" customHeight="1">
      <c r="A1027" s="12">
        <v>72</v>
      </c>
      <c r="B1027" s="12">
        <v>5</v>
      </c>
      <c r="C1027" s="12">
        <v>2</v>
      </c>
      <c r="D1027" s="5">
        <v>39486</v>
      </c>
      <c r="E1027" s="6" t="s">
        <v>73</v>
      </c>
      <c r="F1027" s="4" t="s">
        <v>131</v>
      </c>
      <c r="G1027" s="11" t="s">
        <v>132</v>
      </c>
      <c r="H1027" s="12" t="s">
        <v>155</v>
      </c>
      <c r="I1027" s="12" t="s">
        <v>40</v>
      </c>
      <c r="J1027" s="12" t="s">
        <v>110</v>
      </c>
      <c r="K1027" s="11">
        <v>9</v>
      </c>
      <c r="L1027" s="4" t="str">
        <f t="shared" si="64"/>
        <v>5-10</v>
      </c>
      <c r="M1027" s="12" t="s">
        <v>42</v>
      </c>
      <c r="N1027" s="12">
        <v>5</v>
      </c>
      <c r="O1027" s="12" t="s">
        <v>137</v>
      </c>
      <c r="P1027" s="6" t="s">
        <v>46</v>
      </c>
      <c r="R1027" s="7">
        <v>4</v>
      </c>
      <c r="AE1027" s="4">
        <f t="shared" si="65"/>
        <v>7.5</v>
      </c>
      <c r="AF1027" s="8">
        <f t="shared" si="66"/>
        <v>4</v>
      </c>
      <c r="AG1027" s="8">
        <v>24.35</v>
      </c>
      <c r="AH1027" s="4">
        <f t="shared" si="67"/>
        <v>0.1</v>
      </c>
      <c r="AI1027" s="4">
        <f t="shared" si="67"/>
        <v>0.60875000000000001</v>
      </c>
      <c r="AK1027" s="10">
        <f>Q1027*(0.0126*(2.5^3.0673))+R1027*(0.0126*(7.5^3.0673))+S1027*(0.0126*(15^3.0673))+T1027*(0.0126*(25^3.0673))+U1027*(0.0126*(35^3.0673))</f>
        <v>24.350391587086214</v>
      </c>
    </row>
    <row r="1028" spans="1:37" ht="12.75" customHeight="1">
      <c r="A1028" s="12">
        <v>72</v>
      </c>
      <c r="B1028" s="12">
        <v>5</v>
      </c>
      <c r="C1028" s="12">
        <v>2</v>
      </c>
      <c r="D1028" s="5">
        <v>39486</v>
      </c>
      <c r="E1028" s="6" t="s">
        <v>73</v>
      </c>
      <c r="F1028" s="4" t="s">
        <v>131</v>
      </c>
      <c r="G1028" s="11" t="s">
        <v>132</v>
      </c>
      <c r="H1028" s="12" t="s">
        <v>155</v>
      </c>
      <c r="I1028" s="12" t="s">
        <v>40</v>
      </c>
      <c r="J1028" s="12" t="s">
        <v>110</v>
      </c>
      <c r="K1028" s="11">
        <v>9</v>
      </c>
      <c r="L1028" s="4" t="str">
        <f t="shared" si="64"/>
        <v>5-10</v>
      </c>
      <c r="M1028" s="12" t="s">
        <v>42</v>
      </c>
      <c r="N1028" s="12">
        <v>6</v>
      </c>
      <c r="O1028" s="12" t="s">
        <v>59</v>
      </c>
      <c r="P1028" s="6" t="s">
        <v>46</v>
      </c>
      <c r="S1028" s="7">
        <v>1</v>
      </c>
      <c r="AE1028" s="4">
        <f t="shared" si="65"/>
        <v>15</v>
      </c>
      <c r="AF1028" s="8">
        <f t="shared" si="66"/>
        <v>1</v>
      </c>
      <c r="AG1028" s="8">
        <v>37.94</v>
      </c>
      <c r="AH1028" s="4">
        <f t="shared" si="67"/>
        <v>2.5000000000000001E-2</v>
      </c>
      <c r="AI1028" s="4">
        <f t="shared" si="67"/>
        <v>0.9484999999999999</v>
      </c>
      <c r="AJ1028" s="13"/>
      <c r="AK1028" s="10">
        <f>Q1028*(0.0093*(2.5^3.07))+R1028*(0.0093*(7.5^3.07))+S1028*(0.0093*(15^3.07))+T1028*(0.0126*(25^3.0673))</f>
        <v>37.938758397924737</v>
      </c>
    </row>
    <row r="1029" spans="1:37" ht="12.75" customHeight="1">
      <c r="A1029" s="12">
        <v>72</v>
      </c>
      <c r="B1029" s="12">
        <v>5</v>
      </c>
      <c r="C1029" s="12">
        <v>2</v>
      </c>
      <c r="D1029" s="5">
        <v>39486</v>
      </c>
      <c r="E1029" s="6" t="s">
        <v>73</v>
      </c>
      <c r="F1029" s="4" t="s">
        <v>131</v>
      </c>
      <c r="G1029" s="11" t="s">
        <v>132</v>
      </c>
      <c r="H1029" s="12" t="s">
        <v>155</v>
      </c>
      <c r="I1029" s="12" t="s">
        <v>40</v>
      </c>
      <c r="J1029" s="12" t="s">
        <v>110</v>
      </c>
      <c r="K1029" s="11">
        <v>9</v>
      </c>
      <c r="L1029" s="4" t="str">
        <f t="shared" si="64"/>
        <v>5-10</v>
      </c>
      <c r="M1029" s="12" t="s">
        <v>42</v>
      </c>
      <c r="N1029" s="12">
        <v>7</v>
      </c>
      <c r="O1029" s="12" t="s">
        <v>148</v>
      </c>
      <c r="P1029" s="6" t="s">
        <v>46</v>
      </c>
      <c r="R1029" s="7">
        <v>1</v>
      </c>
      <c r="AE1029" s="4">
        <f t="shared" si="65"/>
        <v>7.5</v>
      </c>
      <c r="AF1029" s="8">
        <f t="shared" si="66"/>
        <v>1</v>
      </c>
      <c r="AG1029" s="8">
        <v>10.96</v>
      </c>
      <c r="AH1029" s="4">
        <f t="shared" si="67"/>
        <v>2.5000000000000001E-2</v>
      </c>
      <c r="AI1029" s="4">
        <f t="shared" si="67"/>
        <v>0.27400000000000002</v>
      </c>
      <c r="AK1029" s="10">
        <f>Q1029*(0.0235*(2.5^3.05))+R1029*(0.0235*(7.5^3.05))+S1029*(0.0107*(15^3.267))</f>
        <v>10.964901018865781</v>
      </c>
    </row>
    <row r="1030" spans="1:37" ht="12.75" customHeight="1">
      <c r="A1030" s="12">
        <v>72</v>
      </c>
      <c r="B1030" s="12">
        <v>5</v>
      </c>
      <c r="C1030" s="12">
        <v>2</v>
      </c>
      <c r="D1030" s="5">
        <v>39486</v>
      </c>
      <c r="E1030" s="6" t="s">
        <v>73</v>
      </c>
      <c r="F1030" s="4" t="s">
        <v>131</v>
      </c>
      <c r="G1030" s="11" t="s">
        <v>132</v>
      </c>
      <c r="H1030" s="12" t="s">
        <v>155</v>
      </c>
      <c r="I1030" s="12" t="s">
        <v>40</v>
      </c>
      <c r="J1030" s="12" t="s">
        <v>110</v>
      </c>
      <c r="K1030" s="11">
        <v>9</v>
      </c>
      <c r="L1030" s="4" t="str">
        <f t="shared" si="64"/>
        <v>5-10</v>
      </c>
      <c r="M1030" s="12" t="s">
        <v>42</v>
      </c>
      <c r="N1030" s="12">
        <v>8</v>
      </c>
      <c r="O1030" s="12" t="s">
        <v>118</v>
      </c>
      <c r="P1030" s="6" t="s">
        <v>63</v>
      </c>
      <c r="S1030" s="7">
        <v>1</v>
      </c>
      <c r="AE1030" s="4">
        <f t="shared" si="65"/>
        <v>15</v>
      </c>
      <c r="AF1030" s="8">
        <f t="shared" si="66"/>
        <v>1</v>
      </c>
      <c r="AG1030" s="8">
        <v>25.48</v>
      </c>
      <c r="AH1030" s="4">
        <f t="shared" si="67"/>
        <v>2.5000000000000001E-2</v>
      </c>
      <c r="AI1030" s="4">
        <f t="shared" si="67"/>
        <v>0.63700000000000001</v>
      </c>
      <c r="AK1030" s="10">
        <f>R1030*(0.027*((7.5*0.9025)^2.629))+S1030*(0.027*((15*0.9025)^2.629))+T1030*(0.027*((25*0.9025)^2.629))</f>
        <v>25.478766622707745</v>
      </c>
    </row>
    <row r="1031" spans="1:37" ht="12.75" customHeight="1">
      <c r="A1031" s="12">
        <v>72</v>
      </c>
      <c r="B1031" s="12">
        <v>5</v>
      </c>
      <c r="C1031" s="12">
        <v>2</v>
      </c>
      <c r="D1031" s="5">
        <v>39486</v>
      </c>
      <c r="E1031" s="6" t="s">
        <v>73</v>
      </c>
      <c r="F1031" s="4" t="s">
        <v>131</v>
      </c>
      <c r="G1031" s="11" t="s">
        <v>132</v>
      </c>
      <c r="H1031" s="12" t="s">
        <v>155</v>
      </c>
      <c r="I1031" s="12" t="s">
        <v>40</v>
      </c>
      <c r="J1031" s="12" t="s">
        <v>110</v>
      </c>
      <c r="K1031" s="11">
        <v>9</v>
      </c>
      <c r="L1031" s="4" t="str">
        <f t="shared" si="64"/>
        <v>5-10</v>
      </c>
      <c r="M1031" s="12" t="s">
        <v>42</v>
      </c>
      <c r="N1031" s="12">
        <v>9</v>
      </c>
      <c r="O1031" s="12" t="s">
        <v>72</v>
      </c>
      <c r="P1031" s="6" t="s">
        <v>46</v>
      </c>
      <c r="R1031" s="7">
        <v>1</v>
      </c>
      <c r="AE1031" s="4">
        <f t="shared" si="65"/>
        <v>7.5</v>
      </c>
      <c r="AF1031" s="8">
        <f t="shared" si="66"/>
        <v>1</v>
      </c>
      <c r="AG1031" s="8">
        <v>5.81</v>
      </c>
      <c r="AH1031" s="4">
        <f t="shared" si="67"/>
        <v>2.5000000000000001E-2</v>
      </c>
      <c r="AI1031" s="4">
        <f t="shared" si="67"/>
        <v>0.14524999999999999</v>
      </c>
      <c r="AK1031" s="10">
        <f>Q1031*(0.0128*(2.5^3.036))+R1031*(0.0128*(7.5^3.036))+S1031*(0.0128*(15^3.036))</f>
        <v>5.8062531280003862</v>
      </c>
    </row>
    <row r="1032" spans="1:37" ht="12.75" customHeight="1">
      <c r="A1032" s="12">
        <v>73</v>
      </c>
      <c r="B1032" s="12">
        <v>5</v>
      </c>
      <c r="C1032" s="12">
        <v>2</v>
      </c>
      <c r="D1032" s="5">
        <v>39486</v>
      </c>
      <c r="E1032" s="6" t="s">
        <v>73</v>
      </c>
      <c r="F1032" s="4" t="s">
        <v>131</v>
      </c>
      <c r="G1032" s="11" t="s">
        <v>132</v>
      </c>
      <c r="H1032" s="12" t="s">
        <v>155</v>
      </c>
      <c r="I1032" s="12" t="s">
        <v>40</v>
      </c>
      <c r="J1032" s="12" t="s">
        <v>110</v>
      </c>
      <c r="K1032" s="11">
        <v>10</v>
      </c>
      <c r="L1032" s="4" t="str">
        <f t="shared" si="64"/>
        <v>5-10</v>
      </c>
      <c r="M1032" s="12" t="s">
        <v>42</v>
      </c>
      <c r="N1032" s="12">
        <v>1</v>
      </c>
      <c r="O1032" s="12" t="s">
        <v>79</v>
      </c>
      <c r="P1032" s="12" t="s">
        <v>54</v>
      </c>
      <c r="T1032" s="7">
        <v>2</v>
      </c>
      <c r="AE1032" s="4">
        <f t="shared" si="65"/>
        <v>25</v>
      </c>
      <c r="AF1032" s="8">
        <f t="shared" si="66"/>
        <v>2</v>
      </c>
      <c r="AG1032" s="8">
        <v>635.73</v>
      </c>
      <c r="AH1032" s="4">
        <f t="shared" si="67"/>
        <v>0.05</v>
      </c>
      <c r="AI1032" s="4">
        <f t="shared" si="67"/>
        <v>15.89325</v>
      </c>
      <c r="AK1032" s="10">
        <f>Q1032*(0.024*(2.5^2.93))+R1032*(0.024*(7.5^2.93))+S1032*(0.0225*((15/1.03416)^3))+T1032*(0.0225*((25/1.03416)^3))+U1032*(0.0225*((35/1.03416)^3))</f>
        <v>635.72506135801109</v>
      </c>
    </row>
    <row r="1033" spans="1:37" ht="12.75" customHeight="1">
      <c r="A1033" s="12">
        <v>73</v>
      </c>
      <c r="B1033" s="12">
        <v>5</v>
      </c>
      <c r="C1033" s="12">
        <v>2</v>
      </c>
      <c r="D1033" s="5">
        <v>39486</v>
      </c>
      <c r="E1033" s="6" t="s">
        <v>73</v>
      </c>
      <c r="F1033" s="4" t="s">
        <v>131</v>
      </c>
      <c r="G1033" s="11" t="s">
        <v>132</v>
      </c>
      <c r="H1033" s="12" t="s">
        <v>155</v>
      </c>
      <c r="I1033" s="12" t="s">
        <v>40</v>
      </c>
      <c r="J1033" s="12" t="s">
        <v>110</v>
      </c>
      <c r="K1033" s="11">
        <v>10</v>
      </c>
      <c r="L1033" s="4" t="str">
        <f t="shared" si="64"/>
        <v>5-10</v>
      </c>
      <c r="M1033" s="12" t="s">
        <v>42</v>
      </c>
      <c r="N1033" s="12">
        <v>2</v>
      </c>
      <c r="O1033" s="12" t="s">
        <v>121</v>
      </c>
      <c r="P1033" s="6" t="s">
        <v>56</v>
      </c>
      <c r="U1033" s="7">
        <v>2</v>
      </c>
      <c r="AE1033" s="4">
        <f t="shared" si="65"/>
        <v>35</v>
      </c>
      <c r="AF1033" s="8">
        <f t="shared" si="66"/>
        <v>2</v>
      </c>
      <c r="AG1033" s="8">
        <v>2724.47</v>
      </c>
      <c r="AH1033" s="4">
        <f t="shared" si="67"/>
        <v>0.05</v>
      </c>
      <c r="AI1033" s="4">
        <f t="shared" si="67"/>
        <v>68.111750000000001</v>
      </c>
      <c r="AK1033" s="10">
        <f>S1033*(0.0203*(15^3.126))+T1033*(0.0203*(25^3.126))+U1033*(0.0203*(35^3.126))</f>
        <v>2724.474454712727</v>
      </c>
    </row>
    <row r="1034" spans="1:37" ht="12.75" customHeight="1">
      <c r="A1034" s="12">
        <v>73</v>
      </c>
      <c r="B1034" s="12">
        <v>5</v>
      </c>
      <c r="C1034" s="12">
        <v>2</v>
      </c>
      <c r="D1034" s="5">
        <v>39486</v>
      </c>
      <c r="E1034" s="6" t="s">
        <v>73</v>
      </c>
      <c r="F1034" s="4" t="s">
        <v>131</v>
      </c>
      <c r="G1034" s="11" t="s">
        <v>132</v>
      </c>
      <c r="H1034" s="12" t="s">
        <v>155</v>
      </c>
      <c r="I1034" s="12" t="s">
        <v>40</v>
      </c>
      <c r="J1034" s="12" t="s">
        <v>110</v>
      </c>
      <c r="K1034" s="11">
        <v>10</v>
      </c>
      <c r="L1034" s="4" t="str">
        <f t="shared" si="64"/>
        <v>5-10</v>
      </c>
      <c r="M1034" s="12" t="s">
        <v>42</v>
      </c>
      <c r="N1034" s="12">
        <v>3</v>
      </c>
      <c r="O1034" s="12" t="s">
        <v>59</v>
      </c>
      <c r="P1034" s="6" t="s">
        <v>46</v>
      </c>
      <c r="R1034" s="7">
        <v>4</v>
      </c>
      <c r="S1034" s="7">
        <v>1</v>
      </c>
      <c r="AE1034" s="4">
        <f t="shared" si="65"/>
        <v>9</v>
      </c>
      <c r="AF1034" s="8">
        <f t="shared" si="66"/>
        <v>5</v>
      </c>
      <c r="AG1034" s="8">
        <v>56.01</v>
      </c>
      <c r="AH1034" s="4">
        <f t="shared" si="67"/>
        <v>0.125</v>
      </c>
      <c r="AI1034" s="4">
        <f t="shared" si="67"/>
        <v>1.40025</v>
      </c>
      <c r="AJ1034" s="13"/>
      <c r="AK1034" s="10">
        <f>Q1034*(0.0093*(2.5^3.07))+R1034*(0.0093*(7.5^3.07))+S1034*(0.0093*(15^3.07))+T1034*(0.0126*(25^3.0673))</f>
        <v>56.009709822160566</v>
      </c>
    </row>
    <row r="1035" spans="1:37" ht="12.75" customHeight="1">
      <c r="A1035" s="12">
        <v>73</v>
      </c>
      <c r="B1035" s="12">
        <v>5</v>
      </c>
      <c r="C1035" s="12">
        <v>2</v>
      </c>
      <c r="D1035" s="5">
        <v>39486</v>
      </c>
      <c r="E1035" s="6" t="s">
        <v>73</v>
      </c>
      <c r="F1035" s="4" t="s">
        <v>131</v>
      </c>
      <c r="G1035" s="11" t="s">
        <v>132</v>
      </c>
      <c r="H1035" s="12" t="s">
        <v>155</v>
      </c>
      <c r="I1035" s="12" t="s">
        <v>40</v>
      </c>
      <c r="J1035" s="12" t="s">
        <v>110</v>
      </c>
      <c r="K1035" s="11">
        <v>10</v>
      </c>
      <c r="L1035" s="4" t="str">
        <f t="shared" si="64"/>
        <v>5-10</v>
      </c>
      <c r="M1035" s="12" t="s">
        <v>42</v>
      </c>
      <c r="N1035" s="12">
        <v>4</v>
      </c>
      <c r="O1035" s="12" t="s">
        <v>58</v>
      </c>
      <c r="P1035" s="12" t="s">
        <v>46</v>
      </c>
      <c r="U1035" s="7">
        <v>1</v>
      </c>
      <c r="AE1035" s="4">
        <f t="shared" si="65"/>
        <v>35</v>
      </c>
      <c r="AF1035" s="8">
        <f t="shared" si="66"/>
        <v>1</v>
      </c>
      <c r="AG1035" s="8">
        <v>590.5</v>
      </c>
      <c r="AH1035" s="4">
        <f t="shared" si="67"/>
        <v>2.5000000000000001E-2</v>
      </c>
      <c r="AI1035" s="4">
        <f t="shared" si="67"/>
        <v>14.762499999999999</v>
      </c>
      <c r="AK1035" s="10">
        <f>Q1035*(0.0145*((2.5/1.08175)^3.053))+R1035*(0.0145*((7.5/1.08175)^3.053))+S1035*(0.0145*((15/1.08175)^3.053))+T1035*(0.0145*((25/1.08175)^3.053))+U1035*(0.0145*((35/1.08175)^3.053))+V1035*(0.0145*((45/1.08175)^3.053))+W1035*(0.0145*((55/1.08175)^3.053))</f>
        <v>590.49782747127915</v>
      </c>
    </row>
    <row r="1036" spans="1:37" ht="12.75" customHeight="1">
      <c r="A1036" s="12">
        <v>73</v>
      </c>
      <c r="B1036" s="12">
        <v>5</v>
      </c>
      <c r="C1036" s="12">
        <v>2</v>
      </c>
      <c r="D1036" s="5">
        <v>39486</v>
      </c>
      <c r="E1036" s="6" t="s">
        <v>73</v>
      </c>
      <c r="F1036" s="4" t="s">
        <v>131</v>
      </c>
      <c r="G1036" s="11" t="s">
        <v>132</v>
      </c>
      <c r="H1036" s="12" t="s">
        <v>155</v>
      </c>
      <c r="I1036" s="12" t="s">
        <v>40</v>
      </c>
      <c r="J1036" s="12" t="s">
        <v>110</v>
      </c>
      <c r="K1036" s="11">
        <v>10</v>
      </c>
      <c r="L1036" s="4" t="str">
        <f t="shared" si="64"/>
        <v>5-10</v>
      </c>
      <c r="M1036" s="12" t="s">
        <v>42</v>
      </c>
      <c r="N1036" s="12">
        <v>5</v>
      </c>
      <c r="O1036" s="12" t="s">
        <v>77</v>
      </c>
      <c r="P1036" s="6" t="s">
        <v>48</v>
      </c>
      <c r="T1036" s="7">
        <v>1</v>
      </c>
      <c r="AE1036" s="4">
        <f t="shared" si="65"/>
        <v>25</v>
      </c>
      <c r="AF1036" s="8">
        <f t="shared" si="66"/>
        <v>1</v>
      </c>
      <c r="AG1036" s="8">
        <v>423.41</v>
      </c>
      <c r="AH1036" s="4">
        <f t="shared" si="67"/>
        <v>2.5000000000000001E-2</v>
      </c>
      <c r="AI1036" s="4">
        <f t="shared" si="67"/>
        <v>10.58525</v>
      </c>
      <c r="AK1036" s="10">
        <f>R1036*(0.0428*(7.5^2.858))+S1036*(0.0428*(15^2.858))+T1036*(0.0428*(25^2.858))+U1036*(0.0428*(35^2.858))</f>
        <v>423.40532317837847</v>
      </c>
    </row>
    <row r="1037" spans="1:37" s="9" customFormat="1" ht="12.75" customHeight="1">
      <c r="A1037" s="12">
        <v>73</v>
      </c>
      <c r="B1037" s="12">
        <v>5</v>
      </c>
      <c r="C1037" s="12">
        <v>2</v>
      </c>
      <c r="D1037" s="5">
        <v>39486</v>
      </c>
      <c r="E1037" s="6" t="s">
        <v>73</v>
      </c>
      <c r="F1037" s="4" t="s">
        <v>131</v>
      </c>
      <c r="G1037" s="11" t="s">
        <v>132</v>
      </c>
      <c r="H1037" s="12" t="s">
        <v>155</v>
      </c>
      <c r="I1037" s="12" t="s">
        <v>40</v>
      </c>
      <c r="J1037" s="12" t="s">
        <v>110</v>
      </c>
      <c r="K1037" s="11">
        <v>10</v>
      </c>
      <c r="L1037" s="4" t="str">
        <f t="shared" si="64"/>
        <v>5-10</v>
      </c>
      <c r="M1037" s="12" t="s">
        <v>42</v>
      </c>
      <c r="N1037" s="12">
        <v>6</v>
      </c>
      <c r="O1037" s="12" t="s">
        <v>69</v>
      </c>
      <c r="P1037" s="12" t="s">
        <v>48</v>
      </c>
      <c r="Q1037" s="7"/>
      <c r="R1037" s="7"/>
      <c r="S1037" s="7">
        <v>1</v>
      </c>
      <c r="T1037" s="7"/>
      <c r="U1037" s="7"/>
      <c r="V1037" s="7"/>
      <c r="W1037" s="7"/>
      <c r="X1037" s="7"/>
      <c r="Y1037" s="7"/>
      <c r="Z1037" s="7"/>
      <c r="AA1037" s="7"/>
      <c r="AB1037" s="7"/>
      <c r="AC1037" s="7"/>
      <c r="AD1037" s="7"/>
      <c r="AE1037" s="4">
        <f t="shared" si="65"/>
        <v>15</v>
      </c>
      <c r="AF1037" s="8">
        <f t="shared" si="66"/>
        <v>1</v>
      </c>
      <c r="AG1037" s="8">
        <v>109.47</v>
      </c>
      <c r="AH1037" s="4">
        <f t="shared" si="67"/>
        <v>2.5000000000000001E-2</v>
      </c>
      <c r="AI1037" s="4">
        <f t="shared" si="67"/>
        <v>2.7367499999999998</v>
      </c>
      <c r="AJ1037" s="13"/>
      <c r="AK1037" s="10">
        <f>Q1037*(0.029*(2.5^2.98))+R1037*(0.029*(7.5^2.98))+S1037*(0.0222*(15^3.14))</f>
        <v>109.46607034280856</v>
      </c>
    </row>
    <row r="1038" spans="1:37" ht="12.75" customHeight="1">
      <c r="A1038" s="12">
        <v>73</v>
      </c>
      <c r="B1038" s="12">
        <v>5</v>
      </c>
      <c r="C1038" s="12">
        <v>2</v>
      </c>
      <c r="D1038" s="5">
        <v>39486</v>
      </c>
      <c r="E1038" s="6" t="s">
        <v>73</v>
      </c>
      <c r="F1038" s="4" t="s">
        <v>131</v>
      </c>
      <c r="G1038" s="11" t="s">
        <v>132</v>
      </c>
      <c r="H1038" s="12" t="s">
        <v>155</v>
      </c>
      <c r="I1038" s="12" t="s">
        <v>40</v>
      </c>
      <c r="J1038" s="12" t="s">
        <v>110</v>
      </c>
      <c r="K1038" s="11">
        <v>10</v>
      </c>
      <c r="L1038" s="4" t="str">
        <f t="shared" si="64"/>
        <v>5-10</v>
      </c>
      <c r="M1038" s="12" t="s">
        <v>42</v>
      </c>
      <c r="N1038" s="12">
        <v>7</v>
      </c>
      <c r="O1038" s="12" t="s">
        <v>87</v>
      </c>
      <c r="P1038" s="6" t="s">
        <v>46</v>
      </c>
      <c r="T1038" s="7">
        <v>1</v>
      </c>
      <c r="AE1038" s="4">
        <f t="shared" si="65"/>
        <v>25</v>
      </c>
      <c r="AF1038" s="8">
        <f t="shared" si="66"/>
        <v>1</v>
      </c>
      <c r="AG1038" s="8">
        <v>248.93</v>
      </c>
      <c r="AH1038" s="4">
        <f t="shared" si="67"/>
        <v>2.5000000000000001E-2</v>
      </c>
      <c r="AI1038" s="4">
        <f t="shared" si="67"/>
        <v>6.2232500000000002</v>
      </c>
      <c r="AJ1038" s="13"/>
      <c r="AK1038" s="10">
        <f>Q1038*(0.0229*((2.5/1.08)^2.958))+R1038*(0.0229*((7.5/1.08)^2.958))+S1038*(0.0229*((15/1.08)^2.958))+T1038*(0.0229*((25/1.08)^2.958))+U1038*(0.0229*((35/1.08)^2.958))</f>
        <v>248.92846396069424</v>
      </c>
    </row>
    <row r="1039" spans="1:37" ht="12.75" customHeight="1">
      <c r="A1039" s="12">
        <v>73</v>
      </c>
      <c r="B1039" s="12">
        <v>5</v>
      </c>
      <c r="C1039" s="12">
        <v>2</v>
      </c>
      <c r="D1039" s="5">
        <v>39486</v>
      </c>
      <c r="E1039" s="6" t="s">
        <v>73</v>
      </c>
      <c r="F1039" s="4" t="s">
        <v>131</v>
      </c>
      <c r="G1039" s="11" t="s">
        <v>132</v>
      </c>
      <c r="H1039" s="12" t="s">
        <v>155</v>
      </c>
      <c r="I1039" s="12" t="s">
        <v>40</v>
      </c>
      <c r="J1039" s="12" t="s">
        <v>110</v>
      </c>
      <c r="K1039" s="11">
        <v>10</v>
      </c>
      <c r="L1039" s="4" t="str">
        <f t="shared" si="64"/>
        <v>5-10</v>
      </c>
      <c r="M1039" s="12" t="s">
        <v>42</v>
      </c>
      <c r="N1039" s="12">
        <v>8</v>
      </c>
      <c r="O1039" s="12" t="s">
        <v>72</v>
      </c>
      <c r="P1039" s="6" t="s">
        <v>46</v>
      </c>
      <c r="Q1039" s="7">
        <v>1</v>
      </c>
      <c r="R1039" s="7">
        <v>1</v>
      </c>
      <c r="AE1039" s="4">
        <f t="shared" si="65"/>
        <v>5</v>
      </c>
      <c r="AF1039" s="8">
        <f t="shared" si="66"/>
        <v>2</v>
      </c>
      <c r="AG1039" s="8">
        <v>6.01</v>
      </c>
      <c r="AH1039" s="4">
        <f t="shared" si="67"/>
        <v>0.05</v>
      </c>
      <c r="AI1039" s="4">
        <f t="shared" si="67"/>
        <v>0.15024999999999999</v>
      </c>
      <c r="AK1039" s="10">
        <f>Q1039*(0.0128*(2.5^3.036))+R1039*(0.0128*(7.5^3.036))+S1039*(0.0128*(15^3.036))</f>
        <v>6.0129604383248036</v>
      </c>
    </row>
    <row r="1040" spans="1:37" ht="12.75" customHeight="1">
      <c r="A1040" s="12">
        <v>74</v>
      </c>
      <c r="B1040" s="12">
        <v>5</v>
      </c>
      <c r="C1040" s="12">
        <v>2</v>
      </c>
      <c r="D1040" s="5">
        <v>39486</v>
      </c>
      <c r="E1040" s="6" t="s">
        <v>73</v>
      </c>
      <c r="F1040" s="4" t="s">
        <v>131</v>
      </c>
      <c r="G1040" s="11" t="s">
        <v>132</v>
      </c>
      <c r="H1040" s="12" t="s">
        <v>155</v>
      </c>
      <c r="I1040" s="12" t="s">
        <v>40</v>
      </c>
      <c r="J1040" s="12" t="s">
        <v>110</v>
      </c>
      <c r="K1040" s="11">
        <v>10</v>
      </c>
      <c r="L1040" s="4" t="str">
        <f t="shared" si="64"/>
        <v>5-10</v>
      </c>
      <c r="M1040" s="12" t="s">
        <v>42</v>
      </c>
      <c r="N1040" s="12">
        <v>1</v>
      </c>
      <c r="O1040" s="12" t="s">
        <v>134</v>
      </c>
      <c r="P1040" s="12" t="s">
        <v>56</v>
      </c>
      <c r="S1040" s="7">
        <v>2</v>
      </c>
      <c r="AE1040" s="4">
        <f t="shared" si="65"/>
        <v>15</v>
      </c>
      <c r="AF1040" s="8">
        <f t="shared" si="66"/>
        <v>2</v>
      </c>
      <c r="AG1040" s="8">
        <v>141.18</v>
      </c>
      <c r="AH1040" s="4">
        <f t="shared" si="67"/>
        <v>0.05</v>
      </c>
      <c r="AI1040" s="4">
        <f t="shared" si="67"/>
        <v>3.5295000000000001</v>
      </c>
      <c r="AK1040" s="10">
        <f>R1040*(0.0683*(7.5^2.563))+S1040*(0.0683*(15^2.563))+T1040*(0.0683*(25^2.563))</f>
        <v>141.17981104653558</v>
      </c>
    </row>
    <row r="1041" spans="1:37" ht="12.75" customHeight="1">
      <c r="A1041" s="12">
        <v>74</v>
      </c>
      <c r="B1041" s="12">
        <v>5</v>
      </c>
      <c r="C1041" s="12">
        <v>2</v>
      </c>
      <c r="D1041" s="5">
        <v>39486</v>
      </c>
      <c r="E1041" s="6" t="s">
        <v>73</v>
      </c>
      <c r="F1041" s="4" t="s">
        <v>131</v>
      </c>
      <c r="G1041" s="11" t="s">
        <v>132</v>
      </c>
      <c r="H1041" s="12" t="s">
        <v>155</v>
      </c>
      <c r="I1041" s="12" t="s">
        <v>40</v>
      </c>
      <c r="J1041" s="12" t="s">
        <v>110</v>
      </c>
      <c r="K1041" s="11">
        <v>10</v>
      </c>
      <c r="L1041" s="4" t="str">
        <f t="shared" si="64"/>
        <v>5-10</v>
      </c>
      <c r="M1041" s="12" t="s">
        <v>42</v>
      </c>
      <c r="N1041" s="12">
        <v>2</v>
      </c>
      <c r="O1041" s="12" t="s">
        <v>53</v>
      </c>
      <c r="P1041" s="12" t="s">
        <v>54</v>
      </c>
      <c r="S1041" s="7">
        <v>3</v>
      </c>
      <c r="AE1041" s="4">
        <f t="shared" si="65"/>
        <v>15</v>
      </c>
      <c r="AF1041" s="8">
        <f t="shared" si="66"/>
        <v>3</v>
      </c>
      <c r="AG1041" s="8">
        <v>168.18</v>
      </c>
      <c r="AH1041" s="4">
        <f t="shared" si="67"/>
        <v>7.4999999999999997E-2</v>
      </c>
      <c r="AI1041" s="4">
        <f t="shared" si="67"/>
        <v>4.2045000000000003</v>
      </c>
      <c r="AK1041" s="10">
        <f>Q1041*(0.026*(2.5^2.87))+R1041*(0.026*(7.5^2.87))+S1041*(0.0236*((15/1.1)^2.975))+T1041*(0.0236*((25/1.1)^2.975))+U1041*(0.0236*((35/1.1)^2.975))</f>
        <v>168.17503046777591</v>
      </c>
    </row>
    <row r="1042" spans="1:37" ht="12.75" customHeight="1">
      <c r="A1042" s="12">
        <v>74</v>
      </c>
      <c r="B1042" s="12">
        <v>5</v>
      </c>
      <c r="C1042" s="12">
        <v>2</v>
      </c>
      <c r="D1042" s="5">
        <v>39486</v>
      </c>
      <c r="E1042" s="6" t="s">
        <v>73</v>
      </c>
      <c r="F1042" s="4" t="s">
        <v>131</v>
      </c>
      <c r="G1042" s="11" t="s">
        <v>132</v>
      </c>
      <c r="H1042" s="12" t="s">
        <v>155</v>
      </c>
      <c r="I1042" s="12" t="s">
        <v>40</v>
      </c>
      <c r="J1042" s="12" t="s">
        <v>110</v>
      </c>
      <c r="K1042" s="11">
        <v>10</v>
      </c>
      <c r="L1042" s="4" t="str">
        <f t="shared" si="64"/>
        <v>5-10</v>
      </c>
      <c r="M1042" s="12" t="s">
        <v>42</v>
      </c>
      <c r="N1042" s="12">
        <v>3</v>
      </c>
      <c r="O1042" s="12" t="s">
        <v>69</v>
      </c>
      <c r="P1042" s="12" t="s">
        <v>48</v>
      </c>
      <c r="S1042" s="15">
        <v>1</v>
      </c>
      <c r="AE1042" s="4">
        <f t="shared" si="65"/>
        <v>15</v>
      </c>
      <c r="AF1042" s="8">
        <f t="shared" si="66"/>
        <v>1</v>
      </c>
      <c r="AG1042" s="8">
        <v>109.47</v>
      </c>
      <c r="AH1042" s="4">
        <f t="shared" si="67"/>
        <v>2.5000000000000001E-2</v>
      </c>
      <c r="AI1042" s="4">
        <f t="shared" si="67"/>
        <v>2.7367499999999998</v>
      </c>
      <c r="AJ1042" s="13"/>
      <c r="AK1042" s="10">
        <f>Q1042*(0.029*(2.5^2.98))+R1042*(0.029*(7.5^2.98))+S1042*(0.0222*(15^3.14))</f>
        <v>109.46607034280856</v>
      </c>
    </row>
    <row r="1043" spans="1:37" ht="12.75" customHeight="1">
      <c r="A1043" s="12">
        <v>74</v>
      </c>
      <c r="B1043" s="12">
        <v>5</v>
      </c>
      <c r="C1043" s="12">
        <v>2</v>
      </c>
      <c r="D1043" s="5">
        <v>39486</v>
      </c>
      <c r="E1043" s="6" t="s">
        <v>73</v>
      </c>
      <c r="F1043" s="4" t="s">
        <v>131</v>
      </c>
      <c r="G1043" s="11" t="s">
        <v>132</v>
      </c>
      <c r="H1043" s="12" t="s">
        <v>155</v>
      </c>
      <c r="I1043" s="12" t="s">
        <v>40</v>
      </c>
      <c r="J1043" s="12" t="s">
        <v>110</v>
      </c>
      <c r="K1043" s="11">
        <v>10</v>
      </c>
      <c r="L1043" s="4" t="str">
        <f t="shared" si="64"/>
        <v>5-10</v>
      </c>
      <c r="M1043" s="12" t="s">
        <v>42</v>
      </c>
      <c r="N1043" s="12">
        <v>4</v>
      </c>
      <c r="O1043" s="12" t="s">
        <v>59</v>
      </c>
      <c r="P1043" s="6" t="s">
        <v>46</v>
      </c>
      <c r="Q1043" s="7">
        <v>4</v>
      </c>
      <c r="S1043" s="15">
        <v>1</v>
      </c>
      <c r="AE1043" s="4">
        <f t="shared" si="65"/>
        <v>5</v>
      </c>
      <c r="AF1043" s="8">
        <f t="shared" si="66"/>
        <v>5</v>
      </c>
      <c r="AG1043" s="8">
        <v>38.56</v>
      </c>
      <c r="AH1043" s="4">
        <f t="shared" si="67"/>
        <v>0.125</v>
      </c>
      <c r="AI1043" s="4">
        <f t="shared" si="67"/>
        <v>0.96400000000000008</v>
      </c>
      <c r="AJ1043" s="13"/>
      <c r="AK1043" s="10">
        <f>Q1043*(0.0093*(2.5^3.07))+R1043*(0.0093*(7.5^3.07))+S1043*(0.0093*(15^3.07))+T1043*(0.0126*(25^3.0673))</f>
        <v>38.558511581723437</v>
      </c>
    </row>
    <row r="1044" spans="1:37" ht="12.75" customHeight="1">
      <c r="A1044" s="12">
        <v>74</v>
      </c>
      <c r="B1044" s="12">
        <v>5</v>
      </c>
      <c r="C1044" s="12">
        <v>2</v>
      </c>
      <c r="D1044" s="5">
        <v>39486</v>
      </c>
      <c r="E1044" s="6" t="s">
        <v>73</v>
      </c>
      <c r="F1044" s="4" t="s">
        <v>131</v>
      </c>
      <c r="G1044" s="11" t="s">
        <v>132</v>
      </c>
      <c r="H1044" s="12" t="s">
        <v>155</v>
      </c>
      <c r="I1044" s="12" t="s">
        <v>40</v>
      </c>
      <c r="J1044" s="12" t="s">
        <v>110</v>
      </c>
      <c r="K1044" s="11">
        <v>10</v>
      </c>
      <c r="L1044" s="4" t="str">
        <f t="shared" si="64"/>
        <v>5-10</v>
      </c>
      <c r="M1044" s="12" t="s">
        <v>42</v>
      </c>
      <c r="N1044" s="12">
        <v>5</v>
      </c>
      <c r="O1044" s="12" t="s">
        <v>58</v>
      </c>
      <c r="P1044" s="12" t="s">
        <v>46</v>
      </c>
      <c r="T1044" s="7">
        <v>1</v>
      </c>
      <c r="AE1044" s="4">
        <f t="shared" si="65"/>
        <v>25</v>
      </c>
      <c r="AF1044" s="8">
        <f t="shared" si="66"/>
        <v>1</v>
      </c>
      <c r="AG1044" s="8">
        <v>211.39</v>
      </c>
      <c r="AH1044" s="4">
        <f t="shared" si="67"/>
        <v>2.5000000000000001E-2</v>
      </c>
      <c r="AI1044" s="4">
        <f t="shared" si="67"/>
        <v>5.2847499999999998</v>
      </c>
      <c r="AK1044" s="10">
        <f>Q1044*(0.0145*((2.5/1.08175)^3.053))+R1044*(0.0145*((7.5/1.08175)^3.053))+S1044*(0.0145*((15/1.08175)^3.053))+T1044*(0.0145*((25/1.08175)^3.053))+U1044*(0.0145*((35/1.08175)^3.053))+V1044*(0.0145*((45/1.08175)^3.053))+W1044*(0.0145*((55/1.08175)^3.053))</f>
        <v>211.39242031612073</v>
      </c>
    </row>
    <row r="1045" spans="1:37" ht="12.75" customHeight="1">
      <c r="A1045" s="12">
        <v>74</v>
      </c>
      <c r="B1045" s="12">
        <v>5</v>
      </c>
      <c r="C1045" s="12">
        <v>2</v>
      </c>
      <c r="D1045" s="14">
        <v>39486</v>
      </c>
      <c r="E1045" s="6" t="s">
        <v>73</v>
      </c>
      <c r="F1045" s="12" t="s">
        <v>131</v>
      </c>
      <c r="G1045" s="11" t="s">
        <v>132</v>
      </c>
      <c r="H1045" s="12" t="s">
        <v>155</v>
      </c>
      <c r="I1045" s="12" t="s">
        <v>40</v>
      </c>
      <c r="J1045" s="12" t="s">
        <v>110</v>
      </c>
      <c r="K1045" s="11">
        <v>10</v>
      </c>
      <c r="L1045" s="12" t="str">
        <f t="shared" si="64"/>
        <v>5-10</v>
      </c>
      <c r="M1045" s="12" t="s">
        <v>42</v>
      </c>
      <c r="N1045" s="12">
        <v>6</v>
      </c>
      <c r="O1045" s="12" t="s">
        <v>83</v>
      </c>
      <c r="P1045" s="6" t="s">
        <v>84</v>
      </c>
      <c r="Q1045" s="15"/>
      <c r="R1045" s="15">
        <v>1</v>
      </c>
      <c r="S1045" s="15"/>
      <c r="T1045" s="15"/>
      <c r="U1045" s="15"/>
      <c r="V1045" s="15"/>
      <c r="W1045" s="15"/>
      <c r="X1045" s="15"/>
      <c r="Y1045" s="15"/>
      <c r="Z1045" s="15"/>
      <c r="AA1045" s="15"/>
      <c r="AB1045" s="15"/>
      <c r="AC1045" s="15"/>
      <c r="AD1045" s="15"/>
      <c r="AE1045" s="12">
        <f t="shared" si="65"/>
        <v>7.5</v>
      </c>
      <c r="AF1045" s="16">
        <f t="shared" si="66"/>
        <v>1</v>
      </c>
      <c r="AG1045" s="16">
        <v>12.3</v>
      </c>
      <c r="AH1045" s="12">
        <f t="shared" si="67"/>
        <v>2.5000000000000001E-2</v>
      </c>
      <c r="AI1045" s="4">
        <f t="shared" si="67"/>
        <v>0.3075</v>
      </c>
      <c r="AJ1045" s="12"/>
      <c r="AK1045" s="10">
        <f>Q1045*(0.0349*(2.5^2.9109))+R1045*(0.0349*(7.5^2.9109))+S1045*(0.0349*(15^2.9109))</f>
        <v>12.30385653569728</v>
      </c>
    </row>
    <row r="1046" spans="1:37" ht="12.75" customHeight="1">
      <c r="A1046" s="12">
        <v>74</v>
      </c>
      <c r="B1046" s="12">
        <v>5</v>
      </c>
      <c r="C1046" s="12">
        <v>2</v>
      </c>
      <c r="D1046" s="5">
        <v>39486</v>
      </c>
      <c r="E1046" s="6" t="s">
        <v>73</v>
      </c>
      <c r="F1046" s="4" t="s">
        <v>131</v>
      </c>
      <c r="G1046" s="11" t="s">
        <v>132</v>
      </c>
      <c r="H1046" s="12" t="s">
        <v>155</v>
      </c>
      <c r="I1046" s="12" t="s">
        <v>40</v>
      </c>
      <c r="J1046" s="12" t="s">
        <v>110</v>
      </c>
      <c r="K1046" s="11">
        <v>10</v>
      </c>
      <c r="L1046" s="4" t="str">
        <f t="shared" si="64"/>
        <v>5-10</v>
      </c>
      <c r="M1046" s="12" t="s">
        <v>42</v>
      </c>
      <c r="N1046" s="12">
        <v>7</v>
      </c>
      <c r="O1046" s="12" t="s">
        <v>60</v>
      </c>
      <c r="P1046" s="12" t="s">
        <v>48</v>
      </c>
      <c r="R1046" s="7">
        <v>1</v>
      </c>
      <c r="AE1046" s="4">
        <f t="shared" si="65"/>
        <v>7.5</v>
      </c>
      <c r="AF1046" s="8">
        <f t="shared" si="66"/>
        <v>1</v>
      </c>
      <c r="AG1046" s="8">
        <v>7.04</v>
      </c>
      <c r="AH1046" s="4">
        <f t="shared" si="67"/>
        <v>2.5000000000000001E-2</v>
      </c>
      <c r="AI1046" s="4">
        <f t="shared" si="67"/>
        <v>0.17599999999999999</v>
      </c>
      <c r="AK1046" s="10">
        <f>Q1046*(0.0197*(2.5^2.9174))+R1046*(0.0197*(7.5^2.9174))+S1046*(0.0197*(15^2.9174))</f>
        <v>7.0367149081055116</v>
      </c>
    </row>
    <row r="1047" spans="1:37" ht="12.75" customHeight="1">
      <c r="A1047" s="12">
        <v>74</v>
      </c>
      <c r="B1047" s="12">
        <v>5</v>
      </c>
      <c r="C1047" s="12">
        <v>2</v>
      </c>
      <c r="D1047" s="5">
        <v>39486</v>
      </c>
      <c r="E1047" s="6" t="s">
        <v>73</v>
      </c>
      <c r="F1047" s="4" t="s">
        <v>131</v>
      </c>
      <c r="G1047" s="11" t="s">
        <v>132</v>
      </c>
      <c r="H1047" s="12" t="s">
        <v>155</v>
      </c>
      <c r="I1047" s="12" t="s">
        <v>40</v>
      </c>
      <c r="J1047" s="12" t="s">
        <v>110</v>
      </c>
      <c r="K1047" s="11">
        <v>10</v>
      </c>
      <c r="L1047" s="4" t="str">
        <f t="shared" si="64"/>
        <v>5-10</v>
      </c>
      <c r="M1047" s="12" t="s">
        <v>42</v>
      </c>
      <c r="N1047" s="12">
        <v>8</v>
      </c>
      <c r="O1047" s="12" t="s">
        <v>79</v>
      </c>
      <c r="P1047" s="12" t="s">
        <v>54</v>
      </c>
      <c r="U1047" s="7">
        <v>1</v>
      </c>
      <c r="AE1047" s="4">
        <f t="shared" si="65"/>
        <v>35</v>
      </c>
      <c r="AF1047" s="8">
        <f t="shared" si="66"/>
        <v>1</v>
      </c>
      <c r="AG1047" s="8">
        <v>872.21</v>
      </c>
      <c r="AH1047" s="4">
        <f t="shared" si="67"/>
        <v>2.5000000000000001E-2</v>
      </c>
      <c r="AI1047" s="4">
        <f t="shared" si="67"/>
        <v>21.805250000000001</v>
      </c>
      <c r="AK1047" s="10">
        <f>Q1047*(0.024*(2.5^2.93))+R1047*(0.024*(7.5^2.93))+S1047*(0.0225*((15/1.03416)^3))+T1047*(0.0225*((25/1.03416)^3))+U1047*(0.0225*((35/1.03416)^3))</f>
        <v>872.21478418319157</v>
      </c>
    </row>
    <row r="1048" spans="1:37" ht="12.75" customHeight="1">
      <c r="A1048" s="12">
        <v>74</v>
      </c>
      <c r="B1048" s="12">
        <v>5</v>
      </c>
      <c r="C1048" s="12">
        <v>2</v>
      </c>
      <c r="D1048" s="5">
        <v>39486</v>
      </c>
      <c r="E1048" s="6" t="s">
        <v>73</v>
      </c>
      <c r="F1048" s="4" t="s">
        <v>131</v>
      </c>
      <c r="G1048" s="11" t="s">
        <v>132</v>
      </c>
      <c r="H1048" s="12" t="s">
        <v>155</v>
      </c>
      <c r="I1048" s="12" t="s">
        <v>40</v>
      </c>
      <c r="J1048" s="12" t="s">
        <v>110</v>
      </c>
      <c r="K1048" s="11">
        <v>10</v>
      </c>
      <c r="L1048" s="4" t="str">
        <f t="shared" si="64"/>
        <v>5-10</v>
      </c>
      <c r="M1048" s="12" t="s">
        <v>42</v>
      </c>
      <c r="N1048" s="12">
        <v>9</v>
      </c>
      <c r="O1048" s="12" t="s">
        <v>72</v>
      </c>
      <c r="P1048" s="6" t="s">
        <v>46</v>
      </c>
      <c r="R1048" s="7">
        <v>1</v>
      </c>
      <c r="AE1048" s="4">
        <f t="shared" si="65"/>
        <v>7.5</v>
      </c>
      <c r="AF1048" s="8">
        <f t="shared" si="66"/>
        <v>1</v>
      </c>
      <c r="AG1048" s="8">
        <v>5.81</v>
      </c>
      <c r="AH1048" s="4">
        <f t="shared" si="67"/>
        <v>2.5000000000000001E-2</v>
      </c>
      <c r="AI1048" s="4">
        <f t="shared" si="67"/>
        <v>0.14524999999999999</v>
      </c>
      <c r="AK1048" s="10">
        <f>Q1048*(0.0128*(2.5^3.036))+R1048*(0.0128*(7.5^3.036))+S1048*(0.0128*(15^3.036))</f>
        <v>5.8062531280003862</v>
      </c>
    </row>
    <row r="1049" spans="1:37" ht="12.75" customHeight="1">
      <c r="A1049" s="12">
        <v>74</v>
      </c>
      <c r="B1049" s="12">
        <v>5</v>
      </c>
      <c r="C1049" s="12">
        <v>2</v>
      </c>
      <c r="D1049" s="14">
        <v>39486</v>
      </c>
      <c r="E1049" s="6" t="s">
        <v>73</v>
      </c>
      <c r="F1049" s="12" t="s">
        <v>131</v>
      </c>
      <c r="G1049" s="11" t="s">
        <v>132</v>
      </c>
      <c r="H1049" s="12" t="s">
        <v>155</v>
      </c>
      <c r="I1049" s="12" t="s">
        <v>40</v>
      </c>
      <c r="J1049" s="12" t="s">
        <v>110</v>
      </c>
      <c r="K1049" s="11">
        <v>10</v>
      </c>
      <c r="L1049" s="12" t="str">
        <f t="shared" si="64"/>
        <v>5-10</v>
      </c>
      <c r="M1049" s="12" t="s">
        <v>42</v>
      </c>
      <c r="N1049" s="12">
        <v>10</v>
      </c>
      <c r="O1049" s="12" t="s">
        <v>117</v>
      </c>
      <c r="P1049" s="6" t="s">
        <v>46</v>
      </c>
      <c r="Q1049" s="15">
        <v>1</v>
      </c>
      <c r="R1049" s="15"/>
      <c r="S1049" s="15"/>
      <c r="T1049" s="15"/>
      <c r="U1049" s="15"/>
      <c r="V1049" s="15"/>
      <c r="W1049" s="15"/>
      <c r="X1049" s="15"/>
      <c r="Y1049" s="15"/>
      <c r="Z1049" s="15"/>
      <c r="AA1049" s="15"/>
      <c r="AB1049" s="15"/>
      <c r="AC1049" s="15"/>
      <c r="AD1049" s="15"/>
      <c r="AE1049" s="12">
        <f t="shared" si="65"/>
        <v>2.5</v>
      </c>
      <c r="AF1049" s="16">
        <f t="shared" si="66"/>
        <v>1</v>
      </c>
      <c r="AG1049" s="16">
        <v>0.18</v>
      </c>
      <c r="AH1049" s="12">
        <f t="shared" si="67"/>
        <v>2.5000000000000001E-2</v>
      </c>
      <c r="AI1049" s="4">
        <f t="shared" si="67"/>
        <v>4.4999999999999997E-3</v>
      </c>
      <c r="AJ1049" s="12"/>
      <c r="AK1049" s="10">
        <f>Q1049*(0.0122*(2.5^2.95))+R1049*(0.0122*(7.5^2.95))</f>
        <v>0.18208864169091182</v>
      </c>
    </row>
    <row r="1050" spans="1:37" ht="12.75" customHeight="1">
      <c r="A1050" s="12">
        <v>75</v>
      </c>
      <c r="B1050" s="12">
        <v>5</v>
      </c>
      <c r="C1050" s="12">
        <v>2</v>
      </c>
      <c r="D1050" s="5">
        <v>39486</v>
      </c>
      <c r="E1050" s="6" t="s">
        <v>73</v>
      </c>
      <c r="F1050" s="4" t="s">
        <v>131</v>
      </c>
      <c r="G1050" s="11" t="s">
        <v>132</v>
      </c>
      <c r="H1050" s="12" t="s">
        <v>155</v>
      </c>
      <c r="I1050" s="12" t="s">
        <v>93</v>
      </c>
      <c r="J1050" s="12" t="s">
        <v>110</v>
      </c>
      <c r="K1050" s="11">
        <v>9</v>
      </c>
      <c r="L1050" s="4" t="str">
        <f t="shared" si="64"/>
        <v>5-10</v>
      </c>
      <c r="M1050" s="12" t="s">
        <v>76</v>
      </c>
      <c r="N1050" s="12">
        <v>1</v>
      </c>
      <c r="O1050" s="12" t="s">
        <v>58</v>
      </c>
      <c r="P1050" s="12" t="s">
        <v>46</v>
      </c>
      <c r="U1050" s="7">
        <v>2</v>
      </c>
      <c r="AE1050" s="4">
        <f t="shared" si="65"/>
        <v>35</v>
      </c>
      <c r="AF1050" s="8">
        <f t="shared" si="66"/>
        <v>2</v>
      </c>
      <c r="AG1050" s="8">
        <v>1181</v>
      </c>
      <c r="AH1050" s="4">
        <f t="shared" si="67"/>
        <v>0.05</v>
      </c>
      <c r="AI1050" s="4">
        <f t="shared" si="67"/>
        <v>29.524999999999999</v>
      </c>
      <c r="AK1050" s="10">
        <f>Q1050*(0.0145*((2.5/1.08175)^3.053))+R1050*(0.0145*((7.5/1.08175)^3.053))+S1050*(0.0145*((15/1.08175)^3.053))+T1050*(0.0145*((25/1.08175)^3.053))+U1050*(0.0145*((35/1.08175)^3.053))+V1050*(0.0145*((45/1.08175)^3.053))+W1050*(0.0145*((55/1.08175)^3.053))</f>
        <v>1180.9956549425583</v>
      </c>
    </row>
    <row r="1051" spans="1:37" ht="12.75" customHeight="1">
      <c r="A1051" s="12">
        <v>75</v>
      </c>
      <c r="B1051" s="12">
        <v>5</v>
      </c>
      <c r="C1051" s="12">
        <v>2</v>
      </c>
      <c r="D1051" s="5">
        <v>39486</v>
      </c>
      <c r="E1051" s="6" t="s">
        <v>73</v>
      </c>
      <c r="F1051" s="4" t="s">
        <v>131</v>
      </c>
      <c r="G1051" s="11" t="s">
        <v>132</v>
      </c>
      <c r="H1051" s="12" t="s">
        <v>155</v>
      </c>
      <c r="I1051" s="12" t="s">
        <v>93</v>
      </c>
      <c r="J1051" s="12" t="s">
        <v>110</v>
      </c>
      <c r="K1051" s="11">
        <v>9</v>
      </c>
      <c r="L1051" s="4" t="str">
        <f t="shared" si="64"/>
        <v>5-10</v>
      </c>
      <c r="M1051" s="12" t="s">
        <v>76</v>
      </c>
      <c r="N1051" s="12">
        <v>2</v>
      </c>
      <c r="O1051" s="12" t="s">
        <v>60</v>
      </c>
      <c r="P1051" s="12" t="s">
        <v>48</v>
      </c>
      <c r="R1051" s="7">
        <v>1</v>
      </c>
      <c r="AE1051" s="4">
        <f t="shared" si="65"/>
        <v>7.5</v>
      </c>
      <c r="AF1051" s="8">
        <f t="shared" si="66"/>
        <v>1</v>
      </c>
      <c r="AG1051" s="8">
        <v>7.04</v>
      </c>
      <c r="AH1051" s="4">
        <f t="shared" si="67"/>
        <v>2.5000000000000001E-2</v>
      </c>
      <c r="AI1051" s="4">
        <f t="shared" si="67"/>
        <v>0.17599999999999999</v>
      </c>
      <c r="AK1051" s="10">
        <f>Q1051*(0.0197*(2.5^2.9174))+R1051*(0.0197*(7.5^2.9174))+S1051*(0.0197*(15^2.9174))</f>
        <v>7.0367149081055116</v>
      </c>
    </row>
    <row r="1052" spans="1:37" ht="12.75" customHeight="1">
      <c r="A1052" s="12">
        <v>75</v>
      </c>
      <c r="B1052" s="12">
        <v>5</v>
      </c>
      <c r="C1052" s="12">
        <v>2</v>
      </c>
      <c r="D1052" s="5">
        <v>39486</v>
      </c>
      <c r="E1052" s="6" t="s">
        <v>73</v>
      </c>
      <c r="F1052" s="4" t="s">
        <v>131</v>
      </c>
      <c r="G1052" s="11" t="s">
        <v>132</v>
      </c>
      <c r="H1052" s="12" t="s">
        <v>155</v>
      </c>
      <c r="I1052" s="12" t="s">
        <v>93</v>
      </c>
      <c r="J1052" s="12" t="s">
        <v>110</v>
      </c>
      <c r="K1052" s="11">
        <v>9</v>
      </c>
      <c r="L1052" s="4" t="str">
        <f t="shared" si="64"/>
        <v>5-10</v>
      </c>
      <c r="M1052" s="12" t="s">
        <v>76</v>
      </c>
      <c r="N1052" s="12">
        <v>3</v>
      </c>
      <c r="O1052" s="12" t="s">
        <v>138</v>
      </c>
      <c r="P1052" s="12" t="s">
        <v>81</v>
      </c>
      <c r="U1052" s="7">
        <v>2</v>
      </c>
      <c r="AE1052" s="4">
        <f t="shared" si="65"/>
        <v>35</v>
      </c>
      <c r="AF1052" s="8">
        <f t="shared" si="66"/>
        <v>2</v>
      </c>
      <c r="AG1052" s="8">
        <v>1261.69</v>
      </c>
      <c r="AH1052" s="4">
        <f t="shared" si="67"/>
        <v>0.05</v>
      </c>
      <c r="AI1052" s="4">
        <f t="shared" si="67"/>
        <v>31.542250000000003</v>
      </c>
      <c r="AK1052" s="10">
        <f>Q1052*(0.0139*(2.5^3.016))+R1052*(0.0139*(7.5^3.016))+S1052*(0.0139*(15^3.016))+T1052*(0.0139*(25^3.016))+U1052*(0.0139*(35^3.016))</f>
        <v>1261.6939416249068</v>
      </c>
    </row>
    <row r="1053" spans="1:37" ht="12.75" customHeight="1">
      <c r="A1053" s="12">
        <v>75</v>
      </c>
      <c r="B1053" s="12">
        <v>5</v>
      </c>
      <c r="C1053" s="12">
        <v>2</v>
      </c>
      <c r="D1053" s="5">
        <v>39486</v>
      </c>
      <c r="E1053" s="6" t="s">
        <v>73</v>
      </c>
      <c r="F1053" s="4" t="s">
        <v>131</v>
      </c>
      <c r="G1053" s="11" t="s">
        <v>132</v>
      </c>
      <c r="H1053" s="12" t="s">
        <v>155</v>
      </c>
      <c r="I1053" s="12" t="s">
        <v>93</v>
      </c>
      <c r="J1053" s="12" t="s">
        <v>110</v>
      </c>
      <c r="K1053" s="11">
        <v>9</v>
      </c>
      <c r="L1053" s="4" t="str">
        <f t="shared" si="64"/>
        <v>5-10</v>
      </c>
      <c r="M1053" s="12" t="s">
        <v>76</v>
      </c>
      <c r="N1053" s="12">
        <v>4</v>
      </c>
      <c r="O1053" s="12" t="s">
        <v>79</v>
      </c>
      <c r="P1053" s="12" t="s">
        <v>54</v>
      </c>
      <c r="T1053" s="7">
        <v>1</v>
      </c>
      <c r="U1053" s="7">
        <v>1</v>
      </c>
      <c r="AE1053" s="4">
        <f t="shared" si="65"/>
        <v>30</v>
      </c>
      <c r="AF1053" s="8">
        <f t="shared" si="66"/>
        <v>2</v>
      </c>
      <c r="AG1053" s="8">
        <v>1190.08</v>
      </c>
      <c r="AH1053" s="4">
        <f t="shared" si="67"/>
        <v>0.05</v>
      </c>
      <c r="AI1053" s="4">
        <f t="shared" si="67"/>
        <v>29.751999999999999</v>
      </c>
      <c r="AK1053" s="10">
        <f>Q1053*(0.024*(2.5^2.93))+R1053*(0.024*(7.5^2.93))+S1053*(0.0225*((15/1.03416)^3))+T1053*(0.0225*((25/1.03416)^3))+U1053*(0.0225*((35/1.03416)^3))</f>
        <v>1190.077314862197</v>
      </c>
    </row>
    <row r="1054" spans="1:37" ht="12.75" customHeight="1">
      <c r="A1054" s="12">
        <v>75</v>
      </c>
      <c r="B1054" s="12">
        <v>5</v>
      </c>
      <c r="C1054" s="12">
        <v>2</v>
      </c>
      <c r="D1054" s="5">
        <v>39486</v>
      </c>
      <c r="E1054" s="6" t="s">
        <v>73</v>
      </c>
      <c r="F1054" s="4" t="s">
        <v>131</v>
      </c>
      <c r="G1054" s="11" t="s">
        <v>132</v>
      </c>
      <c r="H1054" s="12" t="s">
        <v>155</v>
      </c>
      <c r="I1054" s="12" t="s">
        <v>93</v>
      </c>
      <c r="J1054" s="12" t="s">
        <v>110</v>
      </c>
      <c r="K1054" s="11">
        <v>9</v>
      </c>
      <c r="L1054" s="4" t="str">
        <f t="shared" si="64"/>
        <v>5-10</v>
      </c>
      <c r="M1054" s="12" t="s">
        <v>76</v>
      </c>
      <c r="N1054" s="12">
        <v>5</v>
      </c>
      <c r="O1054" s="12" t="s">
        <v>53</v>
      </c>
      <c r="P1054" s="12" t="s">
        <v>54</v>
      </c>
      <c r="T1054" s="7">
        <v>2</v>
      </c>
      <c r="AE1054" s="4">
        <f t="shared" si="65"/>
        <v>25</v>
      </c>
      <c r="AF1054" s="8">
        <f t="shared" si="66"/>
        <v>2</v>
      </c>
      <c r="AG1054" s="8">
        <v>512.47</v>
      </c>
      <c r="AH1054" s="4">
        <f t="shared" si="67"/>
        <v>0.05</v>
      </c>
      <c r="AI1054" s="4">
        <f t="shared" si="67"/>
        <v>12.81175</v>
      </c>
      <c r="AK1054" s="10">
        <f>Q1054*(0.026*(2.5^2.87))+R1054*(0.026*(7.5^2.87))+S1054*(0.0236*((15/1.1)^2.975))+T1054*(0.0236*((25/1.1)^2.975))+U1054*(0.0236*((35/1.1)^2.975))</f>
        <v>512.47217029482294</v>
      </c>
    </row>
    <row r="1055" spans="1:37" ht="12.75" customHeight="1">
      <c r="A1055" s="12">
        <v>75</v>
      </c>
      <c r="B1055" s="12">
        <v>5</v>
      </c>
      <c r="C1055" s="12">
        <v>2</v>
      </c>
      <c r="D1055" s="5">
        <v>39486</v>
      </c>
      <c r="E1055" s="6" t="s">
        <v>73</v>
      </c>
      <c r="F1055" s="4" t="s">
        <v>131</v>
      </c>
      <c r="G1055" s="11" t="s">
        <v>132</v>
      </c>
      <c r="H1055" s="12" t="s">
        <v>155</v>
      </c>
      <c r="I1055" s="12" t="s">
        <v>93</v>
      </c>
      <c r="J1055" s="12" t="s">
        <v>110</v>
      </c>
      <c r="K1055" s="11">
        <v>9</v>
      </c>
      <c r="L1055" s="4" t="str">
        <f t="shared" si="64"/>
        <v>5-10</v>
      </c>
      <c r="M1055" s="12" t="s">
        <v>76</v>
      </c>
      <c r="N1055" s="12">
        <v>6</v>
      </c>
      <c r="O1055" s="12" t="s">
        <v>71</v>
      </c>
      <c r="P1055" s="6" t="s">
        <v>46</v>
      </c>
      <c r="Q1055" s="7">
        <v>4</v>
      </c>
      <c r="AE1055" s="4">
        <f t="shared" si="65"/>
        <v>2.5</v>
      </c>
      <c r="AF1055" s="8">
        <f t="shared" si="66"/>
        <v>4</v>
      </c>
      <c r="AG1055" s="8">
        <v>0.56000000000000005</v>
      </c>
      <c r="AH1055" s="4">
        <f t="shared" si="67"/>
        <v>0.1</v>
      </c>
      <c r="AI1055" s="4">
        <f t="shared" si="67"/>
        <v>1.4000000000000002E-2</v>
      </c>
      <c r="AK1055" s="10">
        <f>Q1055*(0.0089*(2.5^3))+R1055*(0.0089*(7.5^3))</f>
        <v>0.55625000000000002</v>
      </c>
    </row>
    <row r="1056" spans="1:37" ht="12.75" customHeight="1">
      <c r="A1056" s="12">
        <v>76</v>
      </c>
      <c r="B1056" s="12">
        <v>5</v>
      </c>
      <c r="C1056" s="12">
        <v>2</v>
      </c>
      <c r="D1056" s="5">
        <v>39486</v>
      </c>
      <c r="E1056" s="6" t="s">
        <v>73</v>
      </c>
      <c r="F1056" s="4" t="s">
        <v>131</v>
      </c>
      <c r="G1056" s="11" t="s">
        <v>132</v>
      </c>
      <c r="H1056" s="12" t="s">
        <v>155</v>
      </c>
      <c r="I1056" s="12" t="s">
        <v>151</v>
      </c>
      <c r="J1056" s="12" t="s">
        <v>110</v>
      </c>
      <c r="K1056" s="11">
        <v>8</v>
      </c>
      <c r="L1056" s="4" t="str">
        <f t="shared" si="64"/>
        <v>5-10</v>
      </c>
      <c r="M1056" s="12" t="s">
        <v>76</v>
      </c>
      <c r="N1056" s="12">
        <v>1</v>
      </c>
      <c r="O1056" s="12" t="s">
        <v>123</v>
      </c>
      <c r="P1056" s="12" t="s">
        <v>56</v>
      </c>
      <c r="U1056" s="7">
        <v>1</v>
      </c>
      <c r="AE1056" s="4">
        <f t="shared" si="65"/>
        <v>35</v>
      </c>
      <c r="AF1056" s="8">
        <f t="shared" si="66"/>
        <v>1</v>
      </c>
      <c r="AG1056" s="8">
        <v>700.45</v>
      </c>
      <c r="AH1056" s="4">
        <f t="shared" si="67"/>
        <v>2.5000000000000001E-2</v>
      </c>
      <c r="AI1056" s="4">
        <f t="shared" si="67"/>
        <v>17.51125</v>
      </c>
      <c r="AK1056" s="10">
        <f>T1056*(0.0561*(25^2.653))+U1056*(0.0561*(35^2.653))</f>
        <v>700.44716671055994</v>
      </c>
    </row>
    <row r="1057" spans="1:37" ht="12.75" customHeight="1">
      <c r="A1057" s="12">
        <v>76</v>
      </c>
      <c r="B1057" s="12">
        <v>5</v>
      </c>
      <c r="C1057" s="12">
        <v>2</v>
      </c>
      <c r="D1057" s="5">
        <v>39486</v>
      </c>
      <c r="E1057" s="6" t="s">
        <v>73</v>
      </c>
      <c r="F1057" s="4" t="s">
        <v>131</v>
      </c>
      <c r="G1057" s="11" t="s">
        <v>132</v>
      </c>
      <c r="H1057" s="12" t="s">
        <v>155</v>
      </c>
      <c r="I1057" s="12" t="s">
        <v>151</v>
      </c>
      <c r="J1057" s="12" t="s">
        <v>110</v>
      </c>
      <c r="K1057" s="11">
        <v>8</v>
      </c>
      <c r="L1057" s="4" t="str">
        <f t="shared" si="64"/>
        <v>5-10</v>
      </c>
      <c r="M1057" s="12" t="s">
        <v>76</v>
      </c>
      <c r="N1057" s="12">
        <v>2</v>
      </c>
      <c r="O1057" s="12" t="s">
        <v>79</v>
      </c>
      <c r="P1057" s="12" t="s">
        <v>54</v>
      </c>
      <c r="T1057" s="7">
        <v>1</v>
      </c>
      <c r="U1057" s="15">
        <v>3</v>
      </c>
      <c r="AE1057" s="4">
        <f t="shared" si="65"/>
        <v>32.5</v>
      </c>
      <c r="AF1057" s="8">
        <f t="shared" si="66"/>
        <v>4</v>
      </c>
      <c r="AG1057" s="8">
        <v>2934.51</v>
      </c>
      <c r="AH1057" s="4">
        <f t="shared" si="67"/>
        <v>0.1</v>
      </c>
      <c r="AI1057" s="4">
        <f t="shared" si="67"/>
        <v>73.362750000000005</v>
      </c>
      <c r="AK1057" s="10">
        <f>Q1057*(0.024*(2.5^2.93))+R1057*(0.024*(7.5^2.93))+S1057*(0.0225*((15/1.03416)^3))+T1057*(0.0225*((25/1.03416)^3))+U1057*(0.0225*((35/1.03416)^3))</f>
        <v>2934.5068832285801</v>
      </c>
    </row>
    <row r="1058" spans="1:37" ht="12.75" customHeight="1">
      <c r="A1058" s="12">
        <v>76</v>
      </c>
      <c r="B1058" s="12">
        <v>5</v>
      </c>
      <c r="C1058" s="12">
        <v>2</v>
      </c>
      <c r="D1058" s="5">
        <v>39486</v>
      </c>
      <c r="E1058" s="6" t="s">
        <v>73</v>
      </c>
      <c r="F1058" s="4" t="s">
        <v>131</v>
      </c>
      <c r="G1058" s="11" t="s">
        <v>132</v>
      </c>
      <c r="H1058" s="12" t="s">
        <v>155</v>
      </c>
      <c r="I1058" s="12" t="s">
        <v>151</v>
      </c>
      <c r="J1058" s="12" t="s">
        <v>110</v>
      </c>
      <c r="K1058" s="11">
        <v>8</v>
      </c>
      <c r="L1058" s="4" t="str">
        <f t="shared" si="64"/>
        <v>5-10</v>
      </c>
      <c r="M1058" s="12" t="s">
        <v>76</v>
      </c>
      <c r="N1058" s="12">
        <v>3</v>
      </c>
      <c r="O1058" s="12" t="s">
        <v>60</v>
      </c>
      <c r="P1058" s="12" t="s">
        <v>48</v>
      </c>
      <c r="R1058" s="7">
        <v>2</v>
      </c>
      <c r="AE1058" s="4">
        <f t="shared" si="65"/>
        <v>7.5</v>
      </c>
      <c r="AF1058" s="8">
        <f t="shared" si="66"/>
        <v>2</v>
      </c>
      <c r="AG1058" s="8">
        <v>14.07</v>
      </c>
      <c r="AH1058" s="4">
        <f t="shared" si="67"/>
        <v>0.05</v>
      </c>
      <c r="AI1058" s="4">
        <f t="shared" si="67"/>
        <v>0.35175000000000001</v>
      </c>
      <c r="AK1058" s="10">
        <f>Q1058*(0.0197*(2.5^2.9174))+R1058*(0.0197*(7.5^2.9174))+S1058*(0.0197*(15^2.9174))</f>
        <v>14.073429816211023</v>
      </c>
    </row>
    <row r="1059" spans="1:37" s="13" customFormat="1" ht="12.75" customHeight="1">
      <c r="A1059" s="12">
        <v>76</v>
      </c>
      <c r="B1059" s="12">
        <v>5</v>
      </c>
      <c r="C1059" s="12">
        <v>2</v>
      </c>
      <c r="D1059" s="5">
        <v>39486</v>
      </c>
      <c r="E1059" s="6" t="s">
        <v>73</v>
      </c>
      <c r="F1059" s="4" t="s">
        <v>131</v>
      </c>
      <c r="G1059" s="11" t="s">
        <v>132</v>
      </c>
      <c r="H1059" s="12" t="s">
        <v>155</v>
      </c>
      <c r="I1059" s="12" t="s">
        <v>151</v>
      </c>
      <c r="J1059" s="12" t="s">
        <v>110</v>
      </c>
      <c r="K1059" s="11">
        <v>8</v>
      </c>
      <c r="L1059" s="4" t="str">
        <f t="shared" si="64"/>
        <v>5-10</v>
      </c>
      <c r="M1059" s="12" t="s">
        <v>76</v>
      </c>
      <c r="N1059" s="12">
        <v>4</v>
      </c>
      <c r="O1059" s="12" t="s">
        <v>138</v>
      </c>
      <c r="P1059" s="12" t="s">
        <v>81</v>
      </c>
      <c r="Q1059" s="7"/>
      <c r="R1059" s="7"/>
      <c r="S1059" s="7"/>
      <c r="T1059" s="7"/>
      <c r="U1059" s="7">
        <v>2</v>
      </c>
      <c r="V1059" s="7"/>
      <c r="W1059" s="7"/>
      <c r="X1059" s="7"/>
      <c r="Y1059" s="7"/>
      <c r="Z1059" s="7"/>
      <c r="AA1059" s="7"/>
      <c r="AB1059" s="7"/>
      <c r="AC1059" s="7"/>
      <c r="AD1059" s="7"/>
      <c r="AE1059" s="4">
        <f t="shared" si="65"/>
        <v>35</v>
      </c>
      <c r="AF1059" s="8">
        <f t="shared" si="66"/>
        <v>2</v>
      </c>
      <c r="AG1059" s="8">
        <v>1261.69</v>
      </c>
      <c r="AH1059" s="4">
        <f t="shared" si="67"/>
        <v>0.05</v>
      </c>
      <c r="AI1059" s="4">
        <f t="shared" si="67"/>
        <v>31.542250000000003</v>
      </c>
      <c r="AJ1059" s="4"/>
      <c r="AK1059" s="10">
        <f>Q1059*(0.0139*(2.5^3.016))+R1059*(0.0139*(7.5^3.016))+S1059*(0.0139*(15^3.016))+T1059*(0.0139*(25^3.016))+U1059*(0.0139*(35^3.016))</f>
        <v>1261.6939416249068</v>
      </c>
    </row>
    <row r="1060" spans="1:37" ht="12.75" customHeight="1">
      <c r="A1060" s="12">
        <v>76</v>
      </c>
      <c r="B1060" s="12">
        <v>5</v>
      </c>
      <c r="C1060" s="12">
        <v>2</v>
      </c>
      <c r="D1060" s="5">
        <v>39486</v>
      </c>
      <c r="E1060" s="6" t="s">
        <v>73</v>
      </c>
      <c r="F1060" s="4" t="s">
        <v>131</v>
      </c>
      <c r="G1060" s="11" t="s">
        <v>132</v>
      </c>
      <c r="H1060" s="12" t="s">
        <v>155</v>
      </c>
      <c r="I1060" s="12" t="s">
        <v>151</v>
      </c>
      <c r="J1060" s="12" t="s">
        <v>110</v>
      </c>
      <c r="K1060" s="11">
        <v>8</v>
      </c>
      <c r="L1060" s="4" t="str">
        <f t="shared" si="64"/>
        <v>5-10</v>
      </c>
      <c r="M1060" s="12" t="s">
        <v>76</v>
      </c>
      <c r="N1060" s="12">
        <v>5</v>
      </c>
      <c r="O1060" s="12" t="s">
        <v>53</v>
      </c>
      <c r="P1060" s="12" t="s">
        <v>54</v>
      </c>
      <c r="T1060" s="7">
        <v>1</v>
      </c>
      <c r="AE1060" s="4">
        <f t="shared" si="65"/>
        <v>25</v>
      </c>
      <c r="AF1060" s="8">
        <f t="shared" si="66"/>
        <v>1</v>
      </c>
      <c r="AG1060" s="8">
        <v>256.24</v>
      </c>
      <c r="AH1060" s="4">
        <f t="shared" si="67"/>
        <v>2.5000000000000001E-2</v>
      </c>
      <c r="AI1060" s="4">
        <f t="shared" si="67"/>
        <v>6.4060000000000006</v>
      </c>
      <c r="AK1060" s="10">
        <f>Q1060*(0.026*(2.5^2.87))+R1060*(0.026*(7.5^2.87))+S1060*(0.0236*((15/1.1)^2.975))+T1060*(0.0236*((25/1.1)^2.975))+U1060*(0.0236*((35/1.1)^2.975))</f>
        <v>256.23608514741147</v>
      </c>
    </row>
    <row r="1061" spans="1:37" ht="12.75" customHeight="1">
      <c r="A1061" s="12">
        <v>76</v>
      </c>
      <c r="B1061" s="12">
        <v>5</v>
      </c>
      <c r="C1061" s="12">
        <v>2</v>
      </c>
      <c r="D1061" s="5">
        <v>39486</v>
      </c>
      <c r="E1061" s="6" t="s">
        <v>73</v>
      </c>
      <c r="F1061" s="4" t="s">
        <v>131</v>
      </c>
      <c r="G1061" s="11" t="s">
        <v>132</v>
      </c>
      <c r="H1061" s="12" t="s">
        <v>155</v>
      </c>
      <c r="I1061" s="12" t="s">
        <v>151</v>
      </c>
      <c r="J1061" s="12" t="s">
        <v>110</v>
      </c>
      <c r="K1061" s="11">
        <v>8</v>
      </c>
      <c r="L1061" s="4" t="str">
        <f t="shared" si="64"/>
        <v>5-10</v>
      </c>
      <c r="M1061" s="12" t="s">
        <v>76</v>
      </c>
      <c r="N1061" s="12">
        <v>6</v>
      </c>
      <c r="O1061" s="12" t="s">
        <v>141</v>
      </c>
      <c r="P1061" s="6" t="s">
        <v>46</v>
      </c>
      <c r="Q1061" s="7">
        <v>1</v>
      </c>
      <c r="AE1061" s="4">
        <f t="shared" si="65"/>
        <v>2.5</v>
      </c>
      <c r="AF1061" s="8">
        <f t="shared" si="66"/>
        <v>1</v>
      </c>
      <c r="AG1061" s="8">
        <v>0.2</v>
      </c>
      <c r="AH1061" s="4">
        <f t="shared" si="67"/>
        <v>2.5000000000000001E-2</v>
      </c>
      <c r="AI1061" s="4">
        <f t="shared" si="67"/>
        <v>5.0000000000000001E-3</v>
      </c>
      <c r="AK1061" s="10">
        <f>Q1061*(0.0123*(2.5^3.033))+R1061*(0.0123*(7.5^3.033))</f>
        <v>0.19808753959447775</v>
      </c>
    </row>
    <row r="1062" spans="1:37" ht="12.75" customHeight="1">
      <c r="A1062" s="12">
        <v>76</v>
      </c>
      <c r="B1062" s="12">
        <v>5</v>
      </c>
      <c r="C1062" s="12">
        <v>2</v>
      </c>
      <c r="D1062" s="5">
        <v>39486</v>
      </c>
      <c r="E1062" s="6" t="s">
        <v>73</v>
      </c>
      <c r="F1062" s="4" t="s">
        <v>131</v>
      </c>
      <c r="G1062" s="11" t="s">
        <v>132</v>
      </c>
      <c r="H1062" s="12" t="s">
        <v>155</v>
      </c>
      <c r="I1062" s="12" t="s">
        <v>151</v>
      </c>
      <c r="J1062" s="12" t="s">
        <v>110</v>
      </c>
      <c r="K1062" s="11">
        <v>8</v>
      </c>
      <c r="L1062" s="4" t="str">
        <f t="shared" si="64"/>
        <v>5-10</v>
      </c>
      <c r="M1062" s="12" t="s">
        <v>76</v>
      </c>
      <c r="N1062" s="12">
        <v>7</v>
      </c>
      <c r="O1062" s="12" t="s">
        <v>55</v>
      </c>
      <c r="P1062" s="6" t="s">
        <v>56</v>
      </c>
      <c r="Q1062" s="7">
        <v>3</v>
      </c>
      <c r="AE1062" s="4">
        <f t="shared" si="65"/>
        <v>2.5</v>
      </c>
      <c r="AF1062" s="8">
        <f t="shared" si="66"/>
        <v>3</v>
      </c>
      <c r="AG1062" s="8">
        <v>0.52</v>
      </c>
      <c r="AH1062" s="4">
        <f t="shared" si="67"/>
        <v>7.4999999999999997E-2</v>
      </c>
      <c r="AI1062" s="4">
        <f t="shared" si="67"/>
        <v>1.3000000000000001E-2</v>
      </c>
      <c r="AK1062" s="10">
        <f>Q1062*(0.0109*(2.5^3.0249))+R1062*(0.0109*(7.5^3.0249))</f>
        <v>0.52272886796596185</v>
      </c>
    </row>
    <row r="1063" spans="1:37" s="13" customFormat="1" ht="12.75" customHeight="1">
      <c r="A1063" s="12">
        <v>76</v>
      </c>
      <c r="B1063" s="12">
        <v>5</v>
      </c>
      <c r="C1063" s="12">
        <v>2</v>
      </c>
      <c r="D1063" s="5">
        <v>39486</v>
      </c>
      <c r="E1063" s="6" t="s">
        <v>73</v>
      </c>
      <c r="F1063" s="4" t="s">
        <v>131</v>
      </c>
      <c r="G1063" s="11" t="s">
        <v>132</v>
      </c>
      <c r="H1063" s="12" t="s">
        <v>155</v>
      </c>
      <c r="I1063" s="12" t="s">
        <v>151</v>
      </c>
      <c r="J1063" s="12" t="s">
        <v>110</v>
      </c>
      <c r="K1063" s="11">
        <v>8</v>
      </c>
      <c r="L1063" s="4" t="str">
        <f t="shared" si="64"/>
        <v>5-10</v>
      </c>
      <c r="M1063" s="12" t="s">
        <v>76</v>
      </c>
      <c r="N1063" s="12">
        <v>8</v>
      </c>
      <c r="O1063" s="12" t="s">
        <v>157</v>
      </c>
      <c r="P1063" s="6" t="s">
        <v>46</v>
      </c>
      <c r="Q1063" s="7">
        <v>1</v>
      </c>
      <c r="R1063" s="7"/>
      <c r="S1063" s="7"/>
      <c r="T1063" s="7"/>
      <c r="U1063" s="7"/>
      <c r="V1063" s="7"/>
      <c r="W1063" s="7"/>
      <c r="X1063" s="7"/>
      <c r="Y1063" s="7"/>
      <c r="Z1063" s="7"/>
      <c r="AA1063" s="7"/>
      <c r="AB1063" s="7"/>
      <c r="AC1063" s="7"/>
      <c r="AD1063" s="7"/>
      <c r="AE1063" s="4">
        <f t="shared" si="65"/>
        <v>2.5</v>
      </c>
      <c r="AF1063" s="8">
        <f t="shared" si="66"/>
        <v>1</v>
      </c>
      <c r="AG1063" s="8">
        <v>0.22</v>
      </c>
      <c r="AH1063" s="4">
        <f t="shared" si="67"/>
        <v>2.5000000000000001E-2</v>
      </c>
      <c r="AI1063" s="4">
        <f t="shared" si="67"/>
        <v>5.4999999999999997E-3</v>
      </c>
      <c r="AJ1063" s="4"/>
      <c r="AK1063" s="10">
        <f>Q1063*(0.0138*(2.5^3.0165))</f>
        <v>0.21890975885235958</v>
      </c>
    </row>
    <row r="1064" spans="1:37" ht="12.75" customHeight="1">
      <c r="A1064" s="12">
        <v>76</v>
      </c>
      <c r="B1064" s="12">
        <v>5</v>
      </c>
      <c r="C1064" s="12">
        <v>2</v>
      </c>
      <c r="D1064" s="5">
        <v>39486</v>
      </c>
      <c r="E1064" s="6" t="s">
        <v>73</v>
      </c>
      <c r="F1064" s="4" t="s">
        <v>131</v>
      </c>
      <c r="G1064" s="11" t="s">
        <v>132</v>
      </c>
      <c r="H1064" s="12" t="s">
        <v>155</v>
      </c>
      <c r="I1064" s="12" t="s">
        <v>151</v>
      </c>
      <c r="J1064" s="12" t="s">
        <v>110</v>
      </c>
      <c r="K1064" s="11">
        <v>8</v>
      </c>
      <c r="L1064" s="4" t="str">
        <f t="shared" si="64"/>
        <v>5-10</v>
      </c>
      <c r="M1064" s="12" t="s">
        <v>76</v>
      </c>
      <c r="N1064" s="12">
        <v>9</v>
      </c>
      <c r="O1064" s="12" t="s">
        <v>71</v>
      </c>
      <c r="P1064" s="6" t="s">
        <v>46</v>
      </c>
      <c r="Q1064" s="15">
        <v>1</v>
      </c>
      <c r="AE1064" s="4">
        <f t="shared" si="65"/>
        <v>2.5</v>
      </c>
      <c r="AF1064" s="8">
        <f t="shared" si="66"/>
        <v>1</v>
      </c>
      <c r="AG1064" s="8">
        <v>0.14000000000000001</v>
      </c>
      <c r="AH1064" s="4">
        <f t="shared" si="67"/>
        <v>2.5000000000000001E-2</v>
      </c>
      <c r="AI1064" s="4">
        <f t="shared" si="67"/>
        <v>3.5000000000000005E-3</v>
      </c>
      <c r="AK1064" s="10">
        <f>Q1064*(0.0089*(2.5^3))+R1064*(0.0089*(7.5^3))</f>
        <v>0.13906250000000001</v>
      </c>
    </row>
    <row r="1065" spans="1:37" ht="12.75" customHeight="1">
      <c r="A1065" s="12">
        <v>77</v>
      </c>
      <c r="B1065" s="12">
        <v>5</v>
      </c>
      <c r="C1065" s="12">
        <v>2</v>
      </c>
      <c r="D1065" s="5">
        <v>39486</v>
      </c>
      <c r="E1065" s="6" t="s">
        <v>73</v>
      </c>
      <c r="F1065" s="4" t="s">
        <v>131</v>
      </c>
      <c r="G1065" s="11" t="s">
        <v>132</v>
      </c>
      <c r="H1065" s="12" t="s">
        <v>155</v>
      </c>
      <c r="I1065" s="12" t="s">
        <v>151</v>
      </c>
      <c r="J1065" s="12" t="s">
        <v>110</v>
      </c>
      <c r="K1065" s="11">
        <v>7</v>
      </c>
      <c r="L1065" s="4" t="str">
        <f t="shared" si="64"/>
        <v>5-10</v>
      </c>
      <c r="M1065" s="12" t="s">
        <v>76</v>
      </c>
      <c r="N1065" s="12">
        <v>1</v>
      </c>
      <c r="O1065" s="12" t="s">
        <v>82</v>
      </c>
      <c r="P1065" s="6" t="s">
        <v>46</v>
      </c>
      <c r="T1065" s="7">
        <v>1</v>
      </c>
      <c r="U1065" s="7">
        <v>2</v>
      </c>
      <c r="AE1065" s="4">
        <f t="shared" si="65"/>
        <v>31.7</v>
      </c>
      <c r="AF1065" s="8">
        <f t="shared" si="66"/>
        <v>3</v>
      </c>
      <c r="AG1065" s="8">
        <v>1528.39</v>
      </c>
      <c r="AH1065" s="4">
        <f t="shared" si="67"/>
        <v>7.4999999999999997E-2</v>
      </c>
      <c r="AI1065" s="4">
        <f t="shared" si="67"/>
        <v>38.20975</v>
      </c>
      <c r="AK1065" s="10">
        <f>Q1065*(0.0121*((2.5/1.09)^3.161))+R1065*(0.0121*((7.5/1.09)^3.161))+S1065*(0.0335*(15^2.772))+T1065*(0.0335*(25^2.772))+U1065*(0.0335*(35^2.772))</f>
        <v>1528.3856176330728</v>
      </c>
    </row>
    <row r="1066" spans="1:37" ht="12.75" customHeight="1">
      <c r="A1066" s="12">
        <v>77</v>
      </c>
      <c r="B1066" s="12">
        <v>5</v>
      </c>
      <c r="C1066" s="12">
        <v>2</v>
      </c>
      <c r="D1066" s="5">
        <v>39486</v>
      </c>
      <c r="E1066" s="6" t="s">
        <v>73</v>
      </c>
      <c r="F1066" s="4" t="s">
        <v>131</v>
      </c>
      <c r="G1066" s="11" t="s">
        <v>132</v>
      </c>
      <c r="H1066" s="12" t="s">
        <v>155</v>
      </c>
      <c r="I1066" s="12" t="s">
        <v>151</v>
      </c>
      <c r="J1066" s="12" t="s">
        <v>110</v>
      </c>
      <c r="K1066" s="11">
        <v>7</v>
      </c>
      <c r="L1066" s="4" t="str">
        <f t="shared" si="64"/>
        <v>5-10</v>
      </c>
      <c r="M1066" s="12" t="s">
        <v>76</v>
      </c>
      <c r="N1066" s="12">
        <v>2</v>
      </c>
      <c r="O1066" s="12" t="s">
        <v>60</v>
      </c>
      <c r="P1066" s="12" t="s">
        <v>48</v>
      </c>
      <c r="R1066" s="7">
        <v>1</v>
      </c>
      <c r="AE1066" s="4">
        <f t="shared" si="65"/>
        <v>7.5</v>
      </c>
      <c r="AF1066" s="8">
        <f t="shared" si="66"/>
        <v>1</v>
      </c>
      <c r="AG1066" s="8">
        <v>7.04</v>
      </c>
      <c r="AH1066" s="4">
        <f t="shared" si="67"/>
        <v>2.5000000000000001E-2</v>
      </c>
      <c r="AI1066" s="4">
        <f t="shared" si="67"/>
        <v>0.17599999999999999</v>
      </c>
      <c r="AK1066" s="10">
        <f>Q1066*(0.0197*(2.5^2.9174))+R1066*(0.0197*(7.5^2.9174))+S1066*(0.0197*(15^2.9174))</f>
        <v>7.0367149081055116</v>
      </c>
    </row>
    <row r="1067" spans="1:37" s="9" customFormat="1" ht="12.75" customHeight="1">
      <c r="A1067" s="12">
        <v>77</v>
      </c>
      <c r="B1067" s="12">
        <v>5</v>
      </c>
      <c r="C1067" s="12">
        <v>2</v>
      </c>
      <c r="D1067" s="5">
        <v>39486</v>
      </c>
      <c r="E1067" s="6" t="s">
        <v>73</v>
      </c>
      <c r="F1067" s="4" t="s">
        <v>131</v>
      </c>
      <c r="G1067" s="11" t="s">
        <v>132</v>
      </c>
      <c r="H1067" s="12" t="s">
        <v>155</v>
      </c>
      <c r="I1067" s="12" t="s">
        <v>151</v>
      </c>
      <c r="J1067" s="12" t="s">
        <v>110</v>
      </c>
      <c r="K1067" s="11">
        <v>7</v>
      </c>
      <c r="L1067" s="4" t="str">
        <f t="shared" si="64"/>
        <v>5-10</v>
      </c>
      <c r="M1067" s="12" t="s">
        <v>76</v>
      </c>
      <c r="N1067" s="12">
        <v>3</v>
      </c>
      <c r="O1067" s="12" t="s">
        <v>53</v>
      </c>
      <c r="P1067" s="12" t="s">
        <v>54</v>
      </c>
      <c r="Q1067" s="7"/>
      <c r="R1067" s="7"/>
      <c r="S1067" s="7"/>
      <c r="T1067" s="7">
        <v>1</v>
      </c>
      <c r="U1067" s="7"/>
      <c r="V1067" s="7"/>
      <c r="W1067" s="7"/>
      <c r="X1067" s="7"/>
      <c r="Y1067" s="7"/>
      <c r="Z1067" s="7"/>
      <c r="AA1067" s="7"/>
      <c r="AB1067" s="7"/>
      <c r="AC1067" s="7"/>
      <c r="AD1067" s="7"/>
      <c r="AE1067" s="4">
        <f t="shared" si="65"/>
        <v>25</v>
      </c>
      <c r="AF1067" s="8">
        <f t="shared" si="66"/>
        <v>1</v>
      </c>
      <c r="AG1067" s="8">
        <v>256.24</v>
      </c>
      <c r="AH1067" s="4">
        <f t="shared" si="67"/>
        <v>2.5000000000000001E-2</v>
      </c>
      <c r="AI1067" s="4">
        <f t="shared" si="67"/>
        <v>6.4060000000000006</v>
      </c>
      <c r="AJ1067" s="4"/>
      <c r="AK1067" s="10">
        <f>Q1067*(0.026*(2.5^2.87))+R1067*(0.026*(7.5^2.87))+S1067*(0.0236*((15/1.1)^2.975))+T1067*(0.0236*((25/1.1)^2.975))+U1067*(0.0236*((35/1.1)^2.975))</f>
        <v>256.23608514741147</v>
      </c>
    </row>
    <row r="1068" spans="1:37" ht="12.75" customHeight="1">
      <c r="A1068" s="12">
        <v>77</v>
      </c>
      <c r="B1068" s="12">
        <v>5</v>
      </c>
      <c r="C1068" s="12">
        <v>2</v>
      </c>
      <c r="D1068" s="5">
        <v>39486</v>
      </c>
      <c r="E1068" s="6" t="s">
        <v>73</v>
      </c>
      <c r="F1068" s="4" t="s">
        <v>131</v>
      </c>
      <c r="G1068" s="11" t="s">
        <v>132</v>
      </c>
      <c r="H1068" s="12" t="s">
        <v>155</v>
      </c>
      <c r="I1068" s="12" t="s">
        <v>151</v>
      </c>
      <c r="J1068" s="12" t="s">
        <v>110</v>
      </c>
      <c r="K1068" s="11">
        <v>7</v>
      </c>
      <c r="L1068" s="4" t="str">
        <f t="shared" si="64"/>
        <v>5-10</v>
      </c>
      <c r="M1068" s="12" t="s">
        <v>76</v>
      </c>
      <c r="N1068" s="12">
        <v>4</v>
      </c>
      <c r="O1068" s="12" t="s">
        <v>138</v>
      </c>
      <c r="P1068" s="12" t="s">
        <v>81</v>
      </c>
      <c r="U1068" s="7">
        <v>1</v>
      </c>
      <c r="AE1068" s="4">
        <f t="shared" si="65"/>
        <v>35</v>
      </c>
      <c r="AF1068" s="8">
        <f t="shared" si="66"/>
        <v>1</v>
      </c>
      <c r="AG1068" s="8">
        <v>630.85</v>
      </c>
      <c r="AH1068" s="4">
        <f t="shared" si="67"/>
        <v>2.5000000000000001E-2</v>
      </c>
      <c r="AI1068" s="4">
        <f t="shared" si="67"/>
        <v>15.77125</v>
      </c>
      <c r="AK1068" s="10">
        <f>Q1068*(0.0139*(2.5^3.016))+R1068*(0.0139*(7.5^3.016))+S1068*(0.0139*(15^3.016))+T1068*(0.0139*(25^3.016))+U1068*(0.0139*(35^3.016))</f>
        <v>630.84697081245338</v>
      </c>
    </row>
    <row r="1069" spans="1:37" ht="12.75" customHeight="1">
      <c r="A1069" s="12">
        <v>77</v>
      </c>
      <c r="B1069" s="12">
        <v>5</v>
      </c>
      <c r="C1069" s="12">
        <v>2</v>
      </c>
      <c r="D1069" s="5">
        <v>39486</v>
      </c>
      <c r="E1069" s="6" t="s">
        <v>73</v>
      </c>
      <c r="F1069" s="4" t="s">
        <v>131</v>
      </c>
      <c r="G1069" s="11" t="s">
        <v>132</v>
      </c>
      <c r="H1069" s="12" t="s">
        <v>155</v>
      </c>
      <c r="I1069" s="12" t="s">
        <v>151</v>
      </c>
      <c r="J1069" s="12" t="s">
        <v>110</v>
      </c>
      <c r="K1069" s="11">
        <v>7</v>
      </c>
      <c r="L1069" s="4" t="str">
        <f t="shared" si="64"/>
        <v>5-10</v>
      </c>
      <c r="M1069" s="12" t="s">
        <v>76</v>
      </c>
      <c r="N1069" s="12">
        <v>5</v>
      </c>
      <c r="O1069" s="12" t="s">
        <v>58</v>
      </c>
      <c r="P1069" s="12" t="s">
        <v>46</v>
      </c>
      <c r="U1069" s="7">
        <v>3</v>
      </c>
      <c r="AE1069" s="4">
        <f t="shared" si="65"/>
        <v>35</v>
      </c>
      <c r="AF1069" s="8">
        <f t="shared" si="66"/>
        <v>3</v>
      </c>
      <c r="AG1069" s="8">
        <v>1771.49</v>
      </c>
      <c r="AH1069" s="4">
        <f t="shared" si="67"/>
        <v>7.4999999999999997E-2</v>
      </c>
      <c r="AI1069" s="4">
        <f t="shared" si="67"/>
        <v>44.28725</v>
      </c>
      <c r="AJ1069" s="9"/>
      <c r="AK1069" s="10">
        <f>Q1069*(0.0145*((2.5/1.08175)^3.053))+R1069*(0.0145*((7.5/1.08175)^3.053))+S1069*(0.0145*((15/1.08175)^3.053))+T1069*(0.0145*((25/1.08175)^3.053))+U1069*(0.0145*((35/1.08175)^3.053))+V1069*(0.0145*((45/1.08175)^3.053))+W1069*(0.0145*((55/1.08175)^3.053))</f>
        <v>1771.4934824138375</v>
      </c>
    </row>
    <row r="1070" spans="1:37" ht="12.75" customHeight="1">
      <c r="A1070" s="12">
        <v>77</v>
      </c>
      <c r="B1070" s="12">
        <v>5</v>
      </c>
      <c r="C1070" s="12">
        <v>2</v>
      </c>
      <c r="D1070" s="5">
        <v>39486</v>
      </c>
      <c r="E1070" s="6" t="s">
        <v>73</v>
      </c>
      <c r="F1070" s="4" t="s">
        <v>131</v>
      </c>
      <c r="G1070" s="11" t="s">
        <v>132</v>
      </c>
      <c r="H1070" s="12" t="s">
        <v>155</v>
      </c>
      <c r="I1070" s="12" t="s">
        <v>151</v>
      </c>
      <c r="J1070" s="12" t="s">
        <v>110</v>
      </c>
      <c r="K1070" s="11">
        <v>7</v>
      </c>
      <c r="L1070" s="4" t="str">
        <f t="shared" si="64"/>
        <v>5-10</v>
      </c>
      <c r="M1070" s="12" t="s">
        <v>76</v>
      </c>
      <c r="N1070" s="12">
        <v>6</v>
      </c>
      <c r="O1070" s="12" t="s">
        <v>69</v>
      </c>
      <c r="P1070" s="12" t="s">
        <v>48</v>
      </c>
      <c r="S1070" s="7">
        <v>2</v>
      </c>
      <c r="AE1070" s="4">
        <f t="shared" si="65"/>
        <v>15</v>
      </c>
      <c r="AF1070" s="8">
        <f t="shared" si="66"/>
        <v>2</v>
      </c>
      <c r="AG1070" s="8">
        <v>218.93</v>
      </c>
      <c r="AH1070" s="4">
        <f t="shared" si="67"/>
        <v>0.05</v>
      </c>
      <c r="AI1070" s="4">
        <f t="shared" si="67"/>
        <v>5.4732500000000002</v>
      </c>
      <c r="AK1070" s="10">
        <f>Q1070*(0.029*(2.5^2.98))+R1070*(0.029*(7.5^2.98))+S1070*(0.0222*(15^3.14))</f>
        <v>218.93214068561713</v>
      </c>
    </row>
    <row r="1071" spans="1:37" ht="12.75" customHeight="1">
      <c r="A1071" s="12">
        <v>77</v>
      </c>
      <c r="B1071" s="12">
        <v>5</v>
      </c>
      <c r="C1071" s="12">
        <v>2</v>
      </c>
      <c r="D1071" s="5">
        <v>39486</v>
      </c>
      <c r="E1071" s="6" t="s">
        <v>73</v>
      </c>
      <c r="F1071" s="4" t="s">
        <v>131</v>
      </c>
      <c r="G1071" s="11" t="s">
        <v>132</v>
      </c>
      <c r="H1071" s="12" t="s">
        <v>155</v>
      </c>
      <c r="I1071" s="12" t="s">
        <v>151</v>
      </c>
      <c r="J1071" s="12" t="s">
        <v>110</v>
      </c>
      <c r="K1071" s="11">
        <v>7</v>
      </c>
      <c r="L1071" s="4" t="str">
        <f t="shared" si="64"/>
        <v>5-10</v>
      </c>
      <c r="M1071" s="12" t="s">
        <v>76</v>
      </c>
      <c r="N1071" s="12">
        <v>7</v>
      </c>
      <c r="O1071" s="12" t="s">
        <v>120</v>
      </c>
      <c r="P1071" s="6" t="s">
        <v>54</v>
      </c>
      <c r="U1071" s="7">
        <v>1</v>
      </c>
      <c r="AE1071" s="4">
        <f t="shared" si="65"/>
        <v>35</v>
      </c>
      <c r="AF1071" s="8">
        <f t="shared" si="66"/>
        <v>1</v>
      </c>
      <c r="AG1071" s="8">
        <v>759.68</v>
      </c>
      <c r="AH1071" s="4">
        <f t="shared" si="67"/>
        <v>2.5000000000000001E-2</v>
      </c>
      <c r="AI1071" s="4">
        <f t="shared" si="67"/>
        <v>18.991999999999997</v>
      </c>
      <c r="AK1071" s="10">
        <f>R1071*(0.0162*(7.5^3.0252))+S1071*(0.0162*(15^3.0252))+T1071*(0.0162*(25^3.0252))+U1071*(0.0162*(35^3.0252))+V1071*(0.0162*(45^3.0252))</f>
        <v>759.67819720000477</v>
      </c>
    </row>
    <row r="1072" spans="1:37" ht="12.75" customHeight="1">
      <c r="A1072" s="12">
        <v>77</v>
      </c>
      <c r="B1072" s="12">
        <v>5</v>
      </c>
      <c r="C1072" s="12">
        <v>2</v>
      </c>
      <c r="D1072" s="5">
        <v>39486</v>
      </c>
      <c r="E1072" s="6" t="s">
        <v>73</v>
      </c>
      <c r="F1072" s="4" t="s">
        <v>131</v>
      </c>
      <c r="G1072" s="11" t="s">
        <v>132</v>
      </c>
      <c r="H1072" s="12" t="s">
        <v>155</v>
      </c>
      <c r="I1072" s="12" t="s">
        <v>151</v>
      </c>
      <c r="J1072" s="12" t="s">
        <v>110</v>
      </c>
      <c r="K1072" s="11">
        <v>7</v>
      </c>
      <c r="L1072" s="4" t="str">
        <f t="shared" si="64"/>
        <v>5-10</v>
      </c>
      <c r="M1072" s="12" t="s">
        <v>76</v>
      </c>
      <c r="N1072" s="12">
        <v>8</v>
      </c>
      <c r="O1072" s="12" t="s">
        <v>68</v>
      </c>
      <c r="P1072" s="6" t="s">
        <v>46</v>
      </c>
      <c r="T1072" s="7">
        <v>1</v>
      </c>
      <c r="AE1072" s="4">
        <f t="shared" si="65"/>
        <v>25</v>
      </c>
      <c r="AF1072" s="8">
        <f t="shared" si="66"/>
        <v>1</v>
      </c>
      <c r="AG1072" s="8">
        <v>157.65</v>
      </c>
      <c r="AH1072" s="4">
        <f t="shared" si="67"/>
        <v>2.5000000000000001E-2</v>
      </c>
      <c r="AI1072" s="4">
        <f t="shared" si="67"/>
        <v>3.9412500000000001</v>
      </c>
      <c r="AK1072" s="10">
        <f>Q1072*(0.0208*((2.5/1.21)^3))+R1072*(0.0208*((7.5/1.21)^3))+S1072*(0.0208*((15/1.21)^3))+T1072*(0.0079*(25^3.076))+U1072*(0.0079*(35^3.076))</f>
        <v>157.64875958225977</v>
      </c>
    </row>
    <row r="1073" spans="1:37" ht="12.75" customHeight="1">
      <c r="A1073" s="12">
        <v>77</v>
      </c>
      <c r="B1073" s="12">
        <v>5</v>
      </c>
      <c r="C1073" s="12">
        <v>2</v>
      </c>
      <c r="D1073" s="5">
        <v>39486</v>
      </c>
      <c r="E1073" s="6" t="s">
        <v>73</v>
      </c>
      <c r="F1073" s="4" t="s">
        <v>131</v>
      </c>
      <c r="G1073" s="11" t="s">
        <v>132</v>
      </c>
      <c r="H1073" s="12" t="s">
        <v>155</v>
      </c>
      <c r="I1073" s="12" t="s">
        <v>151</v>
      </c>
      <c r="J1073" s="12" t="s">
        <v>110</v>
      </c>
      <c r="K1073" s="11">
        <v>7</v>
      </c>
      <c r="L1073" s="4" t="str">
        <f t="shared" si="64"/>
        <v>5-10</v>
      </c>
      <c r="M1073" s="12" t="s">
        <v>76</v>
      </c>
      <c r="N1073" s="12">
        <v>9</v>
      </c>
      <c r="O1073" s="12" t="s">
        <v>87</v>
      </c>
      <c r="P1073" s="6" t="s">
        <v>46</v>
      </c>
      <c r="T1073" s="7">
        <v>1</v>
      </c>
      <c r="AE1073" s="4">
        <f t="shared" si="65"/>
        <v>25</v>
      </c>
      <c r="AF1073" s="8">
        <f t="shared" si="66"/>
        <v>1</v>
      </c>
      <c r="AG1073" s="8">
        <v>248.93</v>
      </c>
      <c r="AH1073" s="4">
        <f t="shared" si="67"/>
        <v>2.5000000000000001E-2</v>
      </c>
      <c r="AI1073" s="4">
        <f t="shared" si="67"/>
        <v>6.2232500000000002</v>
      </c>
      <c r="AK1073" s="10">
        <f>Q1073*(0.0229*((2.5/1.08)^2.958))+R1073*(0.0229*((7.5/1.08)^2.958))+S1073*(0.0229*((15/1.08)^2.958))+T1073*(0.0229*((25/1.08)^2.958))+U1073*(0.0229*((35/1.08)^2.958))</f>
        <v>248.92846396069424</v>
      </c>
    </row>
    <row r="1074" spans="1:37" ht="12.75" customHeight="1">
      <c r="A1074" s="12">
        <v>77</v>
      </c>
      <c r="B1074" s="12">
        <v>5</v>
      </c>
      <c r="C1074" s="12">
        <v>2</v>
      </c>
      <c r="D1074" s="5">
        <v>39486</v>
      </c>
      <c r="E1074" s="6" t="s">
        <v>73</v>
      </c>
      <c r="F1074" s="4" t="s">
        <v>131</v>
      </c>
      <c r="G1074" s="11" t="s">
        <v>132</v>
      </c>
      <c r="H1074" s="12" t="s">
        <v>155</v>
      </c>
      <c r="I1074" s="12" t="s">
        <v>151</v>
      </c>
      <c r="J1074" s="12" t="s">
        <v>110</v>
      </c>
      <c r="K1074" s="11">
        <v>7</v>
      </c>
      <c r="L1074" s="4" t="str">
        <f t="shared" si="64"/>
        <v>5-10</v>
      </c>
      <c r="M1074" s="12" t="s">
        <v>76</v>
      </c>
      <c r="N1074" s="12">
        <v>10</v>
      </c>
      <c r="O1074" s="12" t="s">
        <v>89</v>
      </c>
      <c r="P1074" s="4" t="s">
        <v>56</v>
      </c>
      <c r="S1074" s="7">
        <v>8</v>
      </c>
      <c r="AE1074" s="4">
        <f t="shared" si="65"/>
        <v>15</v>
      </c>
      <c r="AF1074" s="8">
        <f t="shared" si="66"/>
        <v>8</v>
      </c>
      <c r="AG1074" s="8">
        <v>576.07000000000005</v>
      </c>
      <c r="AH1074" s="4">
        <f t="shared" si="67"/>
        <v>0.2</v>
      </c>
      <c r="AI1074" s="4">
        <f t="shared" si="67"/>
        <v>14.401750000000002</v>
      </c>
      <c r="AK1074" s="10">
        <f>R1074*(0.0246*(7.5^2.85))+S1074*(0.0227*((15/1.13204)^3.12))+T1074*(0.0227*((25/1.13204)^3.12))</f>
        <v>576.06546704712207</v>
      </c>
    </row>
    <row r="1075" spans="1:37" ht="12.75" customHeight="1">
      <c r="A1075" s="12">
        <v>77</v>
      </c>
      <c r="B1075" s="12">
        <v>5</v>
      </c>
      <c r="C1075" s="12">
        <v>2</v>
      </c>
      <c r="D1075" s="5">
        <v>39486</v>
      </c>
      <c r="E1075" s="6" t="s">
        <v>73</v>
      </c>
      <c r="F1075" s="4" t="s">
        <v>131</v>
      </c>
      <c r="G1075" s="11" t="s">
        <v>132</v>
      </c>
      <c r="H1075" s="12" t="s">
        <v>155</v>
      </c>
      <c r="I1075" s="12" t="s">
        <v>151</v>
      </c>
      <c r="J1075" s="12" t="s">
        <v>110</v>
      </c>
      <c r="K1075" s="11">
        <v>7</v>
      </c>
      <c r="L1075" s="4" t="str">
        <f t="shared" si="64"/>
        <v>5-10</v>
      </c>
      <c r="M1075" s="12" t="s">
        <v>76</v>
      </c>
      <c r="N1075" s="12">
        <v>11</v>
      </c>
      <c r="O1075" s="12" t="s">
        <v>59</v>
      </c>
      <c r="P1075" s="6" t="s">
        <v>46</v>
      </c>
      <c r="R1075" s="7">
        <v>4</v>
      </c>
      <c r="S1075" s="7">
        <v>3</v>
      </c>
      <c r="AE1075" s="4">
        <f t="shared" si="65"/>
        <v>10.7</v>
      </c>
      <c r="AF1075" s="8">
        <f t="shared" si="66"/>
        <v>7</v>
      </c>
      <c r="AG1075" s="8">
        <v>131.88999999999999</v>
      </c>
      <c r="AH1075" s="4">
        <f t="shared" si="67"/>
        <v>0.17499999999999999</v>
      </c>
      <c r="AI1075" s="4">
        <f t="shared" si="67"/>
        <v>3.2972499999999996</v>
      </c>
      <c r="AK1075" s="10">
        <f>Q1075*(0.0093*(2.5^3.07))+R1075*(0.0093*(7.5^3.07))+S1075*(0.0093*(15^3.07))+T1075*(0.0126*(25^3.0673))</f>
        <v>131.88722661801003</v>
      </c>
    </row>
    <row r="1076" spans="1:37" ht="12.75" customHeight="1">
      <c r="A1076" s="12">
        <v>77</v>
      </c>
      <c r="B1076" s="12">
        <v>5</v>
      </c>
      <c r="C1076" s="12">
        <v>2</v>
      </c>
      <c r="D1076" s="5">
        <v>39486</v>
      </c>
      <c r="E1076" s="6" t="s">
        <v>73</v>
      </c>
      <c r="F1076" s="4" t="s">
        <v>131</v>
      </c>
      <c r="G1076" s="11" t="s">
        <v>132</v>
      </c>
      <c r="H1076" s="12" t="s">
        <v>155</v>
      </c>
      <c r="I1076" s="12" t="s">
        <v>151</v>
      </c>
      <c r="J1076" s="12" t="s">
        <v>110</v>
      </c>
      <c r="K1076" s="11">
        <v>7</v>
      </c>
      <c r="L1076" s="4" t="str">
        <f t="shared" si="64"/>
        <v>5-10</v>
      </c>
      <c r="M1076" s="12" t="s">
        <v>76</v>
      </c>
      <c r="N1076" s="12">
        <v>12</v>
      </c>
      <c r="O1076" s="12" t="s">
        <v>96</v>
      </c>
      <c r="P1076" s="6" t="s">
        <v>84</v>
      </c>
      <c r="R1076" s="7">
        <v>2</v>
      </c>
      <c r="AE1076" s="4">
        <f t="shared" si="65"/>
        <v>7.5</v>
      </c>
      <c r="AF1076" s="8">
        <f t="shared" si="66"/>
        <v>2</v>
      </c>
      <c r="AG1076" s="8">
        <v>15.02</v>
      </c>
      <c r="AH1076" s="4">
        <f t="shared" si="67"/>
        <v>0.05</v>
      </c>
      <c r="AI1076" s="4">
        <f t="shared" si="67"/>
        <v>0.3755</v>
      </c>
      <c r="AK1076" s="10">
        <f>Q1076*(0.0193*(2.5^2.96))+R1076*(0.0193*(7.5^2.96))+S1076*(0.0193*(15^2.96))</f>
        <v>15.023414313213864</v>
      </c>
    </row>
    <row r="1077" spans="1:37" ht="12.75" customHeight="1">
      <c r="A1077" s="12">
        <v>77</v>
      </c>
      <c r="B1077" s="12">
        <v>5</v>
      </c>
      <c r="C1077" s="12">
        <v>2</v>
      </c>
      <c r="D1077" s="5">
        <v>39486</v>
      </c>
      <c r="E1077" s="6" t="s">
        <v>73</v>
      </c>
      <c r="F1077" s="4" t="s">
        <v>131</v>
      </c>
      <c r="G1077" s="11" t="s">
        <v>132</v>
      </c>
      <c r="H1077" s="12" t="s">
        <v>155</v>
      </c>
      <c r="I1077" s="12" t="s">
        <v>151</v>
      </c>
      <c r="J1077" s="12" t="s">
        <v>110</v>
      </c>
      <c r="K1077" s="11">
        <v>7</v>
      </c>
      <c r="L1077" s="4" t="str">
        <f t="shared" si="64"/>
        <v>5-10</v>
      </c>
      <c r="M1077" s="12" t="s">
        <v>76</v>
      </c>
      <c r="N1077" s="12">
        <v>13</v>
      </c>
      <c r="O1077" s="12" t="s">
        <v>116</v>
      </c>
      <c r="P1077" s="6" t="s">
        <v>84</v>
      </c>
      <c r="Q1077" s="7">
        <v>2</v>
      </c>
      <c r="AE1077" s="4">
        <f t="shared" si="65"/>
        <v>2.5</v>
      </c>
      <c r="AF1077" s="8">
        <f t="shared" si="66"/>
        <v>2</v>
      </c>
      <c r="AG1077" s="8">
        <v>0.55000000000000004</v>
      </c>
      <c r="AH1077" s="4">
        <f t="shared" si="67"/>
        <v>0.05</v>
      </c>
      <c r="AI1077" s="4">
        <f t="shared" si="67"/>
        <v>1.3750000000000002E-2</v>
      </c>
      <c r="AK1077" s="10">
        <f>Q1077*(0.0156*(2.5^3.13))+R1077*(0.0156*(7.5^3.13))</f>
        <v>0.54917002091716027</v>
      </c>
    </row>
    <row r="1078" spans="1:37" ht="12.75" customHeight="1">
      <c r="A1078" s="12">
        <v>77</v>
      </c>
      <c r="B1078" s="12">
        <v>5</v>
      </c>
      <c r="C1078" s="12">
        <v>2</v>
      </c>
      <c r="D1078" s="5">
        <v>39486</v>
      </c>
      <c r="E1078" s="6" t="s">
        <v>73</v>
      </c>
      <c r="F1078" s="4" t="s">
        <v>131</v>
      </c>
      <c r="G1078" s="11" t="s">
        <v>132</v>
      </c>
      <c r="H1078" s="12" t="s">
        <v>155</v>
      </c>
      <c r="I1078" s="12" t="s">
        <v>151</v>
      </c>
      <c r="J1078" s="12" t="s">
        <v>110</v>
      </c>
      <c r="K1078" s="11">
        <v>7</v>
      </c>
      <c r="L1078" s="4" t="str">
        <f t="shared" si="64"/>
        <v>5-10</v>
      </c>
      <c r="M1078" s="12" t="s">
        <v>76</v>
      </c>
      <c r="N1078" s="12">
        <v>14</v>
      </c>
      <c r="O1078" s="12" t="s">
        <v>134</v>
      </c>
      <c r="P1078" s="12" t="s">
        <v>56</v>
      </c>
      <c r="S1078" s="7">
        <v>1</v>
      </c>
      <c r="AE1078" s="4">
        <f t="shared" si="65"/>
        <v>15</v>
      </c>
      <c r="AF1078" s="8">
        <f t="shared" si="66"/>
        <v>1</v>
      </c>
      <c r="AG1078" s="8">
        <v>70.59</v>
      </c>
      <c r="AH1078" s="4">
        <f t="shared" si="67"/>
        <v>2.5000000000000001E-2</v>
      </c>
      <c r="AI1078" s="4">
        <f t="shared" si="67"/>
        <v>1.76475</v>
      </c>
      <c r="AK1078" s="10">
        <f>R1078*(0.0683*(7.5^2.563))+S1078*(0.0683*(15^2.563))+T1078*(0.0683*(25^2.563))</f>
        <v>70.589905523267788</v>
      </c>
    </row>
    <row r="1079" spans="1:37" ht="12.75" customHeight="1">
      <c r="A1079" s="12">
        <v>77</v>
      </c>
      <c r="B1079" s="12">
        <v>5</v>
      </c>
      <c r="C1079" s="12">
        <v>2</v>
      </c>
      <c r="D1079" s="5">
        <v>39486</v>
      </c>
      <c r="E1079" s="6" t="s">
        <v>73</v>
      </c>
      <c r="F1079" s="4" t="s">
        <v>131</v>
      </c>
      <c r="G1079" s="11" t="s">
        <v>132</v>
      </c>
      <c r="H1079" s="12" t="s">
        <v>155</v>
      </c>
      <c r="I1079" s="12" t="s">
        <v>151</v>
      </c>
      <c r="J1079" s="12" t="s">
        <v>110</v>
      </c>
      <c r="K1079" s="11">
        <v>7</v>
      </c>
      <c r="L1079" s="4" t="str">
        <f t="shared" si="64"/>
        <v>5-10</v>
      </c>
      <c r="M1079" s="12" t="s">
        <v>76</v>
      </c>
      <c r="N1079" s="12">
        <v>15</v>
      </c>
      <c r="O1079" s="12" t="s">
        <v>148</v>
      </c>
      <c r="P1079" s="6" t="s">
        <v>46</v>
      </c>
      <c r="R1079" s="7">
        <v>1</v>
      </c>
      <c r="AE1079" s="4">
        <f t="shared" si="65"/>
        <v>7.5</v>
      </c>
      <c r="AF1079" s="8">
        <f t="shared" si="66"/>
        <v>1</v>
      </c>
      <c r="AG1079" s="8">
        <v>10.96</v>
      </c>
      <c r="AH1079" s="4">
        <f t="shared" si="67"/>
        <v>2.5000000000000001E-2</v>
      </c>
      <c r="AI1079" s="4">
        <f t="shared" si="67"/>
        <v>0.27400000000000002</v>
      </c>
      <c r="AK1079" s="10">
        <f>Q1079*(0.0235*(2.5^3.05))+R1079*(0.0235*(7.5^3.05))+S1079*(0.0107*(15^3.267))</f>
        <v>10.964901018865781</v>
      </c>
    </row>
    <row r="1080" spans="1:37" ht="12.75" customHeight="1">
      <c r="A1080" s="12">
        <v>77</v>
      </c>
      <c r="B1080" s="12">
        <v>5</v>
      </c>
      <c r="C1080" s="12">
        <v>2</v>
      </c>
      <c r="D1080" s="5">
        <v>39486</v>
      </c>
      <c r="E1080" s="6" t="s">
        <v>73</v>
      </c>
      <c r="F1080" s="4" t="s">
        <v>131</v>
      </c>
      <c r="G1080" s="11" t="s">
        <v>132</v>
      </c>
      <c r="H1080" s="12" t="s">
        <v>155</v>
      </c>
      <c r="I1080" s="12" t="s">
        <v>151</v>
      </c>
      <c r="J1080" s="12" t="s">
        <v>110</v>
      </c>
      <c r="K1080" s="11">
        <v>7</v>
      </c>
      <c r="L1080" s="4" t="str">
        <f t="shared" si="64"/>
        <v>5-10</v>
      </c>
      <c r="M1080" s="12" t="s">
        <v>76</v>
      </c>
      <c r="N1080" s="12">
        <v>16</v>
      </c>
      <c r="O1080" s="12" t="s">
        <v>161</v>
      </c>
      <c r="P1080" s="12" t="s">
        <v>46</v>
      </c>
      <c r="Q1080" s="7">
        <v>1</v>
      </c>
      <c r="AE1080" s="4">
        <f t="shared" si="65"/>
        <v>2.5</v>
      </c>
      <c r="AF1080" s="8">
        <f t="shared" si="66"/>
        <v>1</v>
      </c>
      <c r="AG1080" s="8">
        <v>0.4</v>
      </c>
      <c r="AH1080" s="4">
        <f t="shared" si="67"/>
        <v>2.5000000000000001E-2</v>
      </c>
      <c r="AI1080" s="4">
        <f t="shared" si="67"/>
        <v>0.01</v>
      </c>
      <c r="AK1080" s="10">
        <f>Q1080*(0.023*(2.5^3.121))</f>
        <v>0.40151206795507166</v>
      </c>
    </row>
    <row r="1081" spans="1:37" ht="12.75" customHeight="1">
      <c r="A1081" s="12">
        <v>77</v>
      </c>
      <c r="B1081" s="12">
        <v>5</v>
      </c>
      <c r="C1081" s="12">
        <v>2</v>
      </c>
      <c r="D1081" s="5">
        <v>39486</v>
      </c>
      <c r="E1081" s="6" t="s">
        <v>73</v>
      </c>
      <c r="F1081" s="4" t="s">
        <v>131</v>
      </c>
      <c r="G1081" s="11" t="s">
        <v>132</v>
      </c>
      <c r="H1081" s="12" t="s">
        <v>155</v>
      </c>
      <c r="I1081" s="12" t="s">
        <v>151</v>
      </c>
      <c r="J1081" s="12" t="s">
        <v>110</v>
      </c>
      <c r="K1081" s="11">
        <v>7</v>
      </c>
      <c r="L1081" s="4" t="str">
        <f t="shared" si="64"/>
        <v>5-10</v>
      </c>
      <c r="M1081" s="12" t="s">
        <v>76</v>
      </c>
      <c r="N1081" s="12">
        <v>17</v>
      </c>
      <c r="O1081" s="12" t="s">
        <v>71</v>
      </c>
      <c r="P1081" s="6" t="s">
        <v>46</v>
      </c>
      <c r="Q1081" s="7">
        <v>5</v>
      </c>
      <c r="AE1081" s="4">
        <f t="shared" si="65"/>
        <v>2.5</v>
      </c>
      <c r="AF1081" s="8">
        <f t="shared" si="66"/>
        <v>5</v>
      </c>
      <c r="AG1081" s="8">
        <v>0.7</v>
      </c>
      <c r="AH1081" s="4">
        <f t="shared" si="67"/>
        <v>0.125</v>
      </c>
      <c r="AI1081" s="4">
        <f t="shared" si="67"/>
        <v>1.7499999999999998E-2</v>
      </c>
      <c r="AK1081" s="10">
        <f>Q1081*(0.0089*(2.5^3))+R1081*(0.0089*(7.5^3))</f>
        <v>0.6953125</v>
      </c>
    </row>
    <row r="1082" spans="1:37" s="13" customFormat="1" ht="12.75" customHeight="1">
      <c r="A1082" s="12">
        <v>77</v>
      </c>
      <c r="B1082" s="12">
        <v>5</v>
      </c>
      <c r="C1082" s="12">
        <v>2</v>
      </c>
      <c r="D1082" s="5">
        <v>39486</v>
      </c>
      <c r="E1082" s="6" t="s">
        <v>73</v>
      </c>
      <c r="F1082" s="4" t="s">
        <v>131</v>
      </c>
      <c r="G1082" s="11" t="s">
        <v>132</v>
      </c>
      <c r="H1082" s="12" t="s">
        <v>155</v>
      </c>
      <c r="I1082" s="12" t="s">
        <v>151</v>
      </c>
      <c r="J1082" s="12" t="s">
        <v>110</v>
      </c>
      <c r="K1082" s="11">
        <v>7</v>
      </c>
      <c r="L1082" s="4" t="str">
        <f t="shared" si="64"/>
        <v>5-10</v>
      </c>
      <c r="M1082" s="12" t="s">
        <v>76</v>
      </c>
      <c r="N1082" s="12">
        <v>18</v>
      </c>
      <c r="O1082" s="12" t="s">
        <v>55</v>
      </c>
      <c r="P1082" s="6" t="s">
        <v>56</v>
      </c>
      <c r="Q1082" s="15">
        <v>4</v>
      </c>
      <c r="R1082" s="7"/>
      <c r="S1082" s="7"/>
      <c r="T1082" s="7"/>
      <c r="U1082" s="7"/>
      <c r="V1082" s="7"/>
      <c r="W1082" s="7"/>
      <c r="X1082" s="7"/>
      <c r="Y1082" s="7"/>
      <c r="Z1082" s="7"/>
      <c r="AA1082" s="7"/>
      <c r="AB1082" s="7"/>
      <c r="AC1082" s="7"/>
      <c r="AD1082" s="7"/>
      <c r="AE1082" s="4">
        <f t="shared" si="65"/>
        <v>2.5</v>
      </c>
      <c r="AF1082" s="8">
        <f t="shared" si="66"/>
        <v>4</v>
      </c>
      <c r="AG1082" s="8">
        <v>0.7</v>
      </c>
      <c r="AH1082" s="4">
        <f t="shared" si="67"/>
        <v>0.1</v>
      </c>
      <c r="AI1082" s="4">
        <f t="shared" si="67"/>
        <v>1.7499999999999998E-2</v>
      </c>
      <c r="AJ1082" s="4"/>
      <c r="AK1082" s="10">
        <f>Q1082*(0.0109*(2.5^3.0249))+R1082*(0.0109*(7.5^3.0249))</f>
        <v>0.69697182395461577</v>
      </c>
    </row>
    <row r="1083" spans="1:37" ht="12.75" customHeight="1">
      <c r="A1083" s="12">
        <v>78</v>
      </c>
      <c r="B1083" s="12">
        <v>5</v>
      </c>
      <c r="C1083" s="12">
        <v>2</v>
      </c>
      <c r="D1083" s="5">
        <v>39486</v>
      </c>
      <c r="E1083" s="6" t="s">
        <v>73</v>
      </c>
      <c r="F1083" s="4" t="s">
        <v>131</v>
      </c>
      <c r="G1083" s="11" t="s">
        <v>132</v>
      </c>
      <c r="H1083" s="12" t="s">
        <v>155</v>
      </c>
      <c r="I1083" s="12" t="s">
        <v>40</v>
      </c>
      <c r="J1083" s="12" t="s">
        <v>110</v>
      </c>
      <c r="K1083" s="11">
        <v>24</v>
      </c>
      <c r="L1083" s="4" t="str">
        <f t="shared" si="64"/>
        <v>20-25</v>
      </c>
      <c r="M1083" s="12" t="s">
        <v>76</v>
      </c>
      <c r="N1083" s="12">
        <v>1</v>
      </c>
      <c r="O1083" s="12" t="s">
        <v>52</v>
      </c>
      <c r="P1083" s="6" t="s">
        <v>46</v>
      </c>
      <c r="R1083" s="7">
        <v>500</v>
      </c>
      <c r="AE1083" s="4">
        <f t="shared" si="65"/>
        <v>7.5</v>
      </c>
      <c r="AF1083" s="8">
        <f t="shared" si="66"/>
        <v>500</v>
      </c>
      <c r="AG1083" s="8">
        <v>839.85</v>
      </c>
      <c r="AH1083" s="4">
        <f t="shared" si="67"/>
        <v>12.5</v>
      </c>
      <c r="AI1083" s="4">
        <f t="shared" si="67"/>
        <v>20.99625</v>
      </c>
      <c r="AK1083" s="10">
        <f>Q1083*(0.01*(((2.5-1.82)/1.15)^3.208))+R1083*(0.01*(((7.5-1.82)/1.15)^3.208))+S1083*(0.01*(((15-1.82)/1.15)^3.208))+T1083*(0.01*(((25-1.82)/1.15)^3.208))</f>
        <v>839.84819553318073</v>
      </c>
    </row>
    <row r="1084" spans="1:37" ht="12.75" customHeight="1">
      <c r="A1084" s="12">
        <v>78</v>
      </c>
      <c r="B1084" s="12">
        <v>5</v>
      </c>
      <c r="C1084" s="12">
        <v>2</v>
      </c>
      <c r="D1084" s="5">
        <v>39486</v>
      </c>
      <c r="E1084" s="6" t="s">
        <v>73</v>
      </c>
      <c r="F1084" s="4" t="s">
        <v>131</v>
      </c>
      <c r="G1084" s="11" t="s">
        <v>132</v>
      </c>
      <c r="H1084" s="12" t="s">
        <v>155</v>
      </c>
      <c r="I1084" s="12" t="s">
        <v>40</v>
      </c>
      <c r="J1084" s="12" t="s">
        <v>110</v>
      </c>
      <c r="K1084" s="11">
        <v>24</v>
      </c>
      <c r="L1084" s="4" t="str">
        <f t="shared" si="64"/>
        <v>20-25</v>
      </c>
      <c r="M1084" s="12" t="s">
        <v>76</v>
      </c>
      <c r="N1084" s="12">
        <v>2</v>
      </c>
      <c r="O1084" s="12" t="s">
        <v>144</v>
      </c>
      <c r="P1084" s="6" t="s">
        <v>56</v>
      </c>
      <c r="U1084" s="7">
        <v>1</v>
      </c>
      <c r="AE1084" s="4">
        <f t="shared" si="65"/>
        <v>35</v>
      </c>
      <c r="AF1084" s="8">
        <f t="shared" si="66"/>
        <v>1</v>
      </c>
      <c r="AG1084" s="8">
        <v>1320.12</v>
      </c>
      <c r="AH1084" s="4">
        <f t="shared" si="67"/>
        <v>2.5000000000000001E-2</v>
      </c>
      <c r="AI1084" s="4">
        <f t="shared" si="67"/>
        <v>33.003</v>
      </c>
      <c r="AK1084" s="10">
        <f>T1084*(0.0345*(25^2.968))+U1084*(0.0345*(35^2.968))+V1084*(0.0345*(45^2.968))</f>
        <v>1320.1189056426388</v>
      </c>
    </row>
    <row r="1085" spans="1:37" ht="12.75" customHeight="1">
      <c r="A1085" s="12">
        <v>78</v>
      </c>
      <c r="B1085" s="12">
        <v>5</v>
      </c>
      <c r="C1085" s="12">
        <v>2</v>
      </c>
      <c r="D1085" s="5">
        <v>39486</v>
      </c>
      <c r="E1085" s="6" t="s">
        <v>73</v>
      </c>
      <c r="F1085" s="4" t="s">
        <v>131</v>
      </c>
      <c r="G1085" s="11" t="s">
        <v>132</v>
      </c>
      <c r="H1085" s="12" t="s">
        <v>155</v>
      </c>
      <c r="I1085" s="12" t="s">
        <v>40</v>
      </c>
      <c r="J1085" s="12" t="s">
        <v>110</v>
      </c>
      <c r="K1085" s="11">
        <v>24</v>
      </c>
      <c r="L1085" s="4" t="str">
        <f t="shared" si="64"/>
        <v>20-25</v>
      </c>
      <c r="M1085" s="12" t="s">
        <v>76</v>
      </c>
      <c r="N1085" s="12">
        <v>3</v>
      </c>
      <c r="O1085" s="12" t="s">
        <v>53</v>
      </c>
      <c r="P1085" s="12" t="s">
        <v>54</v>
      </c>
      <c r="T1085" s="7">
        <v>2</v>
      </c>
      <c r="AE1085" s="4">
        <f t="shared" si="65"/>
        <v>25</v>
      </c>
      <c r="AF1085" s="8">
        <f t="shared" si="66"/>
        <v>2</v>
      </c>
      <c r="AG1085" s="8">
        <v>512.47</v>
      </c>
      <c r="AH1085" s="4">
        <f t="shared" si="67"/>
        <v>0.05</v>
      </c>
      <c r="AI1085" s="4">
        <f t="shared" si="67"/>
        <v>12.81175</v>
      </c>
      <c r="AK1085" s="10">
        <f>Q1085*(0.026*(2.5^2.87))+R1085*(0.026*(7.5^2.87))+S1085*(0.0236*((15/1.1)^2.975))+T1085*(0.0236*((25/1.1)^2.975))+U1085*(0.0236*((35/1.1)^2.975))</f>
        <v>512.47217029482294</v>
      </c>
    </row>
    <row r="1086" spans="1:37" ht="12.75" customHeight="1">
      <c r="A1086" s="12">
        <v>78</v>
      </c>
      <c r="B1086" s="12">
        <v>5</v>
      </c>
      <c r="C1086" s="12">
        <v>2</v>
      </c>
      <c r="D1086" s="5">
        <v>39486</v>
      </c>
      <c r="E1086" s="6" t="s">
        <v>73</v>
      </c>
      <c r="F1086" s="4" t="s">
        <v>131</v>
      </c>
      <c r="G1086" s="11" t="s">
        <v>132</v>
      </c>
      <c r="H1086" s="12" t="s">
        <v>155</v>
      </c>
      <c r="I1086" s="12" t="s">
        <v>40</v>
      </c>
      <c r="J1086" s="12" t="s">
        <v>110</v>
      </c>
      <c r="K1086" s="11">
        <v>24</v>
      </c>
      <c r="L1086" s="4" t="str">
        <f t="shared" si="64"/>
        <v>20-25</v>
      </c>
      <c r="M1086" s="12" t="s">
        <v>76</v>
      </c>
      <c r="N1086" s="12">
        <v>4</v>
      </c>
      <c r="O1086" s="12" t="s">
        <v>77</v>
      </c>
      <c r="P1086" s="6" t="s">
        <v>48</v>
      </c>
      <c r="T1086" s="7">
        <v>1</v>
      </c>
      <c r="AE1086" s="4">
        <f t="shared" si="65"/>
        <v>25</v>
      </c>
      <c r="AF1086" s="8">
        <f t="shared" si="66"/>
        <v>1</v>
      </c>
      <c r="AG1086" s="8">
        <v>423.41</v>
      </c>
      <c r="AH1086" s="4">
        <f t="shared" si="67"/>
        <v>2.5000000000000001E-2</v>
      </c>
      <c r="AI1086" s="4">
        <f t="shared" si="67"/>
        <v>10.58525</v>
      </c>
      <c r="AK1086" s="10">
        <f>R1086*(0.0428*(7.5^2.858))+S1086*(0.0428*(15^2.858))+T1086*(0.0428*(25^2.858))+U1086*(0.0428*(35^2.858))</f>
        <v>423.40532317837847</v>
      </c>
    </row>
    <row r="1087" spans="1:37" ht="12.75" customHeight="1">
      <c r="A1087" s="12">
        <v>78</v>
      </c>
      <c r="B1087" s="12">
        <v>5</v>
      </c>
      <c r="C1087" s="12">
        <v>2</v>
      </c>
      <c r="D1087" s="5">
        <v>39486</v>
      </c>
      <c r="E1087" s="6" t="s">
        <v>73</v>
      </c>
      <c r="F1087" s="4" t="s">
        <v>131</v>
      </c>
      <c r="G1087" s="11" t="s">
        <v>132</v>
      </c>
      <c r="H1087" s="12" t="s">
        <v>155</v>
      </c>
      <c r="I1087" s="12" t="s">
        <v>40</v>
      </c>
      <c r="J1087" s="12" t="s">
        <v>110</v>
      </c>
      <c r="K1087" s="11">
        <v>24</v>
      </c>
      <c r="L1087" s="4" t="str">
        <f t="shared" si="64"/>
        <v>20-25</v>
      </c>
      <c r="M1087" s="12" t="s">
        <v>76</v>
      </c>
      <c r="N1087" s="12">
        <v>5</v>
      </c>
      <c r="O1087" s="12" t="s">
        <v>59</v>
      </c>
      <c r="P1087" s="6" t="s">
        <v>46</v>
      </c>
      <c r="R1087" s="7">
        <v>4</v>
      </c>
      <c r="S1087" s="7">
        <v>1</v>
      </c>
      <c r="AE1087" s="4">
        <f t="shared" si="65"/>
        <v>9</v>
      </c>
      <c r="AF1087" s="8">
        <f t="shared" si="66"/>
        <v>5</v>
      </c>
      <c r="AG1087" s="8">
        <v>56.01</v>
      </c>
      <c r="AH1087" s="4">
        <f t="shared" si="67"/>
        <v>0.125</v>
      </c>
      <c r="AI1087" s="4">
        <f t="shared" si="67"/>
        <v>1.40025</v>
      </c>
      <c r="AK1087" s="10">
        <f>Q1087*(0.0093*(2.5^3.07))+R1087*(0.0093*(7.5^3.07))+S1087*(0.0093*(15^3.07))+T1087*(0.0126*(25^3.0673))</f>
        <v>56.009709822160566</v>
      </c>
    </row>
    <row r="1088" spans="1:37" s="9" customFormat="1" ht="12.75" customHeight="1">
      <c r="A1088" s="12">
        <v>78</v>
      </c>
      <c r="B1088" s="12">
        <v>5</v>
      </c>
      <c r="C1088" s="12">
        <v>2</v>
      </c>
      <c r="D1088" s="5">
        <v>39486</v>
      </c>
      <c r="E1088" s="6" t="s">
        <v>73</v>
      </c>
      <c r="F1088" s="4" t="s">
        <v>131</v>
      </c>
      <c r="G1088" s="11" t="s">
        <v>132</v>
      </c>
      <c r="H1088" s="12" t="s">
        <v>155</v>
      </c>
      <c r="I1088" s="12" t="s">
        <v>40</v>
      </c>
      <c r="J1088" s="12" t="s">
        <v>110</v>
      </c>
      <c r="K1088" s="11">
        <v>24</v>
      </c>
      <c r="L1088" s="4" t="str">
        <f t="shared" si="64"/>
        <v>20-25</v>
      </c>
      <c r="M1088" s="12" t="s">
        <v>76</v>
      </c>
      <c r="N1088" s="12">
        <v>6</v>
      </c>
      <c r="O1088" s="12" t="s">
        <v>60</v>
      </c>
      <c r="P1088" s="12" t="s">
        <v>48</v>
      </c>
      <c r="Q1088" s="7"/>
      <c r="R1088" s="7">
        <v>1</v>
      </c>
      <c r="S1088" s="7"/>
      <c r="T1088" s="7"/>
      <c r="U1088" s="7"/>
      <c r="V1088" s="7"/>
      <c r="W1088" s="7"/>
      <c r="X1088" s="7"/>
      <c r="Y1088" s="7"/>
      <c r="Z1088" s="7"/>
      <c r="AA1088" s="7"/>
      <c r="AB1088" s="7"/>
      <c r="AC1088" s="7"/>
      <c r="AD1088" s="7"/>
      <c r="AE1088" s="4">
        <f t="shared" si="65"/>
        <v>7.5</v>
      </c>
      <c r="AF1088" s="8">
        <f t="shared" si="66"/>
        <v>1</v>
      </c>
      <c r="AG1088" s="8">
        <v>7.04</v>
      </c>
      <c r="AH1088" s="4">
        <f t="shared" si="67"/>
        <v>2.5000000000000001E-2</v>
      </c>
      <c r="AI1088" s="4">
        <f t="shared" si="67"/>
        <v>0.17599999999999999</v>
      </c>
      <c r="AJ1088" s="4"/>
      <c r="AK1088" s="10">
        <f>Q1088*(0.0197*(2.5^2.9174))+R1088*(0.0197*(7.5^2.9174))+S1088*(0.0197*(15^2.9174))</f>
        <v>7.0367149081055116</v>
      </c>
    </row>
    <row r="1089" spans="1:37" ht="12.75" customHeight="1">
      <c r="A1089" s="12">
        <v>78</v>
      </c>
      <c r="B1089" s="12">
        <v>5</v>
      </c>
      <c r="C1089" s="12">
        <v>2</v>
      </c>
      <c r="D1089" s="5">
        <v>39486</v>
      </c>
      <c r="E1089" s="6" t="s">
        <v>73</v>
      </c>
      <c r="F1089" s="4" t="s">
        <v>131</v>
      </c>
      <c r="G1089" s="11" t="s">
        <v>132</v>
      </c>
      <c r="H1089" s="12" t="s">
        <v>155</v>
      </c>
      <c r="I1089" s="12" t="s">
        <v>40</v>
      </c>
      <c r="J1089" s="12" t="s">
        <v>110</v>
      </c>
      <c r="K1089" s="11">
        <v>24</v>
      </c>
      <c r="L1089" s="4" t="str">
        <f t="shared" si="64"/>
        <v>20-25</v>
      </c>
      <c r="M1089" s="12" t="s">
        <v>76</v>
      </c>
      <c r="N1089" s="12">
        <v>7</v>
      </c>
      <c r="O1089" s="12" t="s">
        <v>137</v>
      </c>
      <c r="P1089" s="6" t="s">
        <v>46</v>
      </c>
      <c r="S1089" s="7">
        <v>1</v>
      </c>
      <c r="AE1089" s="4">
        <f t="shared" si="65"/>
        <v>15</v>
      </c>
      <c r="AF1089" s="8">
        <f t="shared" si="66"/>
        <v>1</v>
      </c>
      <c r="AG1089" s="8">
        <v>51.03</v>
      </c>
      <c r="AH1089" s="4">
        <f t="shared" si="67"/>
        <v>2.5000000000000001E-2</v>
      </c>
      <c r="AI1089" s="4">
        <f t="shared" si="67"/>
        <v>1.2757499999999999</v>
      </c>
      <c r="AK1089" s="10">
        <f>Q1089*(0.0126*(2.5^3.0673))+R1089*(0.0126*(7.5^3.0673))+S1089*(0.0126*(15^3.0673))+T1089*(0.0126*(25^3.0673))+U1089*(0.0126*(35^3.0673))</f>
        <v>51.026439339633377</v>
      </c>
    </row>
    <row r="1090" spans="1:37" ht="12.75" customHeight="1">
      <c r="A1090" s="12">
        <v>78</v>
      </c>
      <c r="B1090" s="12">
        <v>5</v>
      </c>
      <c r="C1090" s="12">
        <v>2</v>
      </c>
      <c r="D1090" s="5">
        <v>39486</v>
      </c>
      <c r="E1090" s="6" t="s">
        <v>73</v>
      </c>
      <c r="F1090" s="4" t="s">
        <v>131</v>
      </c>
      <c r="G1090" s="11" t="s">
        <v>132</v>
      </c>
      <c r="H1090" s="12" t="s">
        <v>155</v>
      </c>
      <c r="I1090" s="12" t="s">
        <v>40</v>
      </c>
      <c r="J1090" s="12" t="s">
        <v>110</v>
      </c>
      <c r="K1090" s="11">
        <v>24</v>
      </c>
      <c r="L1090" s="4" t="str">
        <f t="shared" ref="L1090:L1153" si="68">IF(K1090&lt;=5,"0-5",IF(K1090&lt;=10,"5-10",IF(K1090&lt;=15,"10-15",IF(K1090&lt;=20,"15-20",IF(K1090&lt;=25,"20-25",IF(K1090&lt;=30,"25-30",IF(K1090&lt;=35,"30-35","35-40")))))))</f>
        <v>20-25</v>
      </c>
      <c r="M1090" s="12" t="s">
        <v>76</v>
      </c>
      <c r="N1090" s="12">
        <v>8</v>
      </c>
      <c r="O1090" s="12" t="s">
        <v>83</v>
      </c>
      <c r="P1090" s="6" t="s">
        <v>84</v>
      </c>
      <c r="R1090" s="7">
        <v>2</v>
      </c>
      <c r="AE1090" s="4">
        <f t="shared" ref="AE1090:AE1153" si="69">ROUND(((Q1090*2.5)+(R1090*7.5)+(S1090*15)+(T1090*25)+(U1090*35)+(V1090*45)+(W1090*55)+(X1090*65)+(Y1090*75)+(Z1090*85)+(AA1090*95)+(AB1090*105)+(AC1090*115)+(AD1090*195))/(SUM(Q1090:AD1090)),1)</f>
        <v>7.5</v>
      </c>
      <c r="AF1090" s="8">
        <f t="shared" ref="AF1090:AF1153" si="70">SUM(Q1090:AD1090)</f>
        <v>2</v>
      </c>
      <c r="AG1090" s="8">
        <v>24.61</v>
      </c>
      <c r="AH1090" s="4">
        <f t="shared" ref="AH1090:AI1153" si="71">AF1090/40</f>
        <v>0.05</v>
      </c>
      <c r="AI1090" s="4">
        <f t="shared" si="71"/>
        <v>0.61524999999999996</v>
      </c>
      <c r="AK1090" s="10">
        <f>Q1090*(0.0349*(2.5^2.9109))+R1090*(0.0349*(7.5^2.9109))+S1090*(0.0349*(15^2.9109))</f>
        <v>24.60771307139456</v>
      </c>
    </row>
    <row r="1091" spans="1:37" ht="12.75" customHeight="1">
      <c r="A1091" s="12">
        <v>78</v>
      </c>
      <c r="B1091" s="12">
        <v>5</v>
      </c>
      <c r="C1091" s="12">
        <v>2</v>
      </c>
      <c r="D1091" s="5">
        <v>39486</v>
      </c>
      <c r="E1091" s="6" t="s">
        <v>73</v>
      </c>
      <c r="F1091" s="4" t="s">
        <v>131</v>
      </c>
      <c r="G1091" s="11" t="s">
        <v>132</v>
      </c>
      <c r="H1091" s="12" t="s">
        <v>155</v>
      </c>
      <c r="I1091" s="12" t="s">
        <v>40</v>
      </c>
      <c r="J1091" s="12" t="s">
        <v>110</v>
      </c>
      <c r="K1091" s="11">
        <v>24</v>
      </c>
      <c r="L1091" s="4" t="str">
        <f t="shared" si="68"/>
        <v>20-25</v>
      </c>
      <c r="M1091" s="12" t="s">
        <v>76</v>
      </c>
      <c r="N1091" s="12">
        <v>9</v>
      </c>
      <c r="O1091" s="12" t="s">
        <v>145</v>
      </c>
      <c r="P1091" s="6" t="s">
        <v>44</v>
      </c>
      <c r="U1091" s="7">
        <v>1</v>
      </c>
      <c r="AE1091" s="4">
        <f t="shared" si="69"/>
        <v>35</v>
      </c>
      <c r="AF1091" s="8">
        <f t="shared" si="70"/>
        <v>1</v>
      </c>
      <c r="AG1091" s="8">
        <v>626.76</v>
      </c>
      <c r="AH1091" s="4">
        <f t="shared" si="71"/>
        <v>2.5000000000000001E-2</v>
      </c>
      <c r="AI1091" s="4">
        <f t="shared" si="71"/>
        <v>15.669</v>
      </c>
      <c r="AK1091" s="10">
        <f>U1091*(0.013*(35^3.033))+V1091*(0.013*(45^3.033))+W1091*(0.013*(55^3.033))</f>
        <v>626.76066232307744</v>
      </c>
    </row>
    <row r="1092" spans="1:37" ht="12.75" customHeight="1">
      <c r="A1092" s="12">
        <v>78</v>
      </c>
      <c r="B1092" s="12">
        <v>5</v>
      </c>
      <c r="C1092" s="12">
        <v>2</v>
      </c>
      <c r="D1092" s="5">
        <v>39486</v>
      </c>
      <c r="E1092" s="6" t="s">
        <v>73</v>
      </c>
      <c r="F1092" s="4" t="s">
        <v>131</v>
      </c>
      <c r="G1092" s="11" t="s">
        <v>132</v>
      </c>
      <c r="H1092" s="12" t="s">
        <v>155</v>
      </c>
      <c r="I1092" s="12" t="s">
        <v>40</v>
      </c>
      <c r="J1092" s="12" t="s">
        <v>110</v>
      </c>
      <c r="K1092" s="11">
        <v>24</v>
      </c>
      <c r="L1092" s="4" t="str">
        <f t="shared" si="68"/>
        <v>20-25</v>
      </c>
      <c r="M1092" s="12" t="s">
        <v>76</v>
      </c>
      <c r="N1092" s="12">
        <v>10</v>
      </c>
      <c r="O1092" s="12" t="s">
        <v>127</v>
      </c>
      <c r="P1092" s="12" t="s">
        <v>46</v>
      </c>
      <c r="Q1092" s="7">
        <v>1</v>
      </c>
      <c r="R1092" s="15">
        <v>1</v>
      </c>
      <c r="AE1092" s="4">
        <f t="shared" si="69"/>
        <v>5</v>
      </c>
      <c r="AF1092" s="8">
        <f t="shared" si="70"/>
        <v>2</v>
      </c>
      <c r="AG1092" s="8">
        <v>8.7799999999999994</v>
      </c>
      <c r="AH1092" s="4">
        <f t="shared" si="71"/>
        <v>0.05</v>
      </c>
      <c r="AI1092" s="4">
        <f t="shared" si="71"/>
        <v>0.21949999999999997</v>
      </c>
      <c r="AK1092" s="10">
        <f>Q1092*(0.0201*(2.5^2.9992))+R1092*(0.0201*(7.5^2.9992))+S1092*(0.0201*(15^2.9992))+T1092*(0.0201*(25^2.9992))+U1092*(0.0201*(35^2.9992))</f>
        <v>8.7798622783893272</v>
      </c>
    </row>
    <row r="1093" spans="1:37" ht="12.75" customHeight="1">
      <c r="A1093" s="12">
        <v>78</v>
      </c>
      <c r="B1093" s="12">
        <v>5</v>
      </c>
      <c r="C1093" s="12">
        <v>2</v>
      </c>
      <c r="D1093" s="5">
        <v>39486</v>
      </c>
      <c r="E1093" s="6" t="s">
        <v>73</v>
      </c>
      <c r="F1093" s="4" t="s">
        <v>131</v>
      </c>
      <c r="G1093" s="11" t="s">
        <v>132</v>
      </c>
      <c r="H1093" s="12" t="s">
        <v>155</v>
      </c>
      <c r="I1093" s="12" t="s">
        <v>40</v>
      </c>
      <c r="J1093" s="12" t="s">
        <v>110</v>
      </c>
      <c r="K1093" s="11">
        <v>24</v>
      </c>
      <c r="L1093" s="4" t="str">
        <f t="shared" si="68"/>
        <v>20-25</v>
      </c>
      <c r="M1093" s="12" t="s">
        <v>76</v>
      </c>
      <c r="N1093" s="12">
        <v>11</v>
      </c>
      <c r="O1093" s="12" t="s">
        <v>85</v>
      </c>
      <c r="P1093" s="6" t="s">
        <v>46</v>
      </c>
      <c r="Q1093" s="7">
        <v>3</v>
      </c>
      <c r="AE1093" s="4">
        <f t="shared" si="69"/>
        <v>2.5</v>
      </c>
      <c r="AF1093" s="8">
        <f t="shared" si="70"/>
        <v>3</v>
      </c>
      <c r="AG1093" s="8">
        <v>0.43</v>
      </c>
      <c r="AH1093" s="4">
        <f t="shared" si="71"/>
        <v>7.4999999999999997E-2</v>
      </c>
      <c r="AI1093" s="4">
        <f t="shared" si="71"/>
        <v>1.0749999999999999E-2</v>
      </c>
      <c r="AK1093" s="10">
        <f>Q1093*(0.0091*(2.5^3))+R1093*(0.0091*(7.5^3))</f>
        <v>0.42656249999999996</v>
      </c>
    </row>
    <row r="1094" spans="1:37" ht="12.75" customHeight="1">
      <c r="A1094" s="12">
        <v>78</v>
      </c>
      <c r="B1094" s="12">
        <v>5</v>
      </c>
      <c r="C1094" s="12">
        <v>2</v>
      </c>
      <c r="D1094" s="5">
        <v>39486</v>
      </c>
      <c r="E1094" s="6" t="s">
        <v>73</v>
      </c>
      <c r="F1094" s="4" t="s">
        <v>131</v>
      </c>
      <c r="G1094" s="11" t="s">
        <v>132</v>
      </c>
      <c r="H1094" s="12" t="s">
        <v>155</v>
      </c>
      <c r="I1094" s="12" t="s">
        <v>40</v>
      </c>
      <c r="J1094" s="12" t="s">
        <v>110</v>
      </c>
      <c r="K1094" s="11">
        <v>24</v>
      </c>
      <c r="L1094" s="4" t="str">
        <f t="shared" si="68"/>
        <v>20-25</v>
      </c>
      <c r="M1094" s="12" t="s">
        <v>76</v>
      </c>
      <c r="N1094" s="12">
        <v>12</v>
      </c>
      <c r="O1094" s="12" t="s">
        <v>49</v>
      </c>
      <c r="P1094" s="6" t="s">
        <v>46</v>
      </c>
      <c r="R1094" s="7">
        <v>1</v>
      </c>
      <c r="AE1094" s="4">
        <f t="shared" si="69"/>
        <v>7.5</v>
      </c>
      <c r="AF1094" s="8">
        <f t="shared" si="70"/>
        <v>1</v>
      </c>
      <c r="AG1094" s="8">
        <v>6.09</v>
      </c>
      <c r="AH1094" s="4">
        <f t="shared" si="71"/>
        <v>2.5000000000000001E-2</v>
      </c>
      <c r="AI1094" s="4">
        <f t="shared" si="71"/>
        <v>0.15225</v>
      </c>
      <c r="AK1094" s="10">
        <f>Q1094*(0.007*(2.5^3.39))+R1094*(0.0126*(7.5^3.0673))+S1094*(0.0126*(15^3.0673))+T1094*(0.0126*(25^3.0673))+U1094*(0.0126*(35^3.0673))</f>
        <v>6.0875978967715536</v>
      </c>
    </row>
    <row r="1095" spans="1:37" s="13" customFormat="1" ht="12.75" customHeight="1">
      <c r="A1095" s="12">
        <v>78</v>
      </c>
      <c r="B1095" s="12">
        <v>5</v>
      </c>
      <c r="C1095" s="12">
        <v>2</v>
      </c>
      <c r="D1095" s="5">
        <v>39486</v>
      </c>
      <c r="E1095" s="6" t="s">
        <v>73</v>
      </c>
      <c r="F1095" s="4" t="s">
        <v>131</v>
      </c>
      <c r="G1095" s="11" t="s">
        <v>132</v>
      </c>
      <c r="H1095" s="12" t="s">
        <v>155</v>
      </c>
      <c r="I1095" s="12" t="s">
        <v>40</v>
      </c>
      <c r="J1095" s="12" t="s">
        <v>110</v>
      </c>
      <c r="K1095" s="11">
        <v>24</v>
      </c>
      <c r="L1095" s="4" t="str">
        <f t="shared" si="68"/>
        <v>20-25</v>
      </c>
      <c r="M1095" s="12" t="s">
        <v>76</v>
      </c>
      <c r="N1095" s="12">
        <v>13</v>
      </c>
      <c r="O1095" s="12" t="s">
        <v>143</v>
      </c>
      <c r="P1095" s="6" t="s">
        <v>81</v>
      </c>
      <c r="Q1095" s="7"/>
      <c r="R1095" s="7"/>
      <c r="S1095" s="7">
        <v>1</v>
      </c>
      <c r="T1095" s="7"/>
      <c r="U1095" s="7"/>
      <c r="V1095" s="7"/>
      <c r="W1095" s="7"/>
      <c r="X1095" s="7"/>
      <c r="Y1095" s="7"/>
      <c r="Z1095" s="7"/>
      <c r="AA1095" s="7"/>
      <c r="AB1095" s="7"/>
      <c r="AC1095" s="7"/>
      <c r="AD1095" s="7"/>
      <c r="AE1095" s="4">
        <f t="shared" si="69"/>
        <v>15</v>
      </c>
      <c r="AF1095" s="8">
        <f t="shared" si="70"/>
        <v>1</v>
      </c>
      <c r="AG1095" s="8">
        <v>30.71</v>
      </c>
      <c r="AH1095" s="4">
        <f t="shared" si="71"/>
        <v>2.5000000000000001E-2</v>
      </c>
      <c r="AI1095" s="4">
        <f t="shared" si="71"/>
        <v>0.76775000000000004</v>
      </c>
      <c r="AJ1095" s="4"/>
      <c r="AK1095" s="10">
        <f>Q1095*(0.0091*(2.5^3))+R1095*(0.0091*(7.5^3))+S1095*(0.0091*(15^3))</f>
        <v>30.712500000000002</v>
      </c>
    </row>
    <row r="1096" spans="1:37" ht="12.75" customHeight="1">
      <c r="A1096" s="12">
        <v>78</v>
      </c>
      <c r="B1096" s="12">
        <v>5</v>
      </c>
      <c r="C1096" s="12">
        <v>2</v>
      </c>
      <c r="D1096" s="5">
        <v>39486</v>
      </c>
      <c r="E1096" s="6" t="s">
        <v>73</v>
      </c>
      <c r="F1096" s="4" t="s">
        <v>131</v>
      </c>
      <c r="G1096" s="11" t="s">
        <v>132</v>
      </c>
      <c r="H1096" s="12" t="s">
        <v>155</v>
      </c>
      <c r="I1096" s="12" t="s">
        <v>40</v>
      </c>
      <c r="J1096" s="12" t="s">
        <v>110</v>
      </c>
      <c r="K1096" s="11">
        <v>24</v>
      </c>
      <c r="L1096" s="4" t="str">
        <f t="shared" si="68"/>
        <v>20-25</v>
      </c>
      <c r="M1096" s="12" t="s">
        <v>76</v>
      </c>
      <c r="N1096" s="12">
        <v>14</v>
      </c>
      <c r="O1096" s="12" t="s">
        <v>58</v>
      </c>
      <c r="P1096" s="12" t="s">
        <v>46</v>
      </c>
      <c r="T1096" s="7">
        <v>1</v>
      </c>
      <c r="AE1096" s="4">
        <f t="shared" si="69"/>
        <v>25</v>
      </c>
      <c r="AF1096" s="8">
        <f t="shared" si="70"/>
        <v>1</v>
      </c>
      <c r="AG1096" s="8">
        <v>211.39</v>
      </c>
      <c r="AH1096" s="4">
        <f t="shared" si="71"/>
        <v>2.5000000000000001E-2</v>
      </c>
      <c r="AI1096" s="4">
        <f t="shared" si="71"/>
        <v>5.2847499999999998</v>
      </c>
      <c r="AK1096" s="10">
        <f>Q1096*(0.0145*((2.5/1.08175)^3.053))+R1096*(0.0145*((7.5/1.08175)^3.053))+S1096*(0.0145*((15/1.08175)^3.053))+T1096*(0.0145*((25/1.08175)^3.053))+U1096*(0.0145*((35/1.08175)^3.053))+V1096*(0.0145*((45/1.08175)^3.053))+W1096*(0.0145*((55/1.08175)^3.053))</f>
        <v>211.39242031612073</v>
      </c>
    </row>
    <row r="1097" spans="1:37" ht="12.75" customHeight="1">
      <c r="A1097" s="12">
        <v>78</v>
      </c>
      <c r="B1097" s="12">
        <v>5</v>
      </c>
      <c r="C1097" s="12">
        <v>2</v>
      </c>
      <c r="D1097" s="5">
        <v>39486</v>
      </c>
      <c r="E1097" s="6" t="s">
        <v>73</v>
      </c>
      <c r="F1097" s="4" t="s">
        <v>131</v>
      </c>
      <c r="G1097" s="11" t="s">
        <v>132</v>
      </c>
      <c r="H1097" s="12" t="s">
        <v>155</v>
      </c>
      <c r="I1097" s="12" t="s">
        <v>40</v>
      </c>
      <c r="J1097" s="12" t="s">
        <v>110</v>
      </c>
      <c r="K1097" s="11">
        <v>24</v>
      </c>
      <c r="L1097" s="4" t="str">
        <f t="shared" si="68"/>
        <v>20-25</v>
      </c>
      <c r="M1097" s="12" t="s">
        <v>76</v>
      </c>
      <c r="N1097" s="12">
        <v>15</v>
      </c>
      <c r="O1097" s="12" t="s">
        <v>66</v>
      </c>
      <c r="P1097" s="12" t="s">
        <v>46</v>
      </c>
      <c r="Q1097" s="7">
        <v>3</v>
      </c>
      <c r="AE1097" s="4">
        <f t="shared" si="69"/>
        <v>2.5</v>
      </c>
      <c r="AF1097" s="8">
        <f t="shared" si="70"/>
        <v>3</v>
      </c>
      <c r="AG1097" s="8">
        <v>0.85</v>
      </c>
      <c r="AH1097" s="4">
        <f t="shared" si="71"/>
        <v>7.4999999999999997E-2</v>
      </c>
      <c r="AI1097" s="4">
        <f t="shared" si="71"/>
        <v>2.1249999999999998E-2</v>
      </c>
      <c r="AK1097" s="10">
        <f>Q1097*(0.0213*(2.5^2.8235))+R1097*(0.0213*(7.5^2.8235))</f>
        <v>0.84934566133155354</v>
      </c>
    </row>
    <row r="1098" spans="1:37" ht="12.75" customHeight="1">
      <c r="A1098" s="12">
        <v>78</v>
      </c>
      <c r="B1098" s="12">
        <v>5</v>
      </c>
      <c r="C1098" s="12">
        <v>2</v>
      </c>
      <c r="D1098" s="5">
        <v>39486</v>
      </c>
      <c r="E1098" s="6" t="s">
        <v>73</v>
      </c>
      <c r="F1098" s="4" t="s">
        <v>131</v>
      </c>
      <c r="G1098" s="11" t="s">
        <v>132</v>
      </c>
      <c r="H1098" s="12" t="s">
        <v>155</v>
      </c>
      <c r="I1098" s="12" t="s">
        <v>40</v>
      </c>
      <c r="J1098" s="12" t="s">
        <v>110</v>
      </c>
      <c r="K1098" s="11">
        <v>24</v>
      </c>
      <c r="L1098" s="4" t="str">
        <f t="shared" si="68"/>
        <v>20-25</v>
      </c>
      <c r="M1098" s="12" t="s">
        <v>76</v>
      </c>
      <c r="N1098" s="12">
        <v>16</v>
      </c>
      <c r="O1098" s="12" t="s">
        <v>72</v>
      </c>
      <c r="P1098" s="6" t="s">
        <v>46</v>
      </c>
      <c r="R1098" s="7">
        <v>3</v>
      </c>
      <c r="AE1098" s="4">
        <f t="shared" si="69"/>
        <v>7.5</v>
      </c>
      <c r="AF1098" s="8">
        <f t="shared" si="70"/>
        <v>3</v>
      </c>
      <c r="AG1098" s="8">
        <v>17.420000000000002</v>
      </c>
      <c r="AH1098" s="4">
        <f t="shared" si="71"/>
        <v>7.4999999999999997E-2</v>
      </c>
      <c r="AI1098" s="4">
        <f t="shared" si="71"/>
        <v>0.43550000000000005</v>
      </c>
      <c r="AK1098" s="10">
        <f>Q1098*(0.0128*(2.5^3.036))+R1098*(0.0128*(7.5^3.036))+S1098*(0.0128*(15^3.036))</f>
        <v>17.418759384001159</v>
      </c>
    </row>
    <row r="1099" spans="1:37" ht="12.75" customHeight="1">
      <c r="A1099" s="12">
        <v>78</v>
      </c>
      <c r="B1099" s="12">
        <v>5</v>
      </c>
      <c r="C1099" s="12">
        <v>2</v>
      </c>
      <c r="D1099" s="5">
        <v>39486</v>
      </c>
      <c r="E1099" s="6" t="s">
        <v>73</v>
      </c>
      <c r="F1099" s="4" t="s">
        <v>131</v>
      </c>
      <c r="G1099" s="11" t="s">
        <v>132</v>
      </c>
      <c r="H1099" s="12" t="s">
        <v>155</v>
      </c>
      <c r="I1099" s="12" t="s">
        <v>40</v>
      </c>
      <c r="J1099" s="12" t="s">
        <v>110</v>
      </c>
      <c r="K1099" s="11">
        <v>24</v>
      </c>
      <c r="L1099" s="4" t="str">
        <f t="shared" si="68"/>
        <v>20-25</v>
      </c>
      <c r="M1099" s="12" t="s">
        <v>76</v>
      </c>
      <c r="N1099" s="12">
        <v>17</v>
      </c>
      <c r="O1099" s="12" t="s">
        <v>55</v>
      </c>
      <c r="P1099" s="6" t="s">
        <v>56</v>
      </c>
      <c r="Q1099" s="7">
        <v>1</v>
      </c>
      <c r="AE1099" s="4">
        <f t="shared" si="69"/>
        <v>2.5</v>
      </c>
      <c r="AF1099" s="8">
        <f t="shared" si="70"/>
        <v>1</v>
      </c>
      <c r="AG1099" s="8">
        <v>0.17</v>
      </c>
      <c r="AH1099" s="4">
        <f t="shared" si="71"/>
        <v>2.5000000000000001E-2</v>
      </c>
      <c r="AI1099" s="4">
        <f t="shared" si="71"/>
        <v>4.2500000000000003E-3</v>
      </c>
      <c r="AK1099" s="10">
        <f>Q1099*(0.0109*(2.5^3.0249))+R1099*(0.0109*(7.5^3.0249))</f>
        <v>0.17424295598865394</v>
      </c>
    </row>
    <row r="1100" spans="1:37" ht="12.75" customHeight="1">
      <c r="A1100" s="12">
        <v>78</v>
      </c>
      <c r="B1100" s="12">
        <v>5</v>
      </c>
      <c r="C1100" s="12">
        <v>2</v>
      </c>
      <c r="D1100" s="5">
        <v>39486</v>
      </c>
      <c r="E1100" s="6" t="s">
        <v>73</v>
      </c>
      <c r="F1100" s="4" t="s">
        <v>131</v>
      </c>
      <c r="G1100" s="11" t="s">
        <v>132</v>
      </c>
      <c r="H1100" s="12" t="s">
        <v>155</v>
      </c>
      <c r="I1100" s="12" t="s">
        <v>40</v>
      </c>
      <c r="J1100" s="12" t="s">
        <v>110</v>
      </c>
      <c r="K1100" s="11">
        <v>24</v>
      </c>
      <c r="L1100" s="4" t="str">
        <f t="shared" si="68"/>
        <v>20-25</v>
      </c>
      <c r="M1100" s="12" t="s">
        <v>76</v>
      </c>
      <c r="N1100" s="12">
        <v>18</v>
      </c>
      <c r="O1100" s="11" t="s">
        <v>97</v>
      </c>
      <c r="P1100" s="12" t="s">
        <v>46</v>
      </c>
      <c r="R1100" s="7">
        <v>1</v>
      </c>
      <c r="AE1100" s="4">
        <f t="shared" si="69"/>
        <v>7.5</v>
      </c>
      <c r="AF1100" s="8">
        <f t="shared" si="70"/>
        <v>1</v>
      </c>
      <c r="AG1100" s="8">
        <v>2.59</v>
      </c>
      <c r="AH1100" s="4">
        <f t="shared" si="71"/>
        <v>2.5000000000000001E-2</v>
      </c>
      <c r="AI1100" s="4">
        <f t="shared" si="71"/>
        <v>6.4750000000000002E-2</v>
      </c>
      <c r="AK1100" s="10">
        <f>Q1100*(0.0026*(2.5^3.427))+R1100*(0.0026*(7.5^3.427))+S1100*(0.0026*(15^3.427))</f>
        <v>2.593034515359999</v>
      </c>
    </row>
    <row r="1101" spans="1:37" ht="12.75" customHeight="1">
      <c r="A1101" s="12">
        <v>78</v>
      </c>
      <c r="B1101" s="12">
        <v>5</v>
      </c>
      <c r="C1101" s="12">
        <v>2</v>
      </c>
      <c r="D1101" s="5">
        <v>39486</v>
      </c>
      <c r="E1101" s="6" t="s">
        <v>73</v>
      </c>
      <c r="F1101" s="4" t="s">
        <v>131</v>
      </c>
      <c r="G1101" s="11" t="s">
        <v>132</v>
      </c>
      <c r="H1101" s="12" t="s">
        <v>155</v>
      </c>
      <c r="I1101" s="12" t="s">
        <v>40</v>
      </c>
      <c r="J1101" s="12" t="s">
        <v>110</v>
      </c>
      <c r="K1101" s="11">
        <v>24</v>
      </c>
      <c r="L1101" s="4" t="str">
        <f t="shared" si="68"/>
        <v>20-25</v>
      </c>
      <c r="M1101" s="12" t="s">
        <v>76</v>
      </c>
      <c r="N1101" s="12">
        <v>19</v>
      </c>
      <c r="O1101" s="12" t="s">
        <v>112</v>
      </c>
      <c r="P1101" s="6" t="s">
        <v>44</v>
      </c>
      <c r="S1101" s="7">
        <v>3</v>
      </c>
      <c r="AE1101" s="4">
        <f t="shared" si="69"/>
        <v>15</v>
      </c>
      <c r="AF1101" s="8">
        <f t="shared" si="70"/>
        <v>3</v>
      </c>
      <c r="AG1101" s="8">
        <v>99.97</v>
      </c>
      <c r="AH1101" s="4">
        <f t="shared" si="71"/>
        <v>7.4999999999999997E-2</v>
      </c>
      <c r="AI1101" s="4">
        <f t="shared" si="71"/>
        <v>2.49925</v>
      </c>
      <c r="AK1101" s="10">
        <f>Q1101*(0.0099*(2.5^2.999))+R1101*(0.0099*(7.5^2.999))+S1101*(0.0099*(15^2.999))+T1101*(0.0099*(25^2.999))</f>
        <v>99.966419034064288</v>
      </c>
    </row>
    <row r="1102" spans="1:37" ht="12.75" customHeight="1">
      <c r="A1102" s="12">
        <v>79</v>
      </c>
      <c r="B1102" s="12">
        <v>5</v>
      </c>
      <c r="C1102" s="12">
        <v>2</v>
      </c>
      <c r="D1102" s="5">
        <v>39486</v>
      </c>
      <c r="E1102" s="6" t="s">
        <v>73</v>
      </c>
      <c r="F1102" s="4" t="s">
        <v>131</v>
      </c>
      <c r="G1102" s="11" t="s">
        <v>132</v>
      </c>
      <c r="H1102" s="12" t="s">
        <v>155</v>
      </c>
      <c r="I1102" s="12" t="s">
        <v>93</v>
      </c>
      <c r="J1102" s="12" t="s">
        <v>110</v>
      </c>
      <c r="K1102" s="11">
        <v>15</v>
      </c>
      <c r="L1102" s="4" t="str">
        <f t="shared" si="68"/>
        <v>10-15</v>
      </c>
      <c r="M1102" s="12" t="s">
        <v>76</v>
      </c>
      <c r="N1102" s="12">
        <v>1</v>
      </c>
      <c r="O1102" s="12" t="s">
        <v>53</v>
      </c>
      <c r="P1102" s="12" t="s">
        <v>54</v>
      </c>
      <c r="R1102" s="7">
        <v>6</v>
      </c>
      <c r="S1102" s="7">
        <v>3</v>
      </c>
      <c r="T1102" s="7">
        <v>2</v>
      </c>
      <c r="AE1102" s="4">
        <f t="shared" si="69"/>
        <v>12.7</v>
      </c>
      <c r="AF1102" s="8">
        <f t="shared" si="70"/>
        <v>11</v>
      </c>
      <c r="AG1102" s="8">
        <v>731.29</v>
      </c>
      <c r="AH1102" s="4">
        <f t="shared" si="71"/>
        <v>0.27500000000000002</v>
      </c>
      <c r="AI1102" s="4">
        <f t="shared" si="71"/>
        <v>18.282249999999998</v>
      </c>
      <c r="AK1102" s="10">
        <f>Q1102*(0.026*(2.5^2.87))+R1102*(0.026*(7.5^2.87))+S1102*(0.0236*((15/1.1)^2.975))+T1102*(0.0236*((25/1.1)^2.975))+U1102*(0.0236*((35/1.1)^2.975))</f>
        <v>731.2938157604101</v>
      </c>
    </row>
    <row r="1103" spans="1:37" ht="12.75" customHeight="1">
      <c r="A1103" s="12">
        <v>79</v>
      </c>
      <c r="B1103" s="12">
        <v>5</v>
      </c>
      <c r="C1103" s="12">
        <v>2</v>
      </c>
      <c r="D1103" s="5">
        <v>39486</v>
      </c>
      <c r="E1103" s="6" t="s">
        <v>73</v>
      </c>
      <c r="F1103" s="4" t="s">
        <v>131</v>
      </c>
      <c r="G1103" s="11" t="s">
        <v>132</v>
      </c>
      <c r="H1103" s="12" t="s">
        <v>155</v>
      </c>
      <c r="I1103" s="12" t="s">
        <v>93</v>
      </c>
      <c r="J1103" s="12" t="s">
        <v>110</v>
      </c>
      <c r="K1103" s="11">
        <v>15</v>
      </c>
      <c r="L1103" s="4" t="str">
        <f t="shared" si="68"/>
        <v>10-15</v>
      </c>
      <c r="M1103" s="12" t="s">
        <v>76</v>
      </c>
      <c r="N1103" s="12">
        <v>2</v>
      </c>
      <c r="O1103" s="12" t="s">
        <v>87</v>
      </c>
      <c r="P1103" s="6" t="s">
        <v>46</v>
      </c>
      <c r="S1103" s="7">
        <v>1</v>
      </c>
      <c r="AE1103" s="4">
        <f t="shared" si="69"/>
        <v>15</v>
      </c>
      <c r="AF1103" s="8">
        <f t="shared" si="70"/>
        <v>1</v>
      </c>
      <c r="AG1103" s="8">
        <v>54.93</v>
      </c>
      <c r="AH1103" s="4">
        <f t="shared" si="71"/>
        <v>2.5000000000000001E-2</v>
      </c>
      <c r="AI1103" s="4">
        <f t="shared" si="71"/>
        <v>1.3732500000000001</v>
      </c>
      <c r="AK1103" s="10">
        <f>Q1103*(0.0229*((2.5/1.08)^2.958))+R1103*(0.0229*((7.5/1.08)^2.958))+S1103*(0.0229*((15/1.08)^2.958))+T1103*(0.0229*((25/1.08)^2.958))+U1103*(0.0229*((35/1.08)^2.958))</f>
        <v>54.934598899323518</v>
      </c>
    </row>
    <row r="1104" spans="1:37" ht="12.75" customHeight="1">
      <c r="A1104" s="12">
        <v>79</v>
      </c>
      <c r="B1104" s="12">
        <v>5</v>
      </c>
      <c r="C1104" s="12">
        <v>2</v>
      </c>
      <c r="D1104" s="5">
        <v>39486</v>
      </c>
      <c r="E1104" s="6" t="s">
        <v>73</v>
      </c>
      <c r="F1104" s="4" t="s">
        <v>131</v>
      </c>
      <c r="G1104" s="11" t="s">
        <v>132</v>
      </c>
      <c r="H1104" s="12" t="s">
        <v>155</v>
      </c>
      <c r="I1104" s="12" t="s">
        <v>93</v>
      </c>
      <c r="J1104" s="12" t="s">
        <v>110</v>
      </c>
      <c r="K1104" s="11">
        <v>15</v>
      </c>
      <c r="L1104" s="4" t="str">
        <f t="shared" si="68"/>
        <v>10-15</v>
      </c>
      <c r="M1104" s="12" t="s">
        <v>76</v>
      </c>
      <c r="N1104" s="12">
        <v>3</v>
      </c>
      <c r="O1104" s="12" t="s">
        <v>59</v>
      </c>
      <c r="P1104" s="6" t="s">
        <v>46</v>
      </c>
      <c r="R1104" s="7">
        <v>2</v>
      </c>
      <c r="AE1104" s="4">
        <f t="shared" si="69"/>
        <v>7.5</v>
      </c>
      <c r="AF1104" s="8">
        <f t="shared" si="70"/>
        <v>2</v>
      </c>
      <c r="AG1104" s="8">
        <v>9.0399999999999991</v>
      </c>
      <c r="AH1104" s="4">
        <f t="shared" si="71"/>
        <v>0.05</v>
      </c>
      <c r="AI1104" s="4">
        <f t="shared" si="71"/>
        <v>0.22599999999999998</v>
      </c>
      <c r="AK1104" s="10">
        <f>Q1104*(0.0093*(2.5^3.07))+R1104*(0.0093*(7.5^3.07))+S1104*(0.0093*(15^3.07))+T1104*(0.0126*(25^3.0673))</f>
        <v>9.0354757121179148</v>
      </c>
    </row>
    <row r="1105" spans="1:37" ht="12.75" customHeight="1">
      <c r="A1105" s="12">
        <v>79</v>
      </c>
      <c r="B1105" s="12">
        <v>5</v>
      </c>
      <c r="C1105" s="12">
        <v>2</v>
      </c>
      <c r="D1105" s="5">
        <v>39486</v>
      </c>
      <c r="E1105" s="6" t="s">
        <v>73</v>
      </c>
      <c r="F1105" s="4" t="s">
        <v>131</v>
      </c>
      <c r="G1105" s="11" t="s">
        <v>132</v>
      </c>
      <c r="H1105" s="12" t="s">
        <v>155</v>
      </c>
      <c r="I1105" s="12" t="s">
        <v>93</v>
      </c>
      <c r="J1105" s="12" t="s">
        <v>110</v>
      </c>
      <c r="K1105" s="11">
        <v>15</v>
      </c>
      <c r="L1105" s="4" t="str">
        <f t="shared" si="68"/>
        <v>10-15</v>
      </c>
      <c r="M1105" s="12" t="s">
        <v>76</v>
      </c>
      <c r="N1105" s="12">
        <v>4</v>
      </c>
      <c r="O1105" s="12" t="s">
        <v>60</v>
      </c>
      <c r="P1105" s="12" t="s">
        <v>48</v>
      </c>
      <c r="R1105" s="15">
        <v>2</v>
      </c>
      <c r="AE1105" s="4">
        <f t="shared" si="69"/>
        <v>7.5</v>
      </c>
      <c r="AF1105" s="8">
        <f t="shared" si="70"/>
        <v>2</v>
      </c>
      <c r="AG1105" s="8">
        <v>14.07</v>
      </c>
      <c r="AH1105" s="4">
        <f t="shared" si="71"/>
        <v>0.05</v>
      </c>
      <c r="AI1105" s="4">
        <f t="shared" si="71"/>
        <v>0.35175000000000001</v>
      </c>
      <c r="AK1105" s="10">
        <f>Q1105*(0.0197*(2.5^2.9174))+R1105*(0.0197*(7.5^2.9174))+S1105*(0.0197*(15^2.9174))</f>
        <v>14.073429816211023</v>
      </c>
    </row>
    <row r="1106" spans="1:37" ht="12.75" customHeight="1">
      <c r="A1106" s="12">
        <v>79</v>
      </c>
      <c r="B1106" s="12">
        <v>5</v>
      </c>
      <c r="C1106" s="12">
        <v>2</v>
      </c>
      <c r="D1106" s="5">
        <v>39486</v>
      </c>
      <c r="E1106" s="6" t="s">
        <v>73</v>
      </c>
      <c r="F1106" s="4" t="s">
        <v>131</v>
      </c>
      <c r="G1106" s="11" t="s">
        <v>132</v>
      </c>
      <c r="H1106" s="12" t="s">
        <v>155</v>
      </c>
      <c r="I1106" s="12" t="s">
        <v>93</v>
      </c>
      <c r="J1106" s="12" t="s">
        <v>110</v>
      </c>
      <c r="K1106" s="11">
        <v>15</v>
      </c>
      <c r="L1106" s="4" t="str">
        <f t="shared" si="68"/>
        <v>10-15</v>
      </c>
      <c r="M1106" s="12" t="s">
        <v>76</v>
      </c>
      <c r="N1106" s="12">
        <v>5</v>
      </c>
      <c r="O1106" s="12" t="s">
        <v>83</v>
      </c>
      <c r="P1106" s="6" t="s">
        <v>84</v>
      </c>
      <c r="R1106" s="15">
        <v>6</v>
      </c>
      <c r="AE1106" s="4">
        <f t="shared" si="69"/>
        <v>7.5</v>
      </c>
      <c r="AF1106" s="8">
        <f t="shared" si="70"/>
        <v>6</v>
      </c>
      <c r="AG1106" s="8">
        <v>73.819999999999993</v>
      </c>
      <c r="AH1106" s="4">
        <f t="shared" si="71"/>
        <v>0.15</v>
      </c>
      <c r="AI1106" s="4">
        <f t="shared" si="71"/>
        <v>1.8454999999999999</v>
      </c>
      <c r="AK1106" s="10">
        <f>Q1106*(0.0349*(2.5^2.9109))+R1106*(0.0349*(7.5^2.9109))+S1106*(0.0349*(15^2.9109))</f>
        <v>73.823139214183684</v>
      </c>
    </row>
    <row r="1107" spans="1:37" ht="12.75" customHeight="1">
      <c r="A1107" s="12">
        <v>79</v>
      </c>
      <c r="B1107" s="12">
        <v>5</v>
      </c>
      <c r="C1107" s="12">
        <v>2</v>
      </c>
      <c r="D1107" s="5">
        <v>39486</v>
      </c>
      <c r="E1107" s="6" t="s">
        <v>73</v>
      </c>
      <c r="F1107" s="4" t="s">
        <v>131</v>
      </c>
      <c r="G1107" s="11" t="s">
        <v>132</v>
      </c>
      <c r="H1107" s="12" t="s">
        <v>155</v>
      </c>
      <c r="I1107" s="12" t="s">
        <v>93</v>
      </c>
      <c r="J1107" s="12" t="s">
        <v>110</v>
      </c>
      <c r="K1107" s="11">
        <v>15</v>
      </c>
      <c r="L1107" s="4" t="str">
        <f t="shared" si="68"/>
        <v>10-15</v>
      </c>
      <c r="M1107" s="12" t="s">
        <v>76</v>
      </c>
      <c r="N1107" s="12">
        <v>6</v>
      </c>
      <c r="O1107" s="12" t="s">
        <v>58</v>
      </c>
      <c r="P1107" s="12" t="s">
        <v>46</v>
      </c>
      <c r="U1107" s="7">
        <v>1</v>
      </c>
      <c r="AE1107" s="4">
        <f t="shared" si="69"/>
        <v>35</v>
      </c>
      <c r="AF1107" s="8">
        <f t="shared" si="70"/>
        <v>1</v>
      </c>
      <c r="AG1107" s="8">
        <v>590.5</v>
      </c>
      <c r="AH1107" s="4">
        <f t="shared" si="71"/>
        <v>2.5000000000000001E-2</v>
      </c>
      <c r="AI1107" s="4">
        <f t="shared" si="71"/>
        <v>14.762499999999999</v>
      </c>
      <c r="AK1107" s="10">
        <f>Q1107*(0.0145*((2.5/1.08175)^3.053))+R1107*(0.0145*((7.5/1.08175)^3.053))+S1107*(0.0145*((15/1.08175)^3.053))+T1107*(0.0145*((25/1.08175)^3.053))+U1107*(0.0145*((35/1.08175)^3.053))+V1107*(0.0145*((45/1.08175)^3.053))+W1107*(0.0145*((55/1.08175)^3.053))</f>
        <v>590.49782747127915</v>
      </c>
    </row>
    <row r="1108" spans="1:37" ht="12.75" customHeight="1">
      <c r="A1108" s="12">
        <v>79</v>
      </c>
      <c r="B1108" s="12">
        <v>5</v>
      </c>
      <c r="C1108" s="12">
        <v>2</v>
      </c>
      <c r="D1108" s="5">
        <v>39486</v>
      </c>
      <c r="E1108" s="6" t="s">
        <v>73</v>
      </c>
      <c r="F1108" s="4" t="s">
        <v>131</v>
      </c>
      <c r="G1108" s="11" t="s">
        <v>132</v>
      </c>
      <c r="H1108" s="12" t="s">
        <v>155</v>
      </c>
      <c r="I1108" s="12" t="s">
        <v>93</v>
      </c>
      <c r="J1108" s="12" t="s">
        <v>110</v>
      </c>
      <c r="K1108" s="11">
        <v>15</v>
      </c>
      <c r="L1108" s="4" t="str">
        <f t="shared" si="68"/>
        <v>10-15</v>
      </c>
      <c r="M1108" s="12" t="s">
        <v>76</v>
      </c>
      <c r="N1108" s="12">
        <v>7</v>
      </c>
      <c r="O1108" s="12" t="s">
        <v>134</v>
      </c>
      <c r="P1108" s="12" t="s">
        <v>56</v>
      </c>
      <c r="T1108" s="7">
        <v>1</v>
      </c>
      <c r="AE1108" s="4">
        <f t="shared" si="69"/>
        <v>25</v>
      </c>
      <c r="AF1108" s="8">
        <f t="shared" si="70"/>
        <v>1</v>
      </c>
      <c r="AG1108" s="8">
        <v>261.42</v>
      </c>
      <c r="AH1108" s="4">
        <f t="shared" si="71"/>
        <v>2.5000000000000001E-2</v>
      </c>
      <c r="AI1108" s="4">
        <f t="shared" si="71"/>
        <v>6.5355000000000008</v>
      </c>
      <c r="AK1108" s="10">
        <f>R1108*(0.0683*(7.5^2.563))+S1108*(0.0683*(15^2.563))+T1108*(0.0683*(25^2.563))</f>
        <v>261.42128550317625</v>
      </c>
    </row>
    <row r="1109" spans="1:37" ht="12.75" customHeight="1">
      <c r="A1109" s="12">
        <v>79</v>
      </c>
      <c r="B1109" s="12">
        <v>5</v>
      </c>
      <c r="C1109" s="12">
        <v>2</v>
      </c>
      <c r="D1109" s="5">
        <v>39486</v>
      </c>
      <c r="E1109" s="6" t="s">
        <v>73</v>
      </c>
      <c r="F1109" s="4" t="s">
        <v>131</v>
      </c>
      <c r="G1109" s="11" t="s">
        <v>132</v>
      </c>
      <c r="H1109" s="12" t="s">
        <v>155</v>
      </c>
      <c r="I1109" s="12" t="s">
        <v>93</v>
      </c>
      <c r="J1109" s="12" t="s">
        <v>110</v>
      </c>
      <c r="K1109" s="11">
        <v>15</v>
      </c>
      <c r="L1109" s="4" t="str">
        <f t="shared" si="68"/>
        <v>10-15</v>
      </c>
      <c r="M1109" s="12" t="s">
        <v>76</v>
      </c>
      <c r="N1109" s="12">
        <v>8</v>
      </c>
      <c r="O1109" s="12" t="s">
        <v>77</v>
      </c>
      <c r="P1109" s="6" t="s">
        <v>48</v>
      </c>
      <c r="T1109" s="7">
        <v>1</v>
      </c>
      <c r="AE1109" s="4">
        <f t="shared" si="69"/>
        <v>25</v>
      </c>
      <c r="AF1109" s="8">
        <f t="shared" si="70"/>
        <v>1</v>
      </c>
      <c r="AG1109" s="8">
        <v>423.41</v>
      </c>
      <c r="AH1109" s="4">
        <f t="shared" si="71"/>
        <v>2.5000000000000001E-2</v>
      </c>
      <c r="AI1109" s="4">
        <f t="shared" si="71"/>
        <v>10.58525</v>
      </c>
      <c r="AK1109" s="10">
        <f>R1109*(0.0428*(7.5^2.858))+S1109*(0.0428*(15^2.858))+T1109*(0.0428*(25^2.858))+U1109*(0.0428*(35^2.858))</f>
        <v>423.40532317837847</v>
      </c>
    </row>
    <row r="1110" spans="1:37" ht="12.75" customHeight="1">
      <c r="A1110" s="12">
        <v>79</v>
      </c>
      <c r="B1110" s="12">
        <v>5</v>
      </c>
      <c r="C1110" s="12">
        <v>2</v>
      </c>
      <c r="D1110" s="5">
        <v>39486</v>
      </c>
      <c r="E1110" s="6" t="s">
        <v>73</v>
      </c>
      <c r="F1110" s="4" t="s">
        <v>131</v>
      </c>
      <c r="G1110" s="11" t="s">
        <v>132</v>
      </c>
      <c r="H1110" s="12" t="s">
        <v>155</v>
      </c>
      <c r="I1110" s="12" t="s">
        <v>93</v>
      </c>
      <c r="J1110" s="12" t="s">
        <v>110</v>
      </c>
      <c r="K1110" s="11">
        <v>15</v>
      </c>
      <c r="L1110" s="4" t="str">
        <f t="shared" si="68"/>
        <v>10-15</v>
      </c>
      <c r="M1110" s="12" t="s">
        <v>76</v>
      </c>
      <c r="N1110" s="12">
        <v>9</v>
      </c>
      <c r="O1110" s="12" t="s">
        <v>71</v>
      </c>
      <c r="P1110" s="6" t="s">
        <v>46</v>
      </c>
      <c r="Q1110" s="7">
        <v>6</v>
      </c>
      <c r="AE1110" s="4">
        <f t="shared" si="69"/>
        <v>2.5</v>
      </c>
      <c r="AF1110" s="8">
        <f t="shared" si="70"/>
        <v>6</v>
      </c>
      <c r="AG1110" s="8">
        <v>0.83</v>
      </c>
      <c r="AH1110" s="4">
        <f t="shared" si="71"/>
        <v>0.15</v>
      </c>
      <c r="AI1110" s="4">
        <f t="shared" si="71"/>
        <v>2.0749999999999998E-2</v>
      </c>
      <c r="AK1110" s="10">
        <f>Q1110*(0.0089*(2.5^3))+R1110*(0.0089*(7.5^3))</f>
        <v>0.83437500000000009</v>
      </c>
    </row>
    <row r="1111" spans="1:37" ht="12.75" customHeight="1">
      <c r="A1111" s="12">
        <v>79</v>
      </c>
      <c r="B1111" s="12">
        <v>5</v>
      </c>
      <c r="C1111" s="12">
        <v>2</v>
      </c>
      <c r="D1111" s="5">
        <v>39486</v>
      </c>
      <c r="E1111" s="6" t="s">
        <v>73</v>
      </c>
      <c r="F1111" s="4" t="s">
        <v>131</v>
      </c>
      <c r="G1111" s="11" t="s">
        <v>132</v>
      </c>
      <c r="H1111" s="12" t="s">
        <v>155</v>
      </c>
      <c r="I1111" s="12" t="s">
        <v>93</v>
      </c>
      <c r="J1111" s="12" t="s">
        <v>110</v>
      </c>
      <c r="K1111" s="11">
        <v>15</v>
      </c>
      <c r="L1111" s="4" t="str">
        <f t="shared" si="68"/>
        <v>10-15</v>
      </c>
      <c r="M1111" s="12" t="s">
        <v>76</v>
      </c>
      <c r="N1111" s="12">
        <v>10</v>
      </c>
      <c r="O1111" s="12" t="s">
        <v>72</v>
      </c>
      <c r="P1111" s="6" t="s">
        <v>46</v>
      </c>
      <c r="R1111" s="7">
        <v>1</v>
      </c>
      <c r="AE1111" s="4">
        <f t="shared" si="69"/>
        <v>7.5</v>
      </c>
      <c r="AF1111" s="8">
        <f t="shared" si="70"/>
        <v>1</v>
      </c>
      <c r="AG1111" s="8">
        <v>5.81</v>
      </c>
      <c r="AH1111" s="4">
        <f t="shared" si="71"/>
        <v>2.5000000000000001E-2</v>
      </c>
      <c r="AI1111" s="4">
        <f t="shared" si="71"/>
        <v>0.14524999999999999</v>
      </c>
      <c r="AK1111" s="10">
        <f>Q1111*(0.0128*(2.5^3.036))+R1111*(0.0128*(7.5^3.036))+S1111*(0.0128*(15^3.036))</f>
        <v>5.8062531280003862</v>
      </c>
    </row>
    <row r="1112" spans="1:37" ht="12.75" customHeight="1">
      <c r="A1112" s="12">
        <v>79</v>
      </c>
      <c r="B1112" s="12">
        <v>5</v>
      </c>
      <c r="C1112" s="12">
        <v>2</v>
      </c>
      <c r="D1112" s="5">
        <v>39486</v>
      </c>
      <c r="E1112" s="6" t="s">
        <v>73</v>
      </c>
      <c r="F1112" s="4" t="s">
        <v>131</v>
      </c>
      <c r="G1112" s="11" t="s">
        <v>132</v>
      </c>
      <c r="H1112" s="12" t="s">
        <v>155</v>
      </c>
      <c r="I1112" s="12" t="s">
        <v>93</v>
      </c>
      <c r="J1112" s="12" t="s">
        <v>110</v>
      </c>
      <c r="K1112" s="11">
        <v>15</v>
      </c>
      <c r="L1112" s="4" t="str">
        <f t="shared" si="68"/>
        <v>10-15</v>
      </c>
      <c r="M1112" s="12" t="s">
        <v>76</v>
      </c>
      <c r="N1112" s="12">
        <v>11</v>
      </c>
      <c r="O1112" s="12" t="s">
        <v>66</v>
      </c>
      <c r="P1112" s="12" t="s">
        <v>46</v>
      </c>
      <c r="Q1112" s="7">
        <v>1</v>
      </c>
      <c r="AE1112" s="4">
        <f t="shared" si="69"/>
        <v>2.5</v>
      </c>
      <c r="AF1112" s="8">
        <f t="shared" si="70"/>
        <v>1</v>
      </c>
      <c r="AG1112" s="8">
        <v>0.28000000000000003</v>
      </c>
      <c r="AH1112" s="4">
        <f t="shared" si="71"/>
        <v>2.5000000000000001E-2</v>
      </c>
      <c r="AI1112" s="4">
        <f t="shared" si="71"/>
        <v>7.000000000000001E-3</v>
      </c>
      <c r="AK1112" s="10">
        <f>Q1112*(0.0213*(2.5^2.8235))+R1112*(0.0213*(7.5^2.8235))</f>
        <v>0.28311522044385118</v>
      </c>
    </row>
    <row r="1113" spans="1:37" ht="12.75" customHeight="1">
      <c r="A1113" s="12">
        <v>80</v>
      </c>
      <c r="B1113" s="12">
        <v>5</v>
      </c>
      <c r="C1113" s="12">
        <v>2</v>
      </c>
      <c r="D1113" s="5">
        <v>39486</v>
      </c>
      <c r="E1113" s="6" t="s">
        <v>73</v>
      </c>
      <c r="F1113" s="4" t="s">
        <v>131</v>
      </c>
      <c r="G1113" s="11" t="s">
        <v>132</v>
      </c>
      <c r="H1113" s="12" t="s">
        <v>155</v>
      </c>
      <c r="I1113" s="12" t="s">
        <v>40</v>
      </c>
      <c r="J1113" s="12" t="s">
        <v>110</v>
      </c>
      <c r="K1113" s="11">
        <v>21</v>
      </c>
      <c r="L1113" s="4" t="str">
        <f t="shared" si="68"/>
        <v>20-25</v>
      </c>
      <c r="M1113" s="12" t="s">
        <v>76</v>
      </c>
      <c r="N1113" s="12">
        <v>1</v>
      </c>
      <c r="O1113" s="12" t="s">
        <v>79</v>
      </c>
      <c r="P1113" s="12" t="s">
        <v>54</v>
      </c>
      <c r="T1113" s="7">
        <v>1</v>
      </c>
      <c r="AE1113" s="4">
        <f t="shared" si="69"/>
        <v>25</v>
      </c>
      <c r="AF1113" s="8">
        <f t="shared" si="70"/>
        <v>1</v>
      </c>
      <c r="AG1113" s="8">
        <v>317.86</v>
      </c>
      <c r="AH1113" s="4">
        <f t="shared" si="71"/>
        <v>2.5000000000000001E-2</v>
      </c>
      <c r="AI1113" s="4">
        <f t="shared" si="71"/>
        <v>7.9465000000000003</v>
      </c>
      <c r="AK1113" s="10">
        <f>Q1113*(0.024*(2.5^2.93))+R1113*(0.024*(7.5^2.93))+S1113*(0.0225*((15/1.03416)^3))+T1113*(0.0225*((25/1.03416)^3))+U1113*(0.0225*((35/1.03416)^3))</f>
        <v>317.86253067900554</v>
      </c>
    </row>
    <row r="1114" spans="1:37" ht="12.75" customHeight="1">
      <c r="A1114" s="12">
        <v>80</v>
      </c>
      <c r="B1114" s="12">
        <v>5</v>
      </c>
      <c r="C1114" s="12">
        <v>2</v>
      </c>
      <c r="D1114" s="5">
        <v>39486</v>
      </c>
      <c r="E1114" s="6" t="s">
        <v>73</v>
      </c>
      <c r="F1114" s="4" t="s">
        <v>131</v>
      </c>
      <c r="G1114" s="11" t="s">
        <v>132</v>
      </c>
      <c r="H1114" s="12" t="s">
        <v>155</v>
      </c>
      <c r="I1114" s="12" t="s">
        <v>40</v>
      </c>
      <c r="J1114" s="12" t="s">
        <v>110</v>
      </c>
      <c r="K1114" s="11">
        <v>21</v>
      </c>
      <c r="L1114" s="4" t="str">
        <f t="shared" si="68"/>
        <v>20-25</v>
      </c>
      <c r="M1114" s="12" t="s">
        <v>76</v>
      </c>
      <c r="N1114" s="12">
        <v>2</v>
      </c>
      <c r="O1114" s="12" t="s">
        <v>53</v>
      </c>
      <c r="P1114" s="12" t="s">
        <v>54</v>
      </c>
      <c r="T1114" s="7">
        <v>3</v>
      </c>
      <c r="AE1114" s="4">
        <f t="shared" si="69"/>
        <v>25</v>
      </c>
      <c r="AF1114" s="8">
        <f t="shared" si="70"/>
        <v>3</v>
      </c>
      <c r="AG1114" s="8">
        <v>768.71</v>
      </c>
      <c r="AH1114" s="4">
        <f t="shared" si="71"/>
        <v>7.4999999999999997E-2</v>
      </c>
      <c r="AI1114" s="4">
        <f t="shared" si="71"/>
        <v>19.217750000000002</v>
      </c>
      <c r="AK1114" s="10">
        <f>Q1114*(0.026*(2.5^2.87))+R1114*(0.026*(7.5^2.87))+S1114*(0.0236*((15/1.1)^2.975))+T1114*(0.0236*((25/1.1)^2.975))+U1114*(0.0236*((35/1.1)^2.975))</f>
        <v>768.70825544223442</v>
      </c>
    </row>
    <row r="1115" spans="1:37" ht="12.75" customHeight="1">
      <c r="A1115" s="12">
        <v>80</v>
      </c>
      <c r="B1115" s="12">
        <v>5</v>
      </c>
      <c r="C1115" s="12">
        <v>2</v>
      </c>
      <c r="D1115" s="5">
        <v>39486</v>
      </c>
      <c r="E1115" s="6" t="s">
        <v>73</v>
      </c>
      <c r="F1115" s="4" t="s">
        <v>131</v>
      </c>
      <c r="G1115" s="11" t="s">
        <v>132</v>
      </c>
      <c r="H1115" s="12" t="s">
        <v>155</v>
      </c>
      <c r="I1115" s="12" t="s">
        <v>40</v>
      </c>
      <c r="J1115" s="12" t="s">
        <v>110</v>
      </c>
      <c r="K1115" s="11">
        <v>21</v>
      </c>
      <c r="L1115" s="4" t="str">
        <f t="shared" si="68"/>
        <v>20-25</v>
      </c>
      <c r="M1115" s="12" t="s">
        <v>76</v>
      </c>
      <c r="N1115" s="12">
        <v>3</v>
      </c>
      <c r="O1115" s="12" t="s">
        <v>89</v>
      </c>
      <c r="P1115" s="4" t="s">
        <v>56</v>
      </c>
      <c r="S1115" s="7">
        <v>7</v>
      </c>
      <c r="AE1115" s="4">
        <f t="shared" si="69"/>
        <v>15</v>
      </c>
      <c r="AF1115" s="8">
        <f t="shared" si="70"/>
        <v>7</v>
      </c>
      <c r="AG1115" s="8">
        <v>504.06</v>
      </c>
      <c r="AH1115" s="4">
        <f t="shared" si="71"/>
        <v>0.17499999999999999</v>
      </c>
      <c r="AI1115" s="4">
        <f t="shared" si="71"/>
        <v>12.6015</v>
      </c>
      <c r="AK1115" s="10">
        <f>R1115*(0.0246*(7.5^2.85))+S1115*(0.0227*((15/1.13204)^3.12))+T1115*(0.0227*((25/1.13204)^3.12))</f>
        <v>504.0572836662318</v>
      </c>
    </row>
    <row r="1116" spans="1:37" ht="12.75" customHeight="1">
      <c r="A1116" s="12">
        <v>80</v>
      </c>
      <c r="B1116" s="12">
        <v>5</v>
      </c>
      <c r="C1116" s="12">
        <v>2</v>
      </c>
      <c r="D1116" s="5">
        <v>39486</v>
      </c>
      <c r="E1116" s="6" t="s">
        <v>73</v>
      </c>
      <c r="F1116" s="4" t="s">
        <v>131</v>
      </c>
      <c r="G1116" s="11" t="s">
        <v>132</v>
      </c>
      <c r="H1116" s="12" t="s">
        <v>155</v>
      </c>
      <c r="I1116" s="12" t="s">
        <v>40</v>
      </c>
      <c r="J1116" s="12" t="s">
        <v>110</v>
      </c>
      <c r="K1116" s="11">
        <v>21</v>
      </c>
      <c r="L1116" s="4" t="str">
        <f t="shared" si="68"/>
        <v>20-25</v>
      </c>
      <c r="M1116" s="12" t="s">
        <v>76</v>
      </c>
      <c r="N1116" s="12">
        <v>4</v>
      </c>
      <c r="O1116" s="12" t="s">
        <v>58</v>
      </c>
      <c r="P1116" s="12" t="s">
        <v>46</v>
      </c>
      <c r="T1116" s="7">
        <v>2</v>
      </c>
      <c r="AE1116" s="4">
        <f t="shared" si="69"/>
        <v>25</v>
      </c>
      <c r="AF1116" s="8">
        <f t="shared" si="70"/>
        <v>2</v>
      </c>
      <c r="AG1116" s="8">
        <v>422.78</v>
      </c>
      <c r="AH1116" s="4">
        <f t="shared" si="71"/>
        <v>0.05</v>
      </c>
      <c r="AI1116" s="4">
        <f t="shared" si="71"/>
        <v>10.5695</v>
      </c>
      <c r="AK1116" s="10">
        <f>Q1116*(0.0145*((2.5/1.08175)^3.053))+R1116*(0.0145*((7.5/1.08175)^3.053))+S1116*(0.0145*((15/1.08175)^3.053))+T1116*(0.0145*((25/1.08175)^3.053))+U1116*(0.0145*((35/1.08175)^3.053))+V1116*(0.0145*((45/1.08175)^3.053))+W1116*(0.0145*((55/1.08175)^3.053))</f>
        <v>422.78484063224147</v>
      </c>
    </row>
    <row r="1117" spans="1:37" ht="12.75" customHeight="1">
      <c r="A1117" s="12">
        <v>80</v>
      </c>
      <c r="B1117" s="12">
        <v>5</v>
      </c>
      <c r="C1117" s="12">
        <v>2</v>
      </c>
      <c r="D1117" s="5">
        <v>39486</v>
      </c>
      <c r="E1117" s="6" t="s">
        <v>73</v>
      </c>
      <c r="F1117" s="4" t="s">
        <v>131</v>
      </c>
      <c r="G1117" s="11" t="s">
        <v>132</v>
      </c>
      <c r="H1117" s="12" t="s">
        <v>155</v>
      </c>
      <c r="I1117" s="12" t="s">
        <v>40</v>
      </c>
      <c r="J1117" s="12" t="s">
        <v>110</v>
      </c>
      <c r="K1117" s="11">
        <v>21</v>
      </c>
      <c r="L1117" s="4" t="str">
        <f t="shared" si="68"/>
        <v>20-25</v>
      </c>
      <c r="M1117" s="12" t="s">
        <v>76</v>
      </c>
      <c r="N1117" s="12">
        <v>5</v>
      </c>
      <c r="O1117" s="12" t="s">
        <v>59</v>
      </c>
      <c r="P1117" s="6" t="s">
        <v>46</v>
      </c>
      <c r="R1117" s="7">
        <v>4</v>
      </c>
      <c r="S1117" s="7">
        <v>1</v>
      </c>
      <c r="AE1117" s="4">
        <f t="shared" si="69"/>
        <v>9</v>
      </c>
      <c r="AF1117" s="8">
        <f t="shared" si="70"/>
        <v>5</v>
      </c>
      <c r="AG1117" s="8">
        <v>56.01</v>
      </c>
      <c r="AH1117" s="4">
        <f t="shared" si="71"/>
        <v>0.125</v>
      </c>
      <c r="AI1117" s="4">
        <f t="shared" si="71"/>
        <v>1.40025</v>
      </c>
      <c r="AK1117" s="10">
        <f>Q1117*(0.0093*(2.5^3.07))+R1117*(0.0093*(7.5^3.07))+S1117*(0.0093*(15^3.07))+T1117*(0.0126*(25^3.0673))</f>
        <v>56.009709822160566</v>
      </c>
    </row>
    <row r="1118" spans="1:37" ht="12.75" customHeight="1">
      <c r="A1118" s="12">
        <v>80</v>
      </c>
      <c r="B1118" s="12">
        <v>5</v>
      </c>
      <c r="C1118" s="12">
        <v>2</v>
      </c>
      <c r="D1118" s="5">
        <v>39486</v>
      </c>
      <c r="E1118" s="6" t="s">
        <v>73</v>
      </c>
      <c r="F1118" s="4" t="s">
        <v>131</v>
      </c>
      <c r="G1118" s="11" t="s">
        <v>132</v>
      </c>
      <c r="H1118" s="12" t="s">
        <v>155</v>
      </c>
      <c r="I1118" s="12" t="s">
        <v>40</v>
      </c>
      <c r="J1118" s="12" t="s">
        <v>110</v>
      </c>
      <c r="K1118" s="11">
        <v>21</v>
      </c>
      <c r="L1118" s="4" t="str">
        <f t="shared" si="68"/>
        <v>20-25</v>
      </c>
      <c r="M1118" s="12" t="s">
        <v>76</v>
      </c>
      <c r="N1118" s="12">
        <v>6</v>
      </c>
      <c r="O1118" s="12" t="s">
        <v>144</v>
      </c>
      <c r="P1118" s="6" t="s">
        <v>56</v>
      </c>
      <c r="T1118" s="15">
        <v>1</v>
      </c>
      <c r="AE1118" s="4">
        <f t="shared" si="69"/>
        <v>25</v>
      </c>
      <c r="AF1118" s="8">
        <f t="shared" si="70"/>
        <v>1</v>
      </c>
      <c r="AG1118" s="8">
        <v>486.3</v>
      </c>
      <c r="AH1118" s="4">
        <f t="shared" si="71"/>
        <v>2.5000000000000001E-2</v>
      </c>
      <c r="AI1118" s="4">
        <f t="shared" si="71"/>
        <v>12.157500000000001</v>
      </c>
      <c r="AK1118" s="10">
        <f>T1118*(0.0345*(25^2.968))+U1118*(0.0345*(35^2.968))+V1118*(0.0345*(45^2.968))</f>
        <v>486.30086359869171</v>
      </c>
    </row>
    <row r="1119" spans="1:37" ht="12.75" customHeight="1">
      <c r="A1119" s="12">
        <v>80</v>
      </c>
      <c r="B1119" s="12">
        <v>5</v>
      </c>
      <c r="C1119" s="12">
        <v>2</v>
      </c>
      <c r="D1119" s="5">
        <v>39486</v>
      </c>
      <c r="E1119" s="6" t="s">
        <v>73</v>
      </c>
      <c r="F1119" s="4" t="s">
        <v>131</v>
      </c>
      <c r="G1119" s="11" t="s">
        <v>132</v>
      </c>
      <c r="H1119" s="12" t="s">
        <v>155</v>
      </c>
      <c r="I1119" s="12" t="s">
        <v>40</v>
      </c>
      <c r="J1119" s="12" t="s">
        <v>110</v>
      </c>
      <c r="K1119" s="11">
        <v>21</v>
      </c>
      <c r="L1119" s="4" t="str">
        <f t="shared" si="68"/>
        <v>20-25</v>
      </c>
      <c r="M1119" s="12" t="s">
        <v>76</v>
      </c>
      <c r="N1119" s="12">
        <v>7</v>
      </c>
      <c r="O1119" s="12" t="s">
        <v>68</v>
      </c>
      <c r="P1119" s="6" t="s">
        <v>46</v>
      </c>
      <c r="S1119" s="7">
        <v>4</v>
      </c>
      <c r="T1119" s="15">
        <v>1</v>
      </c>
      <c r="AE1119" s="4">
        <f t="shared" si="69"/>
        <v>17</v>
      </c>
      <c r="AF1119" s="8">
        <f t="shared" si="70"/>
        <v>5</v>
      </c>
      <c r="AG1119" s="8">
        <v>316.14999999999998</v>
      </c>
      <c r="AH1119" s="4">
        <f t="shared" si="71"/>
        <v>0.125</v>
      </c>
      <c r="AI1119" s="4">
        <f t="shared" si="71"/>
        <v>7.9037499999999996</v>
      </c>
      <c r="AK1119" s="10">
        <f>Q1119*(0.0208*((2.5/1.21)^3))+R1119*(0.0208*((7.5/1.21)^3))+S1119*(0.0208*((15/1.21)^3))+T1119*(0.0079*(25^3.076))+U1119*(0.0079*(35^3.076))</f>
        <v>316.15303914136052</v>
      </c>
    </row>
    <row r="1120" spans="1:37" s="13" customFormat="1" ht="12.75" customHeight="1">
      <c r="A1120" s="12">
        <v>80</v>
      </c>
      <c r="B1120" s="12">
        <v>5</v>
      </c>
      <c r="C1120" s="12">
        <v>2</v>
      </c>
      <c r="D1120" s="5">
        <v>39486</v>
      </c>
      <c r="E1120" s="6" t="s">
        <v>73</v>
      </c>
      <c r="F1120" s="4" t="s">
        <v>131</v>
      </c>
      <c r="G1120" s="11" t="s">
        <v>132</v>
      </c>
      <c r="H1120" s="12" t="s">
        <v>155</v>
      </c>
      <c r="I1120" s="12" t="s">
        <v>40</v>
      </c>
      <c r="J1120" s="12" t="s">
        <v>110</v>
      </c>
      <c r="K1120" s="11">
        <v>21</v>
      </c>
      <c r="L1120" s="4" t="str">
        <f t="shared" si="68"/>
        <v>20-25</v>
      </c>
      <c r="M1120" s="12" t="s">
        <v>76</v>
      </c>
      <c r="N1120" s="12">
        <v>8</v>
      </c>
      <c r="O1120" s="12" t="s">
        <v>119</v>
      </c>
      <c r="P1120" s="6" t="s">
        <v>81</v>
      </c>
      <c r="Q1120" s="7"/>
      <c r="R1120" s="7">
        <v>1</v>
      </c>
      <c r="S1120" s="7"/>
      <c r="T1120" s="7"/>
      <c r="U1120" s="7"/>
      <c r="V1120" s="7"/>
      <c r="W1120" s="7"/>
      <c r="X1120" s="7"/>
      <c r="Y1120" s="7"/>
      <c r="Z1120" s="7"/>
      <c r="AA1120" s="7"/>
      <c r="AB1120" s="7"/>
      <c r="AC1120" s="7"/>
      <c r="AD1120" s="7"/>
      <c r="AE1120" s="4">
        <f t="shared" si="69"/>
        <v>7.5</v>
      </c>
      <c r="AF1120" s="8">
        <f t="shared" si="70"/>
        <v>1</v>
      </c>
      <c r="AG1120" s="8">
        <v>4.97</v>
      </c>
      <c r="AH1120" s="4">
        <f t="shared" si="71"/>
        <v>2.5000000000000001E-2</v>
      </c>
      <c r="AI1120" s="4">
        <f t="shared" si="71"/>
        <v>0.12425</v>
      </c>
      <c r="AJ1120" s="4"/>
      <c r="AK1120" s="10">
        <f>Q1120*(0.0119*(2.5^2.995))+R1120*(0.0119*(7.5^2.995))+S1120*(0.0119*(15^2.995))</f>
        <v>4.9699892029396606</v>
      </c>
    </row>
    <row r="1121" spans="1:37" ht="12.75" customHeight="1">
      <c r="A1121" s="12">
        <v>80</v>
      </c>
      <c r="B1121" s="12">
        <v>5</v>
      </c>
      <c r="C1121" s="12">
        <v>2</v>
      </c>
      <c r="D1121" s="5">
        <v>39486</v>
      </c>
      <c r="E1121" s="6" t="s">
        <v>73</v>
      </c>
      <c r="F1121" s="4" t="s">
        <v>131</v>
      </c>
      <c r="G1121" s="11" t="s">
        <v>132</v>
      </c>
      <c r="H1121" s="12" t="s">
        <v>155</v>
      </c>
      <c r="I1121" s="12" t="s">
        <v>40</v>
      </c>
      <c r="J1121" s="12" t="s">
        <v>110</v>
      </c>
      <c r="K1121" s="11">
        <v>21</v>
      </c>
      <c r="L1121" s="4" t="str">
        <f t="shared" si="68"/>
        <v>20-25</v>
      </c>
      <c r="M1121" s="12" t="s">
        <v>76</v>
      </c>
      <c r="N1121" s="12">
        <v>9</v>
      </c>
      <c r="O1121" s="12" t="s">
        <v>77</v>
      </c>
      <c r="P1121" s="6" t="s">
        <v>48</v>
      </c>
      <c r="T1121" s="15">
        <v>2</v>
      </c>
      <c r="AE1121" s="4">
        <f t="shared" si="69"/>
        <v>25</v>
      </c>
      <c r="AF1121" s="8">
        <f t="shared" si="70"/>
        <v>2</v>
      </c>
      <c r="AG1121" s="8">
        <v>846.81</v>
      </c>
      <c r="AH1121" s="4">
        <f t="shared" si="71"/>
        <v>0.05</v>
      </c>
      <c r="AI1121" s="4">
        <f t="shared" si="71"/>
        <v>21.170249999999999</v>
      </c>
      <c r="AK1121" s="10">
        <f>R1121*(0.0428*(7.5^2.858))+S1121*(0.0428*(15^2.858))+T1121*(0.0428*(25^2.858))+U1121*(0.0428*(35^2.858))</f>
        <v>846.81064635675693</v>
      </c>
    </row>
    <row r="1122" spans="1:37" ht="12.75" customHeight="1">
      <c r="A1122" s="12">
        <v>80</v>
      </c>
      <c r="B1122" s="12">
        <v>5</v>
      </c>
      <c r="C1122" s="12">
        <v>2</v>
      </c>
      <c r="D1122" s="5">
        <v>39486</v>
      </c>
      <c r="E1122" s="6" t="s">
        <v>73</v>
      </c>
      <c r="F1122" s="4" t="s">
        <v>131</v>
      </c>
      <c r="G1122" s="11" t="s">
        <v>132</v>
      </c>
      <c r="H1122" s="12" t="s">
        <v>155</v>
      </c>
      <c r="I1122" s="12" t="s">
        <v>40</v>
      </c>
      <c r="J1122" s="12" t="s">
        <v>110</v>
      </c>
      <c r="K1122" s="11">
        <v>21</v>
      </c>
      <c r="L1122" s="4" t="str">
        <f t="shared" si="68"/>
        <v>20-25</v>
      </c>
      <c r="M1122" s="12" t="s">
        <v>76</v>
      </c>
      <c r="N1122" s="12">
        <v>10</v>
      </c>
      <c r="O1122" s="12" t="s">
        <v>134</v>
      </c>
      <c r="P1122" s="12" t="s">
        <v>56</v>
      </c>
      <c r="T1122" s="15">
        <v>1</v>
      </c>
      <c r="AE1122" s="4">
        <f t="shared" si="69"/>
        <v>25</v>
      </c>
      <c r="AF1122" s="8">
        <f t="shared" si="70"/>
        <v>1</v>
      </c>
      <c r="AG1122" s="8">
        <v>261.42</v>
      </c>
      <c r="AH1122" s="4">
        <f t="shared" si="71"/>
        <v>2.5000000000000001E-2</v>
      </c>
      <c r="AI1122" s="4">
        <f t="shared" si="71"/>
        <v>6.5355000000000008</v>
      </c>
      <c r="AK1122" s="10">
        <f>R1122*(0.0683*(7.5^2.563))+S1122*(0.0683*(15^2.563))+T1122*(0.0683*(25^2.563))</f>
        <v>261.42128550317625</v>
      </c>
    </row>
    <row r="1123" spans="1:37" ht="12.75" customHeight="1">
      <c r="A1123" s="12">
        <v>80</v>
      </c>
      <c r="B1123" s="12">
        <v>5</v>
      </c>
      <c r="C1123" s="12">
        <v>2</v>
      </c>
      <c r="D1123" s="5">
        <v>39486</v>
      </c>
      <c r="E1123" s="6" t="s">
        <v>73</v>
      </c>
      <c r="F1123" s="4" t="s">
        <v>131</v>
      </c>
      <c r="G1123" s="11" t="s">
        <v>132</v>
      </c>
      <c r="H1123" s="12" t="s">
        <v>155</v>
      </c>
      <c r="I1123" s="12" t="s">
        <v>40</v>
      </c>
      <c r="J1123" s="12" t="s">
        <v>110</v>
      </c>
      <c r="K1123" s="11">
        <v>21</v>
      </c>
      <c r="L1123" s="4" t="str">
        <f t="shared" si="68"/>
        <v>20-25</v>
      </c>
      <c r="M1123" s="12" t="s">
        <v>76</v>
      </c>
      <c r="N1123" s="12">
        <v>11</v>
      </c>
      <c r="O1123" s="12" t="s">
        <v>87</v>
      </c>
      <c r="P1123" s="6" t="s">
        <v>46</v>
      </c>
      <c r="S1123" s="7">
        <v>1</v>
      </c>
      <c r="AE1123" s="4">
        <f t="shared" si="69"/>
        <v>15</v>
      </c>
      <c r="AF1123" s="8">
        <f t="shared" si="70"/>
        <v>1</v>
      </c>
      <c r="AG1123" s="8">
        <v>54.93</v>
      </c>
      <c r="AH1123" s="4">
        <f t="shared" si="71"/>
        <v>2.5000000000000001E-2</v>
      </c>
      <c r="AI1123" s="4">
        <f t="shared" si="71"/>
        <v>1.3732500000000001</v>
      </c>
      <c r="AK1123" s="10">
        <f>Q1123*(0.0229*((2.5/1.08)^2.958))+R1123*(0.0229*((7.5/1.08)^2.958))+S1123*(0.0229*((15/1.08)^2.958))+T1123*(0.0229*((25/1.08)^2.958))+U1123*(0.0229*((35/1.08)^2.958))</f>
        <v>54.934598899323518</v>
      </c>
    </row>
    <row r="1124" spans="1:37" ht="12.75" customHeight="1">
      <c r="A1124" s="12">
        <v>80</v>
      </c>
      <c r="B1124" s="12">
        <v>5</v>
      </c>
      <c r="C1124" s="12">
        <v>2</v>
      </c>
      <c r="D1124" s="5">
        <v>39486</v>
      </c>
      <c r="E1124" s="6" t="s">
        <v>73</v>
      </c>
      <c r="F1124" s="4" t="s">
        <v>131</v>
      </c>
      <c r="G1124" s="11" t="s">
        <v>132</v>
      </c>
      <c r="H1124" s="12" t="s">
        <v>155</v>
      </c>
      <c r="I1124" s="12" t="s">
        <v>40</v>
      </c>
      <c r="J1124" s="12" t="s">
        <v>110</v>
      </c>
      <c r="K1124" s="11">
        <v>21</v>
      </c>
      <c r="L1124" s="4" t="str">
        <f t="shared" si="68"/>
        <v>20-25</v>
      </c>
      <c r="M1124" s="12" t="s">
        <v>76</v>
      </c>
      <c r="N1124" s="12">
        <v>12</v>
      </c>
      <c r="O1124" s="12" t="s">
        <v>60</v>
      </c>
      <c r="P1124" s="12" t="s">
        <v>48</v>
      </c>
      <c r="R1124" s="7">
        <v>1</v>
      </c>
      <c r="AE1124" s="4">
        <f t="shared" si="69"/>
        <v>7.5</v>
      </c>
      <c r="AF1124" s="8">
        <f t="shared" si="70"/>
        <v>1</v>
      </c>
      <c r="AG1124" s="8">
        <v>7.04</v>
      </c>
      <c r="AH1124" s="4">
        <f t="shared" si="71"/>
        <v>2.5000000000000001E-2</v>
      </c>
      <c r="AI1124" s="4">
        <f t="shared" si="71"/>
        <v>0.17599999999999999</v>
      </c>
      <c r="AK1124" s="10">
        <f>Q1124*(0.0197*(2.5^2.9174))+R1124*(0.0197*(7.5^2.9174))+S1124*(0.0197*(15^2.9174))</f>
        <v>7.0367149081055116</v>
      </c>
    </row>
    <row r="1125" spans="1:37" ht="12.75" customHeight="1">
      <c r="A1125" s="12">
        <v>80</v>
      </c>
      <c r="B1125" s="12">
        <v>5</v>
      </c>
      <c r="C1125" s="12">
        <v>2</v>
      </c>
      <c r="D1125" s="5">
        <v>39486</v>
      </c>
      <c r="E1125" s="6" t="s">
        <v>73</v>
      </c>
      <c r="F1125" s="4" t="s">
        <v>131</v>
      </c>
      <c r="G1125" s="11" t="s">
        <v>132</v>
      </c>
      <c r="H1125" s="12" t="s">
        <v>155</v>
      </c>
      <c r="I1125" s="12" t="s">
        <v>40</v>
      </c>
      <c r="J1125" s="12" t="s">
        <v>110</v>
      </c>
      <c r="K1125" s="11">
        <v>21</v>
      </c>
      <c r="L1125" s="4" t="str">
        <f t="shared" si="68"/>
        <v>20-25</v>
      </c>
      <c r="M1125" s="12" t="s">
        <v>76</v>
      </c>
      <c r="N1125" s="12">
        <v>13</v>
      </c>
      <c r="O1125" s="12" t="s">
        <v>102</v>
      </c>
      <c r="P1125" s="6" t="s">
        <v>63</v>
      </c>
      <c r="T1125" s="7">
        <v>1</v>
      </c>
      <c r="AE1125" s="4">
        <f t="shared" si="69"/>
        <v>25</v>
      </c>
      <c r="AF1125" s="8">
        <f t="shared" si="70"/>
        <v>1</v>
      </c>
      <c r="AG1125" s="8">
        <v>242</v>
      </c>
      <c r="AH1125" s="4">
        <f t="shared" si="71"/>
        <v>2.5000000000000001E-2</v>
      </c>
      <c r="AI1125" s="4">
        <f t="shared" si="71"/>
        <v>6.05</v>
      </c>
      <c r="AK1125" s="10">
        <f>R1125*(0.0153*(7.5^3.0038))+S1125*(0.0153*(15^3.0038))+T1125*(0.0153*(25^3.0038))+U1125*(0.0153*(35^3.0038))</f>
        <v>242.00460433547849</v>
      </c>
    </row>
    <row r="1126" spans="1:37" ht="12.75" customHeight="1">
      <c r="A1126" s="12">
        <v>80</v>
      </c>
      <c r="B1126" s="12">
        <v>5</v>
      </c>
      <c r="C1126" s="12">
        <v>2</v>
      </c>
      <c r="D1126" s="5">
        <v>39486</v>
      </c>
      <c r="E1126" s="6" t="s">
        <v>73</v>
      </c>
      <c r="F1126" s="4" t="s">
        <v>131</v>
      </c>
      <c r="G1126" s="11" t="s">
        <v>132</v>
      </c>
      <c r="H1126" s="12" t="s">
        <v>155</v>
      </c>
      <c r="I1126" s="12" t="s">
        <v>40</v>
      </c>
      <c r="J1126" s="12" t="s">
        <v>110</v>
      </c>
      <c r="K1126" s="11">
        <v>21</v>
      </c>
      <c r="L1126" s="4" t="str">
        <f t="shared" si="68"/>
        <v>20-25</v>
      </c>
      <c r="M1126" s="12" t="s">
        <v>76</v>
      </c>
      <c r="N1126" s="12">
        <v>14</v>
      </c>
      <c r="O1126" s="12" t="s">
        <v>101</v>
      </c>
      <c r="P1126" s="12" t="s">
        <v>46</v>
      </c>
      <c r="T1126" s="15">
        <v>1</v>
      </c>
      <c r="AE1126" s="4">
        <f t="shared" si="69"/>
        <v>25</v>
      </c>
      <c r="AF1126" s="8">
        <f t="shared" si="70"/>
        <v>1</v>
      </c>
      <c r="AG1126" s="8">
        <v>281.55</v>
      </c>
      <c r="AH1126" s="4">
        <f t="shared" si="71"/>
        <v>2.5000000000000001E-2</v>
      </c>
      <c r="AI1126" s="4">
        <f t="shared" si="71"/>
        <v>7.0387500000000003</v>
      </c>
      <c r="AK1126" s="10">
        <f>Q1126*(0.0148*((2.5/1.11359)^3.167))+R1126*(0.0148*((7.5/1.11359)^3.167))+S1126*(0.0148*((15/1.11359)^3.167))+T1126*(0.0148*((25/1.11359)^3.167))+U1126*(0.0148*((35/1.11359)^3.167))</f>
        <v>281.55200669977285</v>
      </c>
    </row>
    <row r="1127" spans="1:37" ht="12.75" customHeight="1">
      <c r="A1127" s="12">
        <v>80</v>
      </c>
      <c r="B1127" s="12">
        <v>5</v>
      </c>
      <c r="C1127" s="12">
        <v>2</v>
      </c>
      <c r="D1127" s="5">
        <v>39486</v>
      </c>
      <c r="E1127" s="6" t="s">
        <v>73</v>
      </c>
      <c r="F1127" s="4" t="s">
        <v>131</v>
      </c>
      <c r="G1127" s="11" t="s">
        <v>132</v>
      </c>
      <c r="H1127" s="12" t="s">
        <v>155</v>
      </c>
      <c r="I1127" s="12" t="s">
        <v>40</v>
      </c>
      <c r="J1127" s="12" t="s">
        <v>110</v>
      </c>
      <c r="K1127" s="11">
        <v>21</v>
      </c>
      <c r="L1127" s="4" t="str">
        <f t="shared" si="68"/>
        <v>20-25</v>
      </c>
      <c r="M1127" s="12" t="s">
        <v>76</v>
      </c>
      <c r="N1127" s="12">
        <v>15</v>
      </c>
      <c r="O1127" s="12" t="s">
        <v>120</v>
      </c>
      <c r="P1127" s="6" t="s">
        <v>54</v>
      </c>
      <c r="U1127" s="7">
        <v>1</v>
      </c>
      <c r="AE1127" s="4">
        <f t="shared" si="69"/>
        <v>35</v>
      </c>
      <c r="AF1127" s="8">
        <f t="shared" si="70"/>
        <v>1</v>
      </c>
      <c r="AG1127" s="8">
        <v>759.68</v>
      </c>
      <c r="AH1127" s="4">
        <f t="shared" si="71"/>
        <v>2.5000000000000001E-2</v>
      </c>
      <c r="AI1127" s="4">
        <f t="shared" si="71"/>
        <v>18.991999999999997</v>
      </c>
      <c r="AJ1127" s="4" t="s">
        <v>140</v>
      </c>
      <c r="AK1127" s="10">
        <f>R1127*(0.0162*(7.5^3.0252))+S1127*(0.0162*(15^3.0252))+T1127*(0.0162*(25^3.0252))+U1127*(0.0162*(35^3.0252))+V1127*(0.0162*(45^3.0252))</f>
        <v>759.67819720000477</v>
      </c>
    </row>
    <row r="1128" spans="1:37" ht="12.75" customHeight="1">
      <c r="A1128" s="12">
        <v>80</v>
      </c>
      <c r="B1128" s="12">
        <v>5</v>
      </c>
      <c r="C1128" s="12">
        <v>2</v>
      </c>
      <c r="D1128" s="5">
        <v>39486</v>
      </c>
      <c r="E1128" s="6" t="s">
        <v>73</v>
      </c>
      <c r="F1128" s="4" t="s">
        <v>131</v>
      </c>
      <c r="G1128" s="11" t="s">
        <v>132</v>
      </c>
      <c r="H1128" s="12" t="s">
        <v>155</v>
      </c>
      <c r="I1128" s="12" t="s">
        <v>40</v>
      </c>
      <c r="J1128" s="12" t="s">
        <v>110</v>
      </c>
      <c r="K1128" s="11">
        <v>21</v>
      </c>
      <c r="L1128" s="4" t="str">
        <f t="shared" si="68"/>
        <v>20-25</v>
      </c>
      <c r="M1128" s="12" t="s">
        <v>76</v>
      </c>
      <c r="N1128" s="12">
        <v>16</v>
      </c>
      <c r="O1128" s="12" t="s">
        <v>112</v>
      </c>
      <c r="P1128" s="6" t="s">
        <v>44</v>
      </c>
      <c r="R1128" s="7">
        <v>1</v>
      </c>
      <c r="AE1128" s="4">
        <f t="shared" si="69"/>
        <v>7.5</v>
      </c>
      <c r="AF1128" s="8">
        <f t="shared" si="70"/>
        <v>1</v>
      </c>
      <c r="AG1128" s="8">
        <v>4.17</v>
      </c>
      <c r="AH1128" s="4">
        <f t="shared" si="71"/>
        <v>2.5000000000000001E-2</v>
      </c>
      <c r="AI1128" s="4">
        <f t="shared" si="71"/>
        <v>0.10425</v>
      </c>
      <c r="AK1128" s="10">
        <f>Q1128*(0.0099*(2.5^2.999))+R1128*(0.0099*(7.5^2.999))+S1128*(0.0099*(15^2.999))+T1128*(0.0099*(25^2.999))</f>
        <v>4.1681556039875671</v>
      </c>
    </row>
    <row r="1129" spans="1:37" ht="12.75" customHeight="1">
      <c r="A1129" s="12">
        <v>80</v>
      </c>
      <c r="B1129" s="12">
        <v>5</v>
      </c>
      <c r="C1129" s="12">
        <v>2</v>
      </c>
      <c r="D1129" s="5">
        <v>39486</v>
      </c>
      <c r="E1129" s="6" t="s">
        <v>73</v>
      </c>
      <c r="F1129" s="4" t="s">
        <v>131</v>
      </c>
      <c r="G1129" s="11" t="s">
        <v>132</v>
      </c>
      <c r="H1129" s="12" t="s">
        <v>155</v>
      </c>
      <c r="I1129" s="12" t="s">
        <v>40</v>
      </c>
      <c r="J1129" s="12" t="s">
        <v>110</v>
      </c>
      <c r="K1129" s="11">
        <v>21</v>
      </c>
      <c r="L1129" s="4" t="str">
        <f t="shared" si="68"/>
        <v>20-25</v>
      </c>
      <c r="M1129" s="12" t="s">
        <v>76</v>
      </c>
      <c r="N1129" s="12">
        <v>17</v>
      </c>
      <c r="O1129" s="12" t="s">
        <v>136</v>
      </c>
      <c r="P1129" s="6" t="s">
        <v>46</v>
      </c>
      <c r="Q1129" s="7">
        <v>1</v>
      </c>
      <c r="AE1129" s="4">
        <f t="shared" si="69"/>
        <v>2.5</v>
      </c>
      <c r="AF1129" s="8">
        <f t="shared" si="70"/>
        <v>1</v>
      </c>
      <c r="AG1129" s="8">
        <v>0.14000000000000001</v>
      </c>
      <c r="AH1129" s="4">
        <f t="shared" si="71"/>
        <v>2.5000000000000001E-2</v>
      </c>
      <c r="AI1129" s="4">
        <f t="shared" si="71"/>
        <v>3.5000000000000005E-3</v>
      </c>
      <c r="AK1129" s="10">
        <f>Q1129*(0.008*(2.5^3.137))</f>
        <v>0.14171890699888887</v>
      </c>
    </row>
    <row r="1130" spans="1:37" ht="12.75" customHeight="1">
      <c r="A1130" s="12">
        <v>81</v>
      </c>
      <c r="B1130" s="12">
        <v>5</v>
      </c>
      <c r="C1130" s="12">
        <v>2</v>
      </c>
      <c r="D1130" s="5">
        <v>39486</v>
      </c>
      <c r="E1130" s="6" t="s">
        <v>73</v>
      </c>
      <c r="F1130" s="4" t="s">
        <v>131</v>
      </c>
      <c r="G1130" s="11" t="s">
        <v>132</v>
      </c>
      <c r="H1130" s="12" t="s">
        <v>155</v>
      </c>
      <c r="I1130" s="12" t="s">
        <v>93</v>
      </c>
      <c r="J1130" s="12" t="s">
        <v>110</v>
      </c>
      <c r="K1130" s="11">
        <v>15</v>
      </c>
      <c r="L1130" s="4" t="str">
        <f t="shared" si="68"/>
        <v>10-15</v>
      </c>
      <c r="M1130" s="12" t="s">
        <v>76</v>
      </c>
      <c r="N1130" s="12">
        <v>1</v>
      </c>
      <c r="O1130" s="12" t="s">
        <v>134</v>
      </c>
      <c r="P1130" s="12" t="s">
        <v>56</v>
      </c>
      <c r="T1130" s="7">
        <v>2</v>
      </c>
      <c r="AE1130" s="4">
        <f t="shared" si="69"/>
        <v>25</v>
      </c>
      <c r="AF1130" s="8">
        <f t="shared" si="70"/>
        <v>2</v>
      </c>
      <c r="AG1130" s="8">
        <v>522.84</v>
      </c>
      <c r="AH1130" s="4">
        <f t="shared" si="71"/>
        <v>0.05</v>
      </c>
      <c r="AI1130" s="4">
        <f t="shared" si="71"/>
        <v>13.071000000000002</v>
      </c>
      <c r="AK1130" s="10">
        <f>R1130*(0.0683*(7.5^2.563))+S1130*(0.0683*(15^2.563))+T1130*(0.0683*(25^2.563))</f>
        <v>522.8425710063525</v>
      </c>
    </row>
    <row r="1131" spans="1:37" ht="12.75" customHeight="1">
      <c r="A1131" s="12">
        <v>81</v>
      </c>
      <c r="B1131" s="12">
        <v>5</v>
      </c>
      <c r="C1131" s="12">
        <v>2</v>
      </c>
      <c r="D1131" s="5">
        <v>39486</v>
      </c>
      <c r="E1131" s="6" t="s">
        <v>73</v>
      </c>
      <c r="F1131" s="4" t="s">
        <v>131</v>
      </c>
      <c r="G1131" s="11" t="s">
        <v>132</v>
      </c>
      <c r="H1131" s="12" t="s">
        <v>155</v>
      </c>
      <c r="I1131" s="12" t="s">
        <v>93</v>
      </c>
      <c r="J1131" s="12" t="s">
        <v>110</v>
      </c>
      <c r="K1131" s="11">
        <v>15</v>
      </c>
      <c r="L1131" s="4" t="str">
        <f t="shared" si="68"/>
        <v>10-15</v>
      </c>
      <c r="M1131" s="12" t="s">
        <v>76</v>
      </c>
      <c r="N1131" s="12">
        <v>2</v>
      </c>
      <c r="O1131" s="12" t="s">
        <v>83</v>
      </c>
      <c r="P1131" s="6" t="s">
        <v>84</v>
      </c>
      <c r="R1131" s="7">
        <v>2</v>
      </c>
      <c r="AE1131" s="4">
        <f t="shared" si="69"/>
        <v>7.5</v>
      </c>
      <c r="AF1131" s="8">
        <f t="shared" si="70"/>
        <v>2</v>
      </c>
      <c r="AG1131" s="8">
        <v>24.61</v>
      </c>
      <c r="AH1131" s="4">
        <f t="shared" si="71"/>
        <v>0.05</v>
      </c>
      <c r="AI1131" s="4">
        <f t="shared" si="71"/>
        <v>0.61524999999999996</v>
      </c>
      <c r="AK1131" s="10">
        <f>Q1131*(0.0349*(2.5^2.9109))+R1131*(0.0349*(7.5^2.9109))+S1131*(0.0349*(15^2.9109))</f>
        <v>24.60771307139456</v>
      </c>
    </row>
    <row r="1132" spans="1:37" ht="12.75" customHeight="1">
      <c r="A1132" s="12">
        <v>81</v>
      </c>
      <c r="B1132" s="12">
        <v>5</v>
      </c>
      <c r="C1132" s="12">
        <v>2</v>
      </c>
      <c r="D1132" s="5">
        <v>39486</v>
      </c>
      <c r="E1132" s="6" t="s">
        <v>73</v>
      </c>
      <c r="F1132" s="4" t="s">
        <v>131</v>
      </c>
      <c r="G1132" s="11" t="s">
        <v>132</v>
      </c>
      <c r="H1132" s="12" t="s">
        <v>155</v>
      </c>
      <c r="I1132" s="12" t="s">
        <v>93</v>
      </c>
      <c r="J1132" s="12" t="s">
        <v>110</v>
      </c>
      <c r="K1132" s="11">
        <v>15</v>
      </c>
      <c r="L1132" s="4" t="str">
        <f t="shared" si="68"/>
        <v>10-15</v>
      </c>
      <c r="M1132" s="12" t="s">
        <v>76</v>
      </c>
      <c r="N1132" s="12">
        <v>3</v>
      </c>
      <c r="O1132" s="12" t="s">
        <v>88</v>
      </c>
      <c r="P1132" s="12" t="s">
        <v>81</v>
      </c>
      <c r="R1132" s="7">
        <v>4</v>
      </c>
      <c r="AE1132" s="4">
        <f t="shared" si="69"/>
        <v>7.5</v>
      </c>
      <c r="AF1132" s="8">
        <f t="shared" si="70"/>
        <v>4</v>
      </c>
      <c r="AG1132" s="8">
        <v>31.42</v>
      </c>
      <c r="AH1132" s="4">
        <f t="shared" si="71"/>
        <v>0.1</v>
      </c>
      <c r="AI1132" s="4">
        <f t="shared" si="71"/>
        <v>0.78550000000000009</v>
      </c>
      <c r="AK1132" s="10">
        <f>R1132*(0.0202*(7.5^2.9595))</f>
        <v>31.416309718174439</v>
      </c>
    </row>
    <row r="1133" spans="1:37" ht="12.75" customHeight="1">
      <c r="A1133" s="12">
        <v>81</v>
      </c>
      <c r="B1133" s="12">
        <v>5</v>
      </c>
      <c r="C1133" s="12">
        <v>2</v>
      </c>
      <c r="D1133" s="5">
        <v>39486</v>
      </c>
      <c r="E1133" s="6" t="s">
        <v>73</v>
      </c>
      <c r="F1133" s="4" t="s">
        <v>131</v>
      </c>
      <c r="G1133" s="11" t="s">
        <v>132</v>
      </c>
      <c r="H1133" s="12" t="s">
        <v>155</v>
      </c>
      <c r="I1133" s="12" t="s">
        <v>93</v>
      </c>
      <c r="J1133" s="12" t="s">
        <v>110</v>
      </c>
      <c r="K1133" s="11">
        <v>15</v>
      </c>
      <c r="L1133" s="4" t="str">
        <f t="shared" si="68"/>
        <v>10-15</v>
      </c>
      <c r="M1133" s="12" t="s">
        <v>76</v>
      </c>
      <c r="N1133" s="12">
        <v>4</v>
      </c>
      <c r="O1133" s="12" t="s">
        <v>69</v>
      </c>
      <c r="P1133" s="12" t="s">
        <v>48</v>
      </c>
      <c r="S1133" s="7">
        <v>1</v>
      </c>
      <c r="AE1133" s="4">
        <f t="shared" si="69"/>
        <v>15</v>
      </c>
      <c r="AF1133" s="8">
        <f t="shared" si="70"/>
        <v>1</v>
      </c>
      <c r="AG1133" s="8">
        <v>109.47</v>
      </c>
      <c r="AH1133" s="4">
        <f t="shared" si="71"/>
        <v>2.5000000000000001E-2</v>
      </c>
      <c r="AI1133" s="4">
        <f t="shared" si="71"/>
        <v>2.7367499999999998</v>
      </c>
      <c r="AK1133" s="10">
        <f>Q1133*(0.029*(2.5^2.98))+R1133*(0.029*(7.5^2.98))+S1133*(0.0222*(15^3.14))</f>
        <v>109.46607034280856</v>
      </c>
    </row>
    <row r="1134" spans="1:37" ht="12.75" customHeight="1">
      <c r="A1134" s="12">
        <v>81</v>
      </c>
      <c r="B1134" s="12">
        <v>5</v>
      </c>
      <c r="C1134" s="12">
        <v>2</v>
      </c>
      <c r="D1134" s="5">
        <v>39486</v>
      </c>
      <c r="E1134" s="6" t="s">
        <v>73</v>
      </c>
      <c r="F1134" s="4" t="s">
        <v>131</v>
      </c>
      <c r="G1134" s="11" t="s">
        <v>132</v>
      </c>
      <c r="H1134" s="12" t="s">
        <v>155</v>
      </c>
      <c r="I1134" s="12" t="s">
        <v>93</v>
      </c>
      <c r="J1134" s="12" t="s">
        <v>110</v>
      </c>
      <c r="K1134" s="11">
        <v>15</v>
      </c>
      <c r="L1134" s="4" t="str">
        <f t="shared" si="68"/>
        <v>10-15</v>
      </c>
      <c r="M1134" s="12" t="s">
        <v>76</v>
      </c>
      <c r="N1134" s="12">
        <v>5</v>
      </c>
      <c r="O1134" s="12" t="s">
        <v>53</v>
      </c>
      <c r="P1134" s="12" t="s">
        <v>54</v>
      </c>
      <c r="T1134" s="7">
        <v>1</v>
      </c>
      <c r="AE1134" s="4">
        <f t="shared" si="69"/>
        <v>25</v>
      </c>
      <c r="AF1134" s="8">
        <f t="shared" si="70"/>
        <v>1</v>
      </c>
      <c r="AG1134" s="8">
        <v>256.24</v>
      </c>
      <c r="AH1134" s="4">
        <f t="shared" si="71"/>
        <v>2.5000000000000001E-2</v>
      </c>
      <c r="AI1134" s="4">
        <f t="shared" si="71"/>
        <v>6.4060000000000006</v>
      </c>
      <c r="AK1134" s="10">
        <f>Q1134*(0.026*(2.5^2.87))+R1134*(0.026*(7.5^2.87))+S1134*(0.0236*((15/1.1)^2.975))+T1134*(0.0236*((25/1.1)^2.975))+U1134*(0.0236*((35/1.1)^2.975))</f>
        <v>256.23608514741147</v>
      </c>
    </row>
    <row r="1135" spans="1:37" ht="12.75" customHeight="1">
      <c r="A1135" s="12">
        <v>81</v>
      </c>
      <c r="B1135" s="12">
        <v>5</v>
      </c>
      <c r="C1135" s="12">
        <v>2</v>
      </c>
      <c r="D1135" s="5">
        <v>39486</v>
      </c>
      <c r="E1135" s="6" t="s">
        <v>73</v>
      </c>
      <c r="F1135" s="4" t="s">
        <v>131</v>
      </c>
      <c r="G1135" s="11" t="s">
        <v>132</v>
      </c>
      <c r="H1135" s="12" t="s">
        <v>155</v>
      </c>
      <c r="I1135" s="12" t="s">
        <v>93</v>
      </c>
      <c r="J1135" s="12" t="s">
        <v>110</v>
      </c>
      <c r="K1135" s="11">
        <v>15</v>
      </c>
      <c r="L1135" s="4" t="str">
        <f t="shared" si="68"/>
        <v>10-15</v>
      </c>
      <c r="M1135" s="12" t="s">
        <v>76</v>
      </c>
      <c r="N1135" s="12">
        <v>6</v>
      </c>
      <c r="O1135" s="12" t="s">
        <v>121</v>
      </c>
      <c r="P1135" s="6" t="s">
        <v>56</v>
      </c>
      <c r="U1135" s="7">
        <v>1</v>
      </c>
      <c r="AE1135" s="4">
        <f t="shared" si="69"/>
        <v>35</v>
      </c>
      <c r="AF1135" s="8">
        <f t="shared" si="70"/>
        <v>1</v>
      </c>
      <c r="AG1135" s="8">
        <v>1362.24</v>
      </c>
      <c r="AH1135" s="4">
        <f t="shared" si="71"/>
        <v>2.5000000000000001E-2</v>
      </c>
      <c r="AI1135" s="4">
        <f t="shared" si="71"/>
        <v>34.055999999999997</v>
      </c>
      <c r="AK1135" s="10">
        <f>S1135*(0.0203*(15^3.126))+T1135*(0.0203*(25^3.126))+U1135*(0.0203*(35^3.126))</f>
        <v>1362.2372273563635</v>
      </c>
    </row>
    <row r="1136" spans="1:37" ht="12.75" customHeight="1">
      <c r="A1136" s="12">
        <v>81</v>
      </c>
      <c r="B1136" s="12">
        <v>5</v>
      </c>
      <c r="C1136" s="12">
        <v>2</v>
      </c>
      <c r="D1136" s="5">
        <v>39486</v>
      </c>
      <c r="E1136" s="6" t="s">
        <v>73</v>
      </c>
      <c r="F1136" s="4" t="s">
        <v>131</v>
      </c>
      <c r="G1136" s="11" t="s">
        <v>132</v>
      </c>
      <c r="H1136" s="12" t="s">
        <v>155</v>
      </c>
      <c r="I1136" s="12" t="s">
        <v>93</v>
      </c>
      <c r="J1136" s="12" t="s">
        <v>110</v>
      </c>
      <c r="K1136" s="11">
        <v>15</v>
      </c>
      <c r="L1136" s="4" t="str">
        <f t="shared" si="68"/>
        <v>10-15</v>
      </c>
      <c r="M1136" s="12" t="s">
        <v>76</v>
      </c>
      <c r="N1136" s="12">
        <v>7</v>
      </c>
      <c r="O1136" s="12" t="s">
        <v>87</v>
      </c>
      <c r="P1136" s="6" t="s">
        <v>46</v>
      </c>
      <c r="T1136" s="7">
        <v>1</v>
      </c>
      <c r="AE1136" s="4">
        <f t="shared" si="69"/>
        <v>25</v>
      </c>
      <c r="AF1136" s="8">
        <f t="shared" si="70"/>
        <v>1</v>
      </c>
      <c r="AG1136" s="8">
        <v>248.93</v>
      </c>
      <c r="AH1136" s="4">
        <f t="shared" si="71"/>
        <v>2.5000000000000001E-2</v>
      </c>
      <c r="AI1136" s="4">
        <f t="shared" si="71"/>
        <v>6.2232500000000002</v>
      </c>
      <c r="AK1136" s="10">
        <f>Q1136*(0.0229*((2.5/1.08)^2.958))+R1136*(0.0229*((7.5/1.08)^2.958))+S1136*(0.0229*((15/1.08)^2.958))+T1136*(0.0229*((25/1.08)^2.958))+U1136*(0.0229*((35/1.08)^2.958))</f>
        <v>248.92846396069424</v>
      </c>
    </row>
    <row r="1137" spans="1:37" ht="12.75" customHeight="1">
      <c r="A1137" s="12">
        <v>81</v>
      </c>
      <c r="B1137" s="12">
        <v>5</v>
      </c>
      <c r="C1137" s="12">
        <v>2</v>
      </c>
      <c r="D1137" s="5">
        <v>39486</v>
      </c>
      <c r="E1137" s="6" t="s">
        <v>73</v>
      </c>
      <c r="F1137" s="4" t="s">
        <v>131</v>
      </c>
      <c r="G1137" s="11" t="s">
        <v>132</v>
      </c>
      <c r="H1137" s="12" t="s">
        <v>155</v>
      </c>
      <c r="I1137" s="12" t="s">
        <v>93</v>
      </c>
      <c r="J1137" s="12" t="s">
        <v>110</v>
      </c>
      <c r="K1137" s="11">
        <v>15</v>
      </c>
      <c r="L1137" s="4" t="str">
        <f t="shared" si="68"/>
        <v>10-15</v>
      </c>
      <c r="M1137" s="12" t="s">
        <v>76</v>
      </c>
      <c r="N1137" s="12">
        <v>8</v>
      </c>
      <c r="O1137" s="12" t="s">
        <v>59</v>
      </c>
      <c r="P1137" s="6" t="s">
        <v>46</v>
      </c>
      <c r="R1137" s="7">
        <v>4</v>
      </c>
      <c r="S1137" s="7">
        <v>1</v>
      </c>
      <c r="AE1137" s="4">
        <f t="shared" si="69"/>
        <v>9</v>
      </c>
      <c r="AF1137" s="8">
        <f t="shared" si="70"/>
        <v>5</v>
      </c>
      <c r="AG1137" s="8">
        <v>56.01</v>
      </c>
      <c r="AH1137" s="4">
        <f t="shared" si="71"/>
        <v>0.125</v>
      </c>
      <c r="AI1137" s="4">
        <f t="shared" si="71"/>
        <v>1.40025</v>
      </c>
      <c r="AK1137" s="10">
        <f>Q1137*(0.0093*(2.5^3.07))+R1137*(0.0093*(7.5^3.07))+S1137*(0.0093*(15^3.07))+T1137*(0.0126*(25^3.0673))</f>
        <v>56.009709822160566</v>
      </c>
    </row>
    <row r="1138" spans="1:37" s="13" customFormat="1" ht="12.75" customHeight="1">
      <c r="A1138" s="12">
        <v>81</v>
      </c>
      <c r="B1138" s="12">
        <v>5</v>
      </c>
      <c r="C1138" s="12">
        <v>2</v>
      </c>
      <c r="D1138" s="5">
        <v>39486</v>
      </c>
      <c r="E1138" s="6" t="s">
        <v>73</v>
      </c>
      <c r="F1138" s="4" t="s">
        <v>131</v>
      </c>
      <c r="G1138" s="11" t="s">
        <v>132</v>
      </c>
      <c r="H1138" s="12" t="s">
        <v>155</v>
      </c>
      <c r="I1138" s="12" t="s">
        <v>93</v>
      </c>
      <c r="J1138" s="12" t="s">
        <v>110</v>
      </c>
      <c r="K1138" s="11">
        <v>15</v>
      </c>
      <c r="L1138" s="4" t="str">
        <f t="shared" si="68"/>
        <v>10-15</v>
      </c>
      <c r="M1138" s="12" t="s">
        <v>76</v>
      </c>
      <c r="N1138" s="12">
        <v>9</v>
      </c>
      <c r="O1138" s="12" t="s">
        <v>60</v>
      </c>
      <c r="P1138" s="12" t="s">
        <v>48</v>
      </c>
      <c r="Q1138" s="7"/>
      <c r="R1138" s="7">
        <v>2</v>
      </c>
      <c r="S1138" s="7"/>
      <c r="T1138" s="7"/>
      <c r="U1138" s="7"/>
      <c r="V1138" s="7"/>
      <c r="W1138" s="7"/>
      <c r="X1138" s="7"/>
      <c r="Y1138" s="7"/>
      <c r="Z1138" s="7"/>
      <c r="AA1138" s="7"/>
      <c r="AB1138" s="7"/>
      <c r="AC1138" s="7"/>
      <c r="AD1138" s="7"/>
      <c r="AE1138" s="4">
        <f t="shared" si="69"/>
        <v>7.5</v>
      </c>
      <c r="AF1138" s="8">
        <f t="shared" si="70"/>
        <v>2</v>
      </c>
      <c r="AG1138" s="8">
        <v>14.07</v>
      </c>
      <c r="AH1138" s="4">
        <f t="shared" si="71"/>
        <v>0.05</v>
      </c>
      <c r="AI1138" s="4">
        <f t="shared" si="71"/>
        <v>0.35175000000000001</v>
      </c>
      <c r="AJ1138" s="4"/>
      <c r="AK1138" s="10">
        <f>Q1138*(0.0197*(2.5^2.9174))+R1138*(0.0197*(7.5^2.9174))+S1138*(0.0197*(15^2.9174))</f>
        <v>14.073429816211023</v>
      </c>
    </row>
    <row r="1139" spans="1:37" ht="12.75" customHeight="1">
      <c r="A1139" s="12">
        <v>81</v>
      </c>
      <c r="B1139" s="12">
        <v>5</v>
      </c>
      <c r="C1139" s="12">
        <v>2</v>
      </c>
      <c r="D1139" s="5">
        <v>39486</v>
      </c>
      <c r="E1139" s="6" t="s">
        <v>73</v>
      </c>
      <c r="F1139" s="4" t="s">
        <v>131</v>
      </c>
      <c r="G1139" s="11" t="s">
        <v>132</v>
      </c>
      <c r="H1139" s="12" t="s">
        <v>155</v>
      </c>
      <c r="I1139" s="12" t="s">
        <v>93</v>
      </c>
      <c r="J1139" s="12" t="s">
        <v>110</v>
      </c>
      <c r="K1139" s="11">
        <v>15</v>
      </c>
      <c r="L1139" s="4" t="str">
        <f t="shared" si="68"/>
        <v>10-15</v>
      </c>
      <c r="M1139" s="12" t="s">
        <v>76</v>
      </c>
      <c r="N1139" s="12">
        <v>10</v>
      </c>
      <c r="O1139" s="12" t="s">
        <v>85</v>
      </c>
      <c r="P1139" s="6" t="s">
        <v>46</v>
      </c>
      <c r="Q1139" s="7">
        <v>2</v>
      </c>
      <c r="AE1139" s="4">
        <f t="shared" si="69"/>
        <v>2.5</v>
      </c>
      <c r="AF1139" s="8">
        <f t="shared" si="70"/>
        <v>2</v>
      </c>
      <c r="AG1139" s="8">
        <v>0.28000000000000003</v>
      </c>
      <c r="AH1139" s="4">
        <f t="shared" si="71"/>
        <v>0.05</v>
      </c>
      <c r="AI1139" s="4">
        <f t="shared" si="71"/>
        <v>7.000000000000001E-3</v>
      </c>
      <c r="AK1139" s="10">
        <f>Q1139*(0.0091*(2.5^3))+R1139*(0.0091*(7.5^3))</f>
        <v>0.28437499999999999</v>
      </c>
    </row>
    <row r="1140" spans="1:37" ht="12.75" customHeight="1">
      <c r="A1140" s="12">
        <v>81</v>
      </c>
      <c r="B1140" s="12">
        <v>5</v>
      </c>
      <c r="C1140" s="12">
        <v>2</v>
      </c>
      <c r="D1140" s="5">
        <v>39486</v>
      </c>
      <c r="E1140" s="6" t="s">
        <v>73</v>
      </c>
      <c r="F1140" s="4" t="s">
        <v>131</v>
      </c>
      <c r="G1140" s="11" t="s">
        <v>132</v>
      </c>
      <c r="H1140" s="12" t="s">
        <v>155</v>
      </c>
      <c r="I1140" s="12" t="s">
        <v>93</v>
      </c>
      <c r="J1140" s="12" t="s">
        <v>110</v>
      </c>
      <c r="K1140" s="11">
        <v>15</v>
      </c>
      <c r="L1140" s="4" t="str">
        <f t="shared" si="68"/>
        <v>10-15</v>
      </c>
      <c r="M1140" s="12" t="s">
        <v>76</v>
      </c>
      <c r="N1140" s="12">
        <v>11</v>
      </c>
      <c r="O1140" s="12" t="s">
        <v>71</v>
      </c>
      <c r="P1140" s="6" t="s">
        <v>46</v>
      </c>
      <c r="Q1140" s="7">
        <v>2</v>
      </c>
      <c r="AE1140" s="4">
        <f t="shared" si="69"/>
        <v>2.5</v>
      </c>
      <c r="AF1140" s="8">
        <f t="shared" si="70"/>
        <v>2</v>
      </c>
      <c r="AG1140" s="8">
        <v>0.28000000000000003</v>
      </c>
      <c r="AH1140" s="4">
        <f t="shared" si="71"/>
        <v>0.05</v>
      </c>
      <c r="AI1140" s="4">
        <f t="shared" si="71"/>
        <v>7.000000000000001E-3</v>
      </c>
      <c r="AK1140" s="10">
        <f>Q1140*(0.0089*(2.5^3))+R1140*(0.0089*(7.5^3))</f>
        <v>0.27812500000000001</v>
      </c>
    </row>
    <row r="1141" spans="1:37" ht="12.75" customHeight="1">
      <c r="A1141" s="12">
        <v>81</v>
      </c>
      <c r="B1141" s="12">
        <v>5</v>
      </c>
      <c r="C1141" s="12">
        <v>2</v>
      </c>
      <c r="D1141" s="5">
        <v>39486</v>
      </c>
      <c r="E1141" s="6" t="s">
        <v>73</v>
      </c>
      <c r="F1141" s="4" t="s">
        <v>131</v>
      </c>
      <c r="G1141" s="11" t="s">
        <v>132</v>
      </c>
      <c r="H1141" s="12" t="s">
        <v>155</v>
      </c>
      <c r="I1141" s="12" t="s">
        <v>93</v>
      </c>
      <c r="J1141" s="12" t="s">
        <v>110</v>
      </c>
      <c r="K1141" s="11">
        <v>15</v>
      </c>
      <c r="L1141" s="4" t="str">
        <f t="shared" si="68"/>
        <v>10-15</v>
      </c>
      <c r="M1141" s="12" t="s">
        <v>76</v>
      </c>
      <c r="N1141" s="12">
        <v>12</v>
      </c>
      <c r="O1141" s="12" t="s">
        <v>55</v>
      </c>
      <c r="P1141" s="6" t="s">
        <v>56</v>
      </c>
      <c r="Q1141" s="7">
        <v>1</v>
      </c>
      <c r="AE1141" s="4">
        <f t="shared" si="69"/>
        <v>2.5</v>
      </c>
      <c r="AF1141" s="8">
        <f t="shared" si="70"/>
        <v>1</v>
      </c>
      <c r="AG1141" s="8">
        <v>0.17</v>
      </c>
      <c r="AH1141" s="4">
        <f t="shared" si="71"/>
        <v>2.5000000000000001E-2</v>
      </c>
      <c r="AI1141" s="4">
        <f t="shared" si="71"/>
        <v>4.2500000000000003E-3</v>
      </c>
      <c r="AK1141" s="10">
        <f>Q1141*(0.0109*(2.5^3.0249))+R1141*(0.0109*(7.5^3.0249))</f>
        <v>0.17424295598865394</v>
      </c>
    </row>
    <row r="1142" spans="1:37" ht="12.75" customHeight="1">
      <c r="A1142" s="12">
        <v>81</v>
      </c>
      <c r="B1142" s="12">
        <v>5</v>
      </c>
      <c r="C1142" s="12">
        <v>2</v>
      </c>
      <c r="D1142" s="5">
        <v>39486</v>
      </c>
      <c r="E1142" s="6" t="s">
        <v>73</v>
      </c>
      <c r="F1142" s="4" t="s">
        <v>131</v>
      </c>
      <c r="G1142" s="11" t="s">
        <v>132</v>
      </c>
      <c r="H1142" s="12" t="s">
        <v>155</v>
      </c>
      <c r="I1142" s="12" t="s">
        <v>93</v>
      </c>
      <c r="J1142" s="12" t="s">
        <v>110</v>
      </c>
      <c r="K1142" s="11">
        <v>15</v>
      </c>
      <c r="L1142" s="4" t="str">
        <f t="shared" si="68"/>
        <v>10-15</v>
      </c>
      <c r="M1142" s="12" t="s">
        <v>76</v>
      </c>
      <c r="N1142" s="12">
        <v>13</v>
      </c>
      <c r="O1142" s="12" t="s">
        <v>66</v>
      </c>
      <c r="P1142" s="12" t="s">
        <v>46</v>
      </c>
      <c r="Q1142" s="15">
        <v>1</v>
      </c>
      <c r="AE1142" s="4">
        <f t="shared" si="69"/>
        <v>2.5</v>
      </c>
      <c r="AF1142" s="8">
        <f t="shared" si="70"/>
        <v>1</v>
      </c>
      <c r="AG1142" s="8">
        <v>0.28000000000000003</v>
      </c>
      <c r="AH1142" s="4">
        <f t="shared" si="71"/>
        <v>2.5000000000000001E-2</v>
      </c>
      <c r="AI1142" s="4">
        <f t="shared" si="71"/>
        <v>7.000000000000001E-3</v>
      </c>
      <c r="AK1142" s="10">
        <f>Q1142*(0.0213*(2.5^2.8235))+R1142*(0.0213*(7.5^2.8235))</f>
        <v>0.28311522044385118</v>
      </c>
    </row>
    <row r="1143" spans="1:37" ht="12.75" customHeight="1">
      <c r="A1143" s="12">
        <v>82</v>
      </c>
      <c r="B1143" s="12">
        <v>6</v>
      </c>
      <c r="C1143" s="12">
        <v>1</v>
      </c>
      <c r="D1143" s="5">
        <v>39490</v>
      </c>
      <c r="E1143" s="6" t="s">
        <v>37</v>
      </c>
      <c r="F1143" s="12" t="s">
        <v>38</v>
      </c>
      <c r="G1143" s="4" t="s">
        <v>38</v>
      </c>
      <c r="H1143" s="12" t="s">
        <v>152</v>
      </c>
      <c r="I1143" s="12" t="s">
        <v>40</v>
      </c>
      <c r="J1143" s="12" t="s">
        <v>41</v>
      </c>
      <c r="K1143" s="11">
        <v>35</v>
      </c>
      <c r="L1143" s="4" t="str">
        <f t="shared" si="68"/>
        <v>30-35</v>
      </c>
      <c r="M1143" s="12" t="s">
        <v>42</v>
      </c>
      <c r="N1143" s="12">
        <v>1</v>
      </c>
      <c r="O1143" s="12" t="s">
        <v>59</v>
      </c>
      <c r="P1143" s="6" t="s">
        <v>46</v>
      </c>
      <c r="R1143" s="7">
        <v>2</v>
      </c>
      <c r="S1143" s="7">
        <v>3</v>
      </c>
      <c r="AE1143" s="4">
        <f t="shared" si="69"/>
        <v>12</v>
      </c>
      <c r="AF1143" s="8">
        <f t="shared" si="70"/>
        <v>5</v>
      </c>
      <c r="AG1143" s="8">
        <v>122.85</v>
      </c>
      <c r="AH1143" s="4">
        <f t="shared" si="71"/>
        <v>0.125</v>
      </c>
      <c r="AI1143" s="4">
        <f t="shared" si="71"/>
        <v>3.07125</v>
      </c>
      <c r="AJ1143" s="4" t="s">
        <v>162</v>
      </c>
      <c r="AK1143" s="10">
        <f>Q1143*(0.0093*(2.5^3.07))+R1143*(0.0093*(7.5^3.07))+S1143*(0.0093*(15^3.07))+T1143*(0.0126*(25^3.0673))</f>
        <v>122.85175090589212</v>
      </c>
    </row>
    <row r="1144" spans="1:37" ht="12.75" customHeight="1">
      <c r="A1144" s="12">
        <v>82</v>
      </c>
      <c r="B1144" s="12">
        <v>6</v>
      </c>
      <c r="C1144" s="12">
        <v>1</v>
      </c>
      <c r="D1144" s="5">
        <v>39490</v>
      </c>
      <c r="E1144" s="6" t="s">
        <v>37</v>
      </c>
      <c r="F1144" s="12" t="s">
        <v>38</v>
      </c>
      <c r="G1144" s="4" t="s">
        <v>38</v>
      </c>
      <c r="H1144" s="12" t="s">
        <v>152</v>
      </c>
      <c r="I1144" s="12" t="s">
        <v>40</v>
      </c>
      <c r="J1144" s="12" t="s">
        <v>41</v>
      </c>
      <c r="K1144" s="11">
        <v>35</v>
      </c>
      <c r="L1144" s="4" t="str">
        <f t="shared" si="68"/>
        <v>30-35</v>
      </c>
      <c r="M1144" s="12" t="s">
        <v>42</v>
      </c>
      <c r="N1144" s="12">
        <v>2</v>
      </c>
      <c r="O1144" s="12" t="s">
        <v>135</v>
      </c>
      <c r="P1144" s="6" t="s">
        <v>46</v>
      </c>
      <c r="S1144" s="7">
        <v>10</v>
      </c>
      <c r="AE1144" s="4">
        <f t="shared" si="69"/>
        <v>15</v>
      </c>
      <c r="AF1144" s="8">
        <f t="shared" si="70"/>
        <v>10</v>
      </c>
      <c r="AG1144" s="8">
        <v>510.26</v>
      </c>
      <c r="AH1144" s="4">
        <f t="shared" si="71"/>
        <v>0.25</v>
      </c>
      <c r="AI1144" s="4">
        <f t="shared" si="71"/>
        <v>12.756499999999999</v>
      </c>
      <c r="AK1144" s="10">
        <f>Q1144*(0.0126*(2.5^3.0673))+R1144*(0.0126*(7.5^3.0673))+S1144*(0.0126*(15^3.0673))</f>
        <v>510.26439339633379</v>
      </c>
    </row>
    <row r="1145" spans="1:37" ht="12.75" customHeight="1">
      <c r="A1145" s="12">
        <v>82</v>
      </c>
      <c r="B1145" s="12">
        <v>6</v>
      </c>
      <c r="C1145" s="12">
        <v>1</v>
      </c>
      <c r="D1145" s="5">
        <v>39490</v>
      </c>
      <c r="E1145" s="6" t="s">
        <v>37</v>
      </c>
      <c r="F1145" s="12" t="s">
        <v>38</v>
      </c>
      <c r="G1145" s="4" t="s">
        <v>38</v>
      </c>
      <c r="H1145" s="12" t="s">
        <v>152</v>
      </c>
      <c r="I1145" s="12" t="s">
        <v>40</v>
      </c>
      <c r="J1145" s="12" t="s">
        <v>41</v>
      </c>
      <c r="K1145" s="11">
        <v>35</v>
      </c>
      <c r="L1145" s="4" t="str">
        <f t="shared" si="68"/>
        <v>30-35</v>
      </c>
      <c r="M1145" s="12" t="s">
        <v>42</v>
      </c>
      <c r="N1145" s="12">
        <v>3</v>
      </c>
      <c r="O1145" s="12" t="s">
        <v>112</v>
      </c>
      <c r="P1145" s="6" t="s">
        <v>44</v>
      </c>
      <c r="R1145" s="7">
        <v>2</v>
      </c>
      <c r="AE1145" s="4">
        <f t="shared" si="69"/>
        <v>7.5</v>
      </c>
      <c r="AF1145" s="8">
        <f t="shared" si="70"/>
        <v>2</v>
      </c>
      <c r="AG1145" s="8">
        <v>8.34</v>
      </c>
      <c r="AH1145" s="4">
        <f t="shared" si="71"/>
        <v>0.05</v>
      </c>
      <c r="AI1145" s="4">
        <f t="shared" si="71"/>
        <v>0.20849999999999999</v>
      </c>
      <c r="AK1145" s="10">
        <f>Q1145*(0.0099*(2.5^2.999))+R1145*(0.0099*(7.5^2.999))+S1145*(0.0099*(15^2.999))+T1145*(0.0099*(25^2.999))</f>
        <v>8.3363112079751343</v>
      </c>
    </row>
    <row r="1146" spans="1:37" ht="12.75" customHeight="1">
      <c r="A1146" s="12">
        <v>82</v>
      </c>
      <c r="B1146" s="12">
        <v>6</v>
      </c>
      <c r="C1146" s="12">
        <v>1</v>
      </c>
      <c r="D1146" s="5">
        <v>39490</v>
      </c>
      <c r="E1146" s="6" t="s">
        <v>37</v>
      </c>
      <c r="F1146" s="12" t="s">
        <v>38</v>
      </c>
      <c r="G1146" s="4" t="s">
        <v>38</v>
      </c>
      <c r="H1146" s="12" t="s">
        <v>152</v>
      </c>
      <c r="I1146" s="12" t="s">
        <v>40</v>
      </c>
      <c r="J1146" s="12" t="s">
        <v>41</v>
      </c>
      <c r="K1146" s="11">
        <v>35</v>
      </c>
      <c r="L1146" s="4" t="str">
        <f t="shared" si="68"/>
        <v>30-35</v>
      </c>
      <c r="M1146" s="12" t="s">
        <v>42</v>
      </c>
      <c r="N1146" s="12">
        <v>4</v>
      </c>
      <c r="O1146" s="12" t="s">
        <v>62</v>
      </c>
      <c r="P1146" s="12" t="s">
        <v>63</v>
      </c>
      <c r="R1146" s="7">
        <v>1</v>
      </c>
      <c r="AE1146" s="4">
        <f t="shared" si="69"/>
        <v>7.5</v>
      </c>
      <c r="AF1146" s="8">
        <f t="shared" si="70"/>
        <v>1</v>
      </c>
      <c r="AG1146" s="8">
        <v>6.22</v>
      </c>
      <c r="AH1146" s="4">
        <f t="shared" si="71"/>
        <v>2.5000000000000001E-2</v>
      </c>
      <c r="AI1146" s="4">
        <f t="shared" si="71"/>
        <v>0.1555</v>
      </c>
      <c r="AK1146" s="10">
        <f>R1146*(0.0114*(7.5^3.128))+S1146*(0.0114*(15^3.128))+T1146*(0.0114*(25^3.128))+U1146*(0.0114*(35^3.128))</f>
        <v>6.2243855127961885</v>
      </c>
    </row>
    <row r="1147" spans="1:37" s="9" customFormat="1" ht="12.75" customHeight="1">
      <c r="A1147" s="12">
        <v>82</v>
      </c>
      <c r="B1147" s="12">
        <v>6</v>
      </c>
      <c r="C1147" s="12">
        <v>1</v>
      </c>
      <c r="D1147" s="5">
        <v>39490</v>
      </c>
      <c r="E1147" s="6" t="s">
        <v>37</v>
      </c>
      <c r="F1147" s="12" t="s">
        <v>38</v>
      </c>
      <c r="G1147" s="4" t="s">
        <v>38</v>
      </c>
      <c r="H1147" s="12" t="s">
        <v>152</v>
      </c>
      <c r="I1147" s="12" t="s">
        <v>40</v>
      </c>
      <c r="J1147" s="12" t="s">
        <v>41</v>
      </c>
      <c r="K1147" s="11">
        <v>35</v>
      </c>
      <c r="L1147" s="4" t="str">
        <f t="shared" si="68"/>
        <v>30-35</v>
      </c>
      <c r="M1147" s="12" t="s">
        <v>42</v>
      </c>
      <c r="N1147" s="12">
        <v>5</v>
      </c>
      <c r="O1147" s="12" t="s">
        <v>47</v>
      </c>
      <c r="P1147" s="12" t="s">
        <v>48</v>
      </c>
      <c r="Q1147" s="7"/>
      <c r="R1147" s="15">
        <v>3</v>
      </c>
      <c r="S1147" s="7"/>
      <c r="T1147" s="7"/>
      <c r="U1147" s="7"/>
      <c r="V1147" s="7"/>
      <c r="W1147" s="7"/>
      <c r="X1147" s="7"/>
      <c r="Y1147" s="7"/>
      <c r="Z1147" s="7"/>
      <c r="AA1147" s="7"/>
      <c r="AB1147" s="7"/>
      <c r="AC1147" s="7"/>
      <c r="AD1147" s="7"/>
      <c r="AE1147" s="4">
        <f t="shared" si="69"/>
        <v>7.5</v>
      </c>
      <c r="AF1147" s="8">
        <f t="shared" si="70"/>
        <v>3</v>
      </c>
      <c r="AG1147" s="8">
        <v>37.020000000000003</v>
      </c>
      <c r="AH1147" s="4">
        <f t="shared" si="71"/>
        <v>7.4999999999999997E-2</v>
      </c>
      <c r="AI1147" s="4">
        <f t="shared" si="71"/>
        <v>0.9255000000000001</v>
      </c>
      <c r="AJ1147" s="4"/>
      <c r="AK1147" s="10">
        <f>Q1147*(0.0251*(2.5^3.076))+R1147*(0.0251*(7.5^3.076))+S1147*(0.0251*(15^3.076))</f>
        <v>37.024007256721397</v>
      </c>
    </row>
    <row r="1148" spans="1:37" ht="12.75" customHeight="1">
      <c r="A1148" s="12">
        <v>82</v>
      </c>
      <c r="B1148" s="12">
        <v>6</v>
      </c>
      <c r="C1148" s="12">
        <v>1</v>
      </c>
      <c r="D1148" s="5">
        <v>39490</v>
      </c>
      <c r="E1148" s="6" t="s">
        <v>37</v>
      </c>
      <c r="F1148" s="12" t="s">
        <v>38</v>
      </c>
      <c r="G1148" s="4" t="s">
        <v>38</v>
      </c>
      <c r="H1148" s="12" t="s">
        <v>152</v>
      </c>
      <c r="I1148" s="12" t="s">
        <v>40</v>
      </c>
      <c r="J1148" s="12" t="s">
        <v>41</v>
      </c>
      <c r="K1148" s="11">
        <v>35</v>
      </c>
      <c r="L1148" s="4" t="str">
        <f t="shared" si="68"/>
        <v>30-35</v>
      </c>
      <c r="M1148" s="12" t="s">
        <v>42</v>
      </c>
      <c r="N1148" s="12">
        <v>6</v>
      </c>
      <c r="O1148" s="4" t="s">
        <v>78</v>
      </c>
      <c r="P1148" s="12" t="s">
        <v>44</v>
      </c>
      <c r="U1148" s="7">
        <v>12</v>
      </c>
      <c r="AE1148" s="4">
        <f t="shared" si="69"/>
        <v>35</v>
      </c>
      <c r="AF1148" s="8">
        <f t="shared" si="70"/>
        <v>12</v>
      </c>
      <c r="AG1148" s="8">
        <v>5998.18</v>
      </c>
      <c r="AH1148" s="4">
        <f t="shared" si="71"/>
        <v>0.3</v>
      </c>
      <c r="AI1148" s="4">
        <f t="shared" si="71"/>
        <v>149.9545</v>
      </c>
      <c r="AK1148" s="10">
        <f>T1148*(0.0524*((25/1.16064)^2.69))+U1148*(0.0524*((35/1.16064)^2.69))</f>
        <v>5998.1760186795236</v>
      </c>
    </row>
    <row r="1149" spans="1:37" ht="12.75" customHeight="1">
      <c r="A1149" s="12">
        <v>82</v>
      </c>
      <c r="B1149" s="12">
        <v>6</v>
      </c>
      <c r="C1149" s="12">
        <v>1</v>
      </c>
      <c r="D1149" s="5">
        <v>39490</v>
      </c>
      <c r="E1149" s="6" t="s">
        <v>37</v>
      </c>
      <c r="F1149" s="12" t="s">
        <v>38</v>
      </c>
      <c r="G1149" s="4" t="s">
        <v>38</v>
      </c>
      <c r="H1149" s="12" t="s">
        <v>152</v>
      </c>
      <c r="I1149" s="12" t="s">
        <v>40</v>
      </c>
      <c r="J1149" s="12" t="s">
        <v>41</v>
      </c>
      <c r="K1149" s="11">
        <v>35</v>
      </c>
      <c r="L1149" s="4" t="str">
        <f t="shared" si="68"/>
        <v>30-35</v>
      </c>
      <c r="M1149" s="12" t="s">
        <v>42</v>
      </c>
      <c r="N1149" s="12">
        <v>7</v>
      </c>
      <c r="O1149" s="12" t="s">
        <v>50</v>
      </c>
      <c r="P1149" s="6" t="s">
        <v>46</v>
      </c>
      <c r="Q1149" s="7">
        <v>2</v>
      </c>
      <c r="AE1149" s="4">
        <f t="shared" si="69"/>
        <v>2.5</v>
      </c>
      <c r="AF1149" s="8">
        <f t="shared" si="70"/>
        <v>2</v>
      </c>
      <c r="AG1149" s="8">
        <v>0.53</v>
      </c>
      <c r="AH1149" s="4">
        <f t="shared" si="71"/>
        <v>0.05</v>
      </c>
      <c r="AI1149" s="4">
        <f t="shared" si="71"/>
        <v>1.3250000000000001E-2</v>
      </c>
      <c r="AK1149" s="10">
        <f>Q1149*(0.0194*(2.5^2.8528))+R1149*(0.0194*(7.5^2.8528))+S1149*(0.0194*(15^2.8528))</f>
        <v>0.52975489987716406</v>
      </c>
    </row>
    <row r="1150" spans="1:37" ht="12.75" customHeight="1">
      <c r="A1150" s="12">
        <v>82</v>
      </c>
      <c r="B1150" s="12">
        <v>6</v>
      </c>
      <c r="C1150" s="12">
        <v>1</v>
      </c>
      <c r="D1150" s="5">
        <v>39490</v>
      </c>
      <c r="E1150" s="6" t="s">
        <v>37</v>
      </c>
      <c r="F1150" s="12" t="s">
        <v>38</v>
      </c>
      <c r="G1150" s="4" t="s">
        <v>38</v>
      </c>
      <c r="H1150" s="12" t="s">
        <v>152</v>
      </c>
      <c r="I1150" s="12" t="s">
        <v>40</v>
      </c>
      <c r="J1150" s="12" t="s">
        <v>41</v>
      </c>
      <c r="K1150" s="11">
        <v>35</v>
      </c>
      <c r="L1150" s="4" t="str">
        <f t="shared" si="68"/>
        <v>30-35</v>
      </c>
      <c r="M1150" s="12" t="s">
        <v>42</v>
      </c>
      <c r="N1150" s="12">
        <v>8</v>
      </c>
      <c r="O1150" s="12" t="s">
        <v>127</v>
      </c>
      <c r="P1150" s="12" t="s">
        <v>46</v>
      </c>
      <c r="S1150" s="7">
        <v>2</v>
      </c>
      <c r="AE1150" s="4">
        <f t="shared" si="69"/>
        <v>15</v>
      </c>
      <c r="AF1150" s="8">
        <f t="shared" si="70"/>
        <v>2</v>
      </c>
      <c r="AG1150" s="8">
        <v>135.38</v>
      </c>
      <c r="AH1150" s="4">
        <f t="shared" si="71"/>
        <v>0.05</v>
      </c>
      <c r="AI1150" s="4">
        <f t="shared" si="71"/>
        <v>3.3845000000000001</v>
      </c>
      <c r="AK1150" s="10">
        <f>Q1150*(0.0201*(2.5^2.9992))+R1150*(0.0201*(7.5^2.9992))+S1150*(0.0201*(15^2.9992))+T1150*(0.0201*(25^2.9992))+U1150*(0.0201*(35^2.9992))</f>
        <v>135.38138639416485</v>
      </c>
    </row>
    <row r="1151" spans="1:37" ht="12.75" customHeight="1">
      <c r="A1151" s="12">
        <v>82</v>
      </c>
      <c r="B1151" s="12">
        <v>6</v>
      </c>
      <c r="C1151" s="12">
        <v>1</v>
      </c>
      <c r="D1151" s="5">
        <v>39490</v>
      </c>
      <c r="E1151" s="6" t="s">
        <v>37</v>
      </c>
      <c r="F1151" s="12" t="s">
        <v>38</v>
      </c>
      <c r="G1151" s="4" t="s">
        <v>38</v>
      </c>
      <c r="H1151" s="12" t="s">
        <v>152</v>
      </c>
      <c r="I1151" s="12" t="s">
        <v>40</v>
      </c>
      <c r="J1151" s="12" t="s">
        <v>41</v>
      </c>
      <c r="K1151" s="11">
        <v>35</v>
      </c>
      <c r="L1151" s="4" t="str">
        <f t="shared" si="68"/>
        <v>30-35</v>
      </c>
      <c r="M1151" s="12" t="s">
        <v>42</v>
      </c>
      <c r="N1151" s="12">
        <v>9</v>
      </c>
      <c r="O1151" s="12" t="s">
        <v>52</v>
      </c>
      <c r="P1151" s="6" t="s">
        <v>46</v>
      </c>
      <c r="S1151" s="7">
        <v>500</v>
      </c>
      <c r="AE1151" s="4">
        <f t="shared" si="69"/>
        <v>15</v>
      </c>
      <c r="AF1151" s="8">
        <f t="shared" si="70"/>
        <v>500</v>
      </c>
      <c r="AG1151" s="8">
        <v>12500.86</v>
      </c>
      <c r="AH1151" s="4">
        <f t="shared" si="71"/>
        <v>12.5</v>
      </c>
      <c r="AI1151" s="4">
        <f t="shared" si="71"/>
        <v>312.5215</v>
      </c>
      <c r="AJ1151" s="13"/>
      <c r="AK1151" s="10">
        <f>Q1151*(0.01*(((2.5-1.82)/1.15)^3.208))+R1151*(0.01*(((7.5-1.82)/1.15)^3.208))+S1151*(0.01*(((15-1.82)/1.15)^3.208))+T1151*(0.01*(((25-1.82)/1.15)^3.208))</f>
        <v>12500.862220669978</v>
      </c>
    </row>
    <row r="1152" spans="1:37" ht="12.75" customHeight="1">
      <c r="A1152" s="12">
        <v>82</v>
      </c>
      <c r="B1152" s="12">
        <v>6</v>
      </c>
      <c r="C1152" s="12">
        <v>1</v>
      </c>
      <c r="D1152" s="5">
        <v>39490</v>
      </c>
      <c r="E1152" s="6" t="s">
        <v>37</v>
      </c>
      <c r="F1152" s="12" t="s">
        <v>38</v>
      </c>
      <c r="G1152" s="4" t="s">
        <v>38</v>
      </c>
      <c r="H1152" s="12" t="s">
        <v>152</v>
      </c>
      <c r="I1152" s="12" t="s">
        <v>40</v>
      </c>
      <c r="J1152" s="12" t="s">
        <v>41</v>
      </c>
      <c r="K1152" s="11">
        <v>35</v>
      </c>
      <c r="L1152" s="4" t="str">
        <f t="shared" si="68"/>
        <v>30-35</v>
      </c>
      <c r="M1152" s="12" t="s">
        <v>42</v>
      </c>
      <c r="N1152" s="12">
        <v>10</v>
      </c>
      <c r="O1152" s="12" t="s">
        <v>163</v>
      </c>
      <c r="P1152" s="6" t="s">
        <v>46</v>
      </c>
      <c r="Q1152" s="7">
        <v>4</v>
      </c>
      <c r="AE1152" s="4">
        <f t="shared" si="69"/>
        <v>2.5</v>
      </c>
      <c r="AF1152" s="8">
        <f t="shared" si="70"/>
        <v>4</v>
      </c>
      <c r="AG1152" s="8">
        <v>1.3</v>
      </c>
      <c r="AH1152" s="4">
        <f t="shared" si="71"/>
        <v>0.1</v>
      </c>
      <c r="AI1152" s="4">
        <f t="shared" si="71"/>
        <v>3.2500000000000001E-2</v>
      </c>
      <c r="AK1152" s="10">
        <f>Q1152*(0.0252*(2.5^2.79))+R1152*(0.0252*(7.5^2.79))</f>
        <v>1.2993111229358469</v>
      </c>
    </row>
    <row r="1153" spans="1:37" ht="12.75" customHeight="1">
      <c r="A1153" s="12">
        <v>82</v>
      </c>
      <c r="B1153" s="12">
        <v>6</v>
      </c>
      <c r="C1153" s="12">
        <v>1</v>
      </c>
      <c r="D1153" s="5">
        <v>39490</v>
      </c>
      <c r="E1153" s="6" t="s">
        <v>37</v>
      </c>
      <c r="F1153" s="12" t="s">
        <v>38</v>
      </c>
      <c r="G1153" s="4" t="s">
        <v>38</v>
      </c>
      <c r="H1153" s="12" t="s">
        <v>152</v>
      </c>
      <c r="I1153" s="12" t="s">
        <v>40</v>
      </c>
      <c r="J1153" s="12" t="s">
        <v>41</v>
      </c>
      <c r="K1153" s="11">
        <v>35</v>
      </c>
      <c r="L1153" s="4" t="str">
        <f t="shared" si="68"/>
        <v>30-35</v>
      </c>
      <c r="M1153" s="12" t="s">
        <v>42</v>
      </c>
      <c r="N1153" s="12">
        <v>11</v>
      </c>
      <c r="O1153" s="12" t="s">
        <v>68</v>
      </c>
      <c r="P1153" s="6" t="s">
        <v>46</v>
      </c>
      <c r="Q1153" s="7">
        <v>1</v>
      </c>
      <c r="AE1153" s="4">
        <f t="shared" si="69"/>
        <v>2.5</v>
      </c>
      <c r="AF1153" s="8">
        <f t="shared" si="70"/>
        <v>1</v>
      </c>
      <c r="AG1153" s="8">
        <v>0.18</v>
      </c>
      <c r="AH1153" s="4">
        <f t="shared" si="71"/>
        <v>2.5000000000000001E-2</v>
      </c>
      <c r="AI1153" s="4">
        <f t="shared" si="71"/>
        <v>4.4999999999999997E-3</v>
      </c>
      <c r="AJ1153" s="13"/>
      <c r="AK1153" s="10">
        <f>Q1153*(0.0208*((2.5/1.21)^3))+R1153*(0.0208*((7.5/1.21)^3))+S1153*(0.0208*((15/1.21)^3))+T1153*(0.0079*(25^3.076))+U1153*(0.0079*(35^3.076))</f>
        <v>0.18345402726747773</v>
      </c>
    </row>
    <row r="1154" spans="1:37" ht="12.75" customHeight="1">
      <c r="A1154" s="12">
        <v>82</v>
      </c>
      <c r="B1154" s="12">
        <v>6</v>
      </c>
      <c r="C1154" s="12">
        <v>1</v>
      </c>
      <c r="D1154" s="5">
        <v>39490</v>
      </c>
      <c r="E1154" s="6" t="s">
        <v>37</v>
      </c>
      <c r="F1154" s="12" t="s">
        <v>38</v>
      </c>
      <c r="G1154" s="4" t="s">
        <v>38</v>
      </c>
      <c r="H1154" s="12" t="s">
        <v>152</v>
      </c>
      <c r="I1154" s="12" t="s">
        <v>40</v>
      </c>
      <c r="J1154" s="12" t="s">
        <v>41</v>
      </c>
      <c r="K1154" s="11">
        <v>35</v>
      </c>
      <c r="L1154" s="4" t="str">
        <f t="shared" ref="L1154:L1217" si="72">IF(K1154&lt;=5,"0-5",IF(K1154&lt;=10,"5-10",IF(K1154&lt;=15,"10-15",IF(K1154&lt;=20,"15-20",IF(K1154&lt;=25,"20-25",IF(K1154&lt;=30,"25-30",IF(K1154&lt;=35,"30-35","35-40")))))))</f>
        <v>30-35</v>
      </c>
      <c r="M1154" s="12" t="s">
        <v>42</v>
      </c>
      <c r="N1154" s="12">
        <v>12</v>
      </c>
      <c r="O1154" s="12" t="s">
        <v>113</v>
      </c>
      <c r="P1154" s="6" t="s">
        <v>63</v>
      </c>
      <c r="Q1154" s="15">
        <v>1</v>
      </c>
      <c r="AE1154" s="4">
        <f t="shared" ref="AE1154:AE1217" si="73">ROUND(((Q1154*2.5)+(R1154*7.5)+(S1154*15)+(T1154*25)+(U1154*35)+(V1154*45)+(W1154*55)+(X1154*65)+(Y1154*75)+(Z1154*85)+(AA1154*95)+(AB1154*105)+(AC1154*115)+(AD1154*195))/(SUM(Q1154:AD1154)),1)</f>
        <v>2.5</v>
      </c>
      <c r="AF1154" s="8">
        <f t="shared" ref="AF1154:AF1217" si="74">SUM(Q1154:AD1154)</f>
        <v>1</v>
      </c>
      <c r="AG1154" s="8">
        <v>0.21</v>
      </c>
      <c r="AH1154" s="4">
        <f t="shared" ref="AH1154:AI1217" si="75">AF1154/40</f>
        <v>2.5000000000000001E-2</v>
      </c>
      <c r="AI1154" s="4">
        <f t="shared" si="75"/>
        <v>5.2499999999999995E-3</v>
      </c>
      <c r="AK1154" s="10">
        <f>Q1154*(0.0128*(2.5^3.067))+R1154*(0.0128*(7.5^3.067))+S1154*(0.0128*(15^3.067))</f>
        <v>0.21266301965747764</v>
      </c>
    </row>
    <row r="1155" spans="1:37" ht="12.75" customHeight="1">
      <c r="A1155" s="12">
        <v>83</v>
      </c>
      <c r="B1155" s="12">
        <v>6</v>
      </c>
      <c r="C1155" s="12">
        <v>1</v>
      </c>
      <c r="D1155" s="5">
        <v>39490</v>
      </c>
      <c r="E1155" s="6" t="s">
        <v>37</v>
      </c>
      <c r="F1155" s="12" t="s">
        <v>38</v>
      </c>
      <c r="G1155" s="4" t="s">
        <v>38</v>
      </c>
      <c r="H1155" s="12" t="s">
        <v>152</v>
      </c>
      <c r="I1155" s="12" t="s">
        <v>57</v>
      </c>
      <c r="J1155" s="12" t="s">
        <v>41</v>
      </c>
      <c r="K1155" s="11">
        <v>32</v>
      </c>
      <c r="L1155" s="4" t="str">
        <f t="shared" si="72"/>
        <v>30-35</v>
      </c>
      <c r="M1155" s="12" t="s">
        <v>42</v>
      </c>
      <c r="N1155" s="12">
        <v>1</v>
      </c>
      <c r="O1155" s="12" t="s">
        <v>78</v>
      </c>
      <c r="P1155" s="12" t="s">
        <v>44</v>
      </c>
      <c r="U1155" s="7">
        <v>1</v>
      </c>
      <c r="AE1155" s="4">
        <f t="shared" si="73"/>
        <v>35</v>
      </c>
      <c r="AF1155" s="8">
        <f t="shared" si="74"/>
        <v>1</v>
      </c>
      <c r="AG1155" s="8">
        <v>499.85</v>
      </c>
      <c r="AH1155" s="4">
        <f t="shared" si="75"/>
        <v>2.5000000000000001E-2</v>
      </c>
      <c r="AI1155" s="4">
        <f t="shared" si="75"/>
        <v>12.49625</v>
      </c>
      <c r="AK1155" s="10">
        <f>T1155*(0.0524*((25/1.16064)^2.69))+U1155*(0.0524*((35/1.16064)^2.69))</f>
        <v>499.84800155662697</v>
      </c>
    </row>
    <row r="1156" spans="1:37" ht="12.75" customHeight="1">
      <c r="A1156" s="12">
        <v>83</v>
      </c>
      <c r="B1156" s="12">
        <v>6</v>
      </c>
      <c r="C1156" s="12">
        <v>1</v>
      </c>
      <c r="D1156" s="5">
        <v>39490</v>
      </c>
      <c r="E1156" s="6" t="s">
        <v>37</v>
      </c>
      <c r="F1156" s="12" t="s">
        <v>38</v>
      </c>
      <c r="G1156" s="4" t="s">
        <v>38</v>
      </c>
      <c r="H1156" s="12" t="s">
        <v>152</v>
      </c>
      <c r="I1156" s="12" t="s">
        <v>57</v>
      </c>
      <c r="J1156" s="12" t="s">
        <v>41</v>
      </c>
      <c r="K1156" s="11">
        <v>32</v>
      </c>
      <c r="L1156" s="4" t="str">
        <f t="shared" si="72"/>
        <v>30-35</v>
      </c>
      <c r="M1156" s="12" t="s">
        <v>42</v>
      </c>
      <c r="N1156" s="12">
        <v>2</v>
      </c>
      <c r="O1156" s="12" t="s">
        <v>47</v>
      </c>
      <c r="P1156" s="12" t="s">
        <v>48</v>
      </c>
      <c r="Q1156" s="15">
        <v>10</v>
      </c>
      <c r="AE1156" s="4">
        <f t="shared" si="73"/>
        <v>2.5</v>
      </c>
      <c r="AF1156" s="8">
        <f t="shared" si="74"/>
        <v>10</v>
      </c>
      <c r="AG1156" s="8">
        <v>4.2</v>
      </c>
      <c r="AH1156" s="4">
        <f t="shared" si="75"/>
        <v>0.25</v>
      </c>
      <c r="AI1156" s="4">
        <f t="shared" si="75"/>
        <v>0.10500000000000001</v>
      </c>
      <c r="AK1156" s="10">
        <f>Q1156*(0.0251*(2.5^3.076))+R1156*(0.0251*(7.5^3.076))+S1156*(0.0251*(15^3.076))</f>
        <v>4.2047210410157785</v>
      </c>
    </row>
    <row r="1157" spans="1:37" s="13" customFormat="1" ht="12.75" customHeight="1">
      <c r="A1157" s="12">
        <v>83</v>
      </c>
      <c r="B1157" s="12">
        <v>6</v>
      </c>
      <c r="C1157" s="12">
        <v>1</v>
      </c>
      <c r="D1157" s="5">
        <v>39490</v>
      </c>
      <c r="E1157" s="6" t="s">
        <v>37</v>
      </c>
      <c r="F1157" s="12" t="s">
        <v>38</v>
      </c>
      <c r="G1157" s="4" t="s">
        <v>38</v>
      </c>
      <c r="H1157" s="12" t="s">
        <v>152</v>
      </c>
      <c r="I1157" s="12" t="s">
        <v>57</v>
      </c>
      <c r="J1157" s="12" t="s">
        <v>41</v>
      </c>
      <c r="K1157" s="11">
        <v>32</v>
      </c>
      <c r="L1157" s="4" t="str">
        <f t="shared" si="72"/>
        <v>30-35</v>
      </c>
      <c r="M1157" s="12" t="s">
        <v>42</v>
      </c>
      <c r="N1157" s="12">
        <v>3</v>
      </c>
      <c r="O1157" s="12" t="s">
        <v>65</v>
      </c>
      <c r="P1157" s="6" t="s">
        <v>44</v>
      </c>
      <c r="Q1157" s="7"/>
      <c r="R1157" s="7"/>
      <c r="S1157" s="7"/>
      <c r="T1157" s="7"/>
      <c r="U1157" s="7">
        <v>1</v>
      </c>
      <c r="V1157" s="7"/>
      <c r="W1157" s="7"/>
      <c r="X1157" s="7"/>
      <c r="Y1157" s="7"/>
      <c r="Z1157" s="7"/>
      <c r="AA1157" s="7"/>
      <c r="AB1157" s="7"/>
      <c r="AC1157" s="7"/>
      <c r="AD1157" s="7"/>
      <c r="AE1157" s="4">
        <f t="shared" si="73"/>
        <v>35</v>
      </c>
      <c r="AF1157" s="8">
        <f t="shared" si="74"/>
        <v>1</v>
      </c>
      <c r="AG1157" s="8">
        <v>291.74</v>
      </c>
      <c r="AH1157" s="4">
        <f t="shared" si="75"/>
        <v>2.5000000000000001E-2</v>
      </c>
      <c r="AI1157" s="4">
        <f t="shared" si="75"/>
        <v>7.2934999999999999</v>
      </c>
      <c r="AJ1157" s="4"/>
      <c r="AK1157" s="10">
        <f>T1157*(0.0009*((25/1.013)^3.582))+U1157*(0.0009*((35/1.013)^3.582))+V1157*(0.0009*((45/1.013)^3.582))+W1157*(0.0009*((55/1.013)^3.582))</f>
        <v>291.74351491994605</v>
      </c>
    </row>
    <row r="1158" spans="1:37" ht="12.75" customHeight="1">
      <c r="A1158" s="12">
        <v>83</v>
      </c>
      <c r="B1158" s="12">
        <v>6</v>
      </c>
      <c r="C1158" s="12">
        <v>1</v>
      </c>
      <c r="D1158" s="5">
        <v>39490</v>
      </c>
      <c r="E1158" s="6" t="s">
        <v>37</v>
      </c>
      <c r="F1158" s="12" t="s">
        <v>38</v>
      </c>
      <c r="G1158" s="4" t="s">
        <v>38</v>
      </c>
      <c r="H1158" s="12" t="s">
        <v>152</v>
      </c>
      <c r="I1158" s="12" t="s">
        <v>57</v>
      </c>
      <c r="J1158" s="12" t="s">
        <v>41</v>
      </c>
      <c r="K1158" s="11">
        <v>32</v>
      </c>
      <c r="L1158" s="4" t="str">
        <f t="shared" si="72"/>
        <v>30-35</v>
      </c>
      <c r="M1158" s="12" t="s">
        <v>42</v>
      </c>
      <c r="N1158" s="12">
        <v>4</v>
      </c>
      <c r="O1158" s="12" t="s">
        <v>156</v>
      </c>
      <c r="P1158" s="6" t="s">
        <v>63</v>
      </c>
      <c r="Q1158" s="15">
        <v>1</v>
      </c>
      <c r="AE1158" s="4">
        <f t="shared" si="73"/>
        <v>2.5</v>
      </c>
      <c r="AF1158" s="8">
        <f t="shared" si="74"/>
        <v>1</v>
      </c>
      <c r="AG1158" s="8">
        <v>1.44</v>
      </c>
      <c r="AH1158" s="4">
        <f t="shared" si="75"/>
        <v>2.5000000000000001E-2</v>
      </c>
      <c r="AI1158" s="4">
        <f t="shared" si="75"/>
        <v>3.5999999999999997E-2</v>
      </c>
      <c r="AJ1158" s="13"/>
      <c r="AK1158" s="10">
        <f>Q1158*(0.0405*((2.5*0.78+1.77)^2.718))+R1158*(0.0405*((7.5*0.78+1.77)^2.718))+S1158*(0.0405*((15*0.78+1.77)^2.718))+T1158*(0.0235*(25^2.74))</f>
        <v>1.4394306097963021</v>
      </c>
    </row>
    <row r="1159" spans="1:37" ht="12.75" customHeight="1">
      <c r="A1159" s="12">
        <v>83</v>
      </c>
      <c r="B1159" s="12">
        <v>6</v>
      </c>
      <c r="C1159" s="12">
        <v>1</v>
      </c>
      <c r="D1159" s="5">
        <v>39490</v>
      </c>
      <c r="E1159" s="6" t="s">
        <v>37</v>
      </c>
      <c r="F1159" s="12" t="s">
        <v>38</v>
      </c>
      <c r="G1159" s="4" t="s">
        <v>38</v>
      </c>
      <c r="H1159" s="12" t="s">
        <v>152</v>
      </c>
      <c r="I1159" s="12" t="s">
        <v>57</v>
      </c>
      <c r="J1159" s="12" t="s">
        <v>41</v>
      </c>
      <c r="K1159" s="11">
        <v>32</v>
      </c>
      <c r="L1159" s="4" t="str">
        <f t="shared" si="72"/>
        <v>30-35</v>
      </c>
      <c r="M1159" s="12" t="s">
        <v>42</v>
      </c>
      <c r="N1159" s="12">
        <v>5</v>
      </c>
      <c r="O1159" s="12" t="s">
        <v>59</v>
      </c>
      <c r="P1159" s="6" t="s">
        <v>46</v>
      </c>
      <c r="Q1159" s="15">
        <v>1</v>
      </c>
      <c r="AE1159" s="4">
        <f t="shared" si="73"/>
        <v>2.5</v>
      </c>
      <c r="AF1159" s="8">
        <f t="shared" si="74"/>
        <v>1</v>
      </c>
      <c r="AG1159" s="8">
        <v>0.15</v>
      </c>
      <c r="AH1159" s="4">
        <f t="shared" si="75"/>
        <v>2.5000000000000001E-2</v>
      </c>
      <c r="AI1159" s="4">
        <f t="shared" si="75"/>
        <v>3.7499999999999999E-3</v>
      </c>
      <c r="AK1159" s="10">
        <f>Q1159*(0.0093*(2.5^3.07))+R1159*(0.0093*(7.5^3.07))+S1159*(0.0093*(15^3.07))+T1159*(0.0126*(25^3.0673))</f>
        <v>0.15493829594967426</v>
      </c>
    </row>
    <row r="1160" spans="1:37" ht="12.75" customHeight="1">
      <c r="A1160" s="12">
        <v>83</v>
      </c>
      <c r="B1160" s="12">
        <v>6</v>
      </c>
      <c r="C1160" s="12">
        <v>1</v>
      </c>
      <c r="D1160" s="5">
        <v>39490</v>
      </c>
      <c r="E1160" s="6" t="s">
        <v>37</v>
      </c>
      <c r="F1160" s="12" t="s">
        <v>38</v>
      </c>
      <c r="G1160" s="4" t="s">
        <v>38</v>
      </c>
      <c r="H1160" s="12" t="s">
        <v>152</v>
      </c>
      <c r="I1160" s="12" t="s">
        <v>57</v>
      </c>
      <c r="J1160" s="12" t="s">
        <v>41</v>
      </c>
      <c r="K1160" s="11">
        <v>32</v>
      </c>
      <c r="L1160" s="4" t="str">
        <f t="shared" si="72"/>
        <v>30-35</v>
      </c>
      <c r="M1160" s="12" t="s">
        <v>42</v>
      </c>
      <c r="N1160" s="12">
        <v>6</v>
      </c>
      <c r="O1160" s="12" t="s">
        <v>50</v>
      </c>
      <c r="P1160" s="6" t="s">
        <v>46</v>
      </c>
      <c r="Q1160" s="15">
        <v>4</v>
      </c>
      <c r="R1160" s="7">
        <v>1</v>
      </c>
      <c r="AE1160" s="4">
        <f t="shared" si="73"/>
        <v>3.5</v>
      </c>
      <c r="AF1160" s="8">
        <f t="shared" si="74"/>
        <v>5</v>
      </c>
      <c r="AG1160" s="8">
        <v>7.14</v>
      </c>
      <c r="AH1160" s="4">
        <f t="shared" si="75"/>
        <v>0.125</v>
      </c>
      <c r="AI1160" s="4">
        <f t="shared" si="75"/>
        <v>0.17849999999999999</v>
      </c>
      <c r="AK1160" s="10">
        <f>Q1160*(0.0194*(2.5^2.8528))+R1160*(0.0194*(7.5^2.8528))+S1160*(0.0194*(15^2.8528))</f>
        <v>7.1433318434896256</v>
      </c>
    </row>
    <row r="1161" spans="1:37" ht="12.75" customHeight="1">
      <c r="A1161" s="12">
        <v>83</v>
      </c>
      <c r="B1161" s="12">
        <v>6</v>
      </c>
      <c r="C1161" s="12">
        <v>1</v>
      </c>
      <c r="D1161" s="5">
        <v>39490</v>
      </c>
      <c r="E1161" s="6" t="s">
        <v>37</v>
      </c>
      <c r="F1161" s="12" t="s">
        <v>38</v>
      </c>
      <c r="G1161" s="4" t="s">
        <v>38</v>
      </c>
      <c r="H1161" s="12" t="s">
        <v>152</v>
      </c>
      <c r="I1161" s="12" t="s">
        <v>57</v>
      </c>
      <c r="J1161" s="12" t="s">
        <v>41</v>
      </c>
      <c r="K1161" s="11">
        <v>32</v>
      </c>
      <c r="L1161" s="4" t="str">
        <f t="shared" si="72"/>
        <v>30-35</v>
      </c>
      <c r="M1161" s="12" t="s">
        <v>42</v>
      </c>
      <c r="N1161" s="12">
        <v>7</v>
      </c>
      <c r="O1161" s="12" t="s">
        <v>62</v>
      </c>
      <c r="P1161" s="12" t="s">
        <v>63</v>
      </c>
      <c r="R1161" s="7">
        <v>1</v>
      </c>
      <c r="AE1161" s="4">
        <f t="shared" si="73"/>
        <v>7.5</v>
      </c>
      <c r="AF1161" s="8">
        <f t="shared" si="74"/>
        <v>1</v>
      </c>
      <c r="AG1161" s="8">
        <v>6.22</v>
      </c>
      <c r="AH1161" s="4">
        <f t="shared" si="75"/>
        <v>2.5000000000000001E-2</v>
      </c>
      <c r="AI1161" s="4">
        <f t="shared" si="75"/>
        <v>0.1555</v>
      </c>
      <c r="AJ1161" s="4" t="s">
        <v>142</v>
      </c>
      <c r="AK1161" s="10">
        <f>R1161*(0.0114*(7.5^3.128))+S1161*(0.0114*(15^3.128))+T1161*(0.0114*(25^3.128))+U1161*(0.0114*(35^3.128))</f>
        <v>6.2243855127961885</v>
      </c>
    </row>
    <row r="1162" spans="1:37" ht="12.75" customHeight="1">
      <c r="A1162" s="12">
        <v>83</v>
      </c>
      <c r="B1162" s="12">
        <v>6</v>
      </c>
      <c r="C1162" s="12">
        <v>1</v>
      </c>
      <c r="D1162" s="5">
        <v>39490</v>
      </c>
      <c r="E1162" s="6" t="s">
        <v>37</v>
      </c>
      <c r="F1162" s="12" t="s">
        <v>38</v>
      </c>
      <c r="G1162" s="4" t="s">
        <v>38</v>
      </c>
      <c r="H1162" s="12" t="s">
        <v>152</v>
      </c>
      <c r="I1162" s="12" t="s">
        <v>57</v>
      </c>
      <c r="J1162" s="12" t="s">
        <v>41</v>
      </c>
      <c r="K1162" s="11">
        <v>32</v>
      </c>
      <c r="L1162" s="4" t="str">
        <f t="shared" si="72"/>
        <v>30-35</v>
      </c>
      <c r="M1162" s="12" t="s">
        <v>42</v>
      </c>
      <c r="N1162" s="12">
        <v>8</v>
      </c>
      <c r="O1162" s="12" t="s">
        <v>55</v>
      </c>
      <c r="P1162" s="6" t="s">
        <v>56</v>
      </c>
      <c r="Q1162" s="15">
        <v>3</v>
      </c>
      <c r="AE1162" s="4">
        <f t="shared" si="73"/>
        <v>2.5</v>
      </c>
      <c r="AF1162" s="8">
        <f t="shared" si="74"/>
        <v>3</v>
      </c>
      <c r="AG1162" s="8">
        <v>0.52</v>
      </c>
      <c r="AH1162" s="4">
        <f t="shared" si="75"/>
        <v>7.4999999999999997E-2</v>
      </c>
      <c r="AI1162" s="4">
        <f t="shared" si="75"/>
        <v>1.3000000000000001E-2</v>
      </c>
      <c r="AK1162" s="10">
        <f>Q1162*(0.0109*(2.5^3.0249))+R1162*(0.0109*(7.5^3.0249))</f>
        <v>0.52272886796596185</v>
      </c>
    </row>
    <row r="1163" spans="1:37" ht="12.75" customHeight="1">
      <c r="A1163" s="12">
        <v>84</v>
      </c>
      <c r="B1163" s="12">
        <v>6</v>
      </c>
      <c r="C1163" s="12">
        <v>1</v>
      </c>
      <c r="D1163" s="5">
        <v>39490</v>
      </c>
      <c r="E1163" s="6" t="s">
        <v>37</v>
      </c>
      <c r="F1163" s="12" t="s">
        <v>38</v>
      </c>
      <c r="G1163" s="4" t="s">
        <v>38</v>
      </c>
      <c r="H1163" s="12" t="s">
        <v>152</v>
      </c>
      <c r="I1163" s="12" t="s">
        <v>57</v>
      </c>
      <c r="J1163" s="12" t="s">
        <v>41</v>
      </c>
      <c r="K1163" s="11">
        <v>35</v>
      </c>
      <c r="L1163" s="4" t="str">
        <f t="shared" si="72"/>
        <v>30-35</v>
      </c>
      <c r="M1163" s="12" t="s">
        <v>42</v>
      </c>
      <c r="N1163" s="12">
        <v>1</v>
      </c>
      <c r="O1163" s="12" t="s">
        <v>59</v>
      </c>
      <c r="P1163" s="6" t="s">
        <v>46</v>
      </c>
      <c r="Q1163" s="15">
        <v>3</v>
      </c>
      <c r="S1163" s="7">
        <v>1</v>
      </c>
      <c r="AE1163" s="4">
        <f t="shared" si="73"/>
        <v>5.6</v>
      </c>
      <c r="AF1163" s="8">
        <f t="shared" si="74"/>
        <v>4</v>
      </c>
      <c r="AG1163" s="8">
        <v>38.4</v>
      </c>
      <c r="AH1163" s="4">
        <f t="shared" si="75"/>
        <v>0.1</v>
      </c>
      <c r="AI1163" s="4">
        <f t="shared" si="75"/>
        <v>0.96</v>
      </c>
      <c r="AK1163" s="10">
        <f>Q1163*(0.0093*(2.5^3.07))+R1163*(0.0093*(7.5^3.07))+S1163*(0.0093*(15^3.07))+T1163*(0.0126*(25^3.0673))</f>
        <v>38.40357328577376</v>
      </c>
    </row>
    <row r="1164" spans="1:37" ht="12.75" customHeight="1">
      <c r="A1164" s="12">
        <v>84</v>
      </c>
      <c r="B1164" s="12">
        <v>6</v>
      </c>
      <c r="C1164" s="12">
        <v>1</v>
      </c>
      <c r="D1164" s="5">
        <v>39490</v>
      </c>
      <c r="E1164" s="6" t="s">
        <v>37</v>
      </c>
      <c r="F1164" s="12" t="s">
        <v>38</v>
      </c>
      <c r="G1164" s="4" t="s">
        <v>38</v>
      </c>
      <c r="H1164" s="12" t="s">
        <v>152</v>
      </c>
      <c r="I1164" s="12" t="s">
        <v>57</v>
      </c>
      <c r="J1164" s="12" t="s">
        <v>41</v>
      </c>
      <c r="K1164" s="11">
        <v>35</v>
      </c>
      <c r="L1164" s="4" t="str">
        <f t="shared" si="72"/>
        <v>30-35</v>
      </c>
      <c r="M1164" s="12" t="s">
        <v>42</v>
      </c>
      <c r="N1164" s="12">
        <v>2</v>
      </c>
      <c r="O1164" s="12" t="s">
        <v>143</v>
      </c>
      <c r="P1164" s="6" t="s">
        <v>81</v>
      </c>
      <c r="Q1164" s="15">
        <v>1</v>
      </c>
      <c r="AE1164" s="4">
        <f t="shared" si="73"/>
        <v>2.5</v>
      </c>
      <c r="AF1164" s="8">
        <f t="shared" si="74"/>
        <v>1</v>
      </c>
      <c r="AG1164" s="8">
        <v>0.14000000000000001</v>
      </c>
      <c r="AH1164" s="4">
        <f t="shared" si="75"/>
        <v>2.5000000000000001E-2</v>
      </c>
      <c r="AI1164" s="4">
        <f t="shared" si="75"/>
        <v>3.5000000000000005E-3</v>
      </c>
      <c r="AJ1164" s="13"/>
      <c r="AK1164" s="10">
        <f>Q1164*(0.0091*(2.5^3))+R1164*(0.0091*(7.5^3))+S1164*(0.0091*(15^3))</f>
        <v>0.14218749999999999</v>
      </c>
    </row>
    <row r="1165" spans="1:37" ht="12.75" customHeight="1">
      <c r="A1165" s="12">
        <v>84</v>
      </c>
      <c r="B1165" s="12">
        <v>6</v>
      </c>
      <c r="C1165" s="12">
        <v>1</v>
      </c>
      <c r="D1165" s="5">
        <v>39490</v>
      </c>
      <c r="E1165" s="6" t="s">
        <v>37</v>
      </c>
      <c r="F1165" s="12" t="s">
        <v>38</v>
      </c>
      <c r="G1165" s="4" t="s">
        <v>38</v>
      </c>
      <c r="H1165" s="12" t="s">
        <v>152</v>
      </c>
      <c r="I1165" s="12" t="s">
        <v>57</v>
      </c>
      <c r="J1165" s="12" t="s">
        <v>41</v>
      </c>
      <c r="K1165" s="11">
        <v>35</v>
      </c>
      <c r="L1165" s="4" t="str">
        <f t="shared" si="72"/>
        <v>30-35</v>
      </c>
      <c r="M1165" s="12" t="s">
        <v>42</v>
      </c>
      <c r="N1165" s="12">
        <v>3</v>
      </c>
      <c r="O1165" s="12" t="s">
        <v>164</v>
      </c>
      <c r="P1165" s="12" t="s">
        <v>81</v>
      </c>
      <c r="Q1165" s="15">
        <v>1</v>
      </c>
      <c r="AE1165" s="4">
        <f t="shared" si="73"/>
        <v>2.5</v>
      </c>
      <c r="AF1165" s="8">
        <f t="shared" si="74"/>
        <v>1</v>
      </c>
      <c r="AG1165" s="8">
        <v>0.3</v>
      </c>
      <c r="AH1165" s="4">
        <f t="shared" si="75"/>
        <v>2.5000000000000001E-2</v>
      </c>
      <c r="AI1165" s="4">
        <f t="shared" si="75"/>
        <v>7.4999999999999997E-3</v>
      </c>
      <c r="AK1165" s="10">
        <f>Q1165*(0.0202*(2.5^2.9595))+R1165*(0.0202*(7.5^2.9595))</f>
        <v>0.30412689296657719</v>
      </c>
    </row>
    <row r="1166" spans="1:37" ht="12.75" customHeight="1">
      <c r="A1166" s="12">
        <v>84</v>
      </c>
      <c r="B1166" s="12">
        <v>6</v>
      </c>
      <c r="C1166" s="12">
        <v>1</v>
      </c>
      <c r="D1166" s="5">
        <v>39490</v>
      </c>
      <c r="E1166" s="6" t="s">
        <v>37</v>
      </c>
      <c r="F1166" s="12" t="s">
        <v>38</v>
      </c>
      <c r="G1166" s="4" t="s">
        <v>38</v>
      </c>
      <c r="H1166" s="12" t="s">
        <v>152</v>
      </c>
      <c r="I1166" s="12" t="s">
        <v>57</v>
      </c>
      <c r="J1166" s="12" t="s">
        <v>41</v>
      </c>
      <c r="K1166" s="11">
        <v>35</v>
      </c>
      <c r="L1166" s="4" t="str">
        <f t="shared" si="72"/>
        <v>30-35</v>
      </c>
      <c r="M1166" s="12" t="s">
        <v>42</v>
      </c>
      <c r="N1166" s="12">
        <v>4</v>
      </c>
      <c r="O1166" s="12" t="s">
        <v>116</v>
      </c>
      <c r="P1166" s="6" t="s">
        <v>84</v>
      </c>
      <c r="Q1166" s="15">
        <v>1</v>
      </c>
      <c r="AE1166" s="4">
        <f t="shared" si="73"/>
        <v>2.5</v>
      </c>
      <c r="AF1166" s="8">
        <f t="shared" si="74"/>
        <v>1</v>
      </c>
      <c r="AG1166" s="8">
        <v>0.27</v>
      </c>
      <c r="AH1166" s="4">
        <f t="shared" si="75"/>
        <v>2.5000000000000001E-2</v>
      </c>
      <c r="AI1166" s="4">
        <f t="shared" si="75"/>
        <v>6.7500000000000008E-3</v>
      </c>
      <c r="AK1166" s="10">
        <f>Q1166*(0.0156*(2.5^3.13))+R1166*(0.0156*(7.5^3.13))</f>
        <v>0.27458501045858014</v>
      </c>
    </row>
    <row r="1167" spans="1:37" s="13" customFormat="1" ht="12.75" customHeight="1">
      <c r="A1167" s="12">
        <v>84</v>
      </c>
      <c r="B1167" s="12">
        <v>6</v>
      </c>
      <c r="C1167" s="12">
        <v>1</v>
      </c>
      <c r="D1167" s="5">
        <v>39490</v>
      </c>
      <c r="E1167" s="6" t="s">
        <v>37</v>
      </c>
      <c r="F1167" s="12" t="s">
        <v>38</v>
      </c>
      <c r="G1167" s="4" t="s">
        <v>38</v>
      </c>
      <c r="H1167" s="12" t="s">
        <v>152</v>
      </c>
      <c r="I1167" s="12" t="s">
        <v>57</v>
      </c>
      <c r="J1167" s="12" t="s">
        <v>41</v>
      </c>
      <c r="K1167" s="11">
        <v>35</v>
      </c>
      <c r="L1167" s="4" t="str">
        <f t="shared" si="72"/>
        <v>30-35</v>
      </c>
      <c r="M1167" s="12" t="s">
        <v>42</v>
      </c>
      <c r="N1167" s="12">
        <v>5</v>
      </c>
      <c r="O1167" s="12" t="s">
        <v>127</v>
      </c>
      <c r="P1167" s="12" t="s">
        <v>46</v>
      </c>
      <c r="Q1167" s="15">
        <v>1</v>
      </c>
      <c r="R1167" s="7"/>
      <c r="S1167" s="7"/>
      <c r="T1167" s="7"/>
      <c r="U1167" s="7"/>
      <c r="V1167" s="7"/>
      <c r="W1167" s="7"/>
      <c r="X1167" s="7"/>
      <c r="Y1167" s="7"/>
      <c r="Z1167" s="7"/>
      <c r="AA1167" s="7"/>
      <c r="AB1167" s="7"/>
      <c r="AC1167" s="7"/>
      <c r="AD1167" s="7"/>
      <c r="AE1167" s="4">
        <f t="shared" si="73"/>
        <v>2.5</v>
      </c>
      <c r="AF1167" s="8">
        <f t="shared" si="74"/>
        <v>1</v>
      </c>
      <c r="AG1167" s="8">
        <v>0.31</v>
      </c>
      <c r="AH1167" s="4">
        <f t="shared" si="75"/>
        <v>2.5000000000000001E-2</v>
      </c>
      <c r="AI1167" s="4">
        <f t="shared" si="75"/>
        <v>7.7499999999999999E-3</v>
      </c>
      <c r="AJ1167" s="4"/>
      <c r="AK1167" s="10">
        <f>Q1167*(0.0201*(2.5^2.9992))+R1167*(0.0201*(7.5^2.9992))+S1167*(0.0201*(15^2.9992))+T1167*(0.0201*(25^2.9992))+U1167*(0.0201*(35^2.9992))</f>
        <v>0.31383236631166794</v>
      </c>
    </row>
    <row r="1168" spans="1:37" s="9" customFormat="1" ht="12.75" customHeight="1">
      <c r="A1168" s="12">
        <v>84</v>
      </c>
      <c r="B1168" s="12">
        <v>6</v>
      </c>
      <c r="C1168" s="12">
        <v>1</v>
      </c>
      <c r="D1168" s="5">
        <v>39490</v>
      </c>
      <c r="E1168" s="6" t="s">
        <v>37</v>
      </c>
      <c r="F1168" s="12" t="s">
        <v>38</v>
      </c>
      <c r="G1168" s="4" t="s">
        <v>38</v>
      </c>
      <c r="H1168" s="12" t="s">
        <v>152</v>
      </c>
      <c r="I1168" s="12" t="s">
        <v>57</v>
      </c>
      <c r="J1168" s="12" t="s">
        <v>41</v>
      </c>
      <c r="K1168" s="11">
        <v>35</v>
      </c>
      <c r="L1168" s="4" t="str">
        <f t="shared" si="72"/>
        <v>30-35</v>
      </c>
      <c r="M1168" s="12" t="s">
        <v>42</v>
      </c>
      <c r="N1168" s="12">
        <v>6</v>
      </c>
      <c r="O1168" s="12" t="s">
        <v>85</v>
      </c>
      <c r="P1168" s="6" t="s">
        <v>46</v>
      </c>
      <c r="Q1168" s="7"/>
      <c r="R1168" s="7">
        <v>1</v>
      </c>
      <c r="S1168" s="15"/>
      <c r="T1168" s="7"/>
      <c r="U1168" s="7"/>
      <c r="V1168" s="7"/>
      <c r="W1168" s="7"/>
      <c r="X1168" s="7"/>
      <c r="Y1168" s="7"/>
      <c r="Z1168" s="7"/>
      <c r="AA1168" s="7"/>
      <c r="AB1168" s="7"/>
      <c r="AC1168" s="7"/>
      <c r="AD1168" s="7"/>
      <c r="AE1168" s="4">
        <f t="shared" si="73"/>
        <v>7.5</v>
      </c>
      <c r="AF1168" s="8">
        <f t="shared" si="74"/>
        <v>1</v>
      </c>
      <c r="AG1168" s="8">
        <v>3.84</v>
      </c>
      <c r="AH1168" s="4">
        <f t="shared" si="75"/>
        <v>2.5000000000000001E-2</v>
      </c>
      <c r="AI1168" s="4">
        <f t="shared" si="75"/>
        <v>9.6000000000000002E-2</v>
      </c>
      <c r="AJ1168" s="4"/>
      <c r="AK1168" s="10">
        <f>Q1168*(0.0091*(2.5^3))+R1168*(0.0091*(7.5^3))</f>
        <v>3.8390625000000003</v>
      </c>
    </row>
    <row r="1169" spans="1:37" ht="12.75" customHeight="1">
      <c r="A1169" s="12">
        <v>84</v>
      </c>
      <c r="B1169" s="12">
        <v>6</v>
      </c>
      <c r="C1169" s="12">
        <v>1</v>
      </c>
      <c r="D1169" s="5">
        <v>39490</v>
      </c>
      <c r="E1169" s="6" t="s">
        <v>37</v>
      </c>
      <c r="F1169" s="12" t="s">
        <v>38</v>
      </c>
      <c r="G1169" s="4" t="s">
        <v>38</v>
      </c>
      <c r="H1169" s="12" t="s">
        <v>152</v>
      </c>
      <c r="I1169" s="12" t="s">
        <v>57</v>
      </c>
      <c r="J1169" s="12" t="s">
        <v>41</v>
      </c>
      <c r="K1169" s="11">
        <v>35</v>
      </c>
      <c r="L1169" s="4" t="str">
        <f t="shared" si="72"/>
        <v>30-35</v>
      </c>
      <c r="M1169" s="12" t="s">
        <v>42</v>
      </c>
      <c r="N1169" s="12">
        <v>7</v>
      </c>
      <c r="O1169" s="12" t="s">
        <v>50</v>
      </c>
      <c r="P1169" s="6" t="s">
        <v>46</v>
      </c>
      <c r="Q1169" s="15">
        <v>3</v>
      </c>
      <c r="R1169" s="7">
        <v>1</v>
      </c>
      <c r="AE1169" s="4">
        <f t="shared" si="73"/>
        <v>3.8</v>
      </c>
      <c r="AF1169" s="8">
        <f t="shared" si="74"/>
        <v>4</v>
      </c>
      <c r="AG1169" s="8">
        <v>6.88</v>
      </c>
      <c r="AH1169" s="4">
        <f t="shared" si="75"/>
        <v>0.1</v>
      </c>
      <c r="AI1169" s="4">
        <f t="shared" si="75"/>
        <v>0.17199999999999999</v>
      </c>
      <c r="AK1169" s="10">
        <f>Q1169*(0.0194*(2.5^2.8528))+R1169*(0.0194*(7.5^2.8528))+S1169*(0.0194*(15^2.8528))</f>
        <v>6.8784543935510438</v>
      </c>
    </row>
    <row r="1170" spans="1:37" s="13" customFormat="1" ht="12.75" customHeight="1">
      <c r="A1170" s="12">
        <v>84</v>
      </c>
      <c r="B1170" s="12">
        <v>6</v>
      </c>
      <c r="C1170" s="12">
        <v>1</v>
      </c>
      <c r="D1170" s="5">
        <v>39490</v>
      </c>
      <c r="E1170" s="6" t="s">
        <v>37</v>
      </c>
      <c r="F1170" s="12" t="s">
        <v>38</v>
      </c>
      <c r="G1170" s="4" t="s">
        <v>38</v>
      </c>
      <c r="H1170" s="12" t="s">
        <v>152</v>
      </c>
      <c r="I1170" s="12" t="s">
        <v>57</v>
      </c>
      <c r="J1170" s="12" t="s">
        <v>41</v>
      </c>
      <c r="K1170" s="11">
        <v>35</v>
      </c>
      <c r="L1170" s="4" t="str">
        <f t="shared" si="72"/>
        <v>30-35</v>
      </c>
      <c r="M1170" s="12" t="s">
        <v>42</v>
      </c>
      <c r="N1170" s="12">
        <v>8</v>
      </c>
      <c r="O1170" s="12" t="s">
        <v>55</v>
      </c>
      <c r="P1170" s="6" t="s">
        <v>56</v>
      </c>
      <c r="Q1170" s="15">
        <v>2</v>
      </c>
      <c r="R1170" s="7"/>
      <c r="S1170" s="7"/>
      <c r="T1170" s="7"/>
      <c r="U1170" s="7"/>
      <c r="V1170" s="7"/>
      <c r="W1170" s="7"/>
      <c r="X1170" s="7"/>
      <c r="Y1170" s="7"/>
      <c r="Z1170" s="7"/>
      <c r="AA1170" s="7"/>
      <c r="AB1170" s="7"/>
      <c r="AC1170" s="7"/>
      <c r="AD1170" s="7"/>
      <c r="AE1170" s="4">
        <f t="shared" si="73"/>
        <v>2.5</v>
      </c>
      <c r="AF1170" s="8">
        <f t="shared" si="74"/>
        <v>2</v>
      </c>
      <c r="AG1170" s="8">
        <v>0.35</v>
      </c>
      <c r="AH1170" s="4">
        <f t="shared" si="75"/>
        <v>0.05</v>
      </c>
      <c r="AI1170" s="4">
        <f t="shared" si="75"/>
        <v>8.7499999999999991E-3</v>
      </c>
      <c r="AJ1170" s="4"/>
      <c r="AK1170" s="10">
        <f>Q1170*(0.0109*(2.5^3.0249))+R1170*(0.0109*(7.5^3.0249))</f>
        <v>0.34848591197730788</v>
      </c>
    </row>
    <row r="1171" spans="1:37" ht="12.75" customHeight="1">
      <c r="A1171" s="12">
        <v>84</v>
      </c>
      <c r="B1171" s="12">
        <v>6</v>
      </c>
      <c r="C1171" s="12">
        <v>1</v>
      </c>
      <c r="D1171" s="5">
        <v>39490</v>
      </c>
      <c r="E1171" s="6" t="s">
        <v>37</v>
      </c>
      <c r="F1171" s="12" t="s">
        <v>38</v>
      </c>
      <c r="G1171" s="4" t="s">
        <v>38</v>
      </c>
      <c r="H1171" s="12" t="s">
        <v>152</v>
      </c>
      <c r="I1171" s="12" t="s">
        <v>57</v>
      </c>
      <c r="J1171" s="12" t="s">
        <v>41</v>
      </c>
      <c r="K1171" s="11">
        <v>35</v>
      </c>
      <c r="L1171" s="4" t="str">
        <f t="shared" si="72"/>
        <v>30-35</v>
      </c>
      <c r="M1171" s="12" t="s">
        <v>42</v>
      </c>
      <c r="N1171" s="12">
        <v>9</v>
      </c>
      <c r="O1171" s="12" t="s">
        <v>72</v>
      </c>
      <c r="P1171" s="6" t="s">
        <v>46</v>
      </c>
      <c r="Q1171" s="15">
        <v>3</v>
      </c>
      <c r="AE1171" s="4">
        <f t="shared" si="73"/>
        <v>2.5</v>
      </c>
      <c r="AF1171" s="8">
        <f t="shared" si="74"/>
        <v>3</v>
      </c>
      <c r="AG1171" s="8">
        <v>0.62</v>
      </c>
      <c r="AH1171" s="4">
        <f t="shared" si="75"/>
        <v>7.4999999999999997E-2</v>
      </c>
      <c r="AI1171" s="4">
        <f t="shared" si="75"/>
        <v>1.55E-2</v>
      </c>
      <c r="AK1171" s="10">
        <f>Q1171*(0.0128*(2.5^3.036))+R1171*(0.0128*(7.5^3.036))+S1171*(0.0128*(15^3.036))</f>
        <v>0.62012193097325219</v>
      </c>
    </row>
    <row r="1172" spans="1:37" ht="12.75" customHeight="1">
      <c r="A1172" s="12">
        <v>85</v>
      </c>
      <c r="B1172" s="12">
        <v>6</v>
      </c>
      <c r="C1172" s="12">
        <v>2</v>
      </c>
      <c r="D1172" s="5">
        <v>39490</v>
      </c>
      <c r="E1172" s="6" t="s">
        <v>73</v>
      </c>
      <c r="F1172" s="12" t="s">
        <v>74</v>
      </c>
      <c r="G1172" s="4" t="s">
        <v>74</v>
      </c>
      <c r="H1172" s="12" t="s">
        <v>165</v>
      </c>
      <c r="I1172" s="12" t="s">
        <v>40</v>
      </c>
      <c r="J1172" s="12" t="s">
        <v>41</v>
      </c>
      <c r="K1172" s="11">
        <v>17</v>
      </c>
      <c r="L1172" s="4" t="str">
        <f t="shared" si="72"/>
        <v>15-20</v>
      </c>
      <c r="M1172" s="12" t="s">
        <v>42</v>
      </c>
      <c r="N1172" s="12">
        <v>1</v>
      </c>
      <c r="O1172" s="12" t="s">
        <v>53</v>
      </c>
      <c r="P1172" s="12" t="s">
        <v>54</v>
      </c>
      <c r="S1172" s="7">
        <v>18</v>
      </c>
      <c r="AE1172" s="4">
        <f t="shared" si="73"/>
        <v>15</v>
      </c>
      <c r="AF1172" s="8">
        <f t="shared" si="74"/>
        <v>18</v>
      </c>
      <c r="AG1172" s="8">
        <v>1009.05</v>
      </c>
      <c r="AH1172" s="4">
        <f t="shared" si="75"/>
        <v>0.45</v>
      </c>
      <c r="AI1172" s="4">
        <f t="shared" si="75"/>
        <v>25.22625</v>
      </c>
      <c r="AK1172" s="10">
        <f>Q1172*(0.026*(2.5^2.87))+R1172*(0.026*(7.5^2.87))+S1172*(0.0236*((15/1.1)^2.975))+T1172*(0.0236*((25/1.1)^2.975))+U1172*(0.0236*((35/1.1)^2.975))</f>
        <v>1009.0501828066554</v>
      </c>
    </row>
    <row r="1173" spans="1:37" ht="12.75" customHeight="1">
      <c r="A1173" s="12">
        <v>85</v>
      </c>
      <c r="B1173" s="12">
        <v>6</v>
      </c>
      <c r="C1173" s="12">
        <v>2</v>
      </c>
      <c r="D1173" s="5">
        <v>39490</v>
      </c>
      <c r="E1173" s="6" t="s">
        <v>73</v>
      </c>
      <c r="F1173" s="12" t="s">
        <v>74</v>
      </c>
      <c r="G1173" s="4" t="s">
        <v>74</v>
      </c>
      <c r="H1173" s="12" t="s">
        <v>165</v>
      </c>
      <c r="I1173" s="12" t="s">
        <v>40</v>
      </c>
      <c r="J1173" s="12" t="s">
        <v>41</v>
      </c>
      <c r="K1173" s="11">
        <v>17</v>
      </c>
      <c r="L1173" s="4" t="str">
        <f t="shared" si="72"/>
        <v>15-20</v>
      </c>
      <c r="M1173" s="12" t="s">
        <v>42</v>
      </c>
      <c r="N1173" s="12">
        <v>2</v>
      </c>
      <c r="O1173" s="12" t="s">
        <v>77</v>
      </c>
      <c r="P1173" s="6" t="s">
        <v>48</v>
      </c>
      <c r="S1173" s="7">
        <v>2</v>
      </c>
      <c r="AE1173" s="4">
        <f t="shared" si="73"/>
        <v>15</v>
      </c>
      <c r="AF1173" s="8">
        <f t="shared" si="74"/>
        <v>2</v>
      </c>
      <c r="AG1173" s="8">
        <v>196.67</v>
      </c>
      <c r="AH1173" s="4">
        <f t="shared" si="75"/>
        <v>0.05</v>
      </c>
      <c r="AI1173" s="4">
        <f t="shared" si="75"/>
        <v>4.9167499999999995</v>
      </c>
      <c r="AK1173" s="10">
        <f>R1173*(0.0428*(7.5^2.858))+S1173*(0.0428*(15^2.858))+T1173*(0.0428*(25^2.858))+U1173*(0.0428*(35^2.858))</f>
        <v>196.67202210743989</v>
      </c>
    </row>
    <row r="1174" spans="1:37" ht="12.75" customHeight="1">
      <c r="A1174" s="12">
        <v>85</v>
      </c>
      <c r="B1174" s="12">
        <v>6</v>
      </c>
      <c r="C1174" s="12">
        <v>2</v>
      </c>
      <c r="D1174" s="5">
        <v>39490</v>
      </c>
      <c r="E1174" s="6" t="s">
        <v>73</v>
      </c>
      <c r="F1174" s="12" t="s">
        <v>74</v>
      </c>
      <c r="G1174" s="4" t="s">
        <v>74</v>
      </c>
      <c r="H1174" s="12" t="s">
        <v>165</v>
      </c>
      <c r="I1174" s="12" t="s">
        <v>40</v>
      </c>
      <c r="J1174" s="12" t="s">
        <v>41</v>
      </c>
      <c r="K1174" s="11">
        <v>17</v>
      </c>
      <c r="L1174" s="4" t="str">
        <f t="shared" si="72"/>
        <v>15-20</v>
      </c>
      <c r="M1174" s="12" t="s">
        <v>42</v>
      </c>
      <c r="N1174" s="12">
        <v>3</v>
      </c>
      <c r="O1174" s="12" t="s">
        <v>62</v>
      </c>
      <c r="P1174" s="12" t="s">
        <v>63</v>
      </c>
      <c r="S1174" s="7">
        <v>1</v>
      </c>
      <c r="AE1174" s="4">
        <f t="shared" si="73"/>
        <v>15</v>
      </c>
      <c r="AF1174" s="8">
        <f t="shared" si="74"/>
        <v>1</v>
      </c>
      <c r="AG1174" s="8">
        <v>54.41</v>
      </c>
      <c r="AH1174" s="4">
        <f t="shared" si="75"/>
        <v>2.5000000000000001E-2</v>
      </c>
      <c r="AI1174" s="4">
        <f t="shared" si="75"/>
        <v>1.36025</v>
      </c>
      <c r="AK1174" s="10">
        <f>R1174*(0.0114*(7.5^3.128))+S1174*(0.0114*(15^3.128))+T1174*(0.0114*(25^3.128))+U1174*(0.0114*(35^3.128))</f>
        <v>54.414959423729201</v>
      </c>
    </row>
    <row r="1175" spans="1:37" ht="12.75" customHeight="1">
      <c r="A1175" s="12">
        <v>85</v>
      </c>
      <c r="B1175" s="12">
        <v>6</v>
      </c>
      <c r="C1175" s="12">
        <v>2</v>
      </c>
      <c r="D1175" s="5">
        <v>39490</v>
      </c>
      <c r="E1175" s="6" t="s">
        <v>73</v>
      </c>
      <c r="F1175" s="12" t="s">
        <v>74</v>
      </c>
      <c r="G1175" s="4" t="s">
        <v>74</v>
      </c>
      <c r="H1175" s="12" t="s">
        <v>165</v>
      </c>
      <c r="I1175" s="12" t="s">
        <v>40</v>
      </c>
      <c r="J1175" s="12" t="s">
        <v>41</v>
      </c>
      <c r="K1175" s="11">
        <v>17</v>
      </c>
      <c r="L1175" s="4" t="str">
        <f t="shared" si="72"/>
        <v>15-20</v>
      </c>
      <c r="M1175" s="12" t="s">
        <v>42</v>
      </c>
      <c r="N1175" s="12">
        <v>4</v>
      </c>
      <c r="O1175" s="12" t="s">
        <v>166</v>
      </c>
      <c r="P1175" s="6" t="s">
        <v>63</v>
      </c>
      <c r="T1175" s="7">
        <v>1</v>
      </c>
      <c r="AE1175" s="4">
        <f t="shared" si="73"/>
        <v>25</v>
      </c>
      <c r="AF1175" s="8">
        <f t="shared" si="74"/>
        <v>1</v>
      </c>
      <c r="AG1175" s="8">
        <v>231.79</v>
      </c>
      <c r="AH1175" s="4">
        <f t="shared" si="75"/>
        <v>2.5000000000000001E-2</v>
      </c>
      <c r="AI1175" s="4">
        <f t="shared" si="75"/>
        <v>5.7947499999999996</v>
      </c>
      <c r="AK1175" s="10">
        <f>T1175*(0.0206*(25^2.898))+U1175*(0.0206*(35^2.898))</f>
        <v>231.79142503651909</v>
      </c>
    </row>
    <row r="1176" spans="1:37" ht="12.75" customHeight="1">
      <c r="A1176" s="12">
        <v>85</v>
      </c>
      <c r="B1176" s="12">
        <v>6</v>
      </c>
      <c r="C1176" s="12">
        <v>2</v>
      </c>
      <c r="D1176" s="5">
        <v>39490</v>
      </c>
      <c r="E1176" s="6" t="s">
        <v>73</v>
      </c>
      <c r="F1176" s="12" t="s">
        <v>74</v>
      </c>
      <c r="G1176" s="4" t="s">
        <v>74</v>
      </c>
      <c r="H1176" s="12" t="s">
        <v>165</v>
      </c>
      <c r="I1176" s="12" t="s">
        <v>40</v>
      </c>
      <c r="J1176" s="12" t="s">
        <v>41</v>
      </c>
      <c r="K1176" s="11">
        <v>17</v>
      </c>
      <c r="L1176" s="4" t="str">
        <f t="shared" si="72"/>
        <v>15-20</v>
      </c>
      <c r="M1176" s="12" t="s">
        <v>42</v>
      </c>
      <c r="N1176" s="12">
        <v>5</v>
      </c>
      <c r="O1176" s="12" t="s">
        <v>95</v>
      </c>
      <c r="P1176" s="6" t="s">
        <v>56</v>
      </c>
      <c r="T1176" s="7">
        <v>12</v>
      </c>
      <c r="AE1176" s="4">
        <f t="shared" si="73"/>
        <v>25</v>
      </c>
      <c r="AF1176" s="8">
        <f t="shared" si="74"/>
        <v>12</v>
      </c>
      <c r="AG1176" s="8">
        <v>3715.78</v>
      </c>
      <c r="AH1176" s="4">
        <f t="shared" si="75"/>
        <v>0.3</v>
      </c>
      <c r="AI1176" s="4">
        <f t="shared" si="75"/>
        <v>92.894500000000008</v>
      </c>
      <c r="AK1176" s="10">
        <f>S1176*(0.0204*(15^2.991))+T1176*(0.0204*(25^2.991))+U1176*(0.0204*(35^2.991))</f>
        <v>3715.7798851833327</v>
      </c>
    </row>
    <row r="1177" spans="1:37" ht="12.75" customHeight="1">
      <c r="A1177" s="12">
        <v>85</v>
      </c>
      <c r="B1177" s="12">
        <v>6</v>
      </c>
      <c r="C1177" s="12">
        <v>2</v>
      </c>
      <c r="D1177" s="5">
        <v>39490</v>
      </c>
      <c r="E1177" s="6" t="s">
        <v>73</v>
      </c>
      <c r="F1177" s="12" t="s">
        <v>74</v>
      </c>
      <c r="G1177" s="4" t="s">
        <v>74</v>
      </c>
      <c r="H1177" s="12" t="s">
        <v>165</v>
      </c>
      <c r="I1177" s="12" t="s">
        <v>40</v>
      </c>
      <c r="J1177" s="12" t="s">
        <v>41</v>
      </c>
      <c r="K1177" s="11">
        <v>17</v>
      </c>
      <c r="L1177" s="4" t="str">
        <f t="shared" si="72"/>
        <v>15-20</v>
      </c>
      <c r="M1177" s="12" t="s">
        <v>42</v>
      </c>
      <c r="N1177" s="12">
        <v>6</v>
      </c>
      <c r="O1177" s="12" t="s">
        <v>87</v>
      </c>
      <c r="P1177" s="6" t="s">
        <v>46</v>
      </c>
      <c r="S1177" s="15">
        <v>1</v>
      </c>
      <c r="AE1177" s="4">
        <f t="shared" si="73"/>
        <v>15</v>
      </c>
      <c r="AF1177" s="8">
        <f t="shared" si="74"/>
        <v>1</v>
      </c>
      <c r="AG1177" s="8">
        <v>54.93</v>
      </c>
      <c r="AH1177" s="4">
        <f t="shared" si="75"/>
        <v>2.5000000000000001E-2</v>
      </c>
      <c r="AI1177" s="4">
        <f t="shared" si="75"/>
        <v>1.3732500000000001</v>
      </c>
      <c r="AK1177" s="10">
        <f>Q1177*(0.0229*((2.5/1.08)^2.958))+R1177*(0.0229*((7.5/1.08)^2.958))+S1177*(0.0229*((15/1.08)^2.958))+T1177*(0.0229*((25/1.08)^2.958))+U1177*(0.0229*((35/1.08)^2.958))</f>
        <v>54.934598899323518</v>
      </c>
    </row>
    <row r="1178" spans="1:37" ht="12.75" customHeight="1">
      <c r="A1178" s="12">
        <v>85</v>
      </c>
      <c r="B1178" s="12">
        <v>6</v>
      </c>
      <c r="C1178" s="12">
        <v>2</v>
      </c>
      <c r="D1178" s="5">
        <v>39490</v>
      </c>
      <c r="E1178" s="6" t="s">
        <v>73</v>
      </c>
      <c r="F1178" s="12" t="s">
        <v>74</v>
      </c>
      <c r="G1178" s="4" t="s">
        <v>74</v>
      </c>
      <c r="H1178" s="12" t="s">
        <v>165</v>
      </c>
      <c r="I1178" s="12" t="s">
        <v>40</v>
      </c>
      <c r="J1178" s="12" t="s">
        <v>41</v>
      </c>
      <c r="K1178" s="11">
        <v>17</v>
      </c>
      <c r="L1178" s="4" t="str">
        <f t="shared" si="72"/>
        <v>15-20</v>
      </c>
      <c r="M1178" s="12" t="s">
        <v>42</v>
      </c>
      <c r="N1178" s="12">
        <v>7</v>
      </c>
      <c r="O1178" s="12" t="s">
        <v>86</v>
      </c>
      <c r="P1178" s="6" t="s">
        <v>44</v>
      </c>
      <c r="S1178" s="15">
        <v>1</v>
      </c>
      <c r="AE1178" s="4">
        <f t="shared" si="73"/>
        <v>15</v>
      </c>
      <c r="AF1178" s="8">
        <f t="shared" si="74"/>
        <v>1</v>
      </c>
      <c r="AG1178" s="8">
        <v>22.22</v>
      </c>
      <c r="AH1178" s="4">
        <f t="shared" si="75"/>
        <v>2.5000000000000001E-2</v>
      </c>
      <c r="AI1178" s="4">
        <f t="shared" si="75"/>
        <v>0.55549999999999999</v>
      </c>
      <c r="AK1178" s="10">
        <f>S1178*(0.002*(15^3.44))+T1178*(0.002*(25^3.44))+U1178*(0.002*(35^3.44))</f>
        <v>22.222040093137309</v>
      </c>
    </row>
    <row r="1179" spans="1:37" ht="12.75" customHeight="1">
      <c r="A1179" s="12">
        <v>85</v>
      </c>
      <c r="B1179" s="12">
        <v>6</v>
      </c>
      <c r="C1179" s="12">
        <v>2</v>
      </c>
      <c r="D1179" s="5">
        <v>39490</v>
      </c>
      <c r="E1179" s="6" t="s">
        <v>73</v>
      </c>
      <c r="F1179" s="12" t="s">
        <v>74</v>
      </c>
      <c r="G1179" s="4" t="s">
        <v>74</v>
      </c>
      <c r="H1179" s="12" t="s">
        <v>165</v>
      </c>
      <c r="I1179" s="12" t="s">
        <v>40</v>
      </c>
      <c r="J1179" s="12" t="s">
        <v>41</v>
      </c>
      <c r="K1179" s="11">
        <v>17</v>
      </c>
      <c r="L1179" s="4" t="str">
        <f t="shared" si="72"/>
        <v>15-20</v>
      </c>
      <c r="M1179" s="12" t="s">
        <v>42</v>
      </c>
      <c r="N1179" s="12">
        <v>8</v>
      </c>
      <c r="O1179" s="12" t="s">
        <v>72</v>
      </c>
      <c r="P1179" s="6" t="s">
        <v>46</v>
      </c>
      <c r="Q1179" s="7">
        <v>1</v>
      </c>
      <c r="R1179" s="7">
        <v>1</v>
      </c>
      <c r="AE1179" s="4">
        <f t="shared" si="73"/>
        <v>5</v>
      </c>
      <c r="AF1179" s="8">
        <f t="shared" si="74"/>
        <v>2</v>
      </c>
      <c r="AG1179" s="8">
        <v>6.01</v>
      </c>
      <c r="AH1179" s="4">
        <f t="shared" si="75"/>
        <v>0.05</v>
      </c>
      <c r="AI1179" s="4">
        <f t="shared" si="75"/>
        <v>0.15024999999999999</v>
      </c>
      <c r="AK1179" s="10">
        <f>Q1179*(0.0128*(2.5^3.036))+R1179*(0.0128*(7.5^3.036))+S1179*(0.0128*(15^3.036))</f>
        <v>6.0129604383248036</v>
      </c>
    </row>
    <row r="1180" spans="1:37" ht="12.75" customHeight="1">
      <c r="A1180" s="12">
        <v>85</v>
      </c>
      <c r="B1180" s="12">
        <v>6</v>
      </c>
      <c r="C1180" s="12">
        <v>2</v>
      </c>
      <c r="D1180" s="5">
        <v>39490</v>
      </c>
      <c r="E1180" s="6" t="s">
        <v>73</v>
      </c>
      <c r="F1180" s="12" t="s">
        <v>74</v>
      </c>
      <c r="G1180" s="4" t="s">
        <v>74</v>
      </c>
      <c r="H1180" s="12" t="s">
        <v>165</v>
      </c>
      <c r="I1180" s="12" t="s">
        <v>40</v>
      </c>
      <c r="J1180" s="12" t="s">
        <v>41</v>
      </c>
      <c r="K1180" s="11">
        <v>17</v>
      </c>
      <c r="L1180" s="4" t="str">
        <f t="shared" si="72"/>
        <v>15-20</v>
      </c>
      <c r="M1180" s="12" t="s">
        <v>42</v>
      </c>
      <c r="N1180" s="12">
        <v>9</v>
      </c>
      <c r="O1180" s="12" t="s">
        <v>66</v>
      </c>
      <c r="P1180" s="12" t="s">
        <v>46</v>
      </c>
      <c r="Q1180" s="7">
        <v>5</v>
      </c>
      <c r="AE1180" s="4">
        <f t="shared" si="73"/>
        <v>2.5</v>
      </c>
      <c r="AF1180" s="8">
        <f t="shared" si="74"/>
        <v>5</v>
      </c>
      <c r="AG1180" s="8">
        <v>1.42</v>
      </c>
      <c r="AH1180" s="4">
        <f t="shared" si="75"/>
        <v>0.125</v>
      </c>
      <c r="AI1180" s="4">
        <f t="shared" si="75"/>
        <v>3.5499999999999997E-2</v>
      </c>
      <c r="AK1180" s="10">
        <f>Q1180*(0.0213*(2.5^2.8235))+R1180*(0.0213*(7.5^2.8235))</f>
        <v>1.4155761022192559</v>
      </c>
    </row>
    <row r="1181" spans="1:37" ht="12.75" customHeight="1">
      <c r="A1181" s="12">
        <v>85</v>
      </c>
      <c r="B1181" s="12">
        <v>6</v>
      </c>
      <c r="C1181" s="12">
        <v>2</v>
      </c>
      <c r="D1181" s="5">
        <v>39490</v>
      </c>
      <c r="E1181" s="6" t="s">
        <v>73</v>
      </c>
      <c r="F1181" s="12" t="s">
        <v>74</v>
      </c>
      <c r="G1181" s="4" t="s">
        <v>74</v>
      </c>
      <c r="H1181" s="12" t="s">
        <v>165</v>
      </c>
      <c r="I1181" s="12" t="s">
        <v>40</v>
      </c>
      <c r="J1181" s="12" t="s">
        <v>41</v>
      </c>
      <c r="K1181" s="11">
        <v>17</v>
      </c>
      <c r="L1181" s="4" t="str">
        <f t="shared" si="72"/>
        <v>15-20</v>
      </c>
      <c r="M1181" s="12" t="s">
        <v>42</v>
      </c>
      <c r="N1181" s="12">
        <v>10</v>
      </c>
      <c r="O1181" s="12" t="s">
        <v>55</v>
      </c>
      <c r="P1181" s="6" t="s">
        <v>56</v>
      </c>
      <c r="Q1181" s="7">
        <v>1</v>
      </c>
      <c r="AE1181" s="4">
        <f t="shared" si="73"/>
        <v>2.5</v>
      </c>
      <c r="AF1181" s="8">
        <f t="shared" si="74"/>
        <v>1</v>
      </c>
      <c r="AG1181" s="8">
        <v>0.17</v>
      </c>
      <c r="AH1181" s="4">
        <f t="shared" si="75"/>
        <v>2.5000000000000001E-2</v>
      </c>
      <c r="AI1181" s="4">
        <f t="shared" si="75"/>
        <v>4.2500000000000003E-3</v>
      </c>
      <c r="AK1181" s="10">
        <f>Q1181*(0.0109*(2.5^3.0249))+R1181*(0.0109*(7.5^3.0249))</f>
        <v>0.17424295598865394</v>
      </c>
    </row>
    <row r="1182" spans="1:37" ht="12.75" customHeight="1">
      <c r="A1182" s="12">
        <v>85</v>
      </c>
      <c r="B1182" s="12">
        <v>6</v>
      </c>
      <c r="C1182" s="12">
        <v>2</v>
      </c>
      <c r="D1182" s="5">
        <v>39490</v>
      </c>
      <c r="E1182" s="6" t="s">
        <v>73</v>
      </c>
      <c r="F1182" s="12" t="s">
        <v>74</v>
      </c>
      <c r="G1182" s="4" t="s">
        <v>74</v>
      </c>
      <c r="H1182" s="12" t="s">
        <v>165</v>
      </c>
      <c r="I1182" s="12" t="s">
        <v>40</v>
      </c>
      <c r="J1182" s="12" t="s">
        <v>41</v>
      </c>
      <c r="K1182" s="11">
        <v>17</v>
      </c>
      <c r="L1182" s="4" t="str">
        <f t="shared" si="72"/>
        <v>15-20</v>
      </c>
      <c r="M1182" s="12" t="s">
        <v>42</v>
      </c>
      <c r="N1182" s="12">
        <v>11</v>
      </c>
      <c r="O1182" s="12" t="s">
        <v>70</v>
      </c>
      <c r="P1182" s="6" t="s">
        <v>54</v>
      </c>
      <c r="Q1182" s="15">
        <v>2</v>
      </c>
      <c r="AE1182" s="4">
        <f t="shared" si="73"/>
        <v>2.5</v>
      </c>
      <c r="AF1182" s="8">
        <f t="shared" si="74"/>
        <v>2</v>
      </c>
      <c r="AG1182" s="8">
        <v>0.52</v>
      </c>
      <c r="AH1182" s="4">
        <f t="shared" si="75"/>
        <v>0.05</v>
      </c>
      <c r="AI1182" s="4">
        <f t="shared" si="75"/>
        <v>1.3000000000000001E-2</v>
      </c>
      <c r="AK1182" s="10">
        <f>Q1182*(0.0162*(2.5^3.0252))+R1182*(0.0162*(7.5^3.0252))</f>
        <v>0.51807558306287682</v>
      </c>
    </row>
    <row r="1183" spans="1:37" ht="12.75" customHeight="1">
      <c r="A1183" s="12">
        <v>85</v>
      </c>
      <c r="B1183" s="12">
        <v>6</v>
      </c>
      <c r="C1183" s="12">
        <v>2</v>
      </c>
      <c r="D1183" s="5">
        <v>39490</v>
      </c>
      <c r="E1183" s="6" t="s">
        <v>73</v>
      </c>
      <c r="F1183" s="12" t="s">
        <v>74</v>
      </c>
      <c r="G1183" s="4" t="s">
        <v>74</v>
      </c>
      <c r="H1183" s="12" t="s">
        <v>165</v>
      </c>
      <c r="I1183" s="12" t="s">
        <v>40</v>
      </c>
      <c r="J1183" s="12" t="s">
        <v>41</v>
      </c>
      <c r="K1183" s="11">
        <v>17</v>
      </c>
      <c r="L1183" s="4" t="str">
        <f t="shared" si="72"/>
        <v>15-20</v>
      </c>
      <c r="M1183" s="12" t="s">
        <v>42</v>
      </c>
      <c r="N1183" s="12">
        <v>12</v>
      </c>
      <c r="O1183" s="12" t="s">
        <v>143</v>
      </c>
      <c r="P1183" s="6" t="s">
        <v>81</v>
      </c>
      <c r="Q1183" s="15">
        <v>2</v>
      </c>
      <c r="AE1183" s="4">
        <f t="shared" si="73"/>
        <v>2.5</v>
      </c>
      <c r="AF1183" s="8">
        <f t="shared" si="74"/>
        <v>2</v>
      </c>
      <c r="AG1183" s="8">
        <v>0.28000000000000003</v>
      </c>
      <c r="AH1183" s="4">
        <f t="shared" si="75"/>
        <v>0.05</v>
      </c>
      <c r="AI1183" s="4">
        <f t="shared" si="75"/>
        <v>7.000000000000001E-3</v>
      </c>
      <c r="AK1183" s="10">
        <f>Q1183*(0.0091*(2.5^3))+R1183*(0.0091*(7.5^3))+S1183*(0.0091*(15^3))</f>
        <v>0.28437499999999999</v>
      </c>
    </row>
    <row r="1184" spans="1:37" ht="12.75" customHeight="1">
      <c r="A1184" s="12">
        <v>86</v>
      </c>
      <c r="B1184" s="12">
        <v>6</v>
      </c>
      <c r="C1184" s="12">
        <v>2</v>
      </c>
      <c r="D1184" s="5">
        <v>39490</v>
      </c>
      <c r="E1184" s="6" t="s">
        <v>73</v>
      </c>
      <c r="F1184" s="12" t="s">
        <v>74</v>
      </c>
      <c r="G1184" s="4" t="s">
        <v>74</v>
      </c>
      <c r="H1184" s="12" t="s">
        <v>165</v>
      </c>
      <c r="I1184" s="12" t="s">
        <v>40</v>
      </c>
      <c r="J1184" s="12" t="s">
        <v>41</v>
      </c>
      <c r="K1184" s="11">
        <v>17</v>
      </c>
      <c r="L1184" s="4" t="str">
        <f t="shared" si="72"/>
        <v>15-20</v>
      </c>
      <c r="M1184" s="12" t="s">
        <v>42</v>
      </c>
      <c r="N1184" s="12">
        <v>1</v>
      </c>
      <c r="O1184" s="12" t="s">
        <v>79</v>
      </c>
      <c r="P1184" s="12" t="s">
        <v>54</v>
      </c>
      <c r="T1184" s="7">
        <v>1</v>
      </c>
      <c r="U1184" s="7">
        <v>2</v>
      </c>
      <c r="AE1184" s="4">
        <f t="shared" si="73"/>
        <v>31.7</v>
      </c>
      <c r="AF1184" s="8">
        <f t="shared" si="74"/>
        <v>3</v>
      </c>
      <c r="AG1184" s="8">
        <v>2062.29</v>
      </c>
      <c r="AH1184" s="4">
        <f t="shared" si="75"/>
        <v>7.4999999999999997E-2</v>
      </c>
      <c r="AI1184" s="4">
        <f t="shared" si="75"/>
        <v>51.557249999999996</v>
      </c>
      <c r="AK1184" s="10">
        <f>Q1184*(0.024*(2.5^2.93))+R1184*(0.024*(7.5^2.93))+S1184*(0.0225*((15/1.03416)^3))+T1184*(0.0225*((25/1.03416)^3))+U1184*(0.0225*((35/1.03416)^3))</f>
        <v>2062.2920990453886</v>
      </c>
    </row>
    <row r="1185" spans="1:37" s="9" customFormat="1" ht="12.75" customHeight="1">
      <c r="A1185" s="12">
        <v>86</v>
      </c>
      <c r="B1185" s="12">
        <v>6</v>
      </c>
      <c r="C1185" s="12">
        <v>2</v>
      </c>
      <c r="D1185" s="5">
        <v>39490</v>
      </c>
      <c r="E1185" s="6" t="s">
        <v>73</v>
      </c>
      <c r="F1185" s="12" t="s">
        <v>74</v>
      </c>
      <c r="G1185" s="4" t="s">
        <v>74</v>
      </c>
      <c r="H1185" s="12" t="s">
        <v>165</v>
      </c>
      <c r="I1185" s="12" t="s">
        <v>40</v>
      </c>
      <c r="J1185" s="12" t="s">
        <v>41</v>
      </c>
      <c r="K1185" s="11">
        <v>17</v>
      </c>
      <c r="L1185" s="4" t="str">
        <f t="shared" si="72"/>
        <v>15-20</v>
      </c>
      <c r="M1185" s="12" t="s">
        <v>42</v>
      </c>
      <c r="N1185" s="12">
        <v>2</v>
      </c>
      <c r="O1185" s="12" t="s">
        <v>53</v>
      </c>
      <c r="P1185" s="12" t="s">
        <v>54</v>
      </c>
      <c r="Q1185" s="7"/>
      <c r="R1185" s="7">
        <v>7</v>
      </c>
      <c r="S1185" s="7">
        <v>16</v>
      </c>
      <c r="T1185" s="7"/>
      <c r="U1185" s="7"/>
      <c r="V1185" s="7"/>
      <c r="W1185" s="7"/>
      <c r="X1185" s="7"/>
      <c r="Y1185" s="7"/>
      <c r="Z1185" s="7"/>
      <c r="AA1185" s="7"/>
      <c r="AB1185" s="7"/>
      <c r="AC1185" s="7"/>
      <c r="AD1185" s="7"/>
      <c r="AE1185" s="4">
        <f t="shared" si="73"/>
        <v>12.7</v>
      </c>
      <c r="AF1185" s="8">
        <f t="shared" si="74"/>
        <v>23</v>
      </c>
      <c r="AG1185" s="8">
        <v>956.02</v>
      </c>
      <c r="AH1185" s="4">
        <f t="shared" si="75"/>
        <v>0.57499999999999996</v>
      </c>
      <c r="AI1185" s="4">
        <f t="shared" si="75"/>
        <v>23.900500000000001</v>
      </c>
      <c r="AJ1185" s="4"/>
      <c r="AK1185" s="10">
        <f>Q1185*(0.026*(2.5^2.87))+R1185*(0.026*(7.5^2.87))+S1185*(0.0236*((15/1.1)^2.975))+T1185*(0.0236*((25/1.1)^2.975))+U1185*(0.0236*((35/1.1)^2.975))</f>
        <v>956.02121332558454</v>
      </c>
    </row>
    <row r="1186" spans="1:37" ht="12.75" customHeight="1">
      <c r="A1186" s="12">
        <v>86</v>
      </c>
      <c r="B1186" s="12">
        <v>6</v>
      </c>
      <c r="C1186" s="12">
        <v>2</v>
      </c>
      <c r="D1186" s="5">
        <v>39490</v>
      </c>
      <c r="E1186" s="6" t="s">
        <v>73</v>
      </c>
      <c r="F1186" s="12" t="s">
        <v>74</v>
      </c>
      <c r="G1186" s="4" t="s">
        <v>74</v>
      </c>
      <c r="H1186" s="12" t="s">
        <v>165</v>
      </c>
      <c r="I1186" s="12" t="s">
        <v>40</v>
      </c>
      <c r="J1186" s="12" t="s">
        <v>41</v>
      </c>
      <c r="K1186" s="11">
        <v>17</v>
      </c>
      <c r="L1186" s="4" t="str">
        <f t="shared" si="72"/>
        <v>15-20</v>
      </c>
      <c r="M1186" s="12" t="s">
        <v>42</v>
      </c>
      <c r="N1186" s="12">
        <v>3</v>
      </c>
      <c r="O1186" s="12" t="s">
        <v>47</v>
      </c>
      <c r="P1186" s="12" t="s">
        <v>48</v>
      </c>
      <c r="R1186" s="7">
        <v>2</v>
      </c>
      <c r="AE1186" s="4">
        <f t="shared" si="73"/>
        <v>7.5</v>
      </c>
      <c r="AF1186" s="8">
        <f t="shared" si="74"/>
        <v>2</v>
      </c>
      <c r="AG1186" s="8">
        <v>24.68</v>
      </c>
      <c r="AH1186" s="4">
        <f t="shared" si="75"/>
        <v>0.05</v>
      </c>
      <c r="AI1186" s="4">
        <f t="shared" si="75"/>
        <v>0.61699999999999999</v>
      </c>
      <c r="AK1186" s="10">
        <f>Q1186*(0.0251*(2.5^3.076))+R1186*(0.0251*(7.5^3.076))+S1186*(0.0251*(15^3.076))</f>
        <v>24.682671504480933</v>
      </c>
    </row>
    <row r="1187" spans="1:37" ht="12.75" customHeight="1">
      <c r="A1187" s="12">
        <v>86</v>
      </c>
      <c r="B1187" s="12">
        <v>6</v>
      </c>
      <c r="C1187" s="12">
        <v>2</v>
      </c>
      <c r="D1187" s="5">
        <v>39490</v>
      </c>
      <c r="E1187" s="6" t="s">
        <v>73</v>
      </c>
      <c r="F1187" s="12" t="s">
        <v>74</v>
      </c>
      <c r="G1187" s="4" t="s">
        <v>74</v>
      </c>
      <c r="H1187" s="12" t="s">
        <v>165</v>
      </c>
      <c r="I1187" s="12" t="s">
        <v>40</v>
      </c>
      <c r="J1187" s="12" t="s">
        <v>41</v>
      </c>
      <c r="K1187" s="11">
        <v>17</v>
      </c>
      <c r="L1187" s="4" t="str">
        <f t="shared" si="72"/>
        <v>15-20</v>
      </c>
      <c r="M1187" s="12" t="s">
        <v>42</v>
      </c>
      <c r="N1187" s="12">
        <v>4</v>
      </c>
      <c r="O1187" s="12" t="s">
        <v>134</v>
      </c>
      <c r="P1187" s="12" t="s">
        <v>56</v>
      </c>
      <c r="S1187" s="7">
        <v>1</v>
      </c>
      <c r="AE1187" s="4">
        <f t="shared" si="73"/>
        <v>15</v>
      </c>
      <c r="AF1187" s="8">
        <f t="shared" si="74"/>
        <v>1</v>
      </c>
      <c r="AG1187" s="8">
        <v>70.59</v>
      </c>
      <c r="AH1187" s="4">
        <f t="shared" si="75"/>
        <v>2.5000000000000001E-2</v>
      </c>
      <c r="AI1187" s="4">
        <f t="shared" si="75"/>
        <v>1.76475</v>
      </c>
      <c r="AK1187" s="10">
        <f>R1187*(0.0683*(7.5^2.563))+S1187*(0.0683*(15^2.563))+T1187*(0.0683*(25^2.563))</f>
        <v>70.589905523267788</v>
      </c>
    </row>
    <row r="1188" spans="1:37" ht="12.75" customHeight="1">
      <c r="A1188" s="12">
        <v>86</v>
      </c>
      <c r="B1188" s="12">
        <v>6</v>
      </c>
      <c r="C1188" s="12">
        <v>2</v>
      </c>
      <c r="D1188" s="5">
        <v>39490</v>
      </c>
      <c r="E1188" s="6" t="s">
        <v>73</v>
      </c>
      <c r="F1188" s="12" t="s">
        <v>74</v>
      </c>
      <c r="G1188" s="4" t="s">
        <v>74</v>
      </c>
      <c r="H1188" s="12" t="s">
        <v>165</v>
      </c>
      <c r="I1188" s="12" t="s">
        <v>40</v>
      </c>
      <c r="J1188" s="12" t="s">
        <v>41</v>
      </c>
      <c r="K1188" s="11">
        <v>17</v>
      </c>
      <c r="L1188" s="4" t="str">
        <f t="shared" si="72"/>
        <v>15-20</v>
      </c>
      <c r="M1188" s="12" t="s">
        <v>42</v>
      </c>
      <c r="N1188" s="12">
        <v>5</v>
      </c>
      <c r="O1188" s="12" t="s">
        <v>122</v>
      </c>
      <c r="P1188" s="6" t="s">
        <v>46</v>
      </c>
      <c r="S1188" s="7">
        <v>3</v>
      </c>
      <c r="AE1188" s="4">
        <f t="shared" si="73"/>
        <v>15</v>
      </c>
      <c r="AF1188" s="8">
        <f t="shared" si="74"/>
        <v>3</v>
      </c>
      <c r="AG1188" s="8">
        <v>152.22</v>
      </c>
      <c r="AH1188" s="4">
        <f t="shared" si="75"/>
        <v>7.4999999999999997E-2</v>
      </c>
      <c r="AI1188" s="4">
        <f t="shared" si="75"/>
        <v>3.8054999999999999</v>
      </c>
      <c r="AK1188" s="10">
        <f>Q1188*(0.0087*(2.5^3.202))+R1188*(0.0087*(7.5^3.202))+S1188*(0.0087*(15^3.202))+T1188*(0.0087*(25^3.202))</f>
        <v>152.22455699258006</v>
      </c>
    </row>
    <row r="1189" spans="1:37" ht="12.75" customHeight="1">
      <c r="A1189" s="12">
        <v>86</v>
      </c>
      <c r="B1189" s="12">
        <v>6</v>
      </c>
      <c r="C1189" s="12">
        <v>2</v>
      </c>
      <c r="D1189" s="5">
        <v>39490</v>
      </c>
      <c r="E1189" s="6" t="s">
        <v>73</v>
      </c>
      <c r="F1189" s="12" t="s">
        <v>74</v>
      </c>
      <c r="G1189" s="4" t="s">
        <v>74</v>
      </c>
      <c r="H1189" s="12" t="s">
        <v>165</v>
      </c>
      <c r="I1189" s="12" t="s">
        <v>40</v>
      </c>
      <c r="J1189" s="12" t="s">
        <v>41</v>
      </c>
      <c r="K1189" s="11">
        <v>17</v>
      </c>
      <c r="L1189" s="4" t="str">
        <f t="shared" si="72"/>
        <v>15-20</v>
      </c>
      <c r="M1189" s="12" t="s">
        <v>42</v>
      </c>
      <c r="N1189" s="12">
        <v>6</v>
      </c>
      <c r="O1189" s="12" t="s">
        <v>82</v>
      </c>
      <c r="P1189" s="6" t="s">
        <v>46</v>
      </c>
      <c r="U1189" s="7">
        <v>1</v>
      </c>
      <c r="AE1189" s="4">
        <f t="shared" si="73"/>
        <v>35</v>
      </c>
      <c r="AF1189" s="8">
        <f t="shared" si="74"/>
        <v>1</v>
      </c>
      <c r="AG1189" s="8">
        <v>638.55999999999995</v>
      </c>
      <c r="AH1189" s="4">
        <f t="shared" si="75"/>
        <v>2.5000000000000001E-2</v>
      </c>
      <c r="AI1189" s="4">
        <f t="shared" si="75"/>
        <v>15.963999999999999</v>
      </c>
      <c r="AJ1189" s="9"/>
      <c r="AK1189" s="10">
        <f>Q1189*(0.0121*((2.5/1.09)^3.161))+R1189*(0.0121*((7.5/1.09)^3.161))+S1189*(0.0335*(15^2.772))+T1189*(0.0335*(25^2.772))+U1189*(0.0335*(35^2.772))</f>
        <v>638.55958174149339</v>
      </c>
    </row>
    <row r="1190" spans="1:37" ht="12.75" customHeight="1">
      <c r="A1190" s="12">
        <v>86</v>
      </c>
      <c r="B1190" s="12">
        <v>6</v>
      </c>
      <c r="C1190" s="12">
        <v>2</v>
      </c>
      <c r="D1190" s="5">
        <v>39490</v>
      </c>
      <c r="E1190" s="6" t="s">
        <v>73</v>
      </c>
      <c r="F1190" s="12" t="s">
        <v>74</v>
      </c>
      <c r="G1190" s="4" t="s">
        <v>74</v>
      </c>
      <c r="H1190" s="12" t="s">
        <v>165</v>
      </c>
      <c r="I1190" s="12" t="s">
        <v>40</v>
      </c>
      <c r="J1190" s="12" t="s">
        <v>41</v>
      </c>
      <c r="K1190" s="11">
        <v>17</v>
      </c>
      <c r="L1190" s="4" t="str">
        <f t="shared" si="72"/>
        <v>15-20</v>
      </c>
      <c r="M1190" s="12" t="s">
        <v>42</v>
      </c>
      <c r="N1190" s="12">
        <v>7</v>
      </c>
      <c r="O1190" s="12" t="s">
        <v>58</v>
      </c>
      <c r="P1190" s="12" t="s">
        <v>46</v>
      </c>
      <c r="U1190" s="7">
        <v>1</v>
      </c>
      <c r="AE1190" s="4">
        <f t="shared" si="73"/>
        <v>35</v>
      </c>
      <c r="AF1190" s="8">
        <f t="shared" si="74"/>
        <v>1</v>
      </c>
      <c r="AG1190" s="8">
        <v>590.5</v>
      </c>
      <c r="AH1190" s="4">
        <f t="shared" si="75"/>
        <v>2.5000000000000001E-2</v>
      </c>
      <c r="AI1190" s="4">
        <f t="shared" si="75"/>
        <v>14.762499999999999</v>
      </c>
      <c r="AJ1190" s="13"/>
      <c r="AK1190" s="10">
        <f>Q1190*(0.0145*((2.5/1.08175)^3.053))+R1190*(0.0145*((7.5/1.08175)^3.053))+S1190*(0.0145*((15/1.08175)^3.053))+T1190*(0.0145*((25/1.08175)^3.053))+U1190*(0.0145*((35/1.08175)^3.053))+V1190*(0.0145*((45/1.08175)^3.053))+W1190*(0.0145*((55/1.08175)^3.053))</f>
        <v>590.49782747127915</v>
      </c>
    </row>
    <row r="1191" spans="1:37" ht="12.75" customHeight="1">
      <c r="A1191" s="12">
        <v>86</v>
      </c>
      <c r="B1191" s="12">
        <v>6</v>
      </c>
      <c r="C1191" s="12">
        <v>2</v>
      </c>
      <c r="D1191" s="5">
        <v>39490</v>
      </c>
      <c r="E1191" s="6" t="s">
        <v>73</v>
      </c>
      <c r="F1191" s="12" t="s">
        <v>74</v>
      </c>
      <c r="G1191" s="4" t="s">
        <v>74</v>
      </c>
      <c r="H1191" s="12" t="s">
        <v>165</v>
      </c>
      <c r="I1191" s="12" t="s">
        <v>40</v>
      </c>
      <c r="J1191" s="12" t="s">
        <v>41</v>
      </c>
      <c r="K1191" s="11">
        <v>17</v>
      </c>
      <c r="L1191" s="4" t="str">
        <f t="shared" si="72"/>
        <v>15-20</v>
      </c>
      <c r="M1191" s="12" t="s">
        <v>42</v>
      </c>
      <c r="N1191" s="12">
        <v>8</v>
      </c>
      <c r="O1191" s="12" t="s">
        <v>87</v>
      </c>
      <c r="P1191" s="6" t="s">
        <v>46</v>
      </c>
      <c r="S1191" s="7">
        <v>1</v>
      </c>
      <c r="AE1191" s="4">
        <f t="shared" si="73"/>
        <v>15</v>
      </c>
      <c r="AF1191" s="8">
        <f t="shared" si="74"/>
        <v>1</v>
      </c>
      <c r="AG1191" s="8">
        <v>54.93</v>
      </c>
      <c r="AH1191" s="4">
        <f t="shared" si="75"/>
        <v>2.5000000000000001E-2</v>
      </c>
      <c r="AI1191" s="4">
        <f t="shared" si="75"/>
        <v>1.3732500000000001</v>
      </c>
      <c r="AJ1191" s="9"/>
      <c r="AK1191" s="10">
        <f>Q1191*(0.0229*((2.5/1.08)^2.958))+R1191*(0.0229*((7.5/1.08)^2.958))+S1191*(0.0229*((15/1.08)^2.958))+T1191*(0.0229*((25/1.08)^2.958))+U1191*(0.0229*((35/1.08)^2.958))</f>
        <v>54.934598899323518</v>
      </c>
    </row>
    <row r="1192" spans="1:37" ht="12.75" customHeight="1">
      <c r="A1192" s="12">
        <v>86</v>
      </c>
      <c r="B1192" s="12">
        <v>6</v>
      </c>
      <c r="C1192" s="12">
        <v>2</v>
      </c>
      <c r="D1192" s="5">
        <v>39490</v>
      </c>
      <c r="E1192" s="6" t="s">
        <v>73</v>
      </c>
      <c r="F1192" s="12" t="s">
        <v>74</v>
      </c>
      <c r="G1192" s="4" t="s">
        <v>74</v>
      </c>
      <c r="H1192" s="12" t="s">
        <v>165</v>
      </c>
      <c r="I1192" s="12" t="s">
        <v>40</v>
      </c>
      <c r="J1192" s="12" t="s">
        <v>41</v>
      </c>
      <c r="K1192" s="11">
        <v>17</v>
      </c>
      <c r="L1192" s="4" t="str">
        <f t="shared" si="72"/>
        <v>15-20</v>
      </c>
      <c r="M1192" s="12" t="s">
        <v>42</v>
      </c>
      <c r="N1192" s="12">
        <v>9</v>
      </c>
      <c r="O1192" s="12" t="s">
        <v>95</v>
      </c>
      <c r="P1192" s="6" t="s">
        <v>56</v>
      </c>
      <c r="S1192" s="15">
        <v>9</v>
      </c>
      <c r="T1192" s="7">
        <v>2</v>
      </c>
      <c r="AE1192" s="4">
        <f t="shared" si="73"/>
        <v>16.8</v>
      </c>
      <c r="AF1192" s="8">
        <f t="shared" si="74"/>
        <v>11</v>
      </c>
      <c r="AG1192" s="8">
        <v>1224.03</v>
      </c>
      <c r="AH1192" s="4">
        <f t="shared" si="75"/>
        <v>0.27500000000000002</v>
      </c>
      <c r="AI1192" s="4">
        <f t="shared" si="75"/>
        <v>30.600749999999998</v>
      </c>
      <c r="AK1192" s="10">
        <f>S1192*(0.0204*(15^2.991))+T1192*(0.0204*(25^2.991))+U1192*(0.0204*(35^2.991))</f>
        <v>1224.0268127880827</v>
      </c>
    </row>
    <row r="1193" spans="1:37" ht="12.75" customHeight="1">
      <c r="A1193" s="12">
        <v>86</v>
      </c>
      <c r="B1193" s="12">
        <v>6</v>
      </c>
      <c r="C1193" s="12">
        <v>2</v>
      </c>
      <c r="D1193" s="5">
        <v>39490</v>
      </c>
      <c r="E1193" s="6" t="s">
        <v>73</v>
      </c>
      <c r="F1193" s="12" t="s">
        <v>74</v>
      </c>
      <c r="G1193" s="4" t="s">
        <v>74</v>
      </c>
      <c r="H1193" s="12" t="s">
        <v>165</v>
      </c>
      <c r="I1193" s="12" t="s">
        <v>40</v>
      </c>
      <c r="J1193" s="12" t="s">
        <v>41</v>
      </c>
      <c r="K1193" s="11">
        <v>17</v>
      </c>
      <c r="L1193" s="4" t="str">
        <f t="shared" si="72"/>
        <v>15-20</v>
      </c>
      <c r="M1193" s="12" t="s">
        <v>42</v>
      </c>
      <c r="N1193" s="12">
        <v>10</v>
      </c>
      <c r="O1193" s="12" t="s">
        <v>69</v>
      </c>
      <c r="P1193" s="12" t="s">
        <v>48</v>
      </c>
      <c r="R1193" s="7">
        <v>1</v>
      </c>
      <c r="AE1193" s="4">
        <f t="shared" si="73"/>
        <v>7.5</v>
      </c>
      <c r="AF1193" s="8">
        <f t="shared" si="74"/>
        <v>1</v>
      </c>
      <c r="AG1193" s="8">
        <v>11.75</v>
      </c>
      <c r="AH1193" s="4">
        <f t="shared" si="75"/>
        <v>2.5000000000000001E-2</v>
      </c>
      <c r="AI1193" s="4">
        <f t="shared" si="75"/>
        <v>0.29375000000000001</v>
      </c>
      <c r="AK1193" s="10">
        <f>Q1193*(0.029*(2.5^2.98))+R1193*(0.029*(7.5^2.98))+S1193*(0.0222*(15^3.14))</f>
        <v>11.751155218438655</v>
      </c>
    </row>
    <row r="1194" spans="1:37" ht="12.75" customHeight="1">
      <c r="A1194" s="12">
        <v>86</v>
      </c>
      <c r="B1194" s="12">
        <v>6</v>
      </c>
      <c r="C1194" s="12">
        <v>2</v>
      </c>
      <c r="D1194" s="5">
        <v>39490</v>
      </c>
      <c r="E1194" s="6" t="s">
        <v>73</v>
      </c>
      <c r="F1194" s="12" t="s">
        <v>74</v>
      </c>
      <c r="G1194" s="4" t="s">
        <v>74</v>
      </c>
      <c r="H1194" s="12" t="s">
        <v>165</v>
      </c>
      <c r="I1194" s="12" t="s">
        <v>40</v>
      </c>
      <c r="J1194" s="12" t="s">
        <v>41</v>
      </c>
      <c r="K1194" s="11">
        <v>17</v>
      </c>
      <c r="L1194" s="4" t="str">
        <f t="shared" si="72"/>
        <v>15-20</v>
      </c>
      <c r="M1194" s="12" t="s">
        <v>42</v>
      </c>
      <c r="N1194" s="12">
        <v>11</v>
      </c>
      <c r="O1194" s="12" t="s">
        <v>72</v>
      </c>
      <c r="P1194" s="6" t="s">
        <v>46</v>
      </c>
      <c r="Q1194" s="7">
        <v>2</v>
      </c>
      <c r="AE1194" s="4">
        <f t="shared" si="73"/>
        <v>2.5</v>
      </c>
      <c r="AF1194" s="8">
        <f t="shared" si="74"/>
        <v>2</v>
      </c>
      <c r="AG1194" s="8">
        <v>0.41</v>
      </c>
      <c r="AH1194" s="4">
        <f t="shared" si="75"/>
        <v>0.05</v>
      </c>
      <c r="AI1194" s="4">
        <f t="shared" si="75"/>
        <v>1.0249999999999999E-2</v>
      </c>
      <c r="AK1194" s="10">
        <f>Q1194*(0.0128*(2.5^3.036))+R1194*(0.0128*(7.5^3.036))+S1194*(0.0128*(15^3.036))</f>
        <v>0.41341462064883483</v>
      </c>
    </row>
    <row r="1195" spans="1:37" ht="12.75" customHeight="1">
      <c r="A1195" s="12">
        <v>86</v>
      </c>
      <c r="B1195" s="12">
        <v>6</v>
      </c>
      <c r="C1195" s="12">
        <v>2</v>
      </c>
      <c r="D1195" s="5">
        <v>39490</v>
      </c>
      <c r="E1195" s="6" t="s">
        <v>73</v>
      </c>
      <c r="F1195" s="12" t="s">
        <v>74</v>
      </c>
      <c r="G1195" s="4" t="s">
        <v>74</v>
      </c>
      <c r="H1195" s="12" t="s">
        <v>165</v>
      </c>
      <c r="I1195" s="12" t="s">
        <v>40</v>
      </c>
      <c r="J1195" s="12" t="s">
        <v>41</v>
      </c>
      <c r="K1195" s="11">
        <v>17</v>
      </c>
      <c r="L1195" s="4" t="str">
        <f t="shared" si="72"/>
        <v>15-20</v>
      </c>
      <c r="M1195" s="12" t="s">
        <v>42</v>
      </c>
      <c r="N1195" s="12">
        <v>12</v>
      </c>
      <c r="O1195" s="12" t="s">
        <v>55</v>
      </c>
      <c r="P1195" s="6" t="s">
        <v>56</v>
      </c>
      <c r="Q1195" s="7">
        <v>1</v>
      </c>
      <c r="AE1195" s="4">
        <f t="shared" si="73"/>
        <v>2.5</v>
      </c>
      <c r="AF1195" s="8">
        <f t="shared" si="74"/>
        <v>1</v>
      </c>
      <c r="AG1195" s="8">
        <v>0.17</v>
      </c>
      <c r="AH1195" s="4">
        <f t="shared" si="75"/>
        <v>2.5000000000000001E-2</v>
      </c>
      <c r="AI1195" s="4">
        <f t="shared" si="75"/>
        <v>4.2500000000000003E-3</v>
      </c>
      <c r="AK1195" s="10">
        <f>Q1195*(0.0109*(2.5^3.0249))+R1195*(0.0109*(7.5^3.0249))</f>
        <v>0.17424295598865394</v>
      </c>
    </row>
    <row r="1196" spans="1:37" ht="12.75" customHeight="1">
      <c r="A1196" s="12">
        <v>86</v>
      </c>
      <c r="B1196" s="12">
        <v>6</v>
      </c>
      <c r="C1196" s="12">
        <v>2</v>
      </c>
      <c r="D1196" s="5">
        <v>39490</v>
      </c>
      <c r="E1196" s="6" t="s">
        <v>73</v>
      </c>
      <c r="F1196" s="12" t="s">
        <v>74</v>
      </c>
      <c r="G1196" s="4" t="s">
        <v>74</v>
      </c>
      <c r="H1196" s="12" t="s">
        <v>165</v>
      </c>
      <c r="I1196" s="12" t="s">
        <v>40</v>
      </c>
      <c r="J1196" s="12" t="s">
        <v>41</v>
      </c>
      <c r="K1196" s="11">
        <v>17</v>
      </c>
      <c r="L1196" s="4" t="str">
        <f t="shared" si="72"/>
        <v>15-20</v>
      </c>
      <c r="M1196" s="12" t="s">
        <v>42</v>
      </c>
      <c r="N1196" s="12">
        <v>13</v>
      </c>
      <c r="O1196" s="12" t="s">
        <v>66</v>
      </c>
      <c r="P1196" s="12" t="s">
        <v>46</v>
      </c>
      <c r="Q1196" s="7">
        <v>5</v>
      </c>
      <c r="AE1196" s="4">
        <f t="shared" si="73"/>
        <v>2.5</v>
      </c>
      <c r="AF1196" s="8">
        <f t="shared" si="74"/>
        <v>5</v>
      </c>
      <c r="AG1196" s="8">
        <v>1.42</v>
      </c>
      <c r="AH1196" s="4">
        <f t="shared" si="75"/>
        <v>0.125</v>
      </c>
      <c r="AI1196" s="4">
        <f t="shared" si="75"/>
        <v>3.5499999999999997E-2</v>
      </c>
      <c r="AK1196" s="10">
        <f>Q1196*(0.0213*(2.5^2.8235))+R1196*(0.0213*(7.5^2.8235))</f>
        <v>1.4155761022192559</v>
      </c>
    </row>
    <row r="1197" spans="1:37" ht="12.75" customHeight="1">
      <c r="A1197" s="12">
        <v>86</v>
      </c>
      <c r="B1197" s="12">
        <v>6</v>
      </c>
      <c r="C1197" s="12">
        <v>2</v>
      </c>
      <c r="D1197" s="5">
        <v>39490</v>
      </c>
      <c r="E1197" s="6" t="s">
        <v>73</v>
      </c>
      <c r="F1197" s="12" t="s">
        <v>74</v>
      </c>
      <c r="G1197" s="4" t="s">
        <v>74</v>
      </c>
      <c r="H1197" s="12" t="s">
        <v>165</v>
      </c>
      <c r="I1197" s="12" t="s">
        <v>40</v>
      </c>
      <c r="J1197" s="12" t="s">
        <v>41</v>
      </c>
      <c r="K1197" s="11">
        <v>17</v>
      </c>
      <c r="L1197" s="4" t="str">
        <f t="shared" si="72"/>
        <v>15-20</v>
      </c>
      <c r="M1197" s="12" t="s">
        <v>42</v>
      </c>
      <c r="N1197" s="12">
        <v>14</v>
      </c>
      <c r="O1197" s="12" t="s">
        <v>71</v>
      </c>
      <c r="P1197" s="6" t="s">
        <v>46</v>
      </c>
      <c r="Q1197" s="15">
        <v>1</v>
      </c>
      <c r="AE1197" s="4">
        <f t="shared" si="73"/>
        <v>2.5</v>
      </c>
      <c r="AF1197" s="8">
        <f t="shared" si="74"/>
        <v>1</v>
      </c>
      <c r="AG1197" s="8">
        <v>0.14000000000000001</v>
      </c>
      <c r="AH1197" s="4">
        <f t="shared" si="75"/>
        <v>2.5000000000000001E-2</v>
      </c>
      <c r="AI1197" s="4">
        <f t="shared" si="75"/>
        <v>3.5000000000000005E-3</v>
      </c>
      <c r="AK1197" s="10">
        <f>Q1197*(0.0089*(2.5^3))+R1197*(0.0089*(7.5^3))</f>
        <v>0.13906250000000001</v>
      </c>
    </row>
    <row r="1198" spans="1:37" ht="12.75" customHeight="1">
      <c r="A1198" s="12">
        <v>87</v>
      </c>
      <c r="B1198" s="12">
        <v>6</v>
      </c>
      <c r="C1198" s="12">
        <v>2</v>
      </c>
      <c r="D1198" s="5">
        <v>39490</v>
      </c>
      <c r="E1198" s="6" t="s">
        <v>73</v>
      </c>
      <c r="F1198" s="12" t="s">
        <v>74</v>
      </c>
      <c r="G1198" s="4" t="s">
        <v>74</v>
      </c>
      <c r="H1198" s="12" t="s">
        <v>165</v>
      </c>
      <c r="I1198" s="12" t="s">
        <v>40</v>
      </c>
      <c r="J1198" s="12" t="s">
        <v>41</v>
      </c>
      <c r="K1198" s="11">
        <v>15</v>
      </c>
      <c r="L1198" s="4" t="str">
        <f t="shared" si="72"/>
        <v>10-15</v>
      </c>
      <c r="M1198" s="12" t="s">
        <v>42</v>
      </c>
      <c r="N1198" s="12">
        <v>1</v>
      </c>
      <c r="O1198" s="12" t="s">
        <v>95</v>
      </c>
      <c r="P1198" s="6" t="s">
        <v>56</v>
      </c>
      <c r="T1198" s="7">
        <v>11</v>
      </c>
      <c r="U1198" s="7">
        <v>1</v>
      </c>
      <c r="AE1198" s="4">
        <f t="shared" si="73"/>
        <v>25.8</v>
      </c>
      <c r="AF1198" s="8">
        <f t="shared" si="74"/>
        <v>12</v>
      </c>
      <c r="AG1198" s="8">
        <v>4253.24</v>
      </c>
      <c r="AH1198" s="4">
        <f t="shared" si="75"/>
        <v>0.3</v>
      </c>
      <c r="AI1198" s="4">
        <f t="shared" si="75"/>
        <v>106.33099999999999</v>
      </c>
      <c r="AK1198" s="10">
        <f>S1198*(0.0204*(15^2.991))+T1198*(0.0204*(25^2.991))+U1198*(0.0204*(35^2.991))</f>
        <v>4253.2374253571097</v>
      </c>
    </row>
    <row r="1199" spans="1:37" ht="12.75" customHeight="1">
      <c r="A1199" s="12">
        <v>87</v>
      </c>
      <c r="B1199" s="12">
        <v>6</v>
      </c>
      <c r="C1199" s="12">
        <v>2</v>
      </c>
      <c r="D1199" s="5">
        <v>39490</v>
      </c>
      <c r="E1199" s="6" t="s">
        <v>73</v>
      </c>
      <c r="F1199" s="12" t="s">
        <v>74</v>
      </c>
      <c r="G1199" s="4" t="s">
        <v>74</v>
      </c>
      <c r="H1199" s="12" t="s">
        <v>165</v>
      </c>
      <c r="I1199" s="12" t="s">
        <v>40</v>
      </c>
      <c r="J1199" s="12" t="s">
        <v>41</v>
      </c>
      <c r="K1199" s="11">
        <v>15</v>
      </c>
      <c r="L1199" s="4" t="str">
        <f t="shared" si="72"/>
        <v>10-15</v>
      </c>
      <c r="M1199" s="12" t="s">
        <v>42</v>
      </c>
      <c r="N1199" s="12">
        <v>2</v>
      </c>
      <c r="O1199" s="12" t="s">
        <v>79</v>
      </c>
      <c r="P1199" s="12" t="s">
        <v>54</v>
      </c>
      <c r="U1199" s="7">
        <v>2</v>
      </c>
      <c r="AE1199" s="4">
        <f t="shared" si="73"/>
        <v>35</v>
      </c>
      <c r="AF1199" s="8">
        <f t="shared" si="74"/>
        <v>2</v>
      </c>
      <c r="AG1199" s="8">
        <v>1744.43</v>
      </c>
      <c r="AH1199" s="4">
        <f t="shared" si="75"/>
        <v>0.05</v>
      </c>
      <c r="AI1199" s="4">
        <f t="shared" si="75"/>
        <v>43.610750000000003</v>
      </c>
      <c r="AK1199" s="10">
        <f>Q1199*(0.024*(2.5^2.93))+R1199*(0.024*(7.5^2.93))+S1199*(0.0225*((15/1.03416)^3))+T1199*(0.0225*((25/1.03416)^3))+U1199*(0.0225*((35/1.03416)^3))</f>
        <v>1744.4295683663831</v>
      </c>
    </row>
    <row r="1200" spans="1:37" ht="12.75" customHeight="1">
      <c r="A1200" s="12">
        <v>87</v>
      </c>
      <c r="B1200" s="12">
        <v>6</v>
      </c>
      <c r="C1200" s="12">
        <v>2</v>
      </c>
      <c r="D1200" s="5">
        <v>39490</v>
      </c>
      <c r="E1200" s="6" t="s">
        <v>73</v>
      </c>
      <c r="F1200" s="12" t="s">
        <v>74</v>
      </c>
      <c r="G1200" s="4" t="s">
        <v>74</v>
      </c>
      <c r="H1200" s="12" t="s">
        <v>165</v>
      </c>
      <c r="I1200" s="12" t="s">
        <v>40</v>
      </c>
      <c r="J1200" s="12" t="s">
        <v>41</v>
      </c>
      <c r="K1200" s="11">
        <v>15</v>
      </c>
      <c r="L1200" s="4" t="str">
        <f t="shared" si="72"/>
        <v>10-15</v>
      </c>
      <c r="M1200" s="12" t="s">
        <v>42</v>
      </c>
      <c r="N1200" s="12">
        <v>3</v>
      </c>
      <c r="O1200" s="12" t="s">
        <v>53</v>
      </c>
      <c r="P1200" s="12" t="s">
        <v>54</v>
      </c>
      <c r="S1200" s="7">
        <v>6</v>
      </c>
      <c r="AE1200" s="4">
        <f t="shared" si="73"/>
        <v>15</v>
      </c>
      <c r="AF1200" s="8">
        <f t="shared" si="74"/>
        <v>6</v>
      </c>
      <c r="AG1200" s="8">
        <v>336.35</v>
      </c>
      <c r="AH1200" s="4">
        <f t="shared" si="75"/>
        <v>0.15</v>
      </c>
      <c r="AI1200" s="4">
        <f t="shared" si="75"/>
        <v>8.4087500000000013</v>
      </c>
      <c r="AK1200" s="10">
        <f>Q1200*(0.026*(2.5^2.87))+R1200*(0.026*(7.5^2.87))+S1200*(0.0236*((15/1.1)^2.975))+T1200*(0.0236*((25/1.1)^2.975))+U1200*(0.0236*((35/1.1)^2.975))</f>
        <v>336.35006093555182</v>
      </c>
    </row>
    <row r="1201" spans="1:37" ht="12.75" customHeight="1">
      <c r="A1201" s="12">
        <v>87</v>
      </c>
      <c r="B1201" s="12">
        <v>6</v>
      </c>
      <c r="C1201" s="12">
        <v>2</v>
      </c>
      <c r="D1201" s="5">
        <v>39490</v>
      </c>
      <c r="E1201" s="6" t="s">
        <v>73</v>
      </c>
      <c r="F1201" s="12" t="s">
        <v>74</v>
      </c>
      <c r="G1201" s="4" t="s">
        <v>74</v>
      </c>
      <c r="H1201" s="12" t="s">
        <v>165</v>
      </c>
      <c r="I1201" s="12" t="s">
        <v>40</v>
      </c>
      <c r="J1201" s="12" t="s">
        <v>41</v>
      </c>
      <c r="K1201" s="11">
        <v>15</v>
      </c>
      <c r="L1201" s="4" t="str">
        <f t="shared" si="72"/>
        <v>10-15</v>
      </c>
      <c r="M1201" s="12" t="s">
        <v>42</v>
      </c>
      <c r="N1201" s="12">
        <v>4</v>
      </c>
      <c r="O1201" s="12" t="s">
        <v>89</v>
      </c>
      <c r="P1201" s="4" t="s">
        <v>56</v>
      </c>
      <c r="S1201" s="7">
        <v>1</v>
      </c>
      <c r="AE1201" s="4">
        <f t="shared" si="73"/>
        <v>15</v>
      </c>
      <c r="AF1201" s="8">
        <f t="shared" si="74"/>
        <v>1</v>
      </c>
      <c r="AG1201" s="8">
        <v>72.010000000000005</v>
      </c>
      <c r="AH1201" s="4">
        <f t="shared" si="75"/>
        <v>2.5000000000000001E-2</v>
      </c>
      <c r="AI1201" s="4">
        <f t="shared" si="75"/>
        <v>1.8002500000000001</v>
      </c>
      <c r="AK1201" s="10">
        <f>R1201*(0.0246*(7.5^2.85))+S1201*(0.0227*((15/1.13204)^3.12))+T1201*(0.0227*((25/1.13204)^3.12))</f>
        <v>72.008183380890259</v>
      </c>
    </row>
    <row r="1202" spans="1:37" ht="12.75" customHeight="1">
      <c r="A1202" s="12">
        <v>87</v>
      </c>
      <c r="B1202" s="12">
        <v>6</v>
      </c>
      <c r="C1202" s="12">
        <v>2</v>
      </c>
      <c r="D1202" s="5">
        <v>39490</v>
      </c>
      <c r="E1202" s="6" t="s">
        <v>73</v>
      </c>
      <c r="F1202" s="12" t="s">
        <v>74</v>
      </c>
      <c r="G1202" s="4" t="s">
        <v>74</v>
      </c>
      <c r="H1202" s="12" t="s">
        <v>165</v>
      </c>
      <c r="I1202" s="12" t="s">
        <v>40</v>
      </c>
      <c r="J1202" s="12" t="s">
        <v>41</v>
      </c>
      <c r="K1202" s="11">
        <v>15</v>
      </c>
      <c r="L1202" s="4" t="str">
        <f t="shared" si="72"/>
        <v>10-15</v>
      </c>
      <c r="M1202" s="12" t="s">
        <v>42</v>
      </c>
      <c r="N1202" s="12">
        <v>5</v>
      </c>
      <c r="O1202" s="12" t="s">
        <v>82</v>
      </c>
      <c r="P1202" s="6" t="s">
        <v>46</v>
      </c>
      <c r="T1202" s="7">
        <v>1</v>
      </c>
      <c r="AE1202" s="4">
        <f t="shared" si="73"/>
        <v>25</v>
      </c>
      <c r="AF1202" s="8">
        <f t="shared" si="74"/>
        <v>1</v>
      </c>
      <c r="AG1202" s="8">
        <v>251.27</v>
      </c>
      <c r="AH1202" s="4">
        <f t="shared" si="75"/>
        <v>2.5000000000000001E-2</v>
      </c>
      <c r="AI1202" s="4">
        <f t="shared" si="75"/>
        <v>6.2817500000000006</v>
      </c>
      <c r="AK1202" s="10">
        <f>Q1202*(0.0121*((2.5/1.09)^3.161))+R1202*(0.0121*((7.5/1.09)^3.161))+S1202*(0.0335*(15^2.772))+T1202*(0.0335*(25^2.772))+U1202*(0.0335*(35^2.772))</f>
        <v>251.26645415008608</v>
      </c>
    </row>
    <row r="1203" spans="1:37" ht="12.75" customHeight="1">
      <c r="A1203" s="12">
        <v>87</v>
      </c>
      <c r="B1203" s="12">
        <v>6</v>
      </c>
      <c r="C1203" s="12">
        <v>2</v>
      </c>
      <c r="D1203" s="5">
        <v>39490</v>
      </c>
      <c r="E1203" s="6" t="s">
        <v>73</v>
      </c>
      <c r="F1203" s="12" t="s">
        <v>74</v>
      </c>
      <c r="G1203" s="4" t="s">
        <v>74</v>
      </c>
      <c r="H1203" s="12" t="s">
        <v>165</v>
      </c>
      <c r="I1203" s="12" t="s">
        <v>40</v>
      </c>
      <c r="J1203" s="12" t="s">
        <v>41</v>
      </c>
      <c r="K1203" s="11">
        <v>15</v>
      </c>
      <c r="L1203" s="4" t="str">
        <f t="shared" si="72"/>
        <v>10-15</v>
      </c>
      <c r="M1203" s="12" t="s">
        <v>42</v>
      </c>
      <c r="N1203" s="12">
        <v>6</v>
      </c>
      <c r="O1203" s="12" t="s">
        <v>78</v>
      </c>
      <c r="P1203" s="12" t="s">
        <v>44</v>
      </c>
      <c r="U1203" s="7">
        <v>1</v>
      </c>
      <c r="AE1203" s="4">
        <f t="shared" si="73"/>
        <v>35</v>
      </c>
      <c r="AF1203" s="8">
        <f t="shared" si="74"/>
        <v>1</v>
      </c>
      <c r="AG1203" s="8">
        <v>499.85</v>
      </c>
      <c r="AH1203" s="4">
        <f t="shared" si="75"/>
        <v>2.5000000000000001E-2</v>
      </c>
      <c r="AI1203" s="4">
        <f t="shared" si="75"/>
        <v>12.49625</v>
      </c>
      <c r="AJ1203" s="9"/>
      <c r="AK1203" s="10">
        <f>T1203*(0.0524*((25/1.16064)^2.69))+U1203*(0.0524*((35/1.16064)^2.69))</f>
        <v>499.84800155662697</v>
      </c>
    </row>
    <row r="1204" spans="1:37" ht="12.75" customHeight="1">
      <c r="A1204" s="12">
        <v>87</v>
      </c>
      <c r="B1204" s="12">
        <v>6</v>
      </c>
      <c r="C1204" s="12">
        <v>2</v>
      </c>
      <c r="D1204" s="5">
        <v>39490</v>
      </c>
      <c r="E1204" s="6" t="s">
        <v>73</v>
      </c>
      <c r="F1204" s="12" t="s">
        <v>74</v>
      </c>
      <c r="G1204" s="4" t="s">
        <v>74</v>
      </c>
      <c r="H1204" s="12" t="s">
        <v>165</v>
      </c>
      <c r="I1204" s="12" t="s">
        <v>40</v>
      </c>
      <c r="J1204" s="12" t="s">
        <v>41</v>
      </c>
      <c r="K1204" s="11">
        <v>15</v>
      </c>
      <c r="L1204" s="4" t="str">
        <f t="shared" si="72"/>
        <v>10-15</v>
      </c>
      <c r="M1204" s="12" t="s">
        <v>42</v>
      </c>
      <c r="N1204" s="12">
        <v>7</v>
      </c>
      <c r="O1204" s="12" t="s">
        <v>66</v>
      </c>
      <c r="P1204" s="12" t="s">
        <v>46</v>
      </c>
      <c r="Q1204" s="7">
        <v>1</v>
      </c>
      <c r="AE1204" s="4">
        <f t="shared" si="73"/>
        <v>2.5</v>
      </c>
      <c r="AF1204" s="8">
        <f t="shared" si="74"/>
        <v>1</v>
      </c>
      <c r="AG1204" s="8">
        <v>0.28000000000000003</v>
      </c>
      <c r="AH1204" s="4">
        <f t="shared" si="75"/>
        <v>2.5000000000000001E-2</v>
      </c>
      <c r="AI1204" s="4">
        <f t="shared" si="75"/>
        <v>7.000000000000001E-3</v>
      </c>
      <c r="AK1204" s="10">
        <f>Q1204*(0.0213*(2.5^2.8235))+R1204*(0.0213*(7.5^2.8235))</f>
        <v>0.28311522044385118</v>
      </c>
    </row>
    <row r="1205" spans="1:37" ht="12.75" customHeight="1">
      <c r="A1205" s="12">
        <v>87</v>
      </c>
      <c r="B1205" s="12">
        <v>6</v>
      </c>
      <c r="C1205" s="12">
        <v>2</v>
      </c>
      <c r="D1205" s="5">
        <v>39490</v>
      </c>
      <c r="E1205" s="6" t="s">
        <v>73</v>
      </c>
      <c r="F1205" s="12" t="s">
        <v>74</v>
      </c>
      <c r="G1205" s="4" t="s">
        <v>74</v>
      </c>
      <c r="H1205" s="12" t="s">
        <v>165</v>
      </c>
      <c r="I1205" s="12" t="s">
        <v>40</v>
      </c>
      <c r="J1205" s="12" t="s">
        <v>41</v>
      </c>
      <c r="K1205" s="11">
        <v>15</v>
      </c>
      <c r="L1205" s="4" t="str">
        <f t="shared" si="72"/>
        <v>10-15</v>
      </c>
      <c r="M1205" s="12" t="s">
        <v>42</v>
      </c>
      <c r="N1205" s="12">
        <v>8</v>
      </c>
      <c r="O1205" s="12" t="s">
        <v>71</v>
      </c>
      <c r="P1205" s="6" t="s">
        <v>46</v>
      </c>
      <c r="Q1205" s="7">
        <v>1</v>
      </c>
      <c r="AE1205" s="4">
        <f t="shared" si="73"/>
        <v>2.5</v>
      </c>
      <c r="AF1205" s="8">
        <f t="shared" si="74"/>
        <v>1</v>
      </c>
      <c r="AG1205" s="8">
        <v>0.14000000000000001</v>
      </c>
      <c r="AH1205" s="4">
        <f t="shared" si="75"/>
        <v>2.5000000000000001E-2</v>
      </c>
      <c r="AI1205" s="4">
        <f t="shared" si="75"/>
        <v>3.5000000000000005E-3</v>
      </c>
      <c r="AK1205" s="10">
        <f>Q1205*(0.0089*(2.5^3))+R1205*(0.0089*(7.5^3))</f>
        <v>0.13906250000000001</v>
      </c>
    </row>
    <row r="1206" spans="1:37" ht="12.75" customHeight="1">
      <c r="A1206" s="12">
        <v>88</v>
      </c>
      <c r="B1206" s="12">
        <v>6</v>
      </c>
      <c r="C1206" s="12">
        <v>2</v>
      </c>
      <c r="D1206" s="5">
        <v>39490</v>
      </c>
      <c r="E1206" s="6" t="s">
        <v>73</v>
      </c>
      <c r="F1206" s="12" t="s">
        <v>74</v>
      </c>
      <c r="G1206" s="4" t="s">
        <v>74</v>
      </c>
      <c r="H1206" s="12" t="s">
        <v>165</v>
      </c>
      <c r="I1206" s="12" t="s">
        <v>93</v>
      </c>
      <c r="J1206" s="12" t="s">
        <v>41</v>
      </c>
      <c r="K1206" s="11">
        <v>14</v>
      </c>
      <c r="L1206" s="4" t="str">
        <f t="shared" si="72"/>
        <v>10-15</v>
      </c>
      <c r="M1206" s="12" t="s">
        <v>42</v>
      </c>
      <c r="N1206" s="12">
        <v>1</v>
      </c>
      <c r="O1206" s="12" t="s">
        <v>79</v>
      </c>
      <c r="P1206" s="12" t="s">
        <v>54</v>
      </c>
      <c r="T1206" s="7">
        <v>3</v>
      </c>
      <c r="AE1206" s="4">
        <f t="shared" si="73"/>
        <v>25</v>
      </c>
      <c r="AF1206" s="8">
        <f t="shared" si="74"/>
        <v>3</v>
      </c>
      <c r="AG1206" s="8">
        <v>953.59</v>
      </c>
      <c r="AH1206" s="4">
        <f t="shared" si="75"/>
        <v>7.4999999999999997E-2</v>
      </c>
      <c r="AI1206" s="4">
        <f t="shared" si="75"/>
        <v>23.839750000000002</v>
      </c>
      <c r="AK1206" s="10">
        <f>Q1206*(0.024*(2.5^2.93))+R1206*(0.024*(7.5^2.93))+S1206*(0.0225*((15/1.03416)^3))+T1206*(0.0225*((25/1.03416)^3))+U1206*(0.0225*((35/1.03416)^3))</f>
        <v>953.58759203701663</v>
      </c>
    </row>
    <row r="1207" spans="1:37" ht="12.75" customHeight="1">
      <c r="A1207" s="12">
        <v>88</v>
      </c>
      <c r="B1207" s="12">
        <v>6</v>
      </c>
      <c r="C1207" s="12">
        <v>2</v>
      </c>
      <c r="D1207" s="5">
        <v>39490</v>
      </c>
      <c r="E1207" s="6" t="s">
        <v>73</v>
      </c>
      <c r="F1207" s="12" t="s">
        <v>74</v>
      </c>
      <c r="G1207" s="4" t="s">
        <v>74</v>
      </c>
      <c r="H1207" s="12" t="s">
        <v>165</v>
      </c>
      <c r="I1207" s="12" t="s">
        <v>93</v>
      </c>
      <c r="J1207" s="12" t="s">
        <v>41</v>
      </c>
      <c r="K1207" s="11">
        <v>14</v>
      </c>
      <c r="L1207" s="4" t="str">
        <f t="shared" si="72"/>
        <v>10-15</v>
      </c>
      <c r="M1207" s="12" t="s">
        <v>42</v>
      </c>
      <c r="N1207" s="12">
        <v>2</v>
      </c>
      <c r="O1207" s="12" t="s">
        <v>95</v>
      </c>
      <c r="P1207" s="6" t="s">
        <v>56</v>
      </c>
      <c r="T1207" s="7">
        <v>25</v>
      </c>
      <c r="U1207" s="7">
        <v>1</v>
      </c>
      <c r="AE1207" s="4">
        <f t="shared" si="73"/>
        <v>25.4</v>
      </c>
      <c r="AF1207" s="8">
        <f t="shared" si="74"/>
        <v>26</v>
      </c>
      <c r="AG1207" s="8">
        <v>8588.31</v>
      </c>
      <c r="AH1207" s="4">
        <f t="shared" si="75"/>
        <v>0.65</v>
      </c>
      <c r="AI1207" s="4">
        <f t="shared" si="75"/>
        <v>214.70774999999998</v>
      </c>
      <c r="AK1207" s="10">
        <f>S1207*(0.0204*(15^2.991))+T1207*(0.0204*(25^2.991))+U1207*(0.0204*(35^2.991))</f>
        <v>8588.3139580709976</v>
      </c>
    </row>
    <row r="1208" spans="1:37" ht="12.75" customHeight="1">
      <c r="A1208" s="12">
        <v>88</v>
      </c>
      <c r="B1208" s="12">
        <v>6</v>
      </c>
      <c r="C1208" s="12">
        <v>2</v>
      </c>
      <c r="D1208" s="5">
        <v>39490</v>
      </c>
      <c r="E1208" s="6" t="s">
        <v>73</v>
      </c>
      <c r="F1208" s="12" t="s">
        <v>74</v>
      </c>
      <c r="G1208" s="4" t="s">
        <v>74</v>
      </c>
      <c r="H1208" s="12" t="s">
        <v>165</v>
      </c>
      <c r="I1208" s="12" t="s">
        <v>93</v>
      </c>
      <c r="J1208" s="12" t="s">
        <v>41</v>
      </c>
      <c r="K1208" s="11">
        <v>14</v>
      </c>
      <c r="L1208" s="4" t="str">
        <f t="shared" si="72"/>
        <v>10-15</v>
      </c>
      <c r="M1208" s="12" t="s">
        <v>42</v>
      </c>
      <c r="N1208" s="12">
        <v>3</v>
      </c>
      <c r="O1208" s="12" t="s">
        <v>89</v>
      </c>
      <c r="P1208" s="4" t="s">
        <v>56</v>
      </c>
      <c r="S1208" s="7">
        <v>3</v>
      </c>
      <c r="AE1208" s="4">
        <f t="shared" si="73"/>
        <v>15</v>
      </c>
      <c r="AF1208" s="8">
        <f t="shared" si="74"/>
        <v>3</v>
      </c>
      <c r="AG1208" s="8">
        <v>216.02</v>
      </c>
      <c r="AH1208" s="4">
        <f t="shared" si="75"/>
        <v>7.4999999999999997E-2</v>
      </c>
      <c r="AI1208" s="4">
        <f t="shared" si="75"/>
        <v>5.4005000000000001</v>
      </c>
      <c r="AK1208" s="10">
        <f>R1208*(0.0246*(7.5^2.85))+S1208*(0.0227*((15/1.13204)^3.12))+T1208*(0.0227*((25/1.13204)^3.12))</f>
        <v>216.02455014267076</v>
      </c>
    </row>
    <row r="1209" spans="1:37" ht="12.75" customHeight="1">
      <c r="A1209" s="12">
        <v>88</v>
      </c>
      <c r="B1209" s="12">
        <v>6</v>
      </c>
      <c r="C1209" s="12">
        <v>2</v>
      </c>
      <c r="D1209" s="5">
        <v>39490</v>
      </c>
      <c r="E1209" s="6" t="s">
        <v>73</v>
      </c>
      <c r="F1209" s="12" t="s">
        <v>74</v>
      </c>
      <c r="G1209" s="4" t="s">
        <v>74</v>
      </c>
      <c r="H1209" s="12" t="s">
        <v>165</v>
      </c>
      <c r="I1209" s="12" t="s">
        <v>93</v>
      </c>
      <c r="J1209" s="12" t="s">
        <v>41</v>
      </c>
      <c r="K1209" s="11">
        <v>14</v>
      </c>
      <c r="L1209" s="4" t="str">
        <f t="shared" si="72"/>
        <v>10-15</v>
      </c>
      <c r="M1209" s="12" t="s">
        <v>42</v>
      </c>
      <c r="N1209" s="12">
        <v>4</v>
      </c>
      <c r="O1209" s="12" t="s">
        <v>69</v>
      </c>
      <c r="P1209" s="12" t="s">
        <v>48</v>
      </c>
      <c r="S1209" s="7">
        <v>2</v>
      </c>
      <c r="AE1209" s="4">
        <f t="shared" si="73"/>
        <v>15</v>
      </c>
      <c r="AF1209" s="8">
        <f t="shared" si="74"/>
        <v>2</v>
      </c>
      <c r="AG1209" s="8">
        <v>218.93</v>
      </c>
      <c r="AH1209" s="4">
        <f t="shared" si="75"/>
        <v>0.05</v>
      </c>
      <c r="AI1209" s="4">
        <f t="shared" si="75"/>
        <v>5.4732500000000002</v>
      </c>
      <c r="AK1209" s="10">
        <f>Q1209*(0.029*(2.5^2.98))+R1209*(0.029*(7.5^2.98))+S1209*(0.0222*(15^3.14))</f>
        <v>218.93214068561713</v>
      </c>
    </row>
    <row r="1210" spans="1:37" ht="12.75" customHeight="1">
      <c r="A1210" s="12">
        <v>88</v>
      </c>
      <c r="B1210" s="12">
        <v>6</v>
      </c>
      <c r="C1210" s="12">
        <v>2</v>
      </c>
      <c r="D1210" s="5">
        <v>39490</v>
      </c>
      <c r="E1210" s="6" t="s">
        <v>73</v>
      </c>
      <c r="F1210" s="12" t="s">
        <v>74</v>
      </c>
      <c r="G1210" s="4" t="s">
        <v>74</v>
      </c>
      <c r="H1210" s="12" t="s">
        <v>165</v>
      </c>
      <c r="I1210" s="12" t="s">
        <v>93</v>
      </c>
      <c r="J1210" s="12" t="s">
        <v>41</v>
      </c>
      <c r="K1210" s="11">
        <v>14</v>
      </c>
      <c r="L1210" s="4" t="str">
        <f t="shared" si="72"/>
        <v>10-15</v>
      </c>
      <c r="M1210" s="12" t="s">
        <v>42</v>
      </c>
      <c r="N1210" s="12">
        <v>5</v>
      </c>
      <c r="O1210" s="12" t="s">
        <v>77</v>
      </c>
      <c r="P1210" s="6" t="s">
        <v>48</v>
      </c>
      <c r="U1210" s="7">
        <v>1</v>
      </c>
      <c r="AE1210" s="4">
        <f t="shared" si="73"/>
        <v>35</v>
      </c>
      <c r="AF1210" s="8">
        <f t="shared" si="74"/>
        <v>1</v>
      </c>
      <c r="AG1210" s="8">
        <v>1107.6199999999999</v>
      </c>
      <c r="AH1210" s="4">
        <f t="shared" si="75"/>
        <v>2.5000000000000001E-2</v>
      </c>
      <c r="AI1210" s="4">
        <f t="shared" si="75"/>
        <v>27.690499999999997</v>
      </c>
      <c r="AJ1210" s="13"/>
      <c r="AK1210" s="10">
        <f>R1210*(0.0428*(7.5^2.858))+S1210*(0.0428*(15^2.858))+T1210*(0.0428*(25^2.858))+U1210*(0.0428*(35^2.858))</f>
        <v>1107.6185990258091</v>
      </c>
    </row>
    <row r="1211" spans="1:37" s="9" customFormat="1" ht="12.75" customHeight="1">
      <c r="A1211" s="12">
        <v>88</v>
      </c>
      <c r="B1211" s="12">
        <v>6</v>
      </c>
      <c r="C1211" s="12">
        <v>2</v>
      </c>
      <c r="D1211" s="5">
        <v>39490</v>
      </c>
      <c r="E1211" s="6" t="s">
        <v>73</v>
      </c>
      <c r="F1211" s="12" t="s">
        <v>74</v>
      </c>
      <c r="G1211" s="4" t="s">
        <v>74</v>
      </c>
      <c r="H1211" s="12" t="s">
        <v>165</v>
      </c>
      <c r="I1211" s="12" t="s">
        <v>93</v>
      </c>
      <c r="J1211" s="12" t="s">
        <v>41</v>
      </c>
      <c r="K1211" s="11">
        <v>14</v>
      </c>
      <c r="L1211" s="4" t="str">
        <f t="shared" si="72"/>
        <v>10-15</v>
      </c>
      <c r="M1211" s="12" t="s">
        <v>42</v>
      </c>
      <c r="N1211" s="12">
        <v>6</v>
      </c>
      <c r="O1211" s="12" t="s">
        <v>53</v>
      </c>
      <c r="P1211" s="12" t="s">
        <v>54</v>
      </c>
      <c r="Q1211" s="7"/>
      <c r="R1211" s="7"/>
      <c r="S1211" s="7">
        <v>2</v>
      </c>
      <c r="T1211" s="7"/>
      <c r="U1211" s="7"/>
      <c r="V1211" s="7"/>
      <c r="W1211" s="7"/>
      <c r="X1211" s="7"/>
      <c r="Y1211" s="7"/>
      <c r="Z1211" s="7"/>
      <c r="AA1211" s="7"/>
      <c r="AB1211" s="7"/>
      <c r="AC1211" s="7"/>
      <c r="AD1211" s="7"/>
      <c r="AE1211" s="4">
        <f t="shared" si="73"/>
        <v>15</v>
      </c>
      <c r="AF1211" s="8">
        <f t="shared" si="74"/>
        <v>2</v>
      </c>
      <c r="AG1211" s="8">
        <v>112.12</v>
      </c>
      <c r="AH1211" s="4">
        <f t="shared" si="75"/>
        <v>0.05</v>
      </c>
      <c r="AI1211" s="4">
        <f t="shared" si="75"/>
        <v>2.8029999999999999</v>
      </c>
      <c r="AJ1211" s="4"/>
      <c r="AK1211" s="10">
        <f>Q1211*(0.026*(2.5^2.87))+R1211*(0.026*(7.5^2.87))+S1211*(0.0236*((15/1.1)^2.975))+T1211*(0.0236*((25/1.1)^2.975))+U1211*(0.0236*((35/1.1)^2.975))</f>
        <v>112.11668697851727</v>
      </c>
    </row>
    <row r="1212" spans="1:37" ht="12.75" customHeight="1">
      <c r="A1212" s="12">
        <v>88</v>
      </c>
      <c r="B1212" s="12">
        <v>6</v>
      </c>
      <c r="C1212" s="12">
        <v>2</v>
      </c>
      <c r="D1212" s="5">
        <v>39490</v>
      </c>
      <c r="E1212" s="6" t="s">
        <v>73</v>
      </c>
      <c r="F1212" s="12" t="s">
        <v>74</v>
      </c>
      <c r="G1212" s="4" t="s">
        <v>74</v>
      </c>
      <c r="H1212" s="12" t="s">
        <v>165</v>
      </c>
      <c r="I1212" s="12" t="s">
        <v>93</v>
      </c>
      <c r="J1212" s="12" t="s">
        <v>41</v>
      </c>
      <c r="K1212" s="11">
        <v>14</v>
      </c>
      <c r="L1212" s="4" t="str">
        <f t="shared" si="72"/>
        <v>10-15</v>
      </c>
      <c r="M1212" s="12" t="s">
        <v>42</v>
      </c>
      <c r="N1212" s="12">
        <v>7</v>
      </c>
      <c r="O1212" s="12" t="s">
        <v>55</v>
      </c>
      <c r="P1212" s="6" t="s">
        <v>56</v>
      </c>
      <c r="Q1212" s="7">
        <v>1</v>
      </c>
      <c r="AE1212" s="4">
        <f t="shared" si="73"/>
        <v>2.5</v>
      </c>
      <c r="AF1212" s="8">
        <f t="shared" si="74"/>
        <v>1</v>
      </c>
      <c r="AG1212" s="8">
        <v>0.17</v>
      </c>
      <c r="AH1212" s="4">
        <f t="shared" si="75"/>
        <v>2.5000000000000001E-2</v>
      </c>
      <c r="AI1212" s="4">
        <f t="shared" si="75"/>
        <v>4.2500000000000003E-3</v>
      </c>
      <c r="AK1212" s="10">
        <f>Q1212*(0.0109*(2.5^3.0249))+R1212*(0.0109*(7.5^3.0249))</f>
        <v>0.17424295598865394</v>
      </c>
    </row>
    <row r="1213" spans="1:37" ht="12.75" customHeight="1">
      <c r="A1213" s="12">
        <v>89</v>
      </c>
      <c r="B1213" s="12">
        <v>6</v>
      </c>
      <c r="C1213" s="12">
        <v>2</v>
      </c>
      <c r="D1213" s="5">
        <v>39490</v>
      </c>
      <c r="E1213" s="6" t="s">
        <v>73</v>
      </c>
      <c r="F1213" s="12" t="s">
        <v>74</v>
      </c>
      <c r="G1213" s="4" t="s">
        <v>74</v>
      </c>
      <c r="H1213" s="12" t="s">
        <v>165</v>
      </c>
      <c r="I1213" s="12" t="s">
        <v>93</v>
      </c>
      <c r="J1213" s="12" t="s">
        <v>41</v>
      </c>
      <c r="K1213" s="11">
        <v>14</v>
      </c>
      <c r="L1213" s="4" t="str">
        <f t="shared" si="72"/>
        <v>10-15</v>
      </c>
      <c r="M1213" s="12" t="s">
        <v>76</v>
      </c>
      <c r="N1213" s="12">
        <v>1</v>
      </c>
      <c r="O1213" s="12" t="s">
        <v>80</v>
      </c>
      <c r="P1213" s="12" t="s">
        <v>81</v>
      </c>
      <c r="S1213" s="24">
        <f>100+20</f>
        <v>120</v>
      </c>
      <c r="AE1213" s="4">
        <f t="shared" si="73"/>
        <v>15</v>
      </c>
      <c r="AF1213" s="8">
        <f t="shared" si="74"/>
        <v>120</v>
      </c>
      <c r="AG1213" s="8">
        <v>7331.19</v>
      </c>
      <c r="AH1213" s="4">
        <f t="shared" si="75"/>
        <v>3</v>
      </c>
      <c r="AI1213" s="4">
        <f t="shared" si="75"/>
        <v>183.27974999999998</v>
      </c>
      <c r="AK1213" s="10">
        <f>Q1213*(0.0202*(2.5^2.9595))+R1213*(0.0202*(7.5^2.9595))+S1213*(0.0202*(15^2.9595))+T1213*(0.0202*(25^2.9595))</f>
        <v>7331.1937399634398</v>
      </c>
    </row>
    <row r="1214" spans="1:37" ht="12.75" customHeight="1">
      <c r="A1214" s="12">
        <v>89</v>
      </c>
      <c r="B1214" s="12">
        <v>6</v>
      </c>
      <c r="C1214" s="12">
        <v>2</v>
      </c>
      <c r="D1214" s="5">
        <v>39490</v>
      </c>
      <c r="E1214" s="6" t="s">
        <v>73</v>
      </c>
      <c r="F1214" s="12" t="s">
        <v>74</v>
      </c>
      <c r="G1214" s="4" t="s">
        <v>74</v>
      </c>
      <c r="H1214" s="12" t="s">
        <v>165</v>
      </c>
      <c r="I1214" s="12" t="s">
        <v>93</v>
      </c>
      <c r="J1214" s="12" t="s">
        <v>41</v>
      </c>
      <c r="K1214" s="11">
        <v>14</v>
      </c>
      <c r="L1214" s="4" t="str">
        <f t="shared" si="72"/>
        <v>10-15</v>
      </c>
      <c r="M1214" s="12" t="s">
        <v>76</v>
      </c>
      <c r="N1214" s="12">
        <v>2</v>
      </c>
      <c r="O1214" s="12" t="s">
        <v>100</v>
      </c>
      <c r="P1214" s="12" t="s">
        <v>44</v>
      </c>
      <c r="V1214" s="7">
        <v>1</v>
      </c>
      <c r="AE1214" s="4">
        <f t="shared" si="73"/>
        <v>45</v>
      </c>
      <c r="AF1214" s="8">
        <f t="shared" si="74"/>
        <v>1</v>
      </c>
      <c r="AG1214" s="8">
        <v>291.77999999999997</v>
      </c>
      <c r="AH1214" s="4">
        <f t="shared" si="75"/>
        <v>2.5000000000000001E-2</v>
      </c>
      <c r="AI1214" s="4">
        <f t="shared" si="75"/>
        <v>7.2944999999999993</v>
      </c>
      <c r="AK1214" s="10">
        <f>R1214*(0.0009*(7.5^3.3334))+T1214*(0.0009*(25^3.3334))+U1214*(0.0009*(35^3.3334))+V1214*(0.0009*(45^3.3334))+W1214*(0.0009*(55^3.3334))+X1214*(0.0009*(65^3.3334))+Y1214*(0.0009*(75^3.3334))</f>
        <v>291.78375089005112</v>
      </c>
    </row>
    <row r="1215" spans="1:37" ht="12.75" customHeight="1">
      <c r="A1215" s="12">
        <v>89</v>
      </c>
      <c r="B1215" s="12">
        <v>6</v>
      </c>
      <c r="C1215" s="12">
        <v>2</v>
      </c>
      <c r="D1215" s="5">
        <v>39490</v>
      </c>
      <c r="E1215" s="6" t="s">
        <v>73</v>
      </c>
      <c r="F1215" s="12" t="s">
        <v>74</v>
      </c>
      <c r="G1215" s="4" t="s">
        <v>74</v>
      </c>
      <c r="H1215" s="12" t="s">
        <v>165</v>
      </c>
      <c r="I1215" s="12" t="s">
        <v>93</v>
      </c>
      <c r="J1215" s="12" t="s">
        <v>41</v>
      </c>
      <c r="K1215" s="11">
        <v>14</v>
      </c>
      <c r="L1215" s="4" t="str">
        <f t="shared" si="72"/>
        <v>10-15</v>
      </c>
      <c r="M1215" s="12" t="s">
        <v>76</v>
      </c>
      <c r="N1215" s="12">
        <v>3</v>
      </c>
      <c r="O1215" s="12" t="s">
        <v>95</v>
      </c>
      <c r="P1215" s="6" t="s">
        <v>56</v>
      </c>
      <c r="S1215" s="7">
        <v>3</v>
      </c>
      <c r="T1215" s="7">
        <v>29</v>
      </c>
      <c r="AE1215" s="4">
        <f t="shared" si="73"/>
        <v>24.1</v>
      </c>
      <c r="AF1215" s="8">
        <f t="shared" si="74"/>
        <v>32</v>
      </c>
      <c r="AG1215" s="8">
        <v>9181.3799999999992</v>
      </c>
      <c r="AH1215" s="4">
        <f t="shared" si="75"/>
        <v>0.8</v>
      </c>
      <c r="AI1215" s="4">
        <f t="shared" si="75"/>
        <v>229.53449999999998</v>
      </c>
      <c r="AK1215" s="10">
        <f>S1215*(0.0204*(15^2.991))+T1215*(0.0204*(25^2.991))+U1215*(0.0204*(35^2.991))</f>
        <v>9181.3781109455631</v>
      </c>
    </row>
    <row r="1216" spans="1:37" s="9" customFormat="1" ht="12.75" customHeight="1">
      <c r="A1216" s="12">
        <v>89</v>
      </c>
      <c r="B1216" s="12">
        <v>6</v>
      </c>
      <c r="C1216" s="12">
        <v>2</v>
      </c>
      <c r="D1216" s="5">
        <v>39490</v>
      </c>
      <c r="E1216" s="6" t="s">
        <v>73</v>
      </c>
      <c r="F1216" s="12" t="s">
        <v>74</v>
      </c>
      <c r="G1216" s="4" t="s">
        <v>74</v>
      </c>
      <c r="H1216" s="12" t="s">
        <v>165</v>
      </c>
      <c r="I1216" s="12" t="s">
        <v>93</v>
      </c>
      <c r="J1216" s="12" t="s">
        <v>41</v>
      </c>
      <c r="K1216" s="11">
        <v>14</v>
      </c>
      <c r="L1216" s="4" t="str">
        <f t="shared" si="72"/>
        <v>10-15</v>
      </c>
      <c r="M1216" s="12" t="s">
        <v>76</v>
      </c>
      <c r="N1216" s="12">
        <v>4</v>
      </c>
      <c r="O1216" s="12" t="s">
        <v>89</v>
      </c>
      <c r="P1216" s="4" t="s">
        <v>56</v>
      </c>
      <c r="Q1216" s="7"/>
      <c r="R1216" s="7"/>
      <c r="S1216" s="7">
        <v>11</v>
      </c>
      <c r="T1216" s="7"/>
      <c r="U1216" s="7"/>
      <c r="V1216" s="7"/>
      <c r="W1216" s="7"/>
      <c r="X1216" s="7"/>
      <c r="Y1216" s="7"/>
      <c r="Z1216" s="7"/>
      <c r="AA1216" s="7"/>
      <c r="AB1216" s="7"/>
      <c r="AC1216" s="7"/>
      <c r="AD1216" s="7"/>
      <c r="AE1216" s="4">
        <f t="shared" si="73"/>
        <v>15</v>
      </c>
      <c r="AF1216" s="8">
        <f t="shared" si="74"/>
        <v>11</v>
      </c>
      <c r="AG1216" s="8">
        <v>792.09</v>
      </c>
      <c r="AH1216" s="4">
        <f t="shared" si="75"/>
        <v>0.27500000000000002</v>
      </c>
      <c r="AI1216" s="4">
        <f t="shared" si="75"/>
        <v>19.802250000000001</v>
      </c>
      <c r="AJ1216" s="4"/>
      <c r="AK1216" s="10">
        <f>R1216*(0.0246*(7.5^2.85))+S1216*(0.0227*((15/1.13204)^3.12))+T1216*(0.0227*((25/1.13204)^3.12))</f>
        <v>792.09001718979289</v>
      </c>
    </row>
    <row r="1217" spans="1:37" s="9" customFormat="1" ht="12.75" customHeight="1">
      <c r="A1217" s="12">
        <v>89</v>
      </c>
      <c r="B1217" s="12">
        <v>6</v>
      </c>
      <c r="C1217" s="12">
        <v>2</v>
      </c>
      <c r="D1217" s="5">
        <v>39490</v>
      </c>
      <c r="E1217" s="6" t="s">
        <v>73</v>
      </c>
      <c r="F1217" s="12" t="s">
        <v>74</v>
      </c>
      <c r="G1217" s="4" t="s">
        <v>74</v>
      </c>
      <c r="H1217" s="12" t="s">
        <v>165</v>
      </c>
      <c r="I1217" s="12" t="s">
        <v>93</v>
      </c>
      <c r="J1217" s="12" t="s">
        <v>41</v>
      </c>
      <c r="K1217" s="11">
        <v>14</v>
      </c>
      <c r="L1217" s="4" t="str">
        <f t="shared" si="72"/>
        <v>10-15</v>
      </c>
      <c r="M1217" s="12" t="s">
        <v>76</v>
      </c>
      <c r="N1217" s="12">
        <v>5</v>
      </c>
      <c r="O1217" s="12" t="s">
        <v>106</v>
      </c>
      <c r="P1217" s="6" t="s">
        <v>81</v>
      </c>
      <c r="Q1217" s="7"/>
      <c r="R1217" s="7"/>
      <c r="S1217" s="7"/>
      <c r="T1217" s="7">
        <v>6</v>
      </c>
      <c r="U1217" s="7"/>
      <c r="V1217" s="7"/>
      <c r="W1217" s="7"/>
      <c r="X1217" s="7"/>
      <c r="Y1217" s="7"/>
      <c r="Z1217" s="7"/>
      <c r="AA1217" s="7"/>
      <c r="AB1217" s="7"/>
      <c r="AC1217" s="7"/>
      <c r="AD1217" s="7"/>
      <c r="AE1217" s="4">
        <f t="shared" si="73"/>
        <v>25</v>
      </c>
      <c r="AF1217" s="8">
        <f t="shared" si="74"/>
        <v>6</v>
      </c>
      <c r="AG1217" s="8">
        <v>2406.12</v>
      </c>
      <c r="AH1217" s="4">
        <f t="shared" si="75"/>
        <v>0.15</v>
      </c>
      <c r="AI1217" s="4">
        <f t="shared" si="75"/>
        <v>60.152999999999999</v>
      </c>
      <c r="AJ1217" s="4"/>
      <c r="AK1217" s="10">
        <f>R1217*(0.111*((7.5*0.813)^2.72))+S1217*(0.111*((15*0.813)^2.72))+T1217*(0.111*((25*0.813)^2.72))+U1217*(0.111*((35*0.813)^2.72))</f>
        <v>2406.1202977231483</v>
      </c>
    </row>
    <row r="1218" spans="1:37" ht="12.75" customHeight="1">
      <c r="A1218" s="12">
        <v>89</v>
      </c>
      <c r="B1218" s="12">
        <v>6</v>
      </c>
      <c r="C1218" s="12">
        <v>2</v>
      </c>
      <c r="D1218" s="5">
        <v>39490</v>
      </c>
      <c r="E1218" s="6" t="s">
        <v>73</v>
      </c>
      <c r="F1218" s="12" t="s">
        <v>74</v>
      </c>
      <c r="G1218" s="4" t="s">
        <v>74</v>
      </c>
      <c r="H1218" s="12" t="s">
        <v>165</v>
      </c>
      <c r="I1218" s="12" t="s">
        <v>93</v>
      </c>
      <c r="J1218" s="12" t="s">
        <v>41</v>
      </c>
      <c r="K1218" s="11">
        <v>14</v>
      </c>
      <c r="L1218" s="4" t="str">
        <f t="shared" ref="L1218:L1281" si="76">IF(K1218&lt;=5,"0-5",IF(K1218&lt;=10,"5-10",IF(K1218&lt;=15,"10-15",IF(K1218&lt;=20,"15-20",IF(K1218&lt;=25,"20-25",IF(K1218&lt;=30,"25-30",IF(K1218&lt;=35,"30-35","35-40")))))))</f>
        <v>10-15</v>
      </c>
      <c r="M1218" s="12" t="s">
        <v>76</v>
      </c>
      <c r="N1218" s="12">
        <v>6</v>
      </c>
      <c r="O1218" s="12" t="s">
        <v>92</v>
      </c>
      <c r="P1218" s="6" t="s">
        <v>54</v>
      </c>
      <c r="S1218" s="7">
        <v>2</v>
      </c>
      <c r="AE1218" s="4">
        <f t="shared" ref="AE1218:AE1281" si="77">ROUND(((Q1218*2.5)+(R1218*7.5)+(S1218*15)+(T1218*25)+(U1218*35)+(V1218*45)+(W1218*55)+(X1218*65)+(Y1218*75)+(Z1218*85)+(AA1218*95)+(AB1218*105)+(AC1218*115)+(AD1218*195))/(SUM(Q1218:AD1218)),1)</f>
        <v>15</v>
      </c>
      <c r="AF1218" s="8">
        <f t="shared" ref="AF1218:AF1281" si="78">SUM(Q1218:AD1218)</f>
        <v>2</v>
      </c>
      <c r="AG1218" s="8">
        <v>117.07</v>
      </c>
      <c r="AH1218" s="4">
        <f t="shared" ref="AH1218:AI1281" si="79">AF1218/40</f>
        <v>0.05</v>
      </c>
      <c r="AI1218" s="4">
        <f t="shared" si="79"/>
        <v>2.9267499999999997</v>
      </c>
      <c r="AK1218" s="10">
        <f>Q1218*(0.0162*(2.5^3.0252))+R1218*(0.0162*(7.5^3.0252))+S1218*(0.0162*(15^3.0252))</f>
        <v>117.0728759417031</v>
      </c>
    </row>
    <row r="1219" spans="1:37" ht="12.75" customHeight="1">
      <c r="A1219" s="12">
        <v>89</v>
      </c>
      <c r="B1219" s="12">
        <v>6</v>
      </c>
      <c r="C1219" s="12">
        <v>2</v>
      </c>
      <c r="D1219" s="5">
        <v>39490</v>
      </c>
      <c r="E1219" s="6" t="s">
        <v>73</v>
      </c>
      <c r="F1219" s="12" t="s">
        <v>74</v>
      </c>
      <c r="G1219" s="4" t="s">
        <v>74</v>
      </c>
      <c r="H1219" s="12" t="s">
        <v>165</v>
      </c>
      <c r="I1219" s="12" t="s">
        <v>93</v>
      </c>
      <c r="J1219" s="12" t="s">
        <v>41</v>
      </c>
      <c r="K1219" s="11">
        <v>14</v>
      </c>
      <c r="L1219" s="4" t="str">
        <f t="shared" si="76"/>
        <v>10-15</v>
      </c>
      <c r="M1219" s="12" t="s">
        <v>76</v>
      </c>
      <c r="N1219" s="12">
        <v>7</v>
      </c>
      <c r="O1219" s="12" t="s">
        <v>68</v>
      </c>
      <c r="P1219" s="6" t="s">
        <v>46</v>
      </c>
      <c r="S1219" s="15">
        <v>2</v>
      </c>
      <c r="T1219" s="15">
        <v>2</v>
      </c>
      <c r="U1219" s="7">
        <v>1</v>
      </c>
      <c r="AE1219" s="4">
        <f t="shared" si="77"/>
        <v>23</v>
      </c>
      <c r="AF1219" s="8">
        <f t="shared" si="78"/>
        <v>5</v>
      </c>
      <c r="AG1219" s="8">
        <v>838.34</v>
      </c>
      <c r="AH1219" s="4">
        <f t="shared" si="79"/>
        <v>0.125</v>
      </c>
      <c r="AI1219" s="4">
        <f t="shared" si="79"/>
        <v>20.958500000000001</v>
      </c>
      <c r="AK1219" s="10">
        <f>Q1219*(0.0208*((2.5/1.21)^3))+R1219*(0.0208*((7.5/1.21)^3))+S1219*(0.0208*((15/1.21)^3))+T1219*(0.0079*(25^3.076))+U1219*(0.0079*(35^3.076))</f>
        <v>838.34260574608993</v>
      </c>
    </row>
    <row r="1220" spans="1:37" ht="12.75" customHeight="1">
      <c r="A1220" s="12">
        <v>89</v>
      </c>
      <c r="B1220" s="12">
        <v>6</v>
      </c>
      <c r="C1220" s="12">
        <v>2</v>
      </c>
      <c r="D1220" s="5">
        <v>39490</v>
      </c>
      <c r="E1220" s="6" t="s">
        <v>73</v>
      </c>
      <c r="F1220" s="12" t="s">
        <v>74</v>
      </c>
      <c r="G1220" s="4" t="s">
        <v>74</v>
      </c>
      <c r="H1220" s="12" t="s">
        <v>165</v>
      </c>
      <c r="I1220" s="12" t="s">
        <v>93</v>
      </c>
      <c r="J1220" s="12" t="s">
        <v>41</v>
      </c>
      <c r="K1220" s="11">
        <v>14</v>
      </c>
      <c r="L1220" s="4" t="str">
        <f t="shared" si="76"/>
        <v>10-15</v>
      </c>
      <c r="M1220" s="12" t="s">
        <v>76</v>
      </c>
      <c r="N1220" s="12">
        <v>8</v>
      </c>
      <c r="O1220" s="12" t="s">
        <v>122</v>
      </c>
      <c r="P1220" s="6" t="s">
        <v>46</v>
      </c>
      <c r="R1220" s="7">
        <v>1</v>
      </c>
      <c r="S1220" s="15">
        <v>6</v>
      </c>
      <c r="AE1220" s="4">
        <f t="shared" si="77"/>
        <v>13.9</v>
      </c>
      <c r="AF1220" s="8">
        <f t="shared" si="78"/>
        <v>7</v>
      </c>
      <c r="AG1220" s="8">
        <v>309.95999999999998</v>
      </c>
      <c r="AH1220" s="4">
        <f t="shared" si="79"/>
        <v>0.17499999999999999</v>
      </c>
      <c r="AI1220" s="4">
        <f t="shared" si="79"/>
        <v>7.7489999999999997</v>
      </c>
      <c r="AK1220" s="10">
        <f>Q1220*(0.0087*(2.5^3.202))+R1220*(0.0087*(7.5^3.202))+S1220*(0.0087*(15^3.202))+T1220*(0.0087*(25^3.202))</f>
        <v>309.96309692406066</v>
      </c>
    </row>
    <row r="1221" spans="1:37" ht="12.75" customHeight="1">
      <c r="A1221" s="12">
        <v>89</v>
      </c>
      <c r="B1221" s="12">
        <v>6</v>
      </c>
      <c r="C1221" s="12">
        <v>2</v>
      </c>
      <c r="D1221" s="5">
        <v>39490</v>
      </c>
      <c r="E1221" s="6" t="s">
        <v>73</v>
      </c>
      <c r="F1221" s="12" t="s">
        <v>74</v>
      </c>
      <c r="G1221" s="4" t="s">
        <v>74</v>
      </c>
      <c r="H1221" s="12" t="s">
        <v>165</v>
      </c>
      <c r="I1221" s="12" t="s">
        <v>93</v>
      </c>
      <c r="J1221" s="12" t="s">
        <v>41</v>
      </c>
      <c r="K1221" s="11">
        <v>14</v>
      </c>
      <c r="L1221" s="4" t="str">
        <f t="shared" si="76"/>
        <v>10-15</v>
      </c>
      <c r="M1221" s="12" t="s">
        <v>76</v>
      </c>
      <c r="N1221" s="12">
        <v>9</v>
      </c>
      <c r="O1221" s="12" t="s">
        <v>77</v>
      </c>
      <c r="P1221" s="6" t="s">
        <v>48</v>
      </c>
      <c r="T1221" s="7">
        <v>1</v>
      </c>
      <c r="AE1221" s="4">
        <f t="shared" si="77"/>
        <v>25</v>
      </c>
      <c r="AF1221" s="8">
        <f t="shared" si="78"/>
        <v>1</v>
      </c>
      <c r="AG1221" s="8">
        <v>423.41</v>
      </c>
      <c r="AH1221" s="4">
        <f t="shared" si="79"/>
        <v>2.5000000000000001E-2</v>
      </c>
      <c r="AI1221" s="4">
        <f t="shared" si="79"/>
        <v>10.58525</v>
      </c>
      <c r="AK1221" s="10">
        <f>R1221*(0.0428*(7.5^2.858))+S1221*(0.0428*(15^2.858))+T1221*(0.0428*(25^2.858))+U1221*(0.0428*(35^2.858))</f>
        <v>423.40532317837847</v>
      </c>
    </row>
    <row r="1222" spans="1:37" ht="12.75" customHeight="1">
      <c r="A1222" s="12">
        <v>89</v>
      </c>
      <c r="B1222" s="12">
        <v>6</v>
      </c>
      <c r="C1222" s="12">
        <v>2</v>
      </c>
      <c r="D1222" s="5">
        <v>39490</v>
      </c>
      <c r="E1222" s="6" t="s">
        <v>73</v>
      </c>
      <c r="F1222" s="12" t="s">
        <v>74</v>
      </c>
      <c r="G1222" s="4" t="s">
        <v>74</v>
      </c>
      <c r="H1222" s="12" t="s">
        <v>165</v>
      </c>
      <c r="I1222" s="12" t="s">
        <v>93</v>
      </c>
      <c r="J1222" s="12" t="s">
        <v>41</v>
      </c>
      <c r="K1222" s="11">
        <v>14</v>
      </c>
      <c r="L1222" s="4" t="str">
        <f t="shared" si="76"/>
        <v>10-15</v>
      </c>
      <c r="M1222" s="12" t="s">
        <v>76</v>
      </c>
      <c r="N1222" s="12">
        <v>10</v>
      </c>
      <c r="O1222" s="12" t="s">
        <v>96</v>
      </c>
      <c r="P1222" s="6" t="s">
        <v>84</v>
      </c>
      <c r="Q1222" s="7">
        <v>1</v>
      </c>
      <c r="AE1222" s="4">
        <f t="shared" si="77"/>
        <v>2.5</v>
      </c>
      <c r="AF1222" s="8">
        <f t="shared" si="78"/>
        <v>1</v>
      </c>
      <c r="AG1222" s="8">
        <v>0.28999999999999998</v>
      </c>
      <c r="AH1222" s="4">
        <f t="shared" si="79"/>
        <v>2.5000000000000001E-2</v>
      </c>
      <c r="AI1222" s="4">
        <f t="shared" si="79"/>
        <v>7.2499999999999995E-3</v>
      </c>
      <c r="AK1222" s="10">
        <f>Q1222*(0.0193*(2.5^2.96))+R1222*(0.0193*(7.5^2.96))+S1222*(0.0193*(15^2.96))</f>
        <v>0.29070984172599634</v>
      </c>
    </row>
    <row r="1223" spans="1:37" ht="12.75" customHeight="1">
      <c r="A1223" s="12">
        <v>89</v>
      </c>
      <c r="B1223" s="12">
        <v>6</v>
      </c>
      <c r="C1223" s="12">
        <v>2</v>
      </c>
      <c r="D1223" s="5">
        <v>39490</v>
      </c>
      <c r="E1223" s="6" t="s">
        <v>73</v>
      </c>
      <c r="F1223" s="12" t="s">
        <v>74</v>
      </c>
      <c r="G1223" s="4" t="s">
        <v>74</v>
      </c>
      <c r="H1223" s="12" t="s">
        <v>165</v>
      </c>
      <c r="I1223" s="12" t="s">
        <v>93</v>
      </c>
      <c r="J1223" s="12" t="s">
        <v>41</v>
      </c>
      <c r="K1223" s="11">
        <v>14</v>
      </c>
      <c r="L1223" s="4" t="str">
        <f t="shared" si="76"/>
        <v>10-15</v>
      </c>
      <c r="M1223" s="12" t="s">
        <v>76</v>
      </c>
      <c r="N1223" s="12">
        <v>11</v>
      </c>
      <c r="O1223" s="12" t="s">
        <v>70</v>
      </c>
      <c r="P1223" s="6" t="s">
        <v>54</v>
      </c>
      <c r="Q1223" s="7">
        <v>8</v>
      </c>
      <c r="AE1223" s="4">
        <f t="shared" si="77"/>
        <v>2.5</v>
      </c>
      <c r="AF1223" s="8">
        <f t="shared" si="78"/>
        <v>8</v>
      </c>
      <c r="AG1223" s="8">
        <v>2.0699999999999998</v>
      </c>
      <c r="AH1223" s="4">
        <f t="shared" si="79"/>
        <v>0.2</v>
      </c>
      <c r="AI1223" s="4">
        <f t="shared" si="79"/>
        <v>5.1749999999999997E-2</v>
      </c>
      <c r="AK1223" s="10">
        <f>Q1223*(0.0162*(2.5^3.0252))+R1223*(0.0162*(7.5^3.0252))</f>
        <v>2.0723023322515073</v>
      </c>
    </row>
    <row r="1224" spans="1:37" ht="12.75" customHeight="1">
      <c r="A1224" s="12">
        <v>89</v>
      </c>
      <c r="B1224" s="12">
        <v>6</v>
      </c>
      <c r="C1224" s="12">
        <v>2</v>
      </c>
      <c r="D1224" s="5">
        <v>39490</v>
      </c>
      <c r="E1224" s="6" t="s">
        <v>73</v>
      </c>
      <c r="F1224" s="12" t="s">
        <v>74</v>
      </c>
      <c r="G1224" s="4" t="s">
        <v>74</v>
      </c>
      <c r="H1224" s="12" t="s">
        <v>165</v>
      </c>
      <c r="I1224" s="12" t="s">
        <v>93</v>
      </c>
      <c r="J1224" s="12" t="s">
        <v>41</v>
      </c>
      <c r="K1224" s="11">
        <v>14</v>
      </c>
      <c r="L1224" s="4" t="str">
        <f t="shared" si="76"/>
        <v>10-15</v>
      </c>
      <c r="M1224" s="12" t="s">
        <v>76</v>
      </c>
      <c r="N1224" s="12">
        <v>12</v>
      </c>
      <c r="O1224" s="12" t="s">
        <v>49</v>
      </c>
      <c r="P1224" s="6" t="s">
        <v>46</v>
      </c>
      <c r="Q1224" s="7">
        <v>2</v>
      </c>
      <c r="AE1224" s="4">
        <f t="shared" si="77"/>
        <v>2.5</v>
      </c>
      <c r="AF1224" s="8">
        <f t="shared" si="78"/>
        <v>2</v>
      </c>
      <c r="AG1224" s="8">
        <v>0.31</v>
      </c>
      <c r="AH1224" s="4">
        <f t="shared" si="79"/>
        <v>0.05</v>
      </c>
      <c r="AI1224" s="4">
        <f t="shared" si="79"/>
        <v>7.7499999999999999E-3</v>
      </c>
      <c r="AK1224" s="10">
        <f>Q1224*(0.007*(2.5^3.39))+R1224*(0.0126*(7.5^3.0673))+S1224*(0.0126*(15^3.0673))+T1224*(0.0126*(25^3.0673))+U1224*(0.0126*(35^3.0673))</f>
        <v>0.3127120849017726</v>
      </c>
    </row>
    <row r="1225" spans="1:37" ht="12.75" customHeight="1">
      <c r="A1225" s="12">
        <v>89</v>
      </c>
      <c r="B1225" s="12">
        <v>6</v>
      </c>
      <c r="C1225" s="12">
        <v>2</v>
      </c>
      <c r="D1225" s="5">
        <v>39490</v>
      </c>
      <c r="E1225" s="6" t="s">
        <v>73</v>
      </c>
      <c r="F1225" s="12" t="s">
        <v>74</v>
      </c>
      <c r="G1225" s="4" t="s">
        <v>74</v>
      </c>
      <c r="H1225" s="12" t="s">
        <v>165</v>
      </c>
      <c r="I1225" s="12" t="s">
        <v>93</v>
      </c>
      <c r="J1225" s="12" t="s">
        <v>41</v>
      </c>
      <c r="K1225" s="11">
        <v>14</v>
      </c>
      <c r="L1225" s="4" t="str">
        <f t="shared" si="76"/>
        <v>10-15</v>
      </c>
      <c r="M1225" s="12" t="s">
        <v>76</v>
      </c>
      <c r="N1225" s="12">
        <v>13</v>
      </c>
      <c r="O1225" s="12" t="s">
        <v>47</v>
      </c>
      <c r="P1225" s="12" t="s">
        <v>48</v>
      </c>
      <c r="Q1225" s="15">
        <v>1</v>
      </c>
      <c r="AE1225" s="4">
        <f t="shared" si="77"/>
        <v>2.5</v>
      </c>
      <c r="AF1225" s="8">
        <f t="shared" si="78"/>
        <v>1</v>
      </c>
      <c r="AG1225" s="8">
        <v>0.42</v>
      </c>
      <c r="AH1225" s="4">
        <f t="shared" si="79"/>
        <v>2.5000000000000001E-2</v>
      </c>
      <c r="AI1225" s="4">
        <f t="shared" si="79"/>
        <v>1.0499999999999999E-2</v>
      </c>
      <c r="AK1225" s="10">
        <f>Q1225*(0.0251*(2.5^3.076))+R1225*(0.0251*(7.5^3.076))+S1225*(0.0251*(15^3.076))</f>
        <v>0.42047210410157781</v>
      </c>
    </row>
    <row r="1226" spans="1:37" ht="12.75" customHeight="1">
      <c r="A1226" s="12">
        <v>89</v>
      </c>
      <c r="B1226" s="12">
        <v>6</v>
      </c>
      <c r="C1226" s="12">
        <v>2</v>
      </c>
      <c r="D1226" s="5">
        <v>39490</v>
      </c>
      <c r="E1226" s="6" t="s">
        <v>73</v>
      </c>
      <c r="F1226" s="12" t="s">
        <v>74</v>
      </c>
      <c r="G1226" s="4" t="s">
        <v>74</v>
      </c>
      <c r="H1226" s="12" t="s">
        <v>165</v>
      </c>
      <c r="I1226" s="12" t="s">
        <v>93</v>
      </c>
      <c r="J1226" s="12" t="s">
        <v>41</v>
      </c>
      <c r="K1226" s="11">
        <v>14</v>
      </c>
      <c r="L1226" s="4" t="str">
        <f t="shared" si="76"/>
        <v>10-15</v>
      </c>
      <c r="M1226" s="12" t="s">
        <v>76</v>
      </c>
      <c r="N1226" s="12">
        <v>14</v>
      </c>
      <c r="O1226" s="12" t="s">
        <v>134</v>
      </c>
      <c r="P1226" s="12" t="s">
        <v>56</v>
      </c>
      <c r="S1226" s="7">
        <v>1</v>
      </c>
      <c r="AE1226" s="4">
        <f t="shared" si="77"/>
        <v>15</v>
      </c>
      <c r="AF1226" s="8">
        <f t="shared" si="78"/>
        <v>1</v>
      </c>
      <c r="AG1226" s="8">
        <v>70.59</v>
      </c>
      <c r="AH1226" s="4">
        <f t="shared" si="79"/>
        <v>2.5000000000000001E-2</v>
      </c>
      <c r="AI1226" s="4">
        <f t="shared" si="79"/>
        <v>1.76475</v>
      </c>
      <c r="AK1226" s="10">
        <f>R1226*(0.0683*(7.5^2.563))+S1226*(0.0683*(15^2.563))+T1226*(0.0683*(25^2.563))</f>
        <v>70.589905523267788</v>
      </c>
    </row>
    <row r="1227" spans="1:37" ht="12.75" customHeight="1">
      <c r="A1227" s="12">
        <v>89</v>
      </c>
      <c r="B1227" s="12">
        <v>6</v>
      </c>
      <c r="C1227" s="12">
        <v>2</v>
      </c>
      <c r="D1227" s="5">
        <v>39490</v>
      </c>
      <c r="E1227" s="6" t="s">
        <v>73</v>
      </c>
      <c r="F1227" s="12" t="s">
        <v>74</v>
      </c>
      <c r="G1227" s="4" t="s">
        <v>74</v>
      </c>
      <c r="H1227" s="12" t="s">
        <v>165</v>
      </c>
      <c r="I1227" s="12" t="s">
        <v>93</v>
      </c>
      <c r="J1227" s="12" t="s">
        <v>41</v>
      </c>
      <c r="K1227" s="11">
        <v>14</v>
      </c>
      <c r="L1227" s="4" t="str">
        <f t="shared" si="76"/>
        <v>10-15</v>
      </c>
      <c r="M1227" s="12" t="s">
        <v>76</v>
      </c>
      <c r="N1227" s="12">
        <v>15</v>
      </c>
      <c r="O1227" s="12" t="s">
        <v>83</v>
      </c>
      <c r="P1227" s="6" t="s">
        <v>84</v>
      </c>
      <c r="Q1227" s="15">
        <v>1</v>
      </c>
      <c r="AE1227" s="4">
        <f t="shared" si="77"/>
        <v>2.5</v>
      </c>
      <c r="AF1227" s="8">
        <f t="shared" si="78"/>
        <v>1</v>
      </c>
      <c r="AG1227" s="8">
        <v>0.5</v>
      </c>
      <c r="AH1227" s="4">
        <f t="shared" si="79"/>
        <v>2.5000000000000001E-2</v>
      </c>
      <c r="AI1227" s="4">
        <f t="shared" si="79"/>
        <v>1.2500000000000001E-2</v>
      </c>
      <c r="AK1227" s="10">
        <f>Q1227*(0.0349*(2.5^2.9109))+R1227*(0.0349*(7.5^2.9109))+S1227*(0.0349*(15^2.9109))</f>
        <v>0.50256124877797914</v>
      </c>
    </row>
    <row r="1228" spans="1:37" s="13" customFormat="1" ht="12.75" customHeight="1">
      <c r="A1228" s="12">
        <v>89</v>
      </c>
      <c r="B1228" s="12">
        <v>6</v>
      </c>
      <c r="C1228" s="12">
        <v>2</v>
      </c>
      <c r="D1228" s="5">
        <v>39490</v>
      </c>
      <c r="E1228" s="6" t="s">
        <v>73</v>
      </c>
      <c r="F1228" s="12" t="s">
        <v>74</v>
      </c>
      <c r="G1228" s="4" t="s">
        <v>74</v>
      </c>
      <c r="H1228" s="12" t="s">
        <v>165</v>
      </c>
      <c r="I1228" s="12" t="s">
        <v>93</v>
      </c>
      <c r="J1228" s="12" t="s">
        <v>41</v>
      </c>
      <c r="K1228" s="11">
        <v>14</v>
      </c>
      <c r="L1228" s="4" t="str">
        <f t="shared" si="76"/>
        <v>10-15</v>
      </c>
      <c r="M1228" s="12" t="s">
        <v>76</v>
      </c>
      <c r="N1228" s="12">
        <v>16</v>
      </c>
      <c r="O1228" s="12" t="s">
        <v>53</v>
      </c>
      <c r="P1228" s="12" t="s">
        <v>54</v>
      </c>
      <c r="Q1228" s="7"/>
      <c r="R1228" s="7"/>
      <c r="S1228" s="7">
        <v>1</v>
      </c>
      <c r="T1228" s="7"/>
      <c r="U1228" s="7"/>
      <c r="V1228" s="7"/>
      <c r="W1228" s="7"/>
      <c r="X1228" s="7"/>
      <c r="Y1228" s="7"/>
      <c r="Z1228" s="7"/>
      <c r="AA1228" s="7"/>
      <c r="AB1228" s="7"/>
      <c r="AC1228" s="7"/>
      <c r="AD1228" s="7"/>
      <c r="AE1228" s="4">
        <f t="shared" si="77"/>
        <v>15</v>
      </c>
      <c r="AF1228" s="8">
        <f t="shared" si="78"/>
        <v>1</v>
      </c>
      <c r="AG1228" s="8">
        <v>56.06</v>
      </c>
      <c r="AH1228" s="4">
        <f t="shared" si="79"/>
        <v>2.5000000000000001E-2</v>
      </c>
      <c r="AI1228" s="4">
        <f t="shared" si="79"/>
        <v>1.4015</v>
      </c>
      <c r="AJ1228" s="4"/>
      <c r="AK1228" s="10">
        <f>Q1228*(0.026*(2.5^2.87))+R1228*(0.026*(7.5^2.87))+S1228*(0.0236*((15/1.1)^2.975))+T1228*(0.0236*((25/1.1)^2.975))+U1228*(0.0236*((35/1.1)^2.975))</f>
        <v>56.058343489258633</v>
      </c>
    </row>
    <row r="1229" spans="1:37" s="13" customFormat="1" ht="12.75" customHeight="1">
      <c r="A1229" s="12">
        <v>89</v>
      </c>
      <c r="B1229" s="12">
        <v>6</v>
      </c>
      <c r="C1229" s="12">
        <v>2</v>
      </c>
      <c r="D1229" s="5">
        <v>39490</v>
      </c>
      <c r="E1229" s="6" t="s">
        <v>73</v>
      </c>
      <c r="F1229" s="12" t="s">
        <v>74</v>
      </c>
      <c r="G1229" s="4" t="s">
        <v>74</v>
      </c>
      <c r="H1229" s="12" t="s">
        <v>165</v>
      </c>
      <c r="I1229" s="12" t="s">
        <v>93</v>
      </c>
      <c r="J1229" s="12" t="s">
        <v>41</v>
      </c>
      <c r="K1229" s="11">
        <v>14</v>
      </c>
      <c r="L1229" s="4" t="str">
        <f t="shared" si="76"/>
        <v>10-15</v>
      </c>
      <c r="M1229" s="12" t="s">
        <v>76</v>
      </c>
      <c r="N1229" s="12">
        <v>17</v>
      </c>
      <c r="O1229" s="12" t="s">
        <v>138</v>
      </c>
      <c r="P1229" s="12" t="s">
        <v>81</v>
      </c>
      <c r="Q1229" s="7"/>
      <c r="R1229" s="7"/>
      <c r="S1229" s="7"/>
      <c r="T1229" s="7"/>
      <c r="U1229" s="7">
        <v>1</v>
      </c>
      <c r="V1229" s="7"/>
      <c r="W1229" s="7"/>
      <c r="X1229" s="7"/>
      <c r="Y1229" s="7"/>
      <c r="Z1229" s="7"/>
      <c r="AA1229" s="7"/>
      <c r="AB1229" s="7"/>
      <c r="AC1229" s="7"/>
      <c r="AD1229" s="7"/>
      <c r="AE1229" s="4">
        <f t="shared" si="77"/>
        <v>35</v>
      </c>
      <c r="AF1229" s="8">
        <f t="shared" si="78"/>
        <v>1</v>
      </c>
      <c r="AG1229" s="8">
        <v>630.85</v>
      </c>
      <c r="AH1229" s="4">
        <f t="shared" si="79"/>
        <v>2.5000000000000001E-2</v>
      </c>
      <c r="AI1229" s="4">
        <f t="shared" si="79"/>
        <v>15.77125</v>
      </c>
      <c r="AJ1229" s="4"/>
      <c r="AK1229" s="10">
        <f>Q1229*(0.0139*(2.5^3.016))+R1229*(0.0139*(7.5^3.016))+S1229*(0.0139*(15^3.016))+T1229*(0.0139*(25^3.016))+U1229*(0.0139*(35^3.016))</f>
        <v>630.84697081245338</v>
      </c>
    </row>
    <row r="1230" spans="1:37" ht="12.75" customHeight="1">
      <c r="A1230" s="12">
        <v>89</v>
      </c>
      <c r="B1230" s="12">
        <v>6</v>
      </c>
      <c r="C1230" s="12">
        <v>2</v>
      </c>
      <c r="D1230" s="5">
        <v>39490</v>
      </c>
      <c r="E1230" s="6" t="s">
        <v>73</v>
      </c>
      <c r="F1230" s="12" t="s">
        <v>74</v>
      </c>
      <c r="G1230" s="4" t="s">
        <v>74</v>
      </c>
      <c r="H1230" s="12" t="s">
        <v>165</v>
      </c>
      <c r="I1230" s="12" t="s">
        <v>93</v>
      </c>
      <c r="J1230" s="12" t="s">
        <v>41</v>
      </c>
      <c r="K1230" s="11">
        <v>14</v>
      </c>
      <c r="L1230" s="4" t="str">
        <f t="shared" si="76"/>
        <v>10-15</v>
      </c>
      <c r="M1230" s="12" t="s">
        <v>76</v>
      </c>
      <c r="N1230" s="12">
        <v>18</v>
      </c>
      <c r="O1230" s="12" t="s">
        <v>69</v>
      </c>
      <c r="P1230" s="12" t="s">
        <v>48</v>
      </c>
      <c r="S1230" s="7">
        <v>2</v>
      </c>
      <c r="AE1230" s="4">
        <f t="shared" si="77"/>
        <v>15</v>
      </c>
      <c r="AF1230" s="8">
        <f t="shared" si="78"/>
        <v>2</v>
      </c>
      <c r="AG1230" s="8">
        <v>218.93</v>
      </c>
      <c r="AH1230" s="4">
        <f t="shared" si="79"/>
        <v>0.05</v>
      </c>
      <c r="AI1230" s="4">
        <f t="shared" si="79"/>
        <v>5.4732500000000002</v>
      </c>
      <c r="AK1230" s="10">
        <f>Q1230*(0.029*(2.5^2.98))+R1230*(0.029*(7.5^2.98))+S1230*(0.0222*(15^3.14))</f>
        <v>218.93214068561713</v>
      </c>
    </row>
    <row r="1231" spans="1:37" ht="12.75" customHeight="1">
      <c r="A1231" s="12">
        <v>89</v>
      </c>
      <c r="B1231" s="12">
        <v>6</v>
      </c>
      <c r="C1231" s="12">
        <v>2</v>
      </c>
      <c r="D1231" s="5">
        <v>39490</v>
      </c>
      <c r="E1231" s="6" t="s">
        <v>73</v>
      </c>
      <c r="F1231" s="12" t="s">
        <v>74</v>
      </c>
      <c r="G1231" s="4" t="s">
        <v>74</v>
      </c>
      <c r="H1231" s="12" t="s">
        <v>165</v>
      </c>
      <c r="I1231" s="12" t="s">
        <v>93</v>
      </c>
      <c r="J1231" s="12" t="s">
        <v>41</v>
      </c>
      <c r="K1231" s="11">
        <v>14</v>
      </c>
      <c r="L1231" s="4" t="str">
        <f t="shared" si="76"/>
        <v>10-15</v>
      </c>
      <c r="M1231" s="12" t="s">
        <v>76</v>
      </c>
      <c r="N1231" s="12">
        <v>19</v>
      </c>
      <c r="O1231" s="12" t="s">
        <v>71</v>
      </c>
      <c r="P1231" s="6" t="s">
        <v>46</v>
      </c>
      <c r="Q1231" s="7">
        <v>5</v>
      </c>
      <c r="AE1231" s="4">
        <f t="shared" si="77"/>
        <v>2.5</v>
      </c>
      <c r="AF1231" s="8">
        <f t="shared" si="78"/>
        <v>5</v>
      </c>
      <c r="AG1231" s="8">
        <v>0.7</v>
      </c>
      <c r="AH1231" s="4">
        <f t="shared" si="79"/>
        <v>0.125</v>
      </c>
      <c r="AI1231" s="4">
        <f t="shared" si="79"/>
        <v>1.7499999999999998E-2</v>
      </c>
      <c r="AK1231" s="10">
        <f>Q1231*(0.0089*(2.5^3))+R1231*(0.0089*(7.5^3))</f>
        <v>0.6953125</v>
      </c>
    </row>
    <row r="1232" spans="1:37" ht="12.75" customHeight="1">
      <c r="A1232" s="12">
        <v>89</v>
      </c>
      <c r="B1232" s="12">
        <v>6</v>
      </c>
      <c r="C1232" s="12">
        <v>2</v>
      </c>
      <c r="D1232" s="5">
        <v>39490</v>
      </c>
      <c r="E1232" s="6" t="s">
        <v>73</v>
      </c>
      <c r="F1232" s="12" t="s">
        <v>74</v>
      </c>
      <c r="G1232" s="4" t="s">
        <v>74</v>
      </c>
      <c r="H1232" s="12" t="s">
        <v>165</v>
      </c>
      <c r="I1232" s="12" t="s">
        <v>93</v>
      </c>
      <c r="J1232" s="12" t="s">
        <v>41</v>
      </c>
      <c r="K1232" s="11">
        <v>14</v>
      </c>
      <c r="L1232" s="4" t="str">
        <f t="shared" si="76"/>
        <v>10-15</v>
      </c>
      <c r="M1232" s="12" t="s">
        <v>76</v>
      </c>
      <c r="N1232" s="12">
        <v>20</v>
      </c>
      <c r="O1232" s="11" t="s">
        <v>97</v>
      </c>
      <c r="P1232" s="12" t="s">
        <v>46</v>
      </c>
      <c r="R1232" s="7">
        <v>2</v>
      </c>
      <c r="AE1232" s="4">
        <f t="shared" si="77"/>
        <v>7.5</v>
      </c>
      <c r="AF1232" s="8">
        <f t="shared" si="78"/>
        <v>2</v>
      </c>
      <c r="AG1232" s="8">
        <v>5.19</v>
      </c>
      <c r="AH1232" s="4">
        <f t="shared" si="79"/>
        <v>0.05</v>
      </c>
      <c r="AI1232" s="4">
        <f t="shared" si="79"/>
        <v>0.12975</v>
      </c>
      <c r="AK1232" s="10">
        <f>Q1232*(0.0026*(2.5^3.427))+R1232*(0.0026*(7.5^3.427))+S1232*(0.0026*(15^3.427))</f>
        <v>5.1860690307199979</v>
      </c>
    </row>
    <row r="1233" spans="1:37" ht="12.75" customHeight="1">
      <c r="A1233" s="12">
        <v>89</v>
      </c>
      <c r="B1233" s="12">
        <v>6</v>
      </c>
      <c r="C1233" s="12">
        <v>2</v>
      </c>
      <c r="D1233" s="5">
        <v>39490</v>
      </c>
      <c r="E1233" s="6" t="s">
        <v>73</v>
      </c>
      <c r="F1233" s="12" t="s">
        <v>74</v>
      </c>
      <c r="G1233" s="4" t="s">
        <v>74</v>
      </c>
      <c r="H1233" s="12" t="s">
        <v>165</v>
      </c>
      <c r="I1233" s="12" t="s">
        <v>93</v>
      </c>
      <c r="J1233" s="12" t="s">
        <v>41</v>
      </c>
      <c r="K1233" s="11">
        <v>14</v>
      </c>
      <c r="L1233" s="4" t="str">
        <f t="shared" si="76"/>
        <v>10-15</v>
      </c>
      <c r="M1233" s="12" t="s">
        <v>76</v>
      </c>
      <c r="N1233" s="12">
        <v>21</v>
      </c>
      <c r="O1233" s="12" t="s">
        <v>55</v>
      </c>
      <c r="P1233" s="6" t="s">
        <v>56</v>
      </c>
      <c r="Q1233" s="7">
        <v>2</v>
      </c>
      <c r="AE1233" s="4">
        <f t="shared" si="77"/>
        <v>2.5</v>
      </c>
      <c r="AF1233" s="8">
        <f t="shared" si="78"/>
        <v>2</v>
      </c>
      <c r="AG1233" s="8">
        <v>0.35</v>
      </c>
      <c r="AH1233" s="4">
        <f t="shared" si="79"/>
        <v>0.05</v>
      </c>
      <c r="AI1233" s="4">
        <f t="shared" si="79"/>
        <v>8.7499999999999991E-3</v>
      </c>
      <c r="AK1233" s="10">
        <f>Q1233*(0.0109*(2.5^3.0249))+R1233*(0.0109*(7.5^3.0249))</f>
        <v>0.34848591197730788</v>
      </c>
    </row>
    <row r="1234" spans="1:37" ht="12.75" customHeight="1">
      <c r="A1234" s="12">
        <v>89</v>
      </c>
      <c r="B1234" s="12">
        <v>6</v>
      </c>
      <c r="C1234" s="12">
        <v>2</v>
      </c>
      <c r="D1234" s="5">
        <v>39490</v>
      </c>
      <c r="E1234" s="6" t="s">
        <v>73</v>
      </c>
      <c r="F1234" s="12" t="s">
        <v>74</v>
      </c>
      <c r="G1234" s="4" t="s">
        <v>74</v>
      </c>
      <c r="H1234" s="12" t="s">
        <v>165</v>
      </c>
      <c r="I1234" s="12" t="s">
        <v>93</v>
      </c>
      <c r="J1234" s="12" t="s">
        <v>41</v>
      </c>
      <c r="K1234" s="11">
        <v>14</v>
      </c>
      <c r="L1234" s="4" t="str">
        <f t="shared" si="76"/>
        <v>10-15</v>
      </c>
      <c r="M1234" s="12" t="s">
        <v>76</v>
      </c>
      <c r="N1234" s="12">
        <v>22</v>
      </c>
      <c r="O1234" s="12" t="s">
        <v>66</v>
      </c>
      <c r="P1234" s="12" t="s">
        <v>46</v>
      </c>
      <c r="Q1234" s="7">
        <v>2</v>
      </c>
      <c r="AE1234" s="4">
        <f t="shared" si="77"/>
        <v>2.5</v>
      </c>
      <c r="AF1234" s="8">
        <f t="shared" si="78"/>
        <v>2</v>
      </c>
      <c r="AG1234" s="8">
        <v>0.56999999999999995</v>
      </c>
      <c r="AH1234" s="4">
        <f t="shared" si="79"/>
        <v>0.05</v>
      </c>
      <c r="AI1234" s="4">
        <f t="shared" si="79"/>
        <v>1.4249999999999999E-2</v>
      </c>
      <c r="AK1234" s="10">
        <f>Q1234*(0.0213*(2.5^2.8235))+R1234*(0.0213*(7.5^2.8235))</f>
        <v>0.56623044088770236</v>
      </c>
    </row>
    <row r="1235" spans="1:37" ht="12.75" customHeight="1">
      <c r="A1235" s="12">
        <v>90</v>
      </c>
      <c r="B1235" s="12">
        <v>6</v>
      </c>
      <c r="C1235" s="12">
        <v>2</v>
      </c>
      <c r="D1235" s="5">
        <v>39490</v>
      </c>
      <c r="E1235" s="6" t="s">
        <v>73</v>
      </c>
      <c r="F1235" s="12" t="s">
        <v>74</v>
      </c>
      <c r="G1235" s="4" t="s">
        <v>74</v>
      </c>
      <c r="H1235" s="12" t="s">
        <v>165</v>
      </c>
      <c r="I1235" s="12" t="s">
        <v>93</v>
      </c>
      <c r="J1235" s="12" t="s">
        <v>41</v>
      </c>
      <c r="K1235" s="11">
        <v>10</v>
      </c>
      <c r="L1235" s="4" t="str">
        <f t="shared" si="76"/>
        <v>5-10</v>
      </c>
      <c r="M1235" s="12" t="s">
        <v>76</v>
      </c>
      <c r="N1235" s="12">
        <v>1</v>
      </c>
      <c r="O1235" s="12" t="s">
        <v>95</v>
      </c>
      <c r="P1235" s="6" t="s">
        <v>56</v>
      </c>
      <c r="T1235" s="7">
        <v>7</v>
      </c>
      <c r="AE1235" s="4">
        <f t="shared" si="77"/>
        <v>25</v>
      </c>
      <c r="AF1235" s="8">
        <f t="shared" si="78"/>
        <v>7</v>
      </c>
      <c r="AG1235" s="8">
        <v>2167.54</v>
      </c>
      <c r="AH1235" s="4">
        <f t="shared" si="79"/>
        <v>0.17499999999999999</v>
      </c>
      <c r="AI1235" s="4">
        <f t="shared" si="79"/>
        <v>54.188499999999998</v>
      </c>
      <c r="AK1235" s="10">
        <f>S1235*(0.0204*(15^2.991))+T1235*(0.0204*(25^2.991))+U1235*(0.0204*(35^2.991))</f>
        <v>2167.538266356944</v>
      </c>
    </row>
    <row r="1236" spans="1:37" ht="12.75" customHeight="1">
      <c r="A1236" s="12">
        <v>90</v>
      </c>
      <c r="B1236" s="12">
        <v>6</v>
      </c>
      <c r="C1236" s="12">
        <v>2</v>
      </c>
      <c r="D1236" s="5">
        <v>39490</v>
      </c>
      <c r="E1236" s="6" t="s">
        <v>73</v>
      </c>
      <c r="F1236" s="12" t="s">
        <v>74</v>
      </c>
      <c r="G1236" s="4" t="s">
        <v>74</v>
      </c>
      <c r="H1236" s="12" t="s">
        <v>165</v>
      </c>
      <c r="I1236" s="12" t="s">
        <v>93</v>
      </c>
      <c r="J1236" s="12" t="s">
        <v>41</v>
      </c>
      <c r="K1236" s="11">
        <v>10</v>
      </c>
      <c r="L1236" s="4" t="str">
        <f t="shared" si="76"/>
        <v>5-10</v>
      </c>
      <c r="M1236" s="12" t="s">
        <v>76</v>
      </c>
      <c r="N1236" s="12">
        <v>2</v>
      </c>
      <c r="O1236" s="12" t="s">
        <v>87</v>
      </c>
      <c r="P1236" s="6" t="s">
        <v>46</v>
      </c>
      <c r="S1236" s="7">
        <v>15</v>
      </c>
      <c r="AE1236" s="4">
        <f t="shared" si="77"/>
        <v>15</v>
      </c>
      <c r="AF1236" s="8">
        <f t="shared" si="78"/>
        <v>15</v>
      </c>
      <c r="AG1236" s="8">
        <v>824.02</v>
      </c>
      <c r="AH1236" s="4">
        <f t="shared" si="79"/>
        <v>0.375</v>
      </c>
      <c r="AI1236" s="4">
        <f t="shared" si="79"/>
        <v>20.6005</v>
      </c>
      <c r="AK1236" s="10">
        <f>Q1236*(0.0229*((2.5/1.08)^2.958))+R1236*(0.0229*((7.5/1.08)^2.958))+S1236*(0.0229*((15/1.08)^2.958))+T1236*(0.0229*((25/1.08)^2.958))+U1236*(0.0229*((35/1.08)^2.958))</f>
        <v>824.01898348985276</v>
      </c>
    </row>
    <row r="1237" spans="1:37" ht="12.75" customHeight="1">
      <c r="A1237" s="12">
        <v>90</v>
      </c>
      <c r="B1237" s="12">
        <v>6</v>
      </c>
      <c r="C1237" s="12">
        <v>2</v>
      </c>
      <c r="D1237" s="5">
        <v>39490</v>
      </c>
      <c r="E1237" s="6" t="s">
        <v>73</v>
      </c>
      <c r="F1237" s="12" t="s">
        <v>74</v>
      </c>
      <c r="G1237" s="4" t="s">
        <v>74</v>
      </c>
      <c r="H1237" s="12" t="s">
        <v>165</v>
      </c>
      <c r="I1237" s="12" t="s">
        <v>93</v>
      </c>
      <c r="J1237" s="12" t="s">
        <v>41</v>
      </c>
      <c r="K1237" s="11">
        <v>10</v>
      </c>
      <c r="L1237" s="4" t="str">
        <f t="shared" si="76"/>
        <v>5-10</v>
      </c>
      <c r="M1237" s="12" t="s">
        <v>76</v>
      </c>
      <c r="N1237" s="12">
        <v>3</v>
      </c>
      <c r="O1237" s="12" t="s">
        <v>77</v>
      </c>
      <c r="P1237" s="6" t="s">
        <v>48</v>
      </c>
      <c r="S1237" s="7">
        <v>1</v>
      </c>
      <c r="AE1237" s="4">
        <f t="shared" si="77"/>
        <v>15</v>
      </c>
      <c r="AF1237" s="8">
        <f t="shared" si="78"/>
        <v>1</v>
      </c>
      <c r="AG1237" s="8">
        <v>98.34</v>
      </c>
      <c r="AH1237" s="4">
        <f t="shared" si="79"/>
        <v>2.5000000000000001E-2</v>
      </c>
      <c r="AI1237" s="4">
        <f t="shared" si="79"/>
        <v>2.4584999999999999</v>
      </c>
      <c r="AK1237" s="10">
        <f>R1237*(0.0428*(7.5^2.858))+S1237*(0.0428*(15^2.858))+T1237*(0.0428*(25^2.858))+U1237*(0.0428*(35^2.858))</f>
        <v>98.336011053719943</v>
      </c>
    </row>
    <row r="1238" spans="1:37" ht="12.75" customHeight="1">
      <c r="A1238" s="12">
        <v>90</v>
      </c>
      <c r="B1238" s="12">
        <v>6</v>
      </c>
      <c r="C1238" s="12">
        <v>2</v>
      </c>
      <c r="D1238" s="5">
        <v>39490</v>
      </c>
      <c r="E1238" s="6" t="s">
        <v>73</v>
      </c>
      <c r="F1238" s="12" t="s">
        <v>74</v>
      </c>
      <c r="G1238" s="4" t="s">
        <v>74</v>
      </c>
      <c r="H1238" s="12" t="s">
        <v>165</v>
      </c>
      <c r="I1238" s="12" t="s">
        <v>93</v>
      </c>
      <c r="J1238" s="12" t="s">
        <v>41</v>
      </c>
      <c r="K1238" s="11">
        <v>10</v>
      </c>
      <c r="L1238" s="4" t="str">
        <f t="shared" si="76"/>
        <v>5-10</v>
      </c>
      <c r="M1238" s="12" t="s">
        <v>76</v>
      </c>
      <c r="N1238" s="12">
        <v>4</v>
      </c>
      <c r="O1238" s="12" t="s">
        <v>83</v>
      </c>
      <c r="P1238" s="6" t="s">
        <v>84</v>
      </c>
      <c r="R1238" s="7">
        <v>2</v>
      </c>
      <c r="AE1238" s="4">
        <f t="shared" si="77"/>
        <v>7.5</v>
      </c>
      <c r="AF1238" s="8">
        <f t="shared" si="78"/>
        <v>2</v>
      </c>
      <c r="AG1238" s="8">
        <v>24.61</v>
      </c>
      <c r="AH1238" s="4">
        <f t="shared" si="79"/>
        <v>0.05</v>
      </c>
      <c r="AI1238" s="4">
        <f t="shared" si="79"/>
        <v>0.61524999999999996</v>
      </c>
      <c r="AJ1238" s="9"/>
      <c r="AK1238" s="10">
        <f>Q1238*(0.0349*(2.5^2.9109))+R1238*(0.0349*(7.5^2.9109))+S1238*(0.0349*(15^2.9109))</f>
        <v>24.60771307139456</v>
      </c>
    </row>
    <row r="1239" spans="1:37" ht="12.75" customHeight="1">
      <c r="A1239" s="12">
        <v>90</v>
      </c>
      <c r="B1239" s="12">
        <v>6</v>
      </c>
      <c r="C1239" s="12">
        <v>2</v>
      </c>
      <c r="D1239" s="5">
        <v>39490</v>
      </c>
      <c r="E1239" s="6" t="s">
        <v>73</v>
      </c>
      <c r="F1239" s="12" t="s">
        <v>74</v>
      </c>
      <c r="G1239" s="4" t="s">
        <v>74</v>
      </c>
      <c r="H1239" s="12" t="s">
        <v>165</v>
      </c>
      <c r="I1239" s="12" t="s">
        <v>93</v>
      </c>
      <c r="J1239" s="12" t="s">
        <v>41</v>
      </c>
      <c r="K1239" s="11">
        <v>10</v>
      </c>
      <c r="L1239" s="4" t="str">
        <f t="shared" si="76"/>
        <v>5-10</v>
      </c>
      <c r="M1239" s="12" t="s">
        <v>76</v>
      </c>
      <c r="N1239" s="12">
        <v>5</v>
      </c>
      <c r="O1239" s="12" t="s">
        <v>53</v>
      </c>
      <c r="P1239" s="12" t="s">
        <v>54</v>
      </c>
      <c r="S1239" s="7">
        <v>7</v>
      </c>
      <c r="AE1239" s="4">
        <f t="shared" si="77"/>
        <v>15</v>
      </c>
      <c r="AF1239" s="8">
        <f t="shared" si="78"/>
        <v>7</v>
      </c>
      <c r="AG1239" s="8">
        <v>392.41</v>
      </c>
      <c r="AH1239" s="4">
        <f t="shared" si="79"/>
        <v>0.17499999999999999</v>
      </c>
      <c r="AI1239" s="4">
        <f t="shared" si="79"/>
        <v>9.8102499999999999</v>
      </c>
      <c r="AK1239" s="10">
        <f>Q1239*(0.026*(2.5^2.87))+R1239*(0.026*(7.5^2.87))+S1239*(0.0236*((15/1.1)^2.975))+T1239*(0.0236*((25/1.1)^2.975))+U1239*(0.0236*((35/1.1)^2.975))</f>
        <v>392.40840442481044</v>
      </c>
    </row>
    <row r="1240" spans="1:37" ht="12.75" customHeight="1">
      <c r="A1240" s="12">
        <v>90</v>
      </c>
      <c r="B1240" s="12">
        <v>6</v>
      </c>
      <c r="C1240" s="12">
        <v>2</v>
      </c>
      <c r="D1240" s="5">
        <v>39490</v>
      </c>
      <c r="E1240" s="6" t="s">
        <v>73</v>
      </c>
      <c r="F1240" s="12" t="s">
        <v>74</v>
      </c>
      <c r="G1240" s="4" t="s">
        <v>74</v>
      </c>
      <c r="H1240" s="12" t="s">
        <v>165</v>
      </c>
      <c r="I1240" s="12" t="s">
        <v>93</v>
      </c>
      <c r="J1240" s="12" t="s">
        <v>41</v>
      </c>
      <c r="K1240" s="11">
        <v>10</v>
      </c>
      <c r="L1240" s="4" t="str">
        <f t="shared" si="76"/>
        <v>5-10</v>
      </c>
      <c r="M1240" s="12" t="s">
        <v>76</v>
      </c>
      <c r="N1240" s="12">
        <v>6</v>
      </c>
      <c r="O1240" s="12" t="s">
        <v>70</v>
      </c>
      <c r="P1240" s="6" t="s">
        <v>54</v>
      </c>
      <c r="Q1240" s="7">
        <v>2</v>
      </c>
      <c r="AE1240" s="4">
        <f t="shared" si="77"/>
        <v>2.5</v>
      </c>
      <c r="AF1240" s="8">
        <f t="shared" si="78"/>
        <v>2</v>
      </c>
      <c r="AG1240" s="8">
        <v>0.52</v>
      </c>
      <c r="AH1240" s="4">
        <f t="shared" si="79"/>
        <v>0.05</v>
      </c>
      <c r="AI1240" s="4">
        <f t="shared" si="79"/>
        <v>1.3000000000000001E-2</v>
      </c>
      <c r="AJ1240" s="13"/>
      <c r="AK1240" s="10">
        <f>Q1240*(0.0162*(2.5^3.0252))+R1240*(0.0162*(7.5^3.0252))</f>
        <v>0.51807558306287682</v>
      </c>
    </row>
    <row r="1241" spans="1:37" ht="12.75" customHeight="1">
      <c r="A1241" s="12">
        <v>90</v>
      </c>
      <c r="B1241" s="12">
        <v>6</v>
      </c>
      <c r="C1241" s="12">
        <v>2</v>
      </c>
      <c r="D1241" s="5">
        <v>39490</v>
      </c>
      <c r="E1241" s="6" t="s">
        <v>73</v>
      </c>
      <c r="F1241" s="12" t="s">
        <v>74</v>
      </c>
      <c r="G1241" s="4" t="s">
        <v>74</v>
      </c>
      <c r="H1241" s="12" t="s">
        <v>165</v>
      </c>
      <c r="I1241" s="12" t="s">
        <v>93</v>
      </c>
      <c r="J1241" s="12" t="s">
        <v>41</v>
      </c>
      <c r="K1241" s="11">
        <v>10</v>
      </c>
      <c r="L1241" s="4" t="str">
        <f t="shared" si="76"/>
        <v>5-10</v>
      </c>
      <c r="M1241" s="12" t="s">
        <v>76</v>
      </c>
      <c r="N1241" s="12">
        <v>7</v>
      </c>
      <c r="O1241" s="12" t="s">
        <v>58</v>
      </c>
      <c r="P1241" s="12" t="s">
        <v>46</v>
      </c>
      <c r="S1241" s="15">
        <v>1</v>
      </c>
      <c r="AE1241" s="4">
        <f t="shared" si="77"/>
        <v>15</v>
      </c>
      <c r="AF1241" s="8">
        <f t="shared" si="78"/>
        <v>1</v>
      </c>
      <c r="AG1241" s="8">
        <v>44.44</v>
      </c>
      <c r="AH1241" s="4">
        <f t="shared" si="79"/>
        <v>2.5000000000000001E-2</v>
      </c>
      <c r="AI1241" s="4">
        <f t="shared" si="79"/>
        <v>1.111</v>
      </c>
      <c r="AK1241" s="10">
        <f>Q1241*(0.0145*((2.5/1.08175)^3.053))+R1241*(0.0145*((7.5/1.08175)^3.053))+S1241*(0.0145*((15/1.08175)^3.053))+T1241*(0.0145*((25/1.08175)^3.053))+U1241*(0.0145*((35/1.08175)^3.053))+V1241*(0.0145*((45/1.08175)^3.053))+W1241*(0.0145*((55/1.08175)^3.053))</f>
        <v>44.441138743501973</v>
      </c>
    </row>
    <row r="1242" spans="1:37" ht="12.75" customHeight="1">
      <c r="A1242" s="12">
        <v>90</v>
      </c>
      <c r="B1242" s="12">
        <v>6</v>
      </c>
      <c r="C1242" s="12">
        <v>2</v>
      </c>
      <c r="D1242" s="5">
        <v>39490</v>
      </c>
      <c r="E1242" s="6" t="s">
        <v>73</v>
      </c>
      <c r="F1242" s="12" t="s">
        <v>74</v>
      </c>
      <c r="G1242" s="4" t="s">
        <v>74</v>
      </c>
      <c r="H1242" s="12" t="s">
        <v>165</v>
      </c>
      <c r="I1242" s="12" t="s">
        <v>93</v>
      </c>
      <c r="J1242" s="12" t="s">
        <v>41</v>
      </c>
      <c r="K1242" s="11">
        <v>10</v>
      </c>
      <c r="L1242" s="4" t="str">
        <f t="shared" si="76"/>
        <v>5-10</v>
      </c>
      <c r="M1242" s="12" t="s">
        <v>76</v>
      </c>
      <c r="N1242" s="12">
        <v>8</v>
      </c>
      <c r="O1242" s="12" t="s">
        <v>69</v>
      </c>
      <c r="P1242" s="12" t="s">
        <v>48</v>
      </c>
      <c r="S1242" s="15">
        <v>1</v>
      </c>
      <c r="AE1242" s="4">
        <f t="shared" si="77"/>
        <v>15</v>
      </c>
      <c r="AF1242" s="8">
        <f t="shared" si="78"/>
        <v>1</v>
      </c>
      <c r="AG1242" s="8">
        <v>109.47</v>
      </c>
      <c r="AH1242" s="4">
        <f t="shared" si="79"/>
        <v>2.5000000000000001E-2</v>
      </c>
      <c r="AI1242" s="4">
        <f t="shared" si="79"/>
        <v>2.7367499999999998</v>
      </c>
      <c r="AK1242" s="10">
        <f>Q1242*(0.029*(2.5^2.98))+R1242*(0.029*(7.5^2.98))+S1242*(0.0222*(15^3.14))</f>
        <v>109.46607034280856</v>
      </c>
    </row>
    <row r="1243" spans="1:37" ht="12.75" customHeight="1">
      <c r="A1243" s="12">
        <v>90</v>
      </c>
      <c r="B1243" s="12">
        <v>6</v>
      </c>
      <c r="C1243" s="12">
        <v>2</v>
      </c>
      <c r="D1243" s="5">
        <v>39490</v>
      </c>
      <c r="E1243" s="6" t="s">
        <v>73</v>
      </c>
      <c r="F1243" s="12" t="s">
        <v>74</v>
      </c>
      <c r="G1243" s="4" t="s">
        <v>74</v>
      </c>
      <c r="H1243" s="12" t="s">
        <v>165</v>
      </c>
      <c r="I1243" s="12" t="s">
        <v>93</v>
      </c>
      <c r="J1243" s="12" t="s">
        <v>41</v>
      </c>
      <c r="K1243" s="11">
        <v>10</v>
      </c>
      <c r="L1243" s="4" t="str">
        <f t="shared" si="76"/>
        <v>5-10</v>
      </c>
      <c r="M1243" s="12" t="s">
        <v>76</v>
      </c>
      <c r="N1243" s="12">
        <v>9</v>
      </c>
      <c r="O1243" s="12" t="s">
        <v>71</v>
      </c>
      <c r="P1243" s="6" t="s">
        <v>46</v>
      </c>
      <c r="Q1243" s="7">
        <v>6</v>
      </c>
      <c r="AE1243" s="4">
        <f t="shared" si="77"/>
        <v>2.5</v>
      </c>
      <c r="AF1243" s="8">
        <f t="shared" si="78"/>
        <v>6</v>
      </c>
      <c r="AG1243" s="8">
        <v>0.83</v>
      </c>
      <c r="AH1243" s="4">
        <f t="shared" si="79"/>
        <v>0.15</v>
      </c>
      <c r="AI1243" s="4">
        <f t="shared" si="79"/>
        <v>2.0749999999999998E-2</v>
      </c>
      <c r="AK1243" s="10">
        <f>Q1243*(0.0089*(2.5^3))+R1243*(0.0089*(7.5^3))</f>
        <v>0.83437500000000009</v>
      </c>
    </row>
    <row r="1244" spans="1:37" ht="12.75" customHeight="1">
      <c r="A1244" s="12">
        <v>90</v>
      </c>
      <c r="B1244" s="12">
        <v>6</v>
      </c>
      <c r="C1244" s="12">
        <v>2</v>
      </c>
      <c r="D1244" s="5">
        <v>39490</v>
      </c>
      <c r="E1244" s="6" t="s">
        <v>73</v>
      </c>
      <c r="F1244" s="12" t="s">
        <v>74</v>
      </c>
      <c r="G1244" s="4" t="s">
        <v>74</v>
      </c>
      <c r="H1244" s="12" t="s">
        <v>165</v>
      </c>
      <c r="I1244" s="12" t="s">
        <v>93</v>
      </c>
      <c r="J1244" s="12" t="s">
        <v>41</v>
      </c>
      <c r="K1244" s="11">
        <v>10</v>
      </c>
      <c r="L1244" s="4" t="str">
        <f t="shared" si="76"/>
        <v>5-10</v>
      </c>
      <c r="M1244" s="12" t="s">
        <v>76</v>
      </c>
      <c r="N1244" s="12">
        <v>10</v>
      </c>
      <c r="O1244" s="11" t="s">
        <v>97</v>
      </c>
      <c r="P1244" s="12" t="s">
        <v>46</v>
      </c>
      <c r="R1244" s="7">
        <v>1</v>
      </c>
      <c r="AE1244" s="4">
        <f t="shared" si="77"/>
        <v>7.5</v>
      </c>
      <c r="AF1244" s="8">
        <f t="shared" si="78"/>
        <v>1</v>
      </c>
      <c r="AG1244" s="8">
        <v>2.59</v>
      </c>
      <c r="AH1244" s="4">
        <f t="shared" si="79"/>
        <v>2.5000000000000001E-2</v>
      </c>
      <c r="AI1244" s="4">
        <f t="shared" si="79"/>
        <v>6.4750000000000002E-2</v>
      </c>
      <c r="AK1244" s="10">
        <f>Q1244*(0.0026*(2.5^3.427))+R1244*(0.0026*(7.5^3.427))+S1244*(0.0026*(15^3.427))</f>
        <v>2.593034515359999</v>
      </c>
    </row>
    <row r="1245" spans="1:37" ht="12.75" customHeight="1">
      <c r="A1245" s="12">
        <v>90</v>
      </c>
      <c r="B1245" s="12">
        <v>6</v>
      </c>
      <c r="C1245" s="12">
        <v>2</v>
      </c>
      <c r="D1245" s="5">
        <v>39490</v>
      </c>
      <c r="E1245" s="6" t="s">
        <v>73</v>
      </c>
      <c r="F1245" s="12" t="s">
        <v>74</v>
      </c>
      <c r="G1245" s="4" t="s">
        <v>74</v>
      </c>
      <c r="H1245" s="12" t="s">
        <v>165</v>
      </c>
      <c r="I1245" s="12" t="s">
        <v>93</v>
      </c>
      <c r="J1245" s="12" t="s">
        <v>41</v>
      </c>
      <c r="K1245" s="11">
        <v>10</v>
      </c>
      <c r="L1245" s="4" t="str">
        <f t="shared" si="76"/>
        <v>5-10</v>
      </c>
      <c r="M1245" s="12" t="s">
        <v>76</v>
      </c>
      <c r="N1245" s="12">
        <v>11</v>
      </c>
      <c r="O1245" s="12" t="s">
        <v>55</v>
      </c>
      <c r="P1245" s="6" t="s">
        <v>56</v>
      </c>
      <c r="Q1245" s="7">
        <v>1</v>
      </c>
      <c r="AE1245" s="4">
        <f t="shared" si="77"/>
        <v>2.5</v>
      </c>
      <c r="AF1245" s="8">
        <f t="shared" si="78"/>
        <v>1</v>
      </c>
      <c r="AG1245" s="8">
        <v>0.17</v>
      </c>
      <c r="AH1245" s="4">
        <f t="shared" si="79"/>
        <v>2.5000000000000001E-2</v>
      </c>
      <c r="AI1245" s="4">
        <f t="shared" si="79"/>
        <v>4.2500000000000003E-3</v>
      </c>
      <c r="AK1245" s="10">
        <f>Q1245*(0.0109*(2.5^3.0249))+R1245*(0.0109*(7.5^3.0249))</f>
        <v>0.17424295598865394</v>
      </c>
    </row>
    <row r="1246" spans="1:37" ht="12.75" customHeight="1">
      <c r="A1246" s="12">
        <v>91</v>
      </c>
      <c r="B1246" s="12">
        <v>6</v>
      </c>
      <c r="C1246" s="12">
        <v>1</v>
      </c>
      <c r="D1246" s="5">
        <v>39490</v>
      </c>
      <c r="E1246" s="6" t="s">
        <v>37</v>
      </c>
      <c r="F1246" s="12" t="s">
        <v>38</v>
      </c>
      <c r="G1246" s="4" t="s">
        <v>38</v>
      </c>
      <c r="H1246" s="12" t="s">
        <v>152</v>
      </c>
      <c r="I1246" s="12" t="s">
        <v>40</v>
      </c>
      <c r="J1246" s="12" t="s">
        <v>110</v>
      </c>
      <c r="K1246" s="11">
        <v>35</v>
      </c>
      <c r="L1246" s="4" t="str">
        <f t="shared" si="76"/>
        <v>30-35</v>
      </c>
      <c r="M1246" s="12" t="s">
        <v>42</v>
      </c>
      <c r="N1246" s="12">
        <v>1</v>
      </c>
      <c r="O1246" s="12" t="s">
        <v>112</v>
      </c>
      <c r="P1246" s="6" t="s">
        <v>44</v>
      </c>
      <c r="S1246" s="7">
        <v>2</v>
      </c>
      <c r="AE1246" s="4">
        <f t="shared" si="77"/>
        <v>15</v>
      </c>
      <c r="AF1246" s="8">
        <f t="shared" si="78"/>
        <v>2</v>
      </c>
      <c r="AG1246" s="8">
        <v>66.64</v>
      </c>
      <c r="AH1246" s="4">
        <f t="shared" si="79"/>
        <v>0.05</v>
      </c>
      <c r="AI1246" s="4">
        <f t="shared" si="79"/>
        <v>1.6659999999999999</v>
      </c>
      <c r="AK1246" s="10">
        <f>Q1246*(0.0099*(2.5^2.999))+R1246*(0.0099*(7.5^2.999))+S1246*(0.0099*(15^2.999))+T1246*(0.0099*(25^2.999))</f>
        <v>66.644279356042858</v>
      </c>
    </row>
    <row r="1247" spans="1:37" ht="12.75" customHeight="1">
      <c r="A1247" s="12">
        <v>91</v>
      </c>
      <c r="B1247" s="12">
        <v>6</v>
      </c>
      <c r="C1247" s="12">
        <v>1</v>
      </c>
      <c r="D1247" s="5">
        <v>39490</v>
      </c>
      <c r="E1247" s="6" t="s">
        <v>37</v>
      </c>
      <c r="F1247" s="12" t="s">
        <v>38</v>
      </c>
      <c r="G1247" s="4" t="s">
        <v>38</v>
      </c>
      <c r="H1247" s="12" t="s">
        <v>152</v>
      </c>
      <c r="I1247" s="12" t="s">
        <v>40</v>
      </c>
      <c r="J1247" s="12" t="s">
        <v>110</v>
      </c>
      <c r="K1247" s="11">
        <v>35</v>
      </c>
      <c r="L1247" s="4" t="str">
        <f t="shared" si="76"/>
        <v>30-35</v>
      </c>
      <c r="M1247" s="12" t="s">
        <v>42</v>
      </c>
      <c r="N1247" s="12">
        <v>2</v>
      </c>
      <c r="O1247" s="12" t="s">
        <v>52</v>
      </c>
      <c r="P1247" s="6" t="s">
        <v>46</v>
      </c>
      <c r="S1247" s="24">
        <f>1000+500</f>
        <v>1500</v>
      </c>
      <c r="AE1247" s="4">
        <f t="shared" si="77"/>
        <v>15</v>
      </c>
      <c r="AF1247" s="8">
        <f t="shared" si="78"/>
        <v>1500</v>
      </c>
      <c r="AG1247" s="8">
        <v>37502.589999999997</v>
      </c>
      <c r="AH1247" s="4">
        <f t="shared" si="79"/>
        <v>37.5</v>
      </c>
      <c r="AI1247" s="4">
        <f t="shared" si="79"/>
        <v>937.56474999999989</v>
      </c>
      <c r="AK1247" s="10">
        <f>Q1247*(0.01*(((2.5-1.82)/1.15)^3.208))+R1247*(0.01*(((7.5-1.82)/1.15)^3.208))+S1247*(0.01*(((15-1.82)/1.15)^3.208))+T1247*(0.01*(((25-1.82)/1.15)^3.208))</f>
        <v>37502.586662009933</v>
      </c>
    </row>
    <row r="1248" spans="1:37" ht="12.75" customHeight="1">
      <c r="A1248" s="12">
        <v>91</v>
      </c>
      <c r="B1248" s="12">
        <v>6</v>
      </c>
      <c r="C1248" s="12">
        <v>1</v>
      </c>
      <c r="D1248" s="5">
        <v>39490</v>
      </c>
      <c r="E1248" s="6" t="s">
        <v>37</v>
      </c>
      <c r="F1248" s="12" t="s">
        <v>38</v>
      </c>
      <c r="G1248" s="4" t="s">
        <v>38</v>
      </c>
      <c r="H1248" s="12" t="s">
        <v>152</v>
      </c>
      <c r="I1248" s="12" t="s">
        <v>40</v>
      </c>
      <c r="J1248" s="12" t="s">
        <v>110</v>
      </c>
      <c r="K1248" s="11">
        <v>35</v>
      </c>
      <c r="L1248" s="4" t="str">
        <f t="shared" si="76"/>
        <v>30-35</v>
      </c>
      <c r="M1248" s="12" t="s">
        <v>42</v>
      </c>
      <c r="N1248" s="12">
        <v>3</v>
      </c>
      <c r="O1248" s="12" t="s">
        <v>78</v>
      </c>
      <c r="P1248" s="12" t="s">
        <v>44</v>
      </c>
      <c r="U1248" s="7">
        <v>30</v>
      </c>
      <c r="AE1248" s="4">
        <f t="shared" si="77"/>
        <v>35</v>
      </c>
      <c r="AF1248" s="8">
        <f t="shared" si="78"/>
        <v>30</v>
      </c>
      <c r="AG1248" s="8">
        <v>14995.44</v>
      </c>
      <c r="AH1248" s="4">
        <f t="shared" si="79"/>
        <v>0.75</v>
      </c>
      <c r="AI1248" s="4">
        <f t="shared" si="79"/>
        <v>374.88600000000002</v>
      </c>
      <c r="AK1248" s="10">
        <f>T1248*(0.0524*((25/1.16064)^2.69))+U1248*(0.0524*((35/1.16064)^2.69))</f>
        <v>14995.440046698808</v>
      </c>
    </row>
    <row r="1249" spans="1:37" ht="12.75" customHeight="1">
      <c r="A1249" s="12">
        <v>91</v>
      </c>
      <c r="B1249" s="12">
        <v>6</v>
      </c>
      <c r="C1249" s="12">
        <v>1</v>
      </c>
      <c r="D1249" s="5">
        <v>39490</v>
      </c>
      <c r="E1249" s="6" t="s">
        <v>37</v>
      </c>
      <c r="F1249" s="12" t="s">
        <v>38</v>
      </c>
      <c r="G1249" s="4" t="s">
        <v>38</v>
      </c>
      <c r="H1249" s="12" t="s">
        <v>152</v>
      </c>
      <c r="I1249" s="12" t="s">
        <v>40</v>
      </c>
      <c r="J1249" s="12" t="s">
        <v>110</v>
      </c>
      <c r="K1249" s="11">
        <v>35</v>
      </c>
      <c r="L1249" s="4" t="str">
        <f t="shared" si="76"/>
        <v>30-35</v>
      </c>
      <c r="M1249" s="12" t="s">
        <v>42</v>
      </c>
      <c r="N1249" s="12">
        <v>4</v>
      </c>
      <c r="O1249" s="12" t="s">
        <v>60</v>
      </c>
      <c r="P1249" s="12" t="s">
        <v>48</v>
      </c>
      <c r="R1249" s="7">
        <v>3</v>
      </c>
      <c r="AE1249" s="4">
        <f t="shared" si="77"/>
        <v>7.5</v>
      </c>
      <c r="AF1249" s="8">
        <f t="shared" si="78"/>
        <v>3</v>
      </c>
      <c r="AG1249" s="8">
        <v>21.11</v>
      </c>
      <c r="AH1249" s="4">
        <f t="shared" si="79"/>
        <v>7.4999999999999997E-2</v>
      </c>
      <c r="AI1249" s="4">
        <f t="shared" si="79"/>
        <v>0.52774999999999994</v>
      </c>
      <c r="AK1249" s="10">
        <f>Q1249*(0.0197*(2.5^2.9174))+R1249*(0.0197*(7.5^2.9174))+S1249*(0.0197*(15^2.9174))</f>
        <v>21.110144724316534</v>
      </c>
    </row>
    <row r="1250" spans="1:37" ht="12.75" customHeight="1">
      <c r="A1250" s="12">
        <v>91</v>
      </c>
      <c r="B1250" s="12">
        <v>6</v>
      </c>
      <c r="C1250" s="12">
        <v>1</v>
      </c>
      <c r="D1250" s="5">
        <v>39490</v>
      </c>
      <c r="E1250" s="6" t="s">
        <v>37</v>
      </c>
      <c r="F1250" s="12" t="s">
        <v>38</v>
      </c>
      <c r="G1250" s="4" t="s">
        <v>38</v>
      </c>
      <c r="H1250" s="12" t="s">
        <v>152</v>
      </c>
      <c r="I1250" s="12" t="s">
        <v>40</v>
      </c>
      <c r="J1250" s="12" t="s">
        <v>110</v>
      </c>
      <c r="K1250" s="11">
        <v>35</v>
      </c>
      <c r="L1250" s="4" t="str">
        <f t="shared" si="76"/>
        <v>30-35</v>
      </c>
      <c r="M1250" s="12" t="s">
        <v>42</v>
      </c>
      <c r="N1250" s="12">
        <v>5</v>
      </c>
      <c r="O1250" s="12" t="s">
        <v>101</v>
      </c>
      <c r="P1250" s="12" t="s">
        <v>46</v>
      </c>
      <c r="S1250" s="7">
        <v>1</v>
      </c>
      <c r="AE1250" s="4">
        <f t="shared" si="77"/>
        <v>15</v>
      </c>
      <c r="AF1250" s="8">
        <f t="shared" si="78"/>
        <v>1</v>
      </c>
      <c r="AG1250" s="8">
        <v>55.84</v>
      </c>
      <c r="AH1250" s="4">
        <f t="shared" si="79"/>
        <v>2.5000000000000001E-2</v>
      </c>
      <c r="AI1250" s="4">
        <f t="shared" si="79"/>
        <v>1.3960000000000001</v>
      </c>
      <c r="AK1250" s="10">
        <f>Q1250*(0.0148*((2.5/1.11359)^3.167))+R1250*(0.0148*((7.5/1.11359)^3.167))+S1250*(0.0148*((15/1.11359)^3.167))+T1250*(0.0148*((25/1.11359)^3.167))+U1250*(0.0148*((35/1.11359)^3.167))</f>
        <v>55.842343658686445</v>
      </c>
    </row>
    <row r="1251" spans="1:37" s="17" customFormat="1" ht="12.75" customHeight="1">
      <c r="A1251" s="12">
        <v>91</v>
      </c>
      <c r="B1251" s="12">
        <v>6</v>
      </c>
      <c r="C1251" s="12">
        <v>1</v>
      </c>
      <c r="D1251" s="5">
        <v>39490</v>
      </c>
      <c r="E1251" s="6" t="s">
        <v>37</v>
      </c>
      <c r="F1251" s="12" t="s">
        <v>38</v>
      </c>
      <c r="G1251" s="4" t="s">
        <v>38</v>
      </c>
      <c r="H1251" s="12" t="s">
        <v>152</v>
      </c>
      <c r="I1251" s="12" t="s">
        <v>40</v>
      </c>
      <c r="J1251" s="12" t="s">
        <v>110</v>
      </c>
      <c r="K1251" s="11">
        <v>35</v>
      </c>
      <c r="L1251" s="4" t="str">
        <f t="shared" si="76"/>
        <v>30-35</v>
      </c>
      <c r="M1251" s="12" t="s">
        <v>42</v>
      </c>
      <c r="N1251" s="12">
        <v>6</v>
      </c>
      <c r="O1251" s="12" t="s">
        <v>47</v>
      </c>
      <c r="P1251" s="12" t="s">
        <v>48</v>
      </c>
      <c r="Q1251" s="7"/>
      <c r="R1251" s="7">
        <v>2</v>
      </c>
      <c r="S1251" s="7"/>
      <c r="T1251" s="7"/>
      <c r="U1251" s="7"/>
      <c r="V1251" s="7"/>
      <c r="W1251" s="7"/>
      <c r="X1251" s="7"/>
      <c r="Y1251" s="7"/>
      <c r="Z1251" s="7"/>
      <c r="AA1251" s="7"/>
      <c r="AB1251" s="7"/>
      <c r="AC1251" s="7"/>
      <c r="AD1251" s="7"/>
      <c r="AE1251" s="4">
        <f t="shared" si="77"/>
        <v>7.5</v>
      </c>
      <c r="AF1251" s="8">
        <f t="shared" si="78"/>
        <v>2</v>
      </c>
      <c r="AG1251" s="8">
        <v>24.68</v>
      </c>
      <c r="AH1251" s="4">
        <f t="shared" si="79"/>
        <v>0.05</v>
      </c>
      <c r="AI1251" s="4">
        <f t="shared" si="79"/>
        <v>0.61699999999999999</v>
      </c>
      <c r="AJ1251" s="4"/>
      <c r="AK1251" s="10">
        <f>Q1251*(0.0251*(2.5^3.076))+R1251*(0.0251*(7.5^3.076))+S1251*(0.0251*(15^3.076))</f>
        <v>24.682671504480933</v>
      </c>
    </row>
    <row r="1252" spans="1:37" ht="12.75" customHeight="1">
      <c r="A1252" s="12">
        <v>91</v>
      </c>
      <c r="B1252" s="12">
        <v>6</v>
      </c>
      <c r="C1252" s="12">
        <v>1</v>
      </c>
      <c r="D1252" s="5">
        <v>39490</v>
      </c>
      <c r="E1252" s="6" t="s">
        <v>37</v>
      </c>
      <c r="F1252" s="12" t="s">
        <v>38</v>
      </c>
      <c r="G1252" s="4" t="s">
        <v>38</v>
      </c>
      <c r="H1252" s="12" t="s">
        <v>152</v>
      </c>
      <c r="I1252" s="12" t="s">
        <v>40</v>
      </c>
      <c r="J1252" s="12" t="s">
        <v>110</v>
      </c>
      <c r="K1252" s="11">
        <v>35</v>
      </c>
      <c r="L1252" s="4" t="str">
        <f t="shared" si="76"/>
        <v>30-35</v>
      </c>
      <c r="M1252" s="12" t="s">
        <v>42</v>
      </c>
      <c r="N1252" s="12">
        <v>7</v>
      </c>
      <c r="O1252" s="12" t="s">
        <v>145</v>
      </c>
      <c r="P1252" s="6" t="s">
        <v>44</v>
      </c>
      <c r="V1252" s="7">
        <v>1</v>
      </c>
      <c r="AE1252" s="4">
        <f t="shared" si="77"/>
        <v>45</v>
      </c>
      <c r="AF1252" s="8">
        <f t="shared" si="78"/>
        <v>1</v>
      </c>
      <c r="AG1252" s="8">
        <v>1343.19</v>
      </c>
      <c r="AH1252" s="4">
        <f t="shared" si="79"/>
        <v>2.5000000000000001E-2</v>
      </c>
      <c r="AI1252" s="4">
        <f t="shared" si="79"/>
        <v>33.579750000000004</v>
      </c>
      <c r="AK1252" s="10">
        <f>U1252*(0.013*(35^3.033))+V1252*(0.013*(45^3.033))+W1252*(0.013*(55^3.033))</f>
        <v>1343.1883198380501</v>
      </c>
    </row>
    <row r="1253" spans="1:37" ht="12.75" customHeight="1">
      <c r="A1253" s="17">
        <v>91</v>
      </c>
      <c r="B1253" s="17">
        <v>6</v>
      </c>
      <c r="C1253" s="17">
        <v>1</v>
      </c>
      <c r="D1253" s="18">
        <v>39490</v>
      </c>
      <c r="E1253" s="19" t="s">
        <v>37</v>
      </c>
      <c r="F1253" s="17" t="s">
        <v>38</v>
      </c>
      <c r="G1253" s="17" t="s">
        <v>38</v>
      </c>
      <c r="H1253" s="17" t="s">
        <v>152</v>
      </c>
      <c r="I1253" s="17" t="s">
        <v>40</v>
      </c>
      <c r="J1253" s="17" t="s">
        <v>110</v>
      </c>
      <c r="K1253" s="20">
        <v>35</v>
      </c>
      <c r="L1253" s="17" t="str">
        <f t="shared" si="76"/>
        <v>30-35</v>
      </c>
      <c r="M1253" s="17" t="s">
        <v>42</v>
      </c>
      <c r="N1253" s="17">
        <v>8</v>
      </c>
      <c r="O1253" s="17" t="s">
        <v>167</v>
      </c>
      <c r="P1253" s="19" t="s">
        <v>81</v>
      </c>
      <c r="Q1253" s="21"/>
      <c r="R1253" s="21"/>
      <c r="S1253" s="21">
        <v>50</v>
      </c>
      <c r="T1253" s="21"/>
      <c r="U1253" s="21"/>
      <c r="V1253" s="21"/>
      <c r="W1253" s="21"/>
      <c r="X1253" s="21"/>
      <c r="Y1253" s="21"/>
      <c r="Z1253" s="21"/>
      <c r="AA1253" s="21"/>
      <c r="AB1253" s="21"/>
      <c r="AC1253" s="21"/>
      <c r="AD1253" s="21"/>
      <c r="AE1253" s="17">
        <f t="shared" si="77"/>
        <v>15</v>
      </c>
      <c r="AF1253" s="22">
        <f t="shared" si="78"/>
        <v>50</v>
      </c>
      <c r="AG1253" s="22">
        <v>223.95296832553663</v>
      </c>
      <c r="AH1253" s="17">
        <f t="shared" si="79"/>
        <v>1.25</v>
      </c>
      <c r="AI1253" s="17">
        <f t="shared" si="79"/>
        <v>5.5988242081384154</v>
      </c>
      <c r="AJ1253" s="17"/>
      <c r="AK1253" s="27">
        <f>R1253*(0.0049*((7.5/1.055)^3.19))+S1253*(0.0119*(15^2.19))</f>
        <v>223.95296832553663</v>
      </c>
    </row>
    <row r="1254" spans="1:37" ht="12.75" customHeight="1">
      <c r="A1254" s="12">
        <v>91</v>
      </c>
      <c r="B1254" s="12">
        <v>6</v>
      </c>
      <c r="C1254" s="12">
        <v>1</v>
      </c>
      <c r="D1254" s="5">
        <v>39490</v>
      </c>
      <c r="E1254" s="6" t="s">
        <v>37</v>
      </c>
      <c r="F1254" s="12" t="s">
        <v>38</v>
      </c>
      <c r="G1254" s="4" t="s">
        <v>38</v>
      </c>
      <c r="H1254" s="12" t="s">
        <v>152</v>
      </c>
      <c r="I1254" s="12" t="s">
        <v>40</v>
      </c>
      <c r="J1254" s="12" t="s">
        <v>110</v>
      </c>
      <c r="K1254" s="11">
        <v>35</v>
      </c>
      <c r="L1254" s="4" t="str">
        <f t="shared" si="76"/>
        <v>30-35</v>
      </c>
      <c r="M1254" s="12" t="s">
        <v>42</v>
      </c>
      <c r="N1254" s="12">
        <v>9</v>
      </c>
      <c r="O1254" s="12" t="s">
        <v>168</v>
      </c>
      <c r="P1254" s="12" t="s">
        <v>54</v>
      </c>
      <c r="U1254" s="7">
        <v>1</v>
      </c>
      <c r="AE1254" s="4">
        <f t="shared" si="77"/>
        <v>35</v>
      </c>
      <c r="AF1254" s="8">
        <f t="shared" si="78"/>
        <v>1</v>
      </c>
      <c r="AG1254" s="8">
        <v>900.44</v>
      </c>
      <c r="AH1254" s="4">
        <f t="shared" si="79"/>
        <v>2.5000000000000001E-2</v>
      </c>
      <c r="AI1254" s="4">
        <f t="shared" si="79"/>
        <v>22.511000000000003</v>
      </c>
      <c r="AK1254" s="10">
        <f>Q1254*(0.0422*((2.5/1.04)^2.835))+U1254*(0.0422*((35/1.04)^2.835))+V1254*(0.0422*((45/1.04)^2.835))</f>
        <v>900.4421987392177</v>
      </c>
    </row>
    <row r="1255" spans="1:37" ht="12.75" customHeight="1">
      <c r="A1255" s="12">
        <v>91</v>
      </c>
      <c r="B1255" s="12">
        <v>6</v>
      </c>
      <c r="C1255" s="12">
        <v>1</v>
      </c>
      <c r="D1255" s="5">
        <v>39490</v>
      </c>
      <c r="E1255" s="6" t="s">
        <v>37</v>
      </c>
      <c r="F1255" s="12" t="s">
        <v>38</v>
      </c>
      <c r="G1255" s="4" t="s">
        <v>38</v>
      </c>
      <c r="H1255" s="12" t="s">
        <v>152</v>
      </c>
      <c r="I1255" s="12" t="s">
        <v>40</v>
      </c>
      <c r="J1255" s="12" t="s">
        <v>110</v>
      </c>
      <c r="K1255" s="11">
        <v>35</v>
      </c>
      <c r="L1255" s="4" t="str">
        <f t="shared" si="76"/>
        <v>30-35</v>
      </c>
      <c r="M1255" s="12" t="s">
        <v>42</v>
      </c>
      <c r="N1255" s="12">
        <v>10</v>
      </c>
      <c r="O1255" s="12" t="s">
        <v>102</v>
      </c>
      <c r="P1255" s="6" t="s">
        <v>63</v>
      </c>
      <c r="T1255" s="7">
        <v>1</v>
      </c>
      <c r="AE1255" s="4">
        <f t="shared" si="77"/>
        <v>25</v>
      </c>
      <c r="AF1255" s="8">
        <f t="shared" si="78"/>
        <v>1</v>
      </c>
      <c r="AG1255" s="8">
        <v>242</v>
      </c>
      <c r="AH1255" s="4">
        <f t="shared" si="79"/>
        <v>2.5000000000000001E-2</v>
      </c>
      <c r="AI1255" s="4">
        <f t="shared" si="79"/>
        <v>6.05</v>
      </c>
      <c r="AJ1255" s="9"/>
      <c r="AK1255" s="10">
        <f>R1255*(0.0153*(7.5^3.0038))+S1255*(0.0153*(15^3.0038))+T1255*(0.0153*(25^3.0038))+U1255*(0.0153*(35^3.0038))</f>
        <v>242.00460433547849</v>
      </c>
    </row>
    <row r="1256" spans="1:37" ht="12.75" customHeight="1">
      <c r="A1256" s="12">
        <v>91</v>
      </c>
      <c r="B1256" s="12">
        <v>6</v>
      </c>
      <c r="C1256" s="12">
        <v>1</v>
      </c>
      <c r="D1256" s="5">
        <v>39490</v>
      </c>
      <c r="E1256" s="6" t="s">
        <v>37</v>
      </c>
      <c r="F1256" s="12" t="s">
        <v>38</v>
      </c>
      <c r="G1256" s="4" t="s">
        <v>38</v>
      </c>
      <c r="H1256" s="12" t="s">
        <v>152</v>
      </c>
      <c r="I1256" s="12" t="s">
        <v>40</v>
      </c>
      <c r="J1256" s="12" t="s">
        <v>110</v>
      </c>
      <c r="K1256" s="11">
        <v>35</v>
      </c>
      <c r="L1256" s="4" t="str">
        <f t="shared" si="76"/>
        <v>30-35</v>
      </c>
      <c r="M1256" s="12" t="s">
        <v>42</v>
      </c>
      <c r="N1256" s="12">
        <v>11</v>
      </c>
      <c r="O1256" s="12" t="s">
        <v>59</v>
      </c>
      <c r="P1256" s="6" t="s">
        <v>46</v>
      </c>
      <c r="S1256" s="7">
        <v>1</v>
      </c>
      <c r="AE1256" s="4">
        <f t="shared" si="77"/>
        <v>15</v>
      </c>
      <c r="AF1256" s="8">
        <f t="shared" si="78"/>
        <v>1</v>
      </c>
      <c r="AG1256" s="8">
        <v>37.94</v>
      </c>
      <c r="AH1256" s="4">
        <f t="shared" si="79"/>
        <v>2.5000000000000001E-2</v>
      </c>
      <c r="AI1256" s="4">
        <f t="shared" si="79"/>
        <v>0.9484999999999999</v>
      </c>
      <c r="AJ1256" s="9"/>
      <c r="AK1256" s="10">
        <f>Q1256*(0.0093*(2.5^3.07))+R1256*(0.0093*(7.5^3.07))+S1256*(0.0093*(15^3.07))+T1256*(0.0126*(25^3.0673))</f>
        <v>37.938758397924737</v>
      </c>
    </row>
    <row r="1257" spans="1:37" ht="12.75" customHeight="1">
      <c r="A1257" s="12">
        <v>91</v>
      </c>
      <c r="B1257" s="12">
        <v>6</v>
      </c>
      <c r="C1257" s="12">
        <v>1</v>
      </c>
      <c r="D1257" s="5">
        <v>39490</v>
      </c>
      <c r="E1257" s="6" t="s">
        <v>37</v>
      </c>
      <c r="F1257" s="12" t="s">
        <v>38</v>
      </c>
      <c r="G1257" s="4" t="s">
        <v>38</v>
      </c>
      <c r="H1257" s="12" t="s">
        <v>152</v>
      </c>
      <c r="I1257" s="12" t="s">
        <v>40</v>
      </c>
      <c r="J1257" s="12" t="s">
        <v>110</v>
      </c>
      <c r="K1257" s="11">
        <v>35</v>
      </c>
      <c r="L1257" s="4" t="str">
        <f t="shared" si="76"/>
        <v>30-35</v>
      </c>
      <c r="M1257" s="12" t="s">
        <v>42</v>
      </c>
      <c r="N1257" s="12">
        <v>12</v>
      </c>
      <c r="O1257" s="12" t="s">
        <v>50</v>
      </c>
      <c r="P1257" s="6" t="s">
        <v>46</v>
      </c>
      <c r="Q1257" s="7">
        <v>1</v>
      </c>
      <c r="AE1257" s="4">
        <f t="shared" si="77"/>
        <v>2.5</v>
      </c>
      <c r="AF1257" s="8">
        <f t="shared" si="78"/>
        <v>1</v>
      </c>
      <c r="AG1257" s="8">
        <v>0.26</v>
      </c>
      <c r="AH1257" s="4">
        <f t="shared" si="79"/>
        <v>2.5000000000000001E-2</v>
      </c>
      <c r="AI1257" s="4">
        <f t="shared" si="79"/>
        <v>6.5000000000000006E-3</v>
      </c>
      <c r="AK1257" s="10">
        <f>Q1257*(0.0194*(2.5^2.8528))+R1257*(0.0194*(7.5^2.8528))+S1257*(0.0194*(15^2.8528))</f>
        <v>0.26487744993858203</v>
      </c>
    </row>
    <row r="1258" spans="1:37" ht="12.75" customHeight="1">
      <c r="A1258" s="12">
        <v>91</v>
      </c>
      <c r="B1258" s="12">
        <v>6</v>
      </c>
      <c r="C1258" s="12">
        <v>1</v>
      </c>
      <c r="D1258" s="5">
        <v>39490</v>
      </c>
      <c r="E1258" s="6" t="s">
        <v>37</v>
      </c>
      <c r="F1258" s="12" t="s">
        <v>38</v>
      </c>
      <c r="G1258" s="4" t="s">
        <v>38</v>
      </c>
      <c r="H1258" s="12" t="s">
        <v>152</v>
      </c>
      <c r="I1258" s="12" t="s">
        <v>40</v>
      </c>
      <c r="J1258" s="12" t="s">
        <v>110</v>
      </c>
      <c r="K1258" s="11">
        <v>35</v>
      </c>
      <c r="L1258" s="4" t="str">
        <f t="shared" si="76"/>
        <v>30-35</v>
      </c>
      <c r="M1258" s="12" t="s">
        <v>42</v>
      </c>
      <c r="N1258" s="12">
        <v>13</v>
      </c>
      <c r="O1258" s="12" t="s">
        <v>113</v>
      </c>
      <c r="P1258" s="6" t="s">
        <v>63</v>
      </c>
      <c r="S1258" s="7">
        <v>3</v>
      </c>
      <c r="AE1258" s="4">
        <f t="shared" si="77"/>
        <v>15</v>
      </c>
      <c r="AF1258" s="8">
        <f t="shared" si="78"/>
        <v>3</v>
      </c>
      <c r="AG1258" s="8">
        <v>155.38</v>
      </c>
      <c r="AH1258" s="4">
        <f t="shared" si="79"/>
        <v>7.4999999999999997E-2</v>
      </c>
      <c r="AI1258" s="4">
        <f t="shared" si="79"/>
        <v>3.8845000000000001</v>
      </c>
      <c r="AK1258" s="10">
        <f>Q1258*(0.0128*(2.5^3.067))+R1258*(0.0128*(7.5^3.067))+S1258*(0.0128*(15^3.067))</f>
        <v>155.38286179495555</v>
      </c>
    </row>
    <row r="1259" spans="1:37" ht="12.75" customHeight="1">
      <c r="A1259" s="12">
        <v>92</v>
      </c>
      <c r="B1259" s="12">
        <v>6</v>
      </c>
      <c r="C1259" s="12">
        <v>1</v>
      </c>
      <c r="D1259" s="5">
        <v>39490</v>
      </c>
      <c r="E1259" s="6" t="s">
        <v>37</v>
      </c>
      <c r="F1259" s="12" t="s">
        <v>38</v>
      </c>
      <c r="G1259" s="4" t="s">
        <v>38</v>
      </c>
      <c r="H1259" s="12" t="s">
        <v>152</v>
      </c>
      <c r="I1259" s="12" t="s">
        <v>57</v>
      </c>
      <c r="J1259" s="12" t="s">
        <v>110</v>
      </c>
      <c r="K1259" s="11">
        <v>35</v>
      </c>
      <c r="L1259" s="4" t="str">
        <f t="shared" si="76"/>
        <v>30-35</v>
      </c>
      <c r="M1259" s="12" t="s">
        <v>76</v>
      </c>
      <c r="N1259" s="12">
        <v>1</v>
      </c>
      <c r="O1259" s="12" t="s">
        <v>52</v>
      </c>
      <c r="P1259" s="6" t="s">
        <v>46</v>
      </c>
      <c r="S1259" s="24">
        <f>100+500+100</f>
        <v>700</v>
      </c>
      <c r="AE1259" s="4">
        <f t="shared" si="77"/>
        <v>15</v>
      </c>
      <c r="AF1259" s="8">
        <f t="shared" si="78"/>
        <v>700</v>
      </c>
      <c r="AG1259" s="8">
        <v>17501.21</v>
      </c>
      <c r="AH1259" s="4">
        <f t="shared" si="79"/>
        <v>17.5</v>
      </c>
      <c r="AI1259" s="4">
        <f t="shared" si="79"/>
        <v>437.53024999999997</v>
      </c>
      <c r="AK1259" s="10">
        <f>Q1259*(0.01*(((2.5-1.82)/1.15)^3.208))+R1259*(0.01*(((7.5-1.82)/1.15)^3.208))+S1259*(0.01*(((15-1.82)/1.15)^3.208))+T1259*(0.01*(((25-1.82)/1.15)^3.208))</f>
        <v>17501.207108937968</v>
      </c>
    </row>
    <row r="1260" spans="1:37" ht="12.75" customHeight="1">
      <c r="A1260" s="12">
        <v>92</v>
      </c>
      <c r="B1260" s="12">
        <v>6</v>
      </c>
      <c r="C1260" s="12">
        <v>1</v>
      </c>
      <c r="D1260" s="5">
        <v>39490</v>
      </c>
      <c r="E1260" s="6" t="s">
        <v>37</v>
      </c>
      <c r="F1260" s="12" t="s">
        <v>38</v>
      </c>
      <c r="G1260" s="4" t="s">
        <v>38</v>
      </c>
      <c r="H1260" s="12" t="s">
        <v>152</v>
      </c>
      <c r="I1260" s="12" t="s">
        <v>57</v>
      </c>
      <c r="J1260" s="12" t="s">
        <v>110</v>
      </c>
      <c r="K1260" s="11">
        <v>35</v>
      </c>
      <c r="L1260" s="4" t="str">
        <f t="shared" si="76"/>
        <v>30-35</v>
      </c>
      <c r="M1260" s="12" t="s">
        <v>76</v>
      </c>
      <c r="N1260" s="12">
        <v>2</v>
      </c>
      <c r="O1260" s="12" t="s">
        <v>51</v>
      </c>
      <c r="P1260" s="6" t="s">
        <v>48</v>
      </c>
      <c r="T1260" s="7">
        <v>1</v>
      </c>
      <c r="AE1260" s="4">
        <f t="shared" si="77"/>
        <v>25</v>
      </c>
      <c r="AF1260" s="8">
        <f t="shared" si="78"/>
        <v>1</v>
      </c>
      <c r="AG1260" s="8">
        <v>381.64</v>
      </c>
      <c r="AH1260" s="4">
        <f t="shared" si="79"/>
        <v>2.5000000000000001E-2</v>
      </c>
      <c r="AI1260" s="4">
        <f t="shared" si="79"/>
        <v>9.5410000000000004</v>
      </c>
      <c r="AK1260" s="10">
        <f>Q1260*(0.0337*(2.5^2.9))+R1260*(0.0337*(7.5^2.9))+S1260*(0.0337*(15^2.9))+T1260*(0.0337*(25^2.9))+U1260*(0.0337*(35^2.9))</f>
        <v>381.64179165528623</v>
      </c>
    </row>
    <row r="1261" spans="1:37" ht="12.75" customHeight="1">
      <c r="A1261" s="12">
        <v>92</v>
      </c>
      <c r="B1261" s="12">
        <v>6</v>
      </c>
      <c r="C1261" s="12">
        <v>1</v>
      </c>
      <c r="D1261" s="5">
        <v>39490</v>
      </c>
      <c r="E1261" s="6" t="s">
        <v>37</v>
      </c>
      <c r="F1261" s="12" t="s">
        <v>38</v>
      </c>
      <c r="G1261" s="4" t="s">
        <v>38</v>
      </c>
      <c r="H1261" s="12" t="s">
        <v>152</v>
      </c>
      <c r="I1261" s="12" t="s">
        <v>57</v>
      </c>
      <c r="J1261" s="12" t="s">
        <v>110</v>
      </c>
      <c r="K1261" s="11">
        <v>35</v>
      </c>
      <c r="L1261" s="4" t="str">
        <f t="shared" si="76"/>
        <v>30-35</v>
      </c>
      <c r="M1261" s="12" t="s">
        <v>76</v>
      </c>
      <c r="N1261" s="12">
        <v>3</v>
      </c>
      <c r="O1261" s="12" t="s">
        <v>101</v>
      </c>
      <c r="P1261" s="12" t="s">
        <v>46</v>
      </c>
      <c r="T1261" s="7">
        <v>1</v>
      </c>
      <c r="AE1261" s="4">
        <f t="shared" si="77"/>
        <v>25</v>
      </c>
      <c r="AF1261" s="8">
        <f t="shared" si="78"/>
        <v>1</v>
      </c>
      <c r="AG1261" s="8">
        <v>281.55</v>
      </c>
      <c r="AH1261" s="4">
        <f t="shared" si="79"/>
        <v>2.5000000000000001E-2</v>
      </c>
      <c r="AI1261" s="4">
        <f t="shared" si="79"/>
        <v>7.0387500000000003</v>
      </c>
      <c r="AK1261" s="10">
        <f>Q1261*(0.0148*((2.5/1.11359)^3.167))+R1261*(0.0148*((7.5/1.11359)^3.167))+S1261*(0.0148*((15/1.11359)^3.167))+T1261*(0.0148*((25/1.11359)^3.167))+U1261*(0.0148*((35/1.11359)^3.167))</f>
        <v>281.55200669977285</v>
      </c>
    </row>
    <row r="1262" spans="1:37" ht="12.75" customHeight="1">
      <c r="A1262" s="12">
        <v>92</v>
      </c>
      <c r="B1262" s="12">
        <v>6</v>
      </c>
      <c r="C1262" s="12">
        <v>1</v>
      </c>
      <c r="D1262" s="5">
        <v>39490</v>
      </c>
      <c r="E1262" s="6" t="s">
        <v>37</v>
      </c>
      <c r="F1262" s="12" t="s">
        <v>38</v>
      </c>
      <c r="G1262" s="4" t="s">
        <v>38</v>
      </c>
      <c r="H1262" s="12" t="s">
        <v>152</v>
      </c>
      <c r="I1262" s="12" t="s">
        <v>57</v>
      </c>
      <c r="J1262" s="12" t="s">
        <v>110</v>
      </c>
      <c r="K1262" s="11">
        <v>35</v>
      </c>
      <c r="L1262" s="4" t="str">
        <f t="shared" si="76"/>
        <v>30-35</v>
      </c>
      <c r="M1262" s="12" t="s">
        <v>76</v>
      </c>
      <c r="N1262" s="12">
        <v>4</v>
      </c>
      <c r="O1262" s="12" t="s">
        <v>60</v>
      </c>
      <c r="P1262" s="12" t="s">
        <v>48</v>
      </c>
      <c r="R1262" s="7">
        <v>1</v>
      </c>
      <c r="AE1262" s="4">
        <f t="shared" si="77"/>
        <v>7.5</v>
      </c>
      <c r="AF1262" s="8">
        <f t="shared" si="78"/>
        <v>1</v>
      </c>
      <c r="AG1262" s="8">
        <v>7.04</v>
      </c>
      <c r="AH1262" s="4">
        <f t="shared" si="79"/>
        <v>2.5000000000000001E-2</v>
      </c>
      <c r="AI1262" s="4">
        <f t="shared" si="79"/>
        <v>0.17599999999999999</v>
      </c>
      <c r="AK1262" s="10">
        <f>Q1262*(0.0197*(2.5^2.9174))+R1262*(0.0197*(7.5^2.9174))+S1262*(0.0197*(15^2.9174))</f>
        <v>7.0367149081055116</v>
      </c>
    </row>
    <row r="1263" spans="1:37" s="17" customFormat="1" ht="12.75" customHeight="1">
      <c r="A1263" s="12">
        <v>92</v>
      </c>
      <c r="B1263" s="12">
        <v>6</v>
      </c>
      <c r="C1263" s="12">
        <v>1</v>
      </c>
      <c r="D1263" s="5">
        <v>39490</v>
      </c>
      <c r="E1263" s="6" t="s">
        <v>37</v>
      </c>
      <c r="F1263" s="12" t="s">
        <v>38</v>
      </c>
      <c r="G1263" s="4" t="s">
        <v>38</v>
      </c>
      <c r="H1263" s="12" t="s">
        <v>152</v>
      </c>
      <c r="I1263" s="12" t="s">
        <v>57</v>
      </c>
      <c r="J1263" s="12" t="s">
        <v>110</v>
      </c>
      <c r="K1263" s="11">
        <v>35</v>
      </c>
      <c r="L1263" s="4" t="str">
        <f t="shared" si="76"/>
        <v>30-35</v>
      </c>
      <c r="M1263" s="12" t="s">
        <v>76</v>
      </c>
      <c r="N1263" s="12">
        <v>5</v>
      </c>
      <c r="O1263" s="12" t="s">
        <v>127</v>
      </c>
      <c r="P1263" s="12" t="s">
        <v>46</v>
      </c>
      <c r="Q1263" s="7"/>
      <c r="R1263" s="7"/>
      <c r="S1263" s="7"/>
      <c r="T1263" s="7">
        <v>1</v>
      </c>
      <c r="U1263" s="7"/>
      <c r="V1263" s="7"/>
      <c r="W1263" s="7"/>
      <c r="X1263" s="7"/>
      <c r="Y1263" s="7"/>
      <c r="Z1263" s="7"/>
      <c r="AA1263" s="7"/>
      <c r="AB1263" s="7"/>
      <c r="AC1263" s="7"/>
      <c r="AD1263" s="7"/>
      <c r="AE1263" s="4">
        <f t="shared" si="77"/>
        <v>25</v>
      </c>
      <c r="AF1263" s="8">
        <f t="shared" si="78"/>
        <v>1</v>
      </c>
      <c r="AG1263" s="8">
        <v>313.25</v>
      </c>
      <c r="AH1263" s="4">
        <f t="shared" si="79"/>
        <v>2.5000000000000001E-2</v>
      </c>
      <c r="AI1263" s="4">
        <f t="shared" si="79"/>
        <v>7.8312499999999998</v>
      </c>
      <c r="AJ1263" s="4"/>
      <c r="AK1263" s="10">
        <f>Q1263*(0.0201*(2.5^2.9992))+R1263*(0.0201*(7.5^2.9992))+S1263*(0.0201*(15^2.9992))+T1263*(0.0201*(25^2.9992))+U1263*(0.0201*(35^2.9992))</f>
        <v>313.25479785250087</v>
      </c>
    </row>
    <row r="1264" spans="1:37" ht="12.75" customHeight="1">
      <c r="A1264" s="17">
        <v>92</v>
      </c>
      <c r="B1264" s="17">
        <v>6</v>
      </c>
      <c r="C1264" s="17">
        <v>1</v>
      </c>
      <c r="D1264" s="18">
        <v>39490</v>
      </c>
      <c r="E1264" s="19" t="s">
        <v>37</v>
      </c>
      <c r="F1264" s="17" t="s">
        <v>38</v>
      </c>
      <c r="G1264" s="17" t="s">
        <v>38</v>
      </c>
      <c r="H1264" s="17" t="s">
        <v>152</v>
      </c>
      <c r="I1264" s="17" t="s">
        <v>57</v>
      </c>
      <c r="J1264" s="17" t="s">
        <v>110</v>
      </c>
      <c r="K1264" s="20">
        <v>35</v>
      </c>
      <c r="L1264" s="17" t="str">
        <f t="shared" si="76"/>
        <v>30-35</v>
      </c>
      <c r="M1264" s="17" t="s">
        <v>76</v>
      </c>
      <c r="N1264" s="17">
        <v>6</v>
      </c>
      <c r="O1264" s="17" t="s">
        <v>167</v>
      </c>
      <c r="P1264" s="19" t="s">
        <v>81</v>
      </c>
      <c r="Q1264" s="21"/>
      <c r="R1264" s="21">
        <v>100</v>
      </c>
      <c r="S1264" s="21"/>
      <c r="T1264" s="21"/>
      <c r="U1264" s="21"/>
      <c r="V1264" s="21"/>
      <c r="W1264" s="21"/>
      <c r="X1264" s="21"/>
      <c r="Y1264" s="21"/>
      <c r="Z1264" s="21"/>
      <c r="AA1264" s="21"/>
      <c r="AB1264" s="21"/>
      <c r="AC1264" s="21"/>
      <c r="AD1264" s="21"/>
      <c r="AE1264" s="17">
        <f t="shared" si="77"/>
        <v>7.5</v>
      </c>
      <c r="AF1264" s="22">
        <f t="shared" si="78"/>
        <v>100</v>
      </c>
      <c r="AG1264" s="22">
        <v>255.5442798168888</v>
      </c>
      <c r="AH1264" s="17">
        <f t="shared" si="79"/>
        <v>2.5</v>
      </c>
      <c r="AI1264" s="17">
        <f t="shared" si="79"/>
        <v>6.3886069954222204</v>
      </c>
      <c r="AJ1264" s="17"/>
      <c r="AK1264" s="27">
        <f>R1264*(0.0049*((7.5/1.055)^3.19))+S1264*(0.0119*(15^2.19))</f>
        <v>255.5442798168888</v>
      </c>
    </row>
    <row r="1265" spans="1:37" ht="12.75" customHeight="1">
      <c r="A1265" s="12">
        <v>92</v>
      </c>
      <c r="B1265" s="12">
        <v>6</v>
      </c>
      <c r="C1265" s="12">
        <v>1</v>
      </c>
      <c r="D1265" s="5">
        <v>39490</v>
      </c>
      <c r="E1265" s="6" t="s">
        <v>37</v>
      </c>
      <c r="F1265" s="12" t="s">
        <v>38</v>
      </c>
      <c r="G1265" s="4" t="s">
        <v>38</v>
      </c>
      <c r="H1265" s="12" t="s">
        <v>152</v>
      </c>
      <c r="I1265" s="12" t="s">
        <v>57</v>
      </c>
      <c r="J1265" s="12" t="s">
        <v>110</v>
      </c>
      <c r="K1265" s="11">
        <v>35</v>
      </c>
      <c r="L1265" s="4" t="str">
        <f t="shared" si="76"/>
        <v>30-35</v>
      </c>
      <c r="M1265" s="12" t="s">
        <v>76</v>
      </c>
      <c r="N1265" s="12">
        <v>7</v>
      </c>
      <c r="O1265" s="12" t="s">
        <v>78</v>
      </c>
      <c r="P1265" s="12" t="s">
        <v>44</v>
      </c>
      <c r="U1265" s="7">
        <v>3</v>
      </c>
      <c r="AE1265" s="4">
        <f t="shared" si="77"/>
        <v>35</v>
      </c>
      <c r="AF1265" s="8">
        <f t="shared" si="78"/>
        <v>3</v>
      </c>
      <c r="AG1265" s="8">
        <v>1499.54</v>
      </c>
      <c r="AH1265" s="4">
        <f t="shared" si="79"/>
        <v>7.4999999999999997E-2</v>
      </c>
      <c r="AI1265" s="4">
        <f t="shared" si="79"/>
        <v>37.488500000000002</v>
      </c>
      <c r="AK1265" s="10">
        <f>T1265*(0.0524*((25/1.16064)^2.69))+U1265*(0.0524*((35/1.16064)^2.69))</f>
        <v>1499.5440046698809</v>
      </c>
    </row>
    <row r="1266" spans="1:37" ht="12.75" customHeight="1">
      <c r="A1266" s="12">
        <v>92</v>
      </c>
      <c r="B1266" s="12">
        <v>6</v>
      </c>
      <c r="C1266" s="12">
        <v>1</v>
      </c>
      <c r="D1266" s="5">
        <v>39490</v>
      </c>
      <c r="E1266" s="6" t="s">
        <v>37</v>
      </c>
      <c r="F1266" s="12" t="s">
        <v>38</v>
      </c>
      <c r="G1266" s="4" t="s">
        <v>38</v>
      </c>
      <c r="H1266" s="12" t="s">
        <v>152</v>
      </c>
      <c r="I1266" s="12" t="s">
        <v>57</v>
      </c>
      <c r="J1266" s="12" t="s">
        <v>110</v>
      </c>
      <c r="K1266" s="11">
        <v>35</v>
      </c>
      <c r="L1266" s="4" t="str">
        <f t="shared" si="76"/>
        <v>30-35</v>
      </c>
      <c r="M1266" s="12" t="s">
        <v>76</v>
      </c>
      <c r="N1266" s="12">
        <v>8</v>
      </c>
      <c r="O1266" s="12" t="s">
        <v>55</v>
      </c>
      <c r="P1266" s="6" t="s">
        <v>56</v>
      </c>
      <c r="Q1266" s="7">
        <v>3</v>
      </c>
      <c r="AE1266" s="4">
        <f t="shared" si="77"/>
        <v>2.5</v>
      </c>
      <c r="AF1266" s="8">
        <f t="shared" si="78"/>
        <v>3</v>
      </c>
      <c r="AG1266" s="8">
        <v>0.52</v>
      </c>
      <c r="AH1266" s="4">
        <f t="shared" si="79"/>
        <v>7.4999999999999997E-2</v>
      </c>
      <c r="AI1266" s="4">
        <f t="shared" si="79"/>
        <v>1.3000000000000001E-2</v>
      </c>
      <c r="AK1266" s="10">
        <f>Q1266*(0.0109*(2.5^3.0249))+R1266*(0.0109*(7.5^3.0249))</f>
        <v>0.52272886796596185</v>
      </c>
    </row>
    <row r="1267" spans="1:37" ht="12.75" customHeight="1">
      <c r="A1267" s="12">
        <v>92</v>
      </c>
      <c r="B1267" s="12">
        <v>6</v>
      </c>
      <c r="C1267" s="12">
        <v>1</v>
      </c>
      <c r="D1267" s="5">
        <v>39490</v>
      </c>
      <c r="E1267" s="6" t="s">
        <v>37</v>
      </c>
      <c r="F1267" s="12" t="s">
        <v>38</v>
      </c>
      <c r="G1267" s="4" t="s">
        <v>38</v>
      </c>
      <c r="H1267" s="12" t="s">
        <v>152</v>
      </c>
      <c r="I1267" s="12" t="s">
        <v>57</v>
      </c>
      <c r="J1267" s="12" t="s">
        <v>110</v>
      </c>
      <c r="K1267" s="11">
        <v>35</v>
      </c>
      <c r="L1267" s="4" t="str">
        <f t="shared" si="76"/>
        <v>30-35</v>
      </c>
      <c r="M1267" s="12" t="s">
        <v>76</v>
      </c>
      <c r="N1267" s="12">
        <v>9</v>
      </c>
      <c r="O1267" s="12" t="s">
        <v>50</v>
      </c>
      <c r="P1267" s="6" t="s">
        <v>46</v>
      </c>
      <c r="Q1267" s="7">
        <v>1</v>
      </c>
      <c r="AE1267" s="4">
        <f t="shared" si="77"/>
        <v>2.5</v>
      </c>
      <c r="AF1267" s="8">
        <f t="shared" si="78"/>
        <v>1</v>
      </c>
      <c r="AG1267" s="8">
        <v>0.26</v>
      </c>
      <c r="AH1267" s="4">
        <f t="shared" si="79"/>
        <v>2.5000000000000001E-2</v>
      </c>
      <c r="AI1267" s="4">
        <f t="shared" si="79"/>
        <v>6.5000000000000006E-3</v>
      </c>
      <c r="AK1267" s="10">
        <f>Q1267*(0.0194*(2.5^2.8528))+R1267*(0.0194*(7.5^2.8528))+S1267*(0.0194*(15^2.8528))</f>
        <v>0.26487744993858203</v>
      </c>
    </row>
    <row r="1268" spans="1:37" ht="12.75" customHeight="1">
      <c r="A1268" s="17">
        <v>93</v>
      </c>
      <c r="B1268" s="17">
        <v>6</v>
      </c>
      <c r="C1268" s="17">
        <v>1</v>
      </c>
      <c r="D1268" s="18">
        <v>39490</v>
      </c>
      <c r="E1268" s="19" t="s">
        <v>37</v>
      </c>
      <c r="F1268" s="17" t="s">
        <v>38</v>
      </c>
      <c r="G1268" s="17" t="s">
        <v>38</v>
      </c>
      <c r="H1268" s="17" t="s">
        <v>152</v>
      </c>
      <c r="I1268" s="17" t="s">
        <v>40</v>
      </c>
      <c r="J1268" s="17" t="s">
        <v>110</v>
      </c>
      <c r="K1268" s="20">
        <v>35</v>
      </c>
      <c r="L1268" s="17" t="str">
        <f t="shared" si="76"/>
        <v>30-35</v>
      </c>
      <c r="M1268" s="17" t="s">
        <v>42</v>
      </c>
      <c r="N1268" s="17">
        <v>1</v>
      </c>
      <c r="O1268" s="17" t="s">
        <v>167</v>
      </c>
      <c r="P1268" s="19" t="s">
        <v>81</v>
      </c>
      <c r="Q1268" s="21"/>
      <c r="R1268" s="21">
        <v>100</v>
      </c>
      <c r="S1268" s="21"/>
      <c r="T1268" s="21"/>
      <c r="U1268" s="21"/>
      <c r="V1268" s="21"/>
      <c r="W1268" s="21"/>
      <c r="X1268" s="21"/>
      <c r="Y1268" s="21"/>
      <c r="Z1268" s="21"/>
      <c r="AA1268" s="21"/>
      <c r="AB1268" s="21"/>
      <c r="AC1268" s="21"/>
      <c r="AD1268" s="21"/>
      <c r="AE1268" s="17">
        <f t="shared" si="77"/>
        <v>7.5</v>
      </c>
      <c r="AF1268" s="22">
        <f t="shared" si="78"/>
        <v>100</v>
      </c>
      <c r="AG1268" s="22">
        <v>255.5442798168888</v>
      </c>
      <c r="AH1268" s="17">
        <f t="shared" si="79"/>
        <v>2.5</v>
      </c>
      <c r="AI1268" s="17">
        <f t="shared" si="79"/>
        <v>6.3886069954222204</v>
      </c>
      <c r="AJ1268" s="17"/>
      <c r="AK1268" s="27">
        <f>R1268*(0.0049*((7.5/1.055)^3.19))+S1268*(0.0119*(15^2.19))</f>
        <v>255.5442798168888</v>
      </c>
    </row>
    <row r="1269" spans="1:37" s="13" customFormat="1" ht="12.75" customHeight="1">
      <c r="A1269" s="12">
        <v>93</v>
      </c>
      <c r="B1269" s="12">
        <v>6</v>
      </c>
      <c r="C1269" s="12">
        <v>1</v>
      </c>
      <c r="D1269" s="5">
        <v>39490</v>
      </c>
      <c r="E1269" s="6" t="s">
        <v>37</v>
      </c>
      <c r="F1269" s="12" t="s">
        <v>38</v>
      </c>
      <c r="G1269" s="4" t="s">
        <v>38</v>
      </c>
      <c r="H1269" s="12" t="s">
        <v>152</v>
      </c>
      <c r="I1269" s="12" t="s">
        <v>40</v>
      </c>
      <c r="J1269" s="12" t="s">
        <v>110</v>
      </c>
      <c r="K1269" s="11">
        <v>35</v>
      </c>
      <c r="L1269" s="4" t="str">
        <f t="shared" si="76"/>
        <v>30-35</v>
      </c>
      <c r="M1269" s="12" t="s">
        <v>42</v>
      </c>
      <c r="N1269" s="12">
        <v>2</v>
      </c>
      <c r="O1269" s="11" t="s">
        <v>108</v>
      </c>
      <c r="P1269" s="4" t="s">
        <v>56</v>
      </c>
      <c r="Q1269" s="7"/>
      <c r="R1269" s="7"/>
      <c r="S1269" s="7"/>
      <c r="T1269" s="7"/>
      <c r="U1269" s="7"/>
      <c r="V1269" s="7">
        <v>1</v>
      </c>
      <c r="W1269" s="7"/>
      <c r="X1269" s="7"/>
      <c r="Y1269" s="7"/>
      <c r="Z1269" s="7"/>
      <c r="AA1269" s="7"/>
      <c r="AB1269" s="7"/>
      <c r="AC1269" s="7"/>
      <c r="AD1269" s="7"/>
      <c r="AE1269" s="4">
        <f t="shared" si="77"/>
        <v>45</v>
      </c>
      <c r="AF1269" s="8">
        <f t="shared" si="78"/>
        <v>1</v>
      </c>
      <c r="AG1269" s="8">
        <v>964.4</v>
      </c>
      <c r="AH1269" s="4">
        <f t="shared" si="79"/>
        <v>2.5000000000000001E-2</v>
      </c>
      <c r="AI1269" s="4">
        <f t="shared" si="79"/>
        <v>24.11</v>
      </c>
      <c r="AK1269" s="10">
        <f>S1269*(0.175*(15^2.263))+T1269*(0.175*(25^2.263))+V1269*(0.175*(45^2.263))</f>
        <v>964.40170022384075</v>
      </c>
    </row>
    <row r="1270" spans="1:37" ht="12.75" customHeight="1">
      <c r="A1270" s="12">
        <v>93</v>
      </c>
      <c r="B1270" s="12">
        <v>6</v>
      </c>
      <c r="C1270" s="12">
        <v>1</v>
      </c>
      <c r="D1270" s="5">
        <v>39490</v>
      </c>
      <c r="E1270" s="6" t="s">
        <v>37</v>
      </c>
      <c r="F1270" s="12" t="s">
        <v>38</v>
      </c>
      <c r="G1270" s="4" t="s">
        <v>38</v>
      </c>
      <c r="H1270" s="12" t="s">
        <v>152</v>
      </c>
      <c r="I1270" s="12" t="s">
        <v>40</v>
      </c>
      <c r="J1270" s="12" t="s">
        <v>110</v>
      </c>
      <c r="K1270" s="11">
        <v>35</v>
      </c>
      <c r="L1270" s="4" t="str">
        <f t="shared" si="76"/>
        <v>30-35</v>
      </c>
      <c r="M1270" s="12" t="s">
        <v>42</v>
      </c>
      <c r="N1270" s="12">
        <v>3</v>
      </c>
      <c r="O1270" s="4" t="s">
        <v>43</v>
      </c>
      <c r="P1270" s="6" t="s">
        <v>44</v>
      </c>
      <c r="V1270" s="7">
        <v>1</v>
      </c>
      <c r="AE1270" s="4">
        <f t="shared" si="77"/>
        <v>45</v>
      </c>
      <c r="AF1270" s="8">
        <f t="shared" si="78"/>
        <v>1</v>
      </c>
      <c r="AG1270" s="8">
        <v>1125.71</v>
      </c>
      <c r="AH1270" s="4">
        <f t="shared" si="79"/>
        <v>2.5000000000000001E-2</v>
      </c>
      <c r="AI1270" s="4">
        <f t="shared" si="79"/>
        <v>28.142749999999999</v>
      </c>
      <c r="AJ1270" s="9"/>
      <c r="AK1270" s="10">
        <f>U1270*(0.0069*(35^3.205))+V1270*(0.0069*(45^3.153))</f>
        <v>1125.7142058676925</v>
      </c>
    </row>
    <row r="1271" spans="1:37" s="17" customFormat="1" ht="12.75" customHeight="1">
      <c r="A1271" s="12">
        <v>93</v>
      </c>
      <c r="B1271" s="12">
        <v>6</v>
      </c>
      <c r="C1271" s="12">
        <v>1</v>
      </c>
      <c r="D1271" s="5">
        <v>39490</v>
      </c>
      <c r="E1271" s="6" t="s">
        <v>37</v>
      </c>
      <c r="F1271" s="12" t="s">
        <v>38</v>
      </c>
      <c r="G1271" s="4" t="s">
        <v>38</v>
      </c>
      <c r="H1271" s="12" t="s">
        <v>152</v>
      </c>
      <c r="I1271" s="12" t="s">
        <v>40</v>
      </c>
      <c r="J1271" s="12" t="s">
        <v>110</v>
      </c>
      <c r="K1271" s="11">
        <v>35</v>
      </c>
      <c r="L1271" s="4" t="str">
        <f t="shared" si="76"/>
        <v>30-35</v>
      </c>
      <c r="M1271" s="12" t="s">
        <v>42</v>
      </c>
      <c r="N1271" s="12">
        <v>4</v>
      </c>
      <c r="O1271" s="12" t="s">
        <v>59</v>
      </c>
      <c r="P1271" s="6" t="s">
        <v>46</v>
      </c>
      <c r="Q1271" s="7"/>
      <c r="R1271" s="7">
        <v>1</v>
      </c>
      <c r="S1271" s="7">
        <v>3</v>
      </c>
      <c r="T1271" s="7"/>
      <c r="U1271" s="7"/>
      <c r="V1271" s="7"/>
      <c r="W1271" s="7"/>
      <c r="X1271" s="7"/>
      <c r="Y1271" s="7"/>
      <c r="Z1271" s="7"/>
      <c r="AA1271" s="7"/>
      <c r="AB1271" s="7"/>
      <c r="AC1271" s="7"/>
      <c r="AD1271" s="7"/>
      <c r="AE1271" s="4">
        <f t="shared" si="77"/>
        <v>13.1</v>
      </c>
      <c r="AF1271" s="8">
        <f t="shared" si="78"/>
        <v>4</v>
      </c>
      <c r="AG1271" s="8">
        <v>118.33</v>
      </c>
      <c r="AH1271" s="4">
        <f t="shared" si="79"/>
        <v>0.1</v>
      </c>
      <c r="AI1271" s="4">
        <f t="shared" si="79"/>
        <v>2.95825</v>
      </c>
      <c r="AJ1271" s="4"/>
      <c r="AK1271" s="10">
        <f>Q1271*(0.0093*(2.5^3.07))+R1271*(0.0093*(7.5^3.07))+S1271*(0.0093*(15^3.07))+T1271*(0.0126*(25^3.0673))</f>
        <v>118.33401304983316</v>
      </c>
    </row>
    <row r="1272" spans="1:37" ht="12.75" customHeight="1">
      <c r="A1272" s="12">
        <v>93</v>
      </c>
      <c r="B1272" s="12">
        <v>6</v>
      </c>
      <c r="C1272" s="12">
        <v>1</v>
      </c>
      <c r="D1272" s="5">
        <v>39490</v>
      </c>
      <c r="E1272" s="6" t="s">
        <v>37</v>
      </c>
      <c r="F1272" s="12" t="s">
        <v>38</v>
      </c>
      <c r="G1272" s="4" t="s">
        <v>38</v>
      </c>
      <c r="H1272" s="12" t="s">
        <v>152</v>
      </c>
      <c r="I1272" s="12" t="s">
        <v>40</v>
      </c>
      <c r="J1272" s="12" t="s">
        <v>110</v>
      </c>
      <c r="K1272" s="11">
        <v>35</v>
      </c>
      <c r="L1272" s="4" t="str">
        <f t="shared" si="76"/>
        <v>30-35</v>
      </c>
      <c r="M1272" s="12" t="s">
        <v>42</v>
      </c>
      <c r="N1272" s="12">
        <v>5</v>
      </c>
      <c r="O1272" s="12" t="s">
        <v>107</v>
      </c>
      <c r="P1272" s="6" t="s">
        <v>54</v>
      </c>
      <c r="R1272" s="7">
        <v>1</v>
      </c>
      <c r="AE1272" s="4">
        <f t="shared" si="77"/>
        <v>7.5</v>
      </c>
      <c r="AF1272" s="8">
        <f t="shared" si="78"/>
        <v>1</v>
      </c>
      <c r="AG1272" s="8">
        <v>7.43</v>
      </c>
      <c r="AH1272" s="4">
        <f t="shared" si="79"/>
        <v>2.5000000000000001E-2</v>
      </c>
      <c r="AI1272" s="4">
        <f t="shared" si="79"/>
        <v>0.18575</v>
      </c>
      <c r="AK1272" s="10">
        <f>R1272*(0.0144*(7.5^3.1))+S1272*(0.0162*(15^3.0252))+T1272*(0.0162*(25^3.0252))+U1272*(0.0162*(35^3.0252))+V1272*(0.0162*(45^3.0252))</f>
        <v>7.4310880735179419</v>
      </c>
    </row>
    <row r="1273" spans="1:37" ht="12.75" customHeight="1">
      <c r="A1273" s="12">
        <v>93</v>
      </c>
      <c r="B1273" s="12">
        <v>6</v>
      </c>
      <c r="C1273" s="12">
        <v>1</v>
      </c>
      <c r="D1273" s="5">
        <v>39490</v>
      </c>
      <c r="E1273" s="6" t="s">
        <v>37</v>
      </c>
      <c r="F1273" s="12" t="s">
        <v>38</v>
      </c>
      <c r="G1273" s="4" t="s">
        <v>38</v>
      </c>
      <c r="H1273" s="12" t="s">
        <v>152</v>
      </c>
      <c r="I1273" s="12" t="s">
        <v>40</v>
      </c>
      <c r="J1273" s="12" t="s">
        <v>110</v>
      </c>
      <c r="K1273" s="11">
        <v>35</v>
      </c>
      <c r="L1273" s="4" t="str">
        <f t="shared" si="76"/>
        <v>30-35</v>
      </c>
      <c r="M1273" s="12" t="s">
        <v>42</v>
      </c>
      <c r="N1273" s="12">
        <v>6</v>
      </c>
      <c r="O1273" s="12" t="s">
        <v>47</v>
      </c>
      <c r="P1273" s="12" t="s">
        <v>48</v>
      </c>
      <c r="R1273" s="15">
        <v>3</v>
      </c>
      <c r="AE1273" s="4">
        <f t="shared" si="77"/>
        <v>7.5</v>
      </c>
      <c r="AF1273" s="8">
        <f t="shared" si="78"/>
        <v>3</v>
      </c>
      <c r="AG1273" s="8">
        <v>37.020000000000003</v>
      </c>
      <c r="AH1273" s="4">
        <f t="shared" si="79"/>
        <v>7.4999999999999997E-2</v>
      </c>
      <c r="AI1273" s="4">
        <f t="shared" si="79"/>
        <v>0.9255000000000001</v>
      </c>
      <c r="AK1273" s="10">
        <f>Q1273*(0.0251*(2.5^3.076))+R1273*(0.0251*(7.5^3.076))+S1273*(0.0251*(15^3.076))</f>
        <v>37.024007256721397</v>
      </c>
    </row>
    <row r="1274" spans="1:37" ht="12.75" customHeight="1">
      <c r="A1274" s="12">
        <v>93</v>
      </c>
      <c r="B1274" s="12">
        <v>6</v>
      </c>
      <c r="C1274" s="12">
        <v>1</v>
      </c>
      <c r="D1274" s="5">
        <v>39490</v>
      </c>
      <c r="E1274" s="6" t="s">
        <v>37</v>
      </c>
      <c r="F1274" s="12" t="s">
        <v>38</v>
      </c>
      <c r="G1274" s="4" t="s">
        <v>38</v>
      </c>
      <c r="H1274" s="12" t="s">
        <v>152</v>
      </c>
      <c r="I1274" s="12" t="s">
        <v>40</v>
      </c>
      <c r="J1274" s="12" t="s">
        <v>110</v>
      </c>
      <c r="K1274" s="11">
        <v>35</v>
      </c>
      <c r="L1274" s="4" t="str">
        <f t="shared" si="76"/>
        <v>30-35</v>
      </c>
      <c r="M1274" s="12" t="s">
        <v>42</v>
      </c>
      <c r="N1274" s="12">
        <v>7</v>
      </c>
      <c r="O1274" s="12" t="s">
        <v>60</v>
      </c>
      <c r="P1274" s="12" t="s">
        <v>48</v>
      </c>
      <c r="R1274" s="15">
        <v>1</v>
      </c>
      <c r="AE1274" s="4">
        <f t="shared" si="77"/>
        <v>7.5</v>
      </c>
      <c r="AF1274" s="8">
        <f t="shared" si="78"/>
        <v>1</v>
      </c>
      <c r="AG1274" s="8">
        <v>7.04</v>
      </c>
      <c r="AH1274" s="4">
        <f t="shared" si="79"/>
        <v>2.5000000000000001E-2</v>
      </c>
      <c r="AI1274" s="4">
        <f t="shared" si="79"/>
        <v>0.17599999999999999</v>
      </c>
      <c r="AK1274" s="10">
        <f>Q1274*(0.0197*(2.5^2.9174))+R1274*(0.0197*(7.5^2.9174))+S1274*(0.0197*(15^2.9174))</f>
        <v>7.0367149081055116</v>
      </c>
    </row>
    <row r="1275" spans="1:37" ht="12.75" customHeight="1">
      <c r="A1275" s="12">
        <v>93</v>
      </c>
      <c r="B1275" s="12">
        <v>6</v>
      </c>
      <c r="C1275" s="12">
        <v>1</v>
      </c>
      <c r="D1275" s="5">
        <v>39490</v>
      </c>
      <c r="E1275" s="6" t="s">
        <v>37</v>
      </c>
      <c r="F1275" s="12" t="s">
        <v>38</v>
      </c>
      <c r="G1275" s="4" t="s">
        <v>38</v>
      </c>
      <c r="H1275" s="12" t="s">
        <v>152</v>
      </c>
      <c r="I1275" s="12" t="s">
        <v>40</v>
      </c>
      <c r="J1275" s="12" t="s">
        <v>110</v>
      </c>
      <c r="K1275" s="11">
        <v>35</v>
      </c>
      <c r="L1275" s="4" t="str">
        <f t="shared" si="76"/>
        <v>30-35</v>
      </c>
      <c r="M1275" s="12" t="s">
        <v>42</v>
      </c>
      <c r="N1275" s="12">
        <v>8</v>
      </c>
      <c r="O1275" s="12" t="s">
        <v>68</v>
      </c>
      <c r="P1275" s="6" t="s">
        <v>46</v>
      </c>
      <c r="S1275" s="7">
        <v>1</v>
      </c>
      <c r="AE1275" s="4">
        <f t="shared" si="77"/>
        <v>15</v>
      </c>
      <c r="AF1275" s="8">
        <f t="shared" si="78"/>
        <v>1</v>
      </c>
      <c r="AG1275" s="8">
        <v>39.630000000000003</v>
      </c>
      <c r="AH1275" s="4">
        <f t="shared" si="79"/>
        <v>2.5000000000000001E-2</v>
      </c>
      <c r="AI1275" s="4">
        <f t="shared" si="79"/>
        <v>0.99075000000000002</v>
      </c>
      <c r="AK1275" s="10">
        <f>Q1275*(0.0208*((2.5/1.21)^3))+R1275*(0.0208*((7.5/1.21)^3))+S1275*(0.0208*((15/1.21)^3))+T1275*(0.0079*(25^3.076))+U1275*(0.0079*(35^3.076))</f>
        <v>39.626069889775181</v>
      </c>
    </row>
    <row r="1276" spans="1:37" ht="12.75" customHeight="1">
      <c r="A1276" s="12">
        <v>93</v>
      </c>
      <c r="B1276" s="12">
        <v>6</v>
      </c>
      <c r="C1276" s="12">
        <v>1</v>
      </c>
      <c r="D1276" s="5">
        <v>39490</v>
      </c>
      <c r="E1276" s="6" t="s">
        <v>37</v>
      </c>
      <c r="F1276" s="12" t="s">
        <v>38</v>
      </c>
      <c r="G1276" s="4" t="s">
        <v>38</v>
      </c>
      <c r="H1276" s="12" t="s">
        <v>152</v>
      </c>
      <c r="I1276" s="12" t="s">
        <v>40</v>
      </c>
      <c r="J1276" s="12" t="s">
        <v>110</v>
      </c>
      <c r="K1276" s="11">
        <v>35</v>
      </c>
      <c r="L1276" s="4" t="str">
        <f t="shared" si="76"/>
        <v>30-35</v>
      </c>
      <c r="M1276" s="12" t="s">
        <v>42</v>
      </c>
      <c r="N1276" s="12">
        <v>9</v>
      </c>
      <c r="O1276" s="12" t="s">
        <v>50</v>
      </c>
      <c r="P1276" s="6" t="s">
        <v>46</v>
      </c>
      <c r="Q1276" s="7">
        <v>4</v>
      </c>
      <c r="R1276" s="15">
        <v>2</v>
      </c>
      <c r="AE1276" s="4">
        <f t="shared" si="77"/>
        <v>4.2</v>
      </c>
      <c r="AF1276" s="8">
        <f t="shared" si="78"/>
        <v>6</v>
      </c>
      <c r="AG1276" s="8">
        <v>13.23</v>
      </c>
      <c r="AH1276" s="4">
        <f t="shared" si="79"/>
        <v>0.15</v>
      </c>
      <c r="AI1276" s="4">
        <f t="shared" si="79"/>
        <v>0.33074999999999999</v>
      </c>
      <c r="AK1276" s="10">
        <f>Q1276*(0.0194*(2.5^2.8528))+R1276*(0.0194*(7.5^2.8528))+S1276*(0.0194*(15^2.8528))</f>
        <v>13.227153887224924</v>
      </c>
    </row>
    <row r="1277" spans="1:37" ht="12.75" customHeight="1">
      <c r="A1277" s="12">
        <v>93</v>
      </c>
      <c r="B1277" s="12">
        <v>6</v>
      </c>
      <c r="C1277" s="12">
        <v>1</v>
      </c>
      <c r="D1277" s="5">
        <v>39490</v>
      </c>
      <c r="E1277" s="6" t="s">
        <v>37</v>
      </c>
      <c r="F1277" s="12" t="s">
        <v>38</v>
      </c>
      <c r="G1277" s="4" t="s">
        <v>38</v>
      </c>
      <c r="H1277" s="12" t="s">
        <v>152</v>
      </c>
      <c r="I1277" s="12" t="s">
        <v>40</v>
      </c>
      <c r="J1277" s="12" t="s">
        <v>110</v>
      </c>
      <c r="K1277" s="11">
        <v>35</v>
      </c>
      <c r="L1277" s="4" t="str">
        <f t="shared" si="76"/>
        <v>30-35</v>
      </c>
      <c r="M1277" s="12" t="s">
        <v>42</v>
      </c>
      <c r="N1277" s="12">
        <v>10</v>
      </c>
      <c r="O1277" s="12" t="s">
        <v>163</v>
      </c>
      <c r="P1277" s="6" t="s">
        <v>46</v>
      </c>
      <c r="Q1277" s="7">
        <v>1</v>
      </c>
      <c r="AE1277" s="4">
        <f t="shared" si="77"/>
        <v>2.5</v>
      </c>
      <c r="AF1277" s="8">
        <f t="shared" si="78"/>
        <v>1</v>
      </c>
      <c r="AG1277" s="8">
        <v>0.32</v>
      </c>
      <c r="AH1277" s="4">
        <f t="shared" si="79"/>
        <v>2.5000000000000001E-2</v>
      </c>
      <c r="AI1277" s="4">
        <f t="shared" si="79"/>
        <v>8.0000000000000002E-3</v>
      </c>
      <c r="AK1277" s="10">
        <f>Q1277*(0.0252*(2.5^2.79))+R1277*(0.0252*(7.5^2.79))</f>
        <v>0.32482778073396174</v>
      </c>
    </row>
    <row r="1278" spans="1:37" s="11" customFormat="1" ht="12.75" customHeight="1">
      <c r="A1278" s="12">
        <v>94</v>
      </c>
      <c r="B1278" s="12">
        <v>6</v>
      </c>
      <c r="C1278" s="12">
        <v>1</v>
      </c>
      <c r="D1278" s="5">
        <v>39490</v>
      </c>
      <c r="E1278" s="6" t="s">
        <v>37</v>
      </c>
      <c r="F1278" s="12" t="s">
        <v>38</v>
      </c>
      <c r="G1278" s="4" t="s">
        <v>38</v>
      </c>
      <c r="H1278" s="12" t="s">
        <v>152</v>
      </c>
      <c r="I1278" s="12" t="s">
        <v>40</v>
      </c>
      <c r="J1278" s="12" t="s">
        <v>110</v>
      </c>
      <c r="K1278" s="11">
        <v>35</v>
      </c>
      <c r="L1278" s="4" t="str">
        <f t="shared" si="76"/>
        <v>30-35</v>
      </c>
      <c r="M1278" s="12" t="s">
        <v>42</v>
      </c>
      <c r="N1278" s="12">
        <v>1</v>
      </c>
      <c r="O1278" s="12" t="s">
        <v>60</v>
      </c>
      <c r="P1278" s="12" t="s">
        <v>48</v>
      </c>
      <c r="Q1278" s="7"/>
      <c r="R1278" s="15">
        <v>1</v>
      </c>
      <c r="S1278" s="7"/>
      <c r="T1278" s="7"/>
      <c r="U1278" s="7"/>
      <c r="V1278" s="7"/>
      <c r="W1278" s="7"/>
      <c r="X1278" s="7"/>
      <c r="Y1278" s="7"/>
      <c r="Z1278" s="7"/>
      <c r="AA1278" s="7"/>
      <c r="AB1278" s="7"/>
      <c r="AC1278" s="7"/>
      <c r="AD1278" s="7"/>
      <c r="AE1278" s="4">
        <f t="shared" si="77"/>
        <v>7.5</v>
      </c>
      <c r="AF1278" s="8">
        <f t="shared" si="78"/>
        <v>1</v>
      </c>
      <c r="AG1278" s="8">
        <v>7.04</v>
      </c>
      <c r="AH1278" s="4">
        <f t="shared" si="79"/>
        <v>2.5000000000000001E-2</v>
      </c>
      <c r="AI1278" s="4">
        <f t="shared" si="79"/>
        <v>0.17599999999999999</v>
      </c>
      <c r="AJ1278" s="4"/>
      <c r="AK1278" s="10">
        <f>Q1278*(0.0197*(2.5^2.9174))+R1278*(0.0197*(7.5^2.9174))+S1278*(0.0197*(15^2.9174))</f>
        <v>7.0367149081055116</v>
      </c>
    </row>
    <row r="1279" spans="1:37" ht="12.75" customHeight="1">
      <c r="A1279" s="12">
        <v>94</v>
      </c>
      <c r="B1279" s="12">
        <v>6</v>
      </c>
      <c r="C1279" s="12">
        <v>1</v>
      </c>
      <c r="D1279" s="5">
        <v>39490</v>
      </c>
      <c r="E1279" s="6" t="s">
        <v>37</v>
      </c>
      <c r="F1279" s="12" t="s">
        <v>38</v>
      </c>
      <c r="G1279" s="4" t="s">
        <v>38</v>
      </c>
      <c r="H1279" s="12" t="s">
        <v>152</v>
      </c>
      <c r="I1279" s="12" t="s">
        <v>40</v>
      </c>
      <c r="J1279" s="12" t="s">
        <v>110</v>
      </c>
      <c r="K1279" s="11">
        <v>35</v>
      </c>
      <c r="L1279" s="4" t="str">
        <f t="shared" si="76"/>
        <v>30-35</v>
      </c>
      <c r="M1279" s="12" t="s">
        <v>42</v>
      </c>
      <c r="N1279" s="12">
        <v>2</v>
      </c>
      <c r="O1279" s="12" t="s">
        <v>52</v>
      </c>
      <c r="P1279" s="6" t="s">
        <v>46</v>
      </c>
      <c r="R1279" s="15">
        <v>500</v>
      </c>
      <c r="AE1279" s="4">
        <f t="shared" si="77"/>
        <v>7.5</v>
      </c>
      <c r="AF1279" s="8">
        <f t="shared" si="78"/>
        <v>500</v>
      </c>
      <c r="AG1279" s="8">
        <v>839.85</v>
      </c>
      <c r="AH1279" s="4">
        <f t="shared" si="79"/>
        <v>12.5</v>
      </c>
      <c r="AI1279" s="4">
        <f t="shared" si="79"/>
        <v>20.99625</v>
      </c>
      <c r="AJ1279" s="13"/>
      <c r="AK1279" s="10">
        <f>Q1279*(0.01*(((2.5-1.82)/1.15)^3.208))+R1279*(0.01*(((7.5-1.82)/1.15)^3.208))+S1279*(0.01*(((15-1.82)/1.15)^3.208))+T1279*(0.01*(((25-1.82)/1.15)^3.208))</f>
        <v>839.84819553318073</v>
      </c>
    </row>
    <row r="1280" spans="1:37" ht="12.75" customHeight="1">
      <c r="A1280" s="12">
        <v>94</v>
      </c>
      <c r="B1280" s="12">
        <v>6</v>
      </c>
      <c r="C1280" s="12">
        <v>1</v>
      </c>
      <c r="D1280" s="5">
        <v>39490</v>
      </c>
      <c r="E1280" s="6" t="s">
        <v>37</v>
      </c>
      <c r="F1280" s="12" t="s">
        <v>38</v>
      </c>
      <c r="G1280" s="4" t="s">
        <v>38</v>
      </c>
      <c r="H1280" s="12" t="s">
        <v>152</v>
      </c>
      <c r="I1280" s="12" t="s">
        <v>40</v>
      </c>
      <c r="J1280" s="12" t="s">
        <v>110</v>
      </c>
      <c r="K1280" s="11">
        <v>35</v>
      </c>
      <c r="L1280" s="4" t="str">
        <f t="shared" si="76"/>
        <v>30-35</v>
      </c>
      <c r="M1280" s="12" t="s">
        <v>42</v>
      </c>
      <c r="N1280" s="12">
        <v>3</v>
      </c>
      <c r="O1280" s="12" t="s">
        <v>47</v>
      </c>
      <c r="P1280" s="12" t="s">
        <v>48</v>
      </c>
      <c r="R1280" s="15">
        <v>2</v>
      </c>
      <c r="AE1280" s="4">
        <f t="shared" si="77"/>
        <v>7.5</v>
      </c>
      <c r="AF1280" s="8">
        <f t="shared" si="78"/>
        <v>2</v>
      </c>
      <c r="AG1280" s="8">
        <v>24.68</v>
      </c>
      <c r="AH1280" s="4">
        <f t="shared" si="79"/>
        <v>0.05</v>
      </c>
      <c r="AI1280" s="4">
        <f t="shared" si="79"/>
        <v>0.61699999999999999</v>
      </c>
      <c r="AK1280" s="10">
        <f>Q1280*(0.0251*(2.5^3.076))+R1280*(0.0251*(7.5^3.076))+S1280*(0.0251*(15^3.076))</f>
        <v>24.682671504480933</v>
      </c>
    </row>
    <row r="1281" spans="1:37" ht="12.75" customHeight="1">
      <c r="A1281" s="12">
        <v>94</v>
      </c>
      <c r="B1281" s="12">
        <v>6</v>
      </c>
      <c r="C1281" s="12">
        <v>1</v>
      </c>
      <c r="D1281" s="5">
        <v>39490</v>
      </c>
      <c r="E1281" s="6" t="s">
        <v>37</v>
      </c>
      <c r="F1281" s="12" t="s">
        <v>38</v>
      </c>
      <c r="G1281" s="4" t="s">
        <v>38</v>
      </c>
      <c r="H1281" s="12" t="s">
        <v>152</v>
      </c>
      <c r="I1281" s="12" t="s">
        <v>40</v>
      </c>
      <c r="J1281" s="12" t="s">
        <v>110</v>
      </c>
      <c r="K1281" s="11">
        <v>35</v>
      </c>
      <c r="L1281" s="4" t="str">
        <f t="shared" si="76"/>
        <v>30-35</v>
      </c>
      <c r="M1281" s="12" t="s">
        <v>42</v>
      </c>
      <c r="N1281" s="12">
        <v>4</v>
      </c>
      <c r="O1281" s="12" t="s">
        <v>163</v>
      </c>
      <c r="P1281" s="6" t="s">
        <v>46</v>
      </c>
      <c r="Q1281" s="7">
        <v>3</v>
      </c>
      <c r="AE1281" s="4">
        <f t="shared" si="77"/>
        <v>2.5</v>
      </c>
      <c r="AF1281" s="8">
        <f t="shared" si="78"/>
        <v>3</v>
      </c>
      <c r="AG1281" s="8">
        <v>0.97</v>
      </c>
      <c r="AH1281" s="4">
        <f t="shared" si="79"/>
        <v>7.4999999999999997E-2</v>
      </c>
      <c r="AI1281" s="4">
        <f t="shared" si="79"/>
        <v>2.4250000000000001E-2</v>
      </c>
      <c r="AK1281" s="10">
        <f>Q1281*(0.0252*(2.5^2.79))+R1281*(0.0252*(7.5^2.79))</f>
        <v>0.97448334220188526</v>
      </c>
    </row>
    <row r="1282" spans="1:37" ht="12.75" customHeight="1">
      <c r="A1282" s="12">
        <v>94</v>
      </c>
      <c r="B1282" s="12">
        <v>6</v>
      </c>
      <c r="C1282" s="12">
        <v>1</v>
      </c>
      <c r="D1282" s="5">
        <v>39490</v>
      </c>
      <c r="E1282" s="6" t="s">
        <v>37</v>
      </c>
      <c r="F1282" s="12" t="s">
        <v>38</v>
      </c>
      <c r="G1282" s="4" t="s">
        <v>38</v>
      </c>
      <c r="H1282" s="12" t="s">
        <v>152</v>
      </c>
      <c r="I1282" s="12" t="s">
        <v>40</v>
      </c>
      <c r="J1282" s="12" t="s">
        <v>110</v>
      </c>
      <c r="K1282" s="11">
        <v>35</v>
      </c>
      <c r="L1282" s="4" t="str">
        <f t="shared" ref="L1282:L1345" si="80">IF(K1282&lt;=5,"0-5",IF(K1282&lt;=10,"5-10",IF(K1282&lt;=15,"10-15",IF(K1282&lt;=20,"15-20",IF(K1282&lt;=25,"20-25",IF(K1282&lt;=30,"25-30",IF(K1282&lt;=35,"30-35","35-40")))))))</f>
        <v>30-35</v>
      </c>
      <c r="M1282" s="12" t="s">
        <v>42</v>
      </c>
      <c r="N1282" s="12">
        <v>5</v>
      </c>
      <c r="O1282" s="12" t="s">
        <v>68</v>
      </c>
      <c r="P1282" s="6" t="s">
        <v>46</v>
      </c>
      <c r="S1282" s="7">
        <v>2</v>
      </c>
      <c r="AE1282" s="4">
        <f t="shared" ref="AE1282:AE1345" si="81">ROUND(((Q1282*2.5)+(R1282*7.5)+(S1282*15)+(T1282*25)+(U1282*35)+(V1282*45)+(W1282*55)+(X1282*65)+(Y1282*75)+(Z1282*85)+(AA1282*95)+(AB1282*105)+(AC1282*115)+(AD1282*195))/(SUM(Q1282:AD1282)),1)</f>
        <v>15</v>
      </c>
      <c r="AF1282" s="8">
        <f t="shared" ref="AF1282:AF1345" si="82">SUM(Q1282:AD1282)</f>
        <v>2</v>
      </c>
      <c r="AG1282" s="8">
        <v>79.25</v>
      </c>
      <c r="AH1282" s="4">
        <f t="shared" ref="AH1282:AI1345" si="83">AF1282/40</f>
        <v>0.05</v>
      </c>
      <c r="AI1282" s="4">
        <f t="shared" si="83"/>
        <v>1.98125</v>
      </c>
      <c r="AK1282" s="10">
        <f>Q1282*(0.0208*((2.5/1.21)^3))+R1282*(0.0208*((7.5/1.21)^3))+S1282*(0.0208*((15/1.21)^3))+T1282*(0.0079*(25^3.076))+U1282*(0.0079*(35^3.076))</f>
        <v>79.252139779550362</v>
      </c>
    </row>
    <row r="1283" spans="1:37" ht="12.75" customHeight="1">
      <c r="A1283" s="12">
        <v>94</v>
      </c>
      <c r="B1283" s="12">
        <v>6</v>
      </c>
      <c r="C1283" s="12">
        <v>1</v>
      </c>
      <c r="D1283" s="5">
        <v>39490</v>
      </c>
      <c r="E1283" s="6" t="s">
        <v>37</v>
      </c>
      <c r="F1283" s="12" t="s">
        <v>38</v>
      </c>
      <c r="G1283" s="4" t="s">
        <v>38</v>
      </c>
      <c r="H1283" s="12" t="s">
        <v>152</v>
      </c>
      <c r="I1283" s="12" t="s">
        <v>40</v>
      </c>
      <c r="J1283" s="12" t="s">
        <v>110</v>
      </c>
      <c r="K1283" s="11">
        <v>35</v>
      </c>
      <c r="L1283" s="4" t="str">
        <f t="shared" si="80"/>
        <v>30-35</v>
      </c>
      <c r="M1283" s="12" t="s">
        <v>42</v>
      </c>
      <c r="N1283" s="12">
        <v>6</v>
      </c>
      <c r="O1283" s="12" t="s">
        <v>112</v>
      </c>
      <c r="P1283" s="6" t="s">
        <v>44</v>
      </c>
      <c r="S1283" s="7">
        <v>9</v>
      </c>
      <c r="T1283" s="7">
        <v>1</v>
      </c>
      <c r="AE1283" s="4">
        <f t="shared" si="81"/>
        <v>16</v>
      </c>
      <c r="AF1283" s="8">
        <f t="shared" si="82"/>
        <v>10</v>
      </c>
      <c r="AG1283" s="8">
        <v>454.09</v>
      </c>
      <c r="AH1283" s="4">
        <f t="shared" si="83"/>
        <v>0.25</v>
      </c>
      <c r="AI1283" s="4">
        <f t="shared" si="83"/>
        <v>11.35225</v>
      </c>
      <c r="AK1283" s="10">
        <f>Q1283*(0.0099*(2.5^2.999))+R1283*(0.0099*(7.5^2.999))+S1283*(0.0099*(15^2.999))+T1283*(0.0099*(25^2.999))</f>
        <v>454.08963775997768</v>
      </c>
    </row>
    <row r="1284" spans="1:37" ht="12.75" customHeight="1">
      <c r="A1284" s="12">
        <v>94</v>
      </c>
      <c r="B1284" s="12">
        <v>6</v>
      </c>
      <c r="C1284" s="12">
        <v>1</v>
      </c>
      <c r="D1284" s="5">
        <v>39490</v>
      </c>
      <c r="E1284" s="6" t="s">
        <v>37</v>
      </c>
      <c r="F1284" s="12" t="s">
        <v>38</v>
      </c>
      <c r="G1284" s="4" t="s">
        <v>38</v>
      </c>
      <c r="H1284" s="12" t="s">
        <v>152</v>
      </c>
      <c r="I1284" s="12" t="s">
        <v>40</v>
      </c>
      <c r="J1284" s="12" t="s">
        <v>110</v>
      </c>
      <c r="K1284" s="11">
        <v>35</v>
      </c>
      <c r="L1284" s="4" t="str">
        <f t="shared" si="80"/>
        <v>30-35</v>
      </c>
      <c r="M1284" s="12" t="s">
        <v>42</v>
      </c>
      <c r="N1284" s="12">
        <v>7</v>
      </c>
      <c r="O1284" s="12" t="s">
        <v>143</v>
      </c>
      <c r="P1284" s="6" t="s">
        <v>81</v>
      </c>
      <c r="S1284" s="7">
        <v>3</v>
      </c>
      <c r="AE1284" s="4">
        <f t="shared" si="81"/>
        <v>15</v>
      </c>
      <c r="AF1284" s="8">
        <f t="shared" si="82"/>
        <v>3</v>
      </c>
      <c r="AG1284" s="8">
        <v>92.14</v>
      </c>
      <c r="AH1284" s="4">
        <f t="shared" si="83"/>
        <v>7.4999999999999997E-2</v>
      </c>
      <c r="AI1284" s="4">
        <f t="shared" si="83"/>
        <v>2.3035000000000001</v>
      </c>
      <c r="AK1284" s="10">
        <f>Q1284*(0.0091*(2.5^3))+R1284*(0.0091*(7.5^3))+S1284*(0.0091*(15^3))</f>
        <v>92.137500000000003</v>
      </c>
    </row>
    <row r="1285" spans="1:37" ht="12.75" customHeight="1">
      <c r="A1285" s="12">
        <v>95</v>
      </c>
      <c r="B1285" s="12">
        <v>6</v>
      </c>
      <c r="C1285" s="12">
        <v>1</v>
      </c>
      <c r="D1285" s="5">
        <v>39490</v>
      </c>
      <c r="E1285" s="6" t="s">
        <v>37</v>
      </c>
      <c r="F1285" s="12" t="s">
        <v>38</v>
      </c>
      <c r="G1285" s="4" t="s">
        <v>38</v>
      </c>
      <c r="H1285" s="12" t="s">
        <v>152</v>
      </c>
      <c r="I1285" s="12" t="s">
        <v>57</v>
      </c>
      <c r="J1285" s="12" t="s">
        <v>110</v>
      </c>
      <c r="K1285" s="11">
        <v>33</v>
      </c>
      <c r="L1285" s="4" t="str">
        <f t="shared" si="80"/>
        <v>30-35</v>
      </c>
      <c r="M1285" s="12" t="s">
        <v>42</v>
      </c>
      <c r="N1285" s="12">
        <v>1</v>
      </c>
      <c r="O1285" s="12" t="s">
        <v>62</v>
      </c>
      <c r="P1285" s="12" t="s">
        <v>63</v>
      </c>
      <c r="R1285" s="7">
        <v>1</v>
      </c>
      <c r="AE1285" s="4">
        <f t="shared" si="81"/>
        <v>7.5</v>
      </c>
      <c r="AF1285" s="8">
        <f t="shared" si="82"/>
        <v>1</v>
      </c>
      <c r="AG1285" s="8">
        <v>6.22</v>
      </c>
      <c r="AH1285" s="4">
        <f t="shared" si="83"/>
        <v>2.5000000000000001E-2</v>
      </c>
      <c r="AI1285" s="4">
        <f t="shared" si="83"/>
        <v>0.1555</v>
      </c>
      <c r="AK1285" s="10">
        <f>R1285*(0.0114*(7.5^3.128))+S1285*(0.0114*(15^3.128))+T1285*(0.0114*(25^3.128))+U1285*(0.0114*(35^3.128))</f>
        <v>6.2243855127961885</v>
      </c>
    </row>
    <row r="1286" spans="1:37" ht="12.75" customHeight="1">
      <c r="A1286" s="12">
        <v>95</v>
      </c>
      <c r="B1286" s="12">
        <v>6</v>
      </c>
      <c r="C1286" s="12">
        <v>1</v>
      </c>
      <c r="D1286" s="5">
        <v>39490</v>
      </c>
      <c r="E1286" s="6" t="s">
        <v>37</v>
      </c>
      <c r="F1286" s="12" t="s">
        <v>38</v>
      </c>
      <c r="G1286" s="4" t="s">
        <v>38</v>
      </c>
      <c r="H1286" s="12" t="s">
        <v>152</v>
      </c>
      <c r="I1286" s="12" t="s">
        <v>57</v>
      </c>
      <c r="J1286" s="12" t="s">
        <v>110</v>
      </c>
      <c r="K1286" s="11">
        <v>33</v>
      </c>
      <c r="L1286" s="4" t="str">
        <f t="shared" si="80"/>
        <v>30-35</v>
      </c>
      <c r="M1286" s="12" t="s">
        <v>42</v>
      </c>
      <c r="N1286" s="12">
        <v>2</v>
      </c>
      <c r="O1286" s="12" t="s">
        <v>59</v>
      </c>
      <c r="P1286" s="6" t="s">
        <v>46</v>
      </c>
      <c r="S1286" s="15">
        <v>1</v>
      </c>
      <c r="AE1286" s="4">
        <f t="shared" si="81"/>
        <v>15</v>
      </c>
      <c r="AF1286" s="8">
        <f t="shared" si="82"/>
        <v>1</v>
      </c>
      <c r="AG1286" s="8">
        <v>37.94</v>
      </c>
      <c r="AH1286" s="4">
        <f t="shared" si="83"/>
        <v>2.5000000000000001E-2</v>
      </c>
      <c r="AI1286" s="4">
        <f t="shared" si="83"/>
        <v>0.9484999999999999</v>
      </c>
      <c r="AK1286" s="10">
        <f>Q1286*(0.0093*(2.5^3.07))+R1286*(0.0093*(7.5^3.07))+S1286*(0.0093*(15^3.07))+T1286*(0.0126*(25^3.0673))</f>
        <v>37.938758397924737</v>
      </c>
    </row>
    <row r="1287" spans="1:37" s="13" customFormat="1" ht="12.75" customHeight="1">
      <c r="A1287" s="12">
        <v>95</v>
      </c>
      <c r="B1287" s="12">
        <v>6</v>
      </c>
      <c r="C1287" s="12">
        <v>1</v>
      </c>
      <c r="D1287" s="5">
        <v>39490</v>
      </c>
      <c r="E1287" s="6" t="s">
        <v>37</v>
      </c>
      <c r="F1287" s="12" t="s">
        <v>38</v>
      </c>
      <c r="G1287" s="4" t="s">
        <v>38</v>
      </c>
      <c r="H1287" s="12" t="s">
        <v>152</v>
      </c>
      <c r="I1287" s="12" t="s">
        <v>57</v>
      </c>
      <c r="J1287" s="12" t="s">
        <v>110</v>
      </c>
      <c r="K1287" s="11">
        <v>33</v>
      </c>
      <c r="L1287" s="4" t="str">
        <f t="shared" si="80"/>
        <v>30-35</v>
      </c>
      <c r="M1287" s="12" t="s">
        <v>42</v>
      </c>
      <c r="N1287" s="12">
        <v>3</v>
      </c>
      <c r="O1287" s="12" t="s">
        <v>47</v>
      </c>
      <c r="P1287" s="12" t="s">
        <v>48</v>
      </c>
      <c r="Q1287" s="7"/>
      <c r="R1287" s="7">
        <v>6</v>
      </c>
      <c r="S1287" s="7"/>
      <c r="T1287" s="7"/>
      <c r="U1287" s="7"/>
      <c r="V1287" s="7"/>
      <c r="W1287" s="7"/>
      <c r="X1287" s="7"/>
      <c r="Y1287" s="7"/>
      <c r="Z1287" s="7"/>
      <c r="AA1287" s="7"/>
      <c r="AB1287" s="7"/>
      <c r="AC1287" s="7"/>
      <c r="AD1287" s="7"/>
      <c r="AE1287" s="4">
        <f t="shared" si="81"/>
        <v>7.5</v>
      </c>
      <c r="AF1287" s="8">
        <f t="shared" si="82"/>
        <v>6</v>
      </c>
      <c r="AG1287" s="8">
        <v>74.05</v>
      </c>
      <c r="AH1287" s="4">
        <f t="shared" si="83"/>
        <v>0.15</v>
      </c>
      <c r="AI1287" s="4">
        <f t="shared" si="83"/>
        <v>1.8512499999999998</v>
      </c>
      <c r="AJ1287" s="4"/>
      <c r="AK1287" s="10">
        <f>Q1287*(0.0251*(2.5^3.076))+R1287*(0.0251*(7.5^3.076))+S1287*(0.0251*(15^3.076))</f>
        <v>74.048014513442794</v>
      </c>
    </row>
    <row r="1288" spans="1:37" ht="12.75" customHeight="1">
      <c r="A1288" s="12">
        <v>95</v>
      </c>
      <c r="B1288" s="12">
        <v>6</v>
      </c>
      <c r="C1288" s="12">
        <v>1</v>
      </c>
      <c r="D1288" s="5">
        <v>39490</v>
      </c>
      <c r="E1288" s="6" t="s">
        <v>37</v>
      </c>
      <c r="F1288" s="12" t="s">
        <v>38</v>
      </c>
      <c r="G1288" s="4" t="s">
        <v>38</v>
      </c>
      <c r="H1288" s="12" t="s">
        <v>152</v>
      </c>
      <c r="I1288" s="12" t="s">
        <v>57</v>
      </c>
      <c r="J1288" s="12" t="s">
        <v>110</v>
      </c>
      <c r="K1288" s="11">
        <v>33</v>
      </c>
      <c r="L1288" s="4" t="str">
        <f t="shared" si="80"/>
        <v>30-35</v>
      </c>
      <c r="M1288" s="12" t="s">
        <v>42</v>
      </c>
      <c r="N1288" s="12">
        <v>4</v>
      </c>
      <c r="O1288" s="12" t="s">
        <v>52</v>
      </c>
      <c r="P1288" s="6" t="s">
        <v>46</v>
      </c>
      <c r="R1288" s="7">
        <v>30</v>
      </c>
      <c r="S1288" s="15">
        <v>500</v>
      </c>
      <c r="AE1288" s="4">
        <f t="shared" si="81"/>
        <v>14.6</v>
      </c>
      <c r="AF1288" s="8">
        <f t="shared" si="82"/>
        <v>530</v>
      </c>
      <c r="AG1288" s="8">
        <v>12551.25</v>
      </c>
      <c r="AH1288" s="4">
        <f t="shared" si="83"/>
        <v>13.25</v>
      </c>
      <c r="AI1288" s="4">
        <f t="shared" si="83"/>
        <v>313.78125</v>
      </c>
      <c r="AK1288" s="10">
        <f>Q1288*(0.01*(((2.5-1.82)/1.15)^3.208))+R1288*(0.01*(((7.5-1.82)/1.15)^3.208))+S1288*(0.01*(((15-1.82)/1.15)^3.208))+T1288*(0.01*(((25-1.82)/1.15)^3.208))</f>
        <v>12551.25311240197</v>
      </c>
    </row>
    <row r="1289" spans="1:37" ht="12.75" customHeight="1">
      <c r="A1289" s="12">
        <v>95</v>
      </c>
      <c r="B1289" s="12">
        <v>6</v>
      </c>
      <c r="C1289" s="12">
        <v>1</v>
      </c>
      <c r="D1289" s="5">
        <v>39490</v>
      </c>
      <c r="E1289" s="6" t="s">
        <v>37</v>
      </c>
      <c r="F1289" s="12" t="s">
        <v>38</v>
      </c>
      <c r="G1289" s="4" t="s">
        <v>38</v>
      </c>
      <c r="H1289" s="12" t="s">
        <v>152</v>
      </c>
      <c r="I1289" s="12" t="s">
        <v>57</v>
      </c>
      <c r="J1289" s="12" t="s">
        <v>110</v>
      </c>
      <c r="K1289" s="11">
        <v>33</v>
      </c>
      <c r="L1289" s="4" t="str">
        <f t="shared" si="80"/>
        <v>30-35</v>
      </c>
      <c r="M1289" s="12" t="s">
        <v>42</v>
      </c>
      <c r="N1289" s="12">
        <v>5</v>
      </c>
      <c r="O1289" s="12" t="s">
        <v>49</v>
      </c>
      <c r="P1289" s="6" t="s">
        <v>46</v>
      </c>
      <c r="R1289" s="15">
        <v>1</v>
      </c>
      <c r="AE1289" s="4">
        <f t="shared" si="81"/>
        <v>7.5</v>
      </c>
      <c r="AF1289" s="8">
        <f t="shared" si="82"/>
        <v>1</v>
      </c>
      <c r="AG1289" s="8">
        <v>6.09</v>
      </c>
      <c r="AH1289" s="4">
        <f t="shared" si="83"/>
        <v>2.5000000000000001E-2</v>
      </c>
      <c r="AI1289" s="4">
        <f t="shared" si="83"/>
        <v>0.15225</v>
      </c>
      <c r="AK1289" s="10">
        <f>Q1289*(0.007*(2.5^3.39))+R1289*(0.0126*(7.5^3.0673))+S1289*(0.0126*(15^3.0673))+T1289*(0.0126*(25^3.0673))+U1289*(0.0126*(35^3.0673))</f>
        <v>6.0875978967715536</v>
      </c>
    </row>
    <row r="1290" spans="1:37" ht="12.75" customHeight="1">
      <c r="A1290" s="12">
        <v>95</v>
      </c>
      <c r="B1290" s="12">
        <v>6</v>
      </c>
      <c r="C1290" s="12">
        <v>1</v>
      </c>
      <c r="D1290" s="5">
        <v>39490</v>
      </c>
      <c r="E1290" s="6" t="s">
        <v>37</v>
      </c>
      <c r="F1290" s="12" t="s">
        <v>38</v>
      </c>
      <c r="G1290" s="4" t="s">
        <v>38</v>
      </c>
      <c r="H1290" s="12" t="s">
        <v>152</v>
      </c>
      <c r="I1290" s="12" t="s">
        <v>57</v>
      </c>
      <c r="J1290" s="12" t="s">
        <v>110</v>
      </c>
      <c r="K1290" s="11">
        <v>33</v>
      </c>
      <c r="L1290" s="4" t="str">
        <f t="shared" si="80"/>
        <v>30-35</v>
      </c>
      <c r="M1290" s="12" t="s">
        <v>42</v>
      </c>
      <c r="N1290" s="12">
        <v>6</v>
      </c>
      <c r="O1290" s="12" t="s">
        <v>127</v>
      </c>
      <c r="P1290" s="12" t="s">
        <v>46</v>
      </c>
      <c r="S1290" s="7">
        <v>1</v>
      </c>
      <c r="AE1290" s="4">
        <f t="shared" si="81"/>
        <v>15</v>
      </c>
      <c r="AF1290" s="8">
        <f t="shared" si="82"/>
        <v>1</v>
      </c>
      <c r="AG1290" s="8">
        <v>67.69</v>
      </c>
      <c r="AH1290" s="4">
        <f t="shared" si="83"/>
        <v>2.5000000000000001E-2</v>
      </c>
      <c r="AI1290" s="4">
        <f t="shared" si="83"/>
        <v>1.69225</v>
      </c>
      <c r="AJ1290" s="9"/>
      <c r="AK1290" s="10">
        <f>Q1290*(0.0201*(2.5^2.9992))+R1290*(0.0201*(7.5^2.9992))+S1290*(0.0201*(15^2.9992))+T1290*(0.0201*(25^2.9992))+U1290*(0.0201*(35^2.9992))</f>
        <v>67.690693197082425</v>
      </c>
    </row>
    <row r="1291" spans="1:37" ht="12.75" customHeight="1">
      <c r="A1291" s="12">
        <v>95</v>
      </c>
      <c r="B1291" s="12">
        <v>6</v>
      </c>
      <c r="C1291" s="12">
        <v>1</v>
      </c>
      <c r="D1291" s="5">
        <v>39490</v>
      </c>
      <c r="E1291" s="6" t="s">
        <v>37</v>
      </c>
      <c r="F1291" s="12" t="s">
        <v>38</v>
      </c>
      <c r="G1291" s="4" t="s">
        <v>38</v>
      </c>
      <c r="H1291" s="12" t="s">
        <v>152</v>
      </c>
      <c r="I1291" s="12" t="s">
        <v>57</v>
      </c>
      <c r="J1291" s="12" t="s">
        <v>110</v>
      </c>
      <c r="K1291" s="11">
        <v>33</v>
      </c>
      <c r="L1291" s="4" t="str">
        <f t="shared" si="80"/>
        <v>30-35</v>
      </c>
      <c r="M1291" s="12" t="s">
        <v>42</v>
      </c>
      <c r="N1291" s="12">
        <v>7</v>
      </c>
      <c r="O1291" s="12" t="s">
        <v>60</v>
      </c>
      <c r="P1291" s="12" t="s">
        <v>48</v>
      </c>
      <c r="R1291" s="15">
        <v>1</v>
      </c>
      <c r="AE1291" s="4">
        <f t="shared" si="81"/>
        <v>7.5</v>
      </c>
      <c r="AF1291" s="8">
        <f t="shared" si="82"/>
        <v>1</v>
      </c>
      <c r="AG1291" s="8">
        <v>7.04</v>
      </c>
      <c r="AH1291" s="4">
        <f t="shared" si="83"/>
        <v>2.5000000000000001E-2</v>
      </c>
      <c r="AI1291" s="4">
        <f t="shared" si="83"/>
        <v>0.17599999999999999</v>
      </c>
      <c r="AK1291" s="10">
        <f>Q1291*(0.0197*(2.5^2.9174))+R1291*(0.0197*(7.5^2.9174))+S1291*(0.0197*(15^2.9174))</f>
        <v>7.0367149081055116</v>
      </c>
    </row>
    <row r="1292" spans="1:37" ht="12.75" customHeight="1">
      <c r="A1292" s="12">
        <v>95</v>
      </c>
      <c r="B1292" s="12">
        <v>6</v>
      </c>
      <c r="C1292" s="12">
        <v>1</v>
      </c>
      <c r="D1292" s="5">
        <v>39490</v>
      </c>
      <c r="E1292" s="6" t="s">
        <v>37</v>
      </c>
      <c r="F1292" s="12" t="s">
        <v>38</v>
      </c>
      <c r="G1292" s="4" t="s">
        <v>38</v>
      </c>
      <c r="H1292" s="12" t="s">
        <v>152</v>
      </c>
      <c r="I1292" s="12" t="s">
        <v>57</v>
      </c>
      <c r="J1292" s="12" t="s">
        <v>110</v>
      </c>
      <c r="K1292" s="11">
        <v>33</v>
      </c>
      <c r="L1292" s="4" t="str">
        <f t="shared" si="80"/>
        <v>30-35</v>
      </c>
      <c r="M1292" s="12" t="s">
        <v>42</v>
      </c>
      <c r="N1292" s="12">
        <v>8</v>
      </c>
      <c r="O1292" s="12" t="s">
        <v>53</v>
      </c>
      <c r="P1292" s="12" t="s">
        <v>54</v>
      </c>
      <c r="R1292" s="15">
        <v>1</v>
      </c>
      <c r="AE1292" s="4">
        <f t="shared" si="81"/>
        <v>7.5</v>
      </c>
      <c r="AF1292" s="8">
        <f t="shared" si="82"/>
        <v>1</v>
      </c>
      <c r="AG1292" s="8">
        <v>8.44</v>
      </c>
      <c r="AH1292" s="4">
        <f t="shared" si="83"/>
        <v>2.5000000000000001E-2</v>
      </c>
      <c r="AI1292" s="4">
        <f t="shared" si="83"/>
        <v>0.21099999999999999</v>
      </c>
      <c r="AK1292" s="10">
        <f>Q1292*(0.026*(2.5^2.87))+R1292*(0.026*(7.5^2.87))+S1292*(0.0236*((15/1.1)^2.975))+T1292*(0.0236*((25/1.1)^2.975))+U1292*(0.0236*((35/1.1)^2.975))</f>
        <v>8.441102499635198</v>
      </c>
    </row>
    <row r="1293" spans="1:37" ht="12.75" customHeight="1">
      <c r="A1293" s="12">
        <v>95</v>
      </c>
      <c r="B1293" s="12">
        <v>6</v>
      </c>
      <c r="C1293" s="12">
        <v>1</v>
      </c>
      <c r="D1293" s="5">
        <v>39490</v>
      </c>
      <c r="E1293" s="6" t="s">
        <v>37</v>
      </c>
      <c r="F1293" s="12" t="s">
        <v>38</v>
      </c>
      <c r="G1293" s="4" t="s">
        <v>38</v>
      </c>
      <c r="H1293" s="12" t="s">
        <v>152</v>
      </c>
      <c r="I1293" s="12" t="s">
        <v>57</v>
      </c>
      <c r="J1293" s="12" t="s">
        <v>110</v>
      </c>
      <c r="K1293" s="11">
        <v>33</v>
      </c>
      <c r="L1293" s="4" t="str">
        <f t="shared" si="80"/>
        <v>30-35</v>
      </c>
      <c r="M1293" s="12" t="s">
        <v>42</v>
      </c>
      <c r="N1293" s="12">
        <v>9</v>
      </c>
      <c r="O1293" s="12" t="s">
        <v>66</v>
      </c>
      <c r="P1293" s="12" t="s">
        <v>46</v>
      </c>
      <c r="R1293" s="15">
        <v>4</v>
      </c>
      <c r="AE1293" s="4">
        <f t="shared" si="81"/>
        <v>7.5</v>
      </c>
      <c r="AF1293" s="8">
        <f t="shared" si="82"/>
        <v>4</v>
      </c>
      <c r="AG1293" s="8">
        <v>25.19</v>
      </c>
      <c r="AH1293" s="4">
        <f t="shared" si="83"/>
        <v>0.1</v>
      </c>
      <c r="AI1293" s="4">
        <f t="shared" si="83"/>
        <v>0.62975000000000003</v>
      </c>
      <c r="AK1293" s="10">
        <f>Q1293*(0.0213*(2.5^2.8235))+R1293*(0.0213*(7.5^2.8235))</f>
        <v>25.186920534157501</v>
      </c>
    </row>
    <row r="1294" spans="1:37" ht="12.75" customHeight="1">
      <c r="A1294" s="12">
        <v>96</v>
      </c>
      <c r="B1294" s="12">
        <v>6</v>
      </c>
      <c r="C1294" s="12">
        <v>2</v>
      </c>
      <c r="D1294" s="5">
        <v>39490</v>
      </c>
      <c r="E1294" s="6" t="s">
        <v>73</v>
      </c>
      <c r="F1294" s="12" t="s">
        <v>74</v>
      </c>
      <c r="G1294" s="4" t="s">
        <v>74</v>
      </c>
      <c r="H1294" s="12" t="s">
        <v>165</v>
      </c>
      <c r="I1294" s="12" t="s">
        <v>40</v>
      </c>
      <c r="J1294" s="12" t="s">
        <v>110</v>
      </c>
      <c r="K1294" s="11">
        <v>15</v>
      </c>
      <c r="L1294" s="4" t="str">
        <f t="shared" si="80"/>
        <v>10-15</v>
      </c>
      <c r="M1294" s="12" t="s">
        <v>42</v>
      </c>
      <c r="N1294" s="12">
        <v>1</v>
      </c>
      <c r="O1294" s="12" t="s">
        <v>95</v>
      </c>
      <c r="P1294" s="6" t="s">
        <v>56</v>
      </c>
      <c r="T1294" s="7">
        <v>7</v>
      </c>
      <c r="AE1294" s="4">
        <f t="shared" si="81"/>
        <v>25</v>
      </c>
      <c r="AF1294" s="8">
        <f t="shared" si="82"/>
        <v>7</v>
      </c>
      <c r="AG1294" s="8">
        <v>2167.54</v>
      </c>
      <c r="AH1294" s="4">
        <f t="shared" si="83"/>
        <v>0.17499999999999999</v>
      </c>
      <c r="AI1294" s="4">
        <f t="shared" si="83"/>
        <v>54.188499999999998</v>
      </c>
      <c r="AK1294" s="10">
        <f>S1294*(0.0204*(15^2.991))+T1294*(0.0204*(25^2.991))+U1294*(0.0204*(35^2.991))</f>
        <v>2167.538266356944</v>
      </c>
    </row>
    <row r="1295" spans="1:37" ht="12.75" customHeight="1">
      <c r="A1295" s="12">
        <v>96</v>
      </c>
      <c r="B1295" s="12">
        <v>6</v>
      </c>
      <c r="C1295" s="12">
        <v>2</v>
      </c>
      <c r="D1295" s="5">
        <v>39490</v>
      </c>
      <c r="E1295" s="6" t="s">
        <v>73</v>
      </c>
      <c r="F1295" s="12" t="s">
        <v>74</v>
      </c>
      <c r="G1295" s="4" t="s">
        <v>74</v>
      </c>
      <c r="H1295" s="12" t="s">
        <v>165</v>
      </c>
      <c r="I1295" s="12" t="s">
        <v>40</v>
      </c>
      <c r="J1295" s="12" t="s">
        <v>110</v>
      </c>
      <c r="K1295" s="11">
        <v>15</v>
      </c>
      <c r="L1295" s="4" t="str">
        <f t="shared" si="80"/>
        <v>10-15</v>
      </c>
      <c r="M1295" s="12" t="s">
        <v>42</v>
      </c>
      <c r="N1295" s="12">
        <v>2</v>
      </c>
      <c r="O1295" s="12" t="s">
        <v>79</v>
      </c>
      <c r="P1295" s="12" t="s">
        <v>54</v>
      </c>
      <c r="S1295" s="7">
        <v>4</v>
      </c>
      <c r="T1295" s="7">
        <v>3</v>
      </c>
      <c r="AE1295" s="4">
        <f t="shared" si="81"/>
        <v>19.3</v>
      </c>
      <c r="AF1295" s="8">
        <f t="shared" si="82"/>
        <v>7</v>
      </c>
      <c r="AG1295" s="8">
        <v>1228.22</v>
      </c>
      <c r="AH1295" s="4">
        <f t="shared" si="83"/>
        <v>0.17499999999999999</v>
      </c>
      <c r="AI1295" s="4">
        <f t="shared" si="83"/>
        <v>30.705500000000001</v>
      </c>
      <c r="AK1295" s="10">
        <f>Q1295*(0.024*(2.5^2.93))+R1295*(0.024*(7.5^2.93))+S1295*(0.0225*((15/1.03416)^3))+T1295*(0.0225*((25/1.03416)^3))+U1295*(0.0225*((35/1.03416)^3))</f>
        <v>1228.2208185436775</v>
      </c>
    </row>
    <row r="1296" spans="1:37" s="13" customFormat="1" ht="12.75" customHeight="1">
      <c r="A1296" s="12">
        <v>96</v>
      </c>
      <c r="B1296" s="12">
        <v>6</v>
      </c>
      <c r="C1296" s="12">
        <v>2</v>
      </c>
      <c r="D1296" s="5">
        <v>39490</v>
      </c>
      <c r="E1296" s="6" t="s">
        <v>73</v>
      </c>
      <c r="F1296" s="12" t="s">
        <v>74</v>
      </c>
      <c r="G1296" s="4" t="s">
        <v>74</v>
      </c>
      <c r="H1296" s="12" t="s">
        <v>165</v>
      </c>
      <c r="I1296" s="12" t="s">
        <v>40</v>
      </c>
      <c r="J1296" s="12" t="s">
        <v>110</v>
      </c>
      <c r="K1296" s="11">
        <v>15</v>
      </c>
      <c r="L1296" s="4" t="str">
        <f t="shared" si="80"/>
        <v>10-15</v>
      </c>
      <c r="M1296" s="12" t="s">
        <v>42</v>
      </c>
      <c r="N1296" s="12">
        <v>3</v>
      </c>
      <c r="O1296" s="12" t="s">
        <v>53</v>
      </c>
      <c r="P1296" s="12" t="s">
        <v>54</v>
      </c>
      <c r="Q1296" s="7"/>
      <c r="R1296" s="7"/>
      <c r="S1296" s="7">
        <v>8</v>
      </c>
      <c r="T1296" s="7">
        <v>2</v>
      </c>
      <c r="U1296" s="7"/>
      <c r="V1296" s="7"/>
      <c r="W1296" s="7"/>
      <c r="X1296" s="7"/>
      <c r="Y1296" s="7"/>
      <c r="Z1296" s="7"/>
      <c r="AA1296" s="7"/>
      <c r="AB1296" s="7"/>
      <c r="AC1296" s="7"/>
      <c r="AD1296" s="7"/>
      <c r="AE1296" s="4">
        <f t="shared" si="81"/>
        <v>17</v>
      </c>
      <c r="AF1296" s="8">
        <f t="shared" si="82"/>
        <v>10</v>
      </c>
      <c r="AG1296" s="8">
        <v>960.94</v>
      </c>
      <c r="AH1296" s="4">
        <f t="shared" si="83"/>
        <v>0.25</v>
      </c>
      <c r="AI1296" s="4">
        <f t="shared" si="83"/>
        <v>24.023500000000002</v>
      </c>
      <c r="AJ1296" s="4"/>
      <c r="AK1296" s="10">
        <f>Q1296*(0.026*(2.5^2.87))+R1296*(0.026*(7.5^2.87))+S1296*(0.0236*((15/1.1)^2.975))+T1296*(0.0236*((25/1.1)^2.975))+U1296*(0.0236*((35/1.1)^2.975))</f>
        <v>960.93891820889201</v>
      </c>
    </row>
    <row r="1297" spans="1:37" ht="12.75" customHeight="1">
      <c r="A1297" s="12">
        <v>96</v>
      </c>
      <c r="B1297" s="12">
        <v>6</v>
      </c>
      <c r="C1297" s="12">
        <v>2</v>
      </c>
      <c r="D1297" s="5">
        <v>39490</v>
      </c>
      <c r="E1297" s="6" t="s">
        <v>73</v>
      </c>
      <c r="F1297" s="12" t="s">
        <v>74</v>
      </c>
      <c r="G1297" s="4" t="s">
        <v>74</v>
      </c>
      <c r="H1297" s="12" t="s">
        <v>165</v>
      </c>
      <c r="I1297" s="12" t="s">
        <v>40</v>
      </c>
      <c r="J1297" s="12" t="s">
        <v>110</v>
      </c>
      <c r="K1297" s="11">
        <v>15</v>
      </c>
      <c r="L1297" s="4" t="str">
        <f t="shared" si="80"/>
        <v>10-15</v>
      </c>
      <c r="M1297" s="12" t="s">
        <v>42</v>
      </c>
      <c r="N1297" s="12">
        <v>4</v>
      </c>
      <c r="O1297" s="12" t="s">
        <v>120</v>
      </c>
      <c r="P1297" s="6" t="s">
        <v>54</v>
      </c>
      <c r="T1297" s="15">
        <v>3</v>
      </c>
      <c r="AE1297" s="4">
        <f t="shared" si="81"/>
        <v>25</v>
      </c>
      <c r="AF1297" s="8">
        <f t="shared" si="82"/>
        <v>3</v>
      </c>
      <c r="AG1297" s="8">
        <v>823.54</v>
      </c>
      <c r="AH1297" s="4">
        <f t="shared" si="83"/>
        <v>7.4999999999999997E-2</v>
      </c>
      <c r="AI1297" s="4">
        <f t="shared" si="83"/>
        <v>20.5885</v>
      </c>
      <c r="AK1297" s="10">
        <f>R1297*(0.0162*(7.5^3.0252))+S1297*(0.0162*(15^3.0252))+T1297*(0.0162*(25^3.0252))+U1297*(0.0162*(35^3.0252))+V1297*(0.0162*(45^3.0252))</f>
        <v>823.53940352189329</v>
      </c>
    </row>
    <row r="1298" spans="1:37" ht="12.75" customHeight="1">
      <c r="A1298" s="12">
        <v>96</v>
      </c>
      <c r="B1298" s="12">
        <v>6</v>
      </c>
      <c r="C1298" s="12">
        <v>2</v>
      </c>
      <c r="D1298" s="5">
        <v>39490</v>
      </c>
      <c r="E1298" s="6" t="s">
        <v>73</v>
      </c>
      <c r="F1298" s="12" t="s">
        <v>74</v>
      </c>
      <c r="G1298" s="4" t="s">
        <v>74</v>
      </c>
      <c r="H1298" s="12" t="s">
        <v>165</v>
      </c>
      <c r="I1298" s="12" t="s">
        <v>40</v>
      </c>
      <c r="J1298" s="12" t="s">
        <v>110</v>
      </c>
      <c r="K1298" s="11">
        <v>15</v>
      </c>
      <c r="L1298" s="4" t="str">
        <f t="shared" si="80"/>
        <v>10-15</v>
      </c>
      <c r="M1298" s="12" t="s">
        <v>42</v>
      </c>
      <c r="N1298" s="12">
        <v>5</v>
      </c>
      <c r="O1298" s="12" t="s">
        <v>80</v>
      </c>
      <c r="P1298" s="12" t="s">
        <v>81</v>
      </c>
      <c r="S1298" s="7">
        <v>1</v>
      </c>
      <c r="AE1298" s="4">
        <f t="shared" si="81"/>
        <v>15</v>
      </c>
      <c r="AF1298" s="8">
        <f t="shared" si="82"/>
        <v>1</v>
      </c>
      <c r="AG1298" s="8">
        <v>61.09</v>
      </c>
      <c r="AH1298" s="4">
        <f t="shared" si="83"/>
        <v>2.5000000000000001E-2</v>
      </c>
      <c r="AI1298" s="4">
        <f t="shared" si="83"/>
        <v>1.52725</v>
      </c>
      <c r="AK1298" s="10">
        <f>Q1298*(0.0202*(2.5^2.9595))+R1298*(0.0202*(7.5^2.9595))+S1298*(0.0202*(15^2.9595))+T1298*(0.0202*(25^2.9595))</f>
        <v>61.093281166361997</v>
      </c>
    </row>
    <row r="1299" spans="1:37" ht="12.75" customHeight="1">
      <c r="A1299" s="12">
        <v>96</v>
      </c>
      <c r="B1299" s="12">
        <v>6</v>
      </c>
      <c r="C1299" s="12">
        <v>2</v>
      </c>
      <c r="D1299" s="5">
        <v>39490</v>
      </c>
      <c r="E1299" s="6" t="s">
        <v>73</v>
      </c>
      <c r="F1299" s="12" t="s">
        <v>74</v>
      </c>
      <c r="G1299" s="4" t="s">
        <v>74</v>
      </c>
      <c r="H1299" s="12" t="s">
        <v>165</v>
      </c>
      <c r="I1299" s="12" t="s">
        <v>40</v>
      </c>
      <c r="J1299" s="12" t="s">
        <v>110</v>
      </c>
      <c r="K1299" s="11">
        <v>15</v>
      </c>
      <c r="L1299" s="4" t="str">
        <f t="shared" si="80"/>
        <v>10-15</v>
      </c>
      <c r="M1299" s="12" t="s">
        <v>42</v>
      </c>
      <c r="N1299" s="12">
        <v>6</v>
      </c>
      <c r="O1299" s="12" t="s">
        <v>59</v>
      </c>
      <c r="P1299" s="6" t="s">
        <v>46</v>
      </c>
      <c r="Q1299" s="7">
        <v>2</v>
      </c>
      <c r="AE1299" s="4">
        <f t="shared" si="81"/>
        <v>2.5</v>
      </c>
      <c r="AF1299" s="8">
        <f t="shared" si="82"/>
        <v>2</v>
      </c>
      <c r="AG1299" s="8">
        <v>0.31</v>
      </c>
      <c r="AH1299" s="4">
        <f t="shared" si="83"/>
        <v>0.05</v>
      </c>
      <c r="AI1299" s="4">
        <f t="shared" si="83"/>
        <v>7.7499999999999999E-3</v>
      </c>
      <c r="AK1299" s="10">
        <f>Q1299*(0.0093*(2.5^3.07))+R1299*(0.0093*(7.5^3.07))+S1299*(0.0093*(15^3.07))+T1299*(0.0126*(25^3.0673))</f>
        <v>0.30987659189934852</v>
      </c>
    </row>
    <row r="1300" spans="1:37" ht="12.75" customHeight="1">
      <c r="A1300" s="12">
        <v>96</v>
      </c>
      <c r="B1300" s="12">
        <v>6</v>
      </c>
      <c r="C1300" s="12">
        <v>2</v>
      </c>
      <c r="D1300" s="5">
        <v>39490</v>
      </c>
      <c r="E1300" s="6" t="s">
        <v>73</v>
      </c>
      <c r="F1300" s="12" t="s">
        <v>74</v>
      </c>
      <c r="G1300" s="4" t="s">
        <v>74</v>
      </c>
      <c r="H1300" s="12" t="s">
        <v>165</v>
      </c>
      <c r="I1300" s="12" t="s">
        <v>40</v>
      </c>
      <c r="J1300" s="12" t="s">
        <v>110</v>
      </c>
      <c r="K1300" s="11">
        <v>15</v>
      </c>
      <c r="L1300" s="4" t="str">
        <f t="shared" si="80"/>
        <v>10-15</v>
      </c>
      <c r="M1300" s="12" t="s">
        <v>42</v>
      </c>
      <c r="N1300" s="12">
        <v>7</v>
      </c>
      <c r="O1300" s="12" t="s">
        <v>66</v>
      </c>
      <c r="P1300" s="12" t="s">
        <v>46</v>
      </c>
      <c r="Q1300" s="7">
        <v>1</v>
      </c>
      <c r="AE1300" s="4">
        <f t="shared" si="81"/>
        <v>2.5</v>
      </c>
      <c r="AF1300" s="8">
        <f t="shared" si="82"/>
        <v>1</v>
      </c>
      <c r="AG1300" s="8">
        <v>0.28000000000000003</v>
      </c>
      <c r="AH1300" s="4">
        <f t="shared" si="83"/>
        <v>2.5000000000000001E-2</v>
      </c>
      <c r="AI1300" s="4">
        <f t="shared" si="83"/>
        <v>7.000000000000001E-3</v>
      </c>
      <c r="AK1300" s="10">
        <f>Q1300*(0.0213*(2.5^2.8235))+R1300*(0.0213*(7.5^2.8235))</f>
        <v>0.28311522044385118</v>
      </c>
    </row>
    <row r="1301" spans="1:37" ht="12.75" customHeight="1">
      <c r="A1301" s="12">
        <v>96</v>
      </c>
      <c r="B1301" s="12">
        <v>6</v>
      </c>
      <c r="C1301" s="12">
        <v>2</v>
      </c>
      <c r="D1301" s="14">
        <v>39490</v>
      </c>
      <c r="E1301" s="6" t="s">
        <v>73</v>
      </c>
      <c r="F1301" s="12" t="s">
        <v>74</v>
      </c>
      <c r="G1301" s="12" t="s">
        <v>74</v>
      </c>
      <c r="H1301" s="12" t="s">
        <v>165</v>
      </c>
      <c r="I1301" s="12" t="s">
        <v>40</v>
      </c>
      <c r="J1301" s="12" t="s">
        <v>110</v>
      </c>
      <c r="K1301" s="11">
        <v>15</v>
      </c>
      <c r="L1301" s="12" t="str">
        <f t="shared" si="80"/>
        <v>10-15</v>
      </c>
      <c r="M1301" s="12" t="s">
        <v>42</v>
      </c>
      <c r="N1301" s="12">
        <v>8</v>
      </c>
      <c r="O1301" s="12" t="s">
        <v>112</v>
      </c>
      <c r="P1301" s="6" t="s">
        <v>44</v>
      </c>
      <c r="Q1301" s="15"/>
      <c r="R1301" s="15"/>
      <c r="S1301" s="15">
        <v>1</v>
      </c>
      <c r="T1301" s="15"/>
      <c r="U1301" s="15"/>
      <c r="V1301" s="15"/>
      <c r="W1301" s="15"/>
      <c r="X1301" s="15"/>
      <c r="Y1301" s="15"/>
      <c r="Z1301" s="15"/>
      <c r="AA1301" s="15"/>
      <c r="AB1301" s="15"/>
      <c r="AC1301" s="15"/>
      <c r="AD1301" s="15"/>
      <c r="AE1301" s="12">
        <f t="shared" si="81"/>
        <v>15</v>
      </c>
      <c r="AF1301" s="16">
        <f t="shared" si="82"/>
        <v>1</v>
      </c>
      <c r="AG1301" s="16">
        <v>33.32</v>
      </c>
      <c r="AH1301" s="12">
        <f t="shared" si="83"/>
        <v>2.5000000000000001E-2</v>
      </c>
      <c r="AI1301" s="4">
        <f t="shared" si="83"/>
        <v>0.83299999999999996</v>
      </c>
      <c r="AJ1301" s="12"/>
      <c r="AK1301" s="10">
        <f>Q1301*(0.0099*(2.5^2.999))+R1301*(0.0099*(7.5^2.999))+S1301*(0.0099*(15^2.999))+T1301*(0.0099*(25^2.999))</f>
        <v>33.322139678021429</v>
      </c>
    </row>
    <row r="1302" spans="1:37" ht="12.75" customHeight="1">
      <c r="A1302" s="12">
        <v>96</v>
      </c>
      <c r="B1302" s="12">
        <v>6</v>
      </c>
      <c r="C1302" s="12">
        <v>2</v>
      </c>
      <c r="D1302" s="5">
        <v>39490</v>
      </c>
      <c r="E1302" s="6" t="s">
        <v>73</v>
      </c>
      <c r="F1302" s="12" t="s">
        <v>74</v>
      </c>
      <c r="G1302" s="4" t="s">
        <v>74</v>
      </c>
      <c r="H1302" s="12" t="s">
        <v>165</v>
      </c>
      <c r="I1302" s="12" t="s">
        <v>40</v>
      </c>
      <c r="J1302" s="12" t="s">
        <v>110</v>
      </c>
      <c r="K1302" s="11">
        <v>15</v>
      </c>
      <c r="L1302" s="4" t="str">
        <f t="shared" si="80"/>
        <v>10-15</v>
      </c>
      <c r="M1302" s="12" t="s">
        <v>42</v>
      </c>
      <c r="N1302" s="12">
        <v>9</v>
      </c>
      <c r="O1302" s="12" t="s">
        <v>72</v>
      </c>
      <c r="P1302" s="6" t="s">
        <v>46</v>
      </c>
      <c r="R1302" s="7">
        <v>1</v>
      </c>
      <c r="AE1302" s="4">
        <f t="shared" si="81"/>
        <v>7.5</v>
      </c>
      <c r="AF1302" s="8">
        <f t="shared" si="82"/>
        <v>1</v>
      </c>
      <c r="AG1302" s="8">
        <v>5.81</v>
      </c>
      <c r="AH1302" s="4">
        <f t="shared" si="83"/>
        <v>2.5000000000000001E-2</v>
      </c>
      <c r="AI1302" s="4">
        <f t="shared" si="83"/>
        <v>0.14524999999999999</v>
      </c>
      <c r="AK1302" s="10">
        <f>Q1302*(0.0128*(2.5^3.036))+R1302*(0.0128*(7.5^3.036))+S1302*(0.0128*(15^3.036))</f>
        <v>5.8062531280003862</v>
      </c>
    </row>
    <row r="1303" spans="1:37" ht="12.75" customHeight="1">
      <c r="A1303" s="12">
        <v>96</v>
      </c>
      <c r="B1303" s="12">
        <v>6</v>
      </c>
      <c r="C1303" s="12">
        <v>2</v>
      </c>
      <c r="D1303" s="14">
        <v>39490</v>
      </c>
      <c r="E1303" s="6" t="s">
        <v>73</v>
      </c>
      <c r="F1303" s="12" t="s">
        <v>74</v>
      </c>
      <c r="G1303" s="12" t="s">
        <v>74</v>
      </c>
      <c r="H1303" s="12" t="s">
        <v>165</v>
      </c>
      <c r="I1303" s="12" t="s">
        <v>40</v>
      </c>
      <c r="J1303" s="12" t="s">
        <v>110</v>
      </c>
      <c r="K1303" s="11">
        <v>15</v>
      </c>
      <c r="L1303" s="12" t="str">
        <f t="shared" si="80"/>
        <v>10-15</v>
      </c>
      <c r="M1303" s="12" t="s">
        <v>42</v>
      </c>
      <c r="N1303" s="12">
        <v>10</v>
      </c>
      <c r="O1303" s="12" t="s">
        <v>91</v>
      </c>
      <c r="P1303" s="12" t="s">
        <v>46</v>
      </c>
      <c r="Q1303" s="15">
        <v>1</v>
      </c>
      <c r="R1303" s="15"/>
      <c r="S1303" s="15"/>
      <c r="T1303" s="15"/>
      <c r="U1303" s="15"/>
      <c r="V1303" s="15"/>
      <c r="W1303" s="15"/>
      <c r="X1303" s="15"/>
      <c r="Y1303" s="15"/>
      <c r="Z1303" s="15"/>
      <c r="AA1303" s="15"/>
      <c r="AB1303" s="15"/>
      <c r="AC1303" s="15"/>
      <c r="AD1303" s="15"/>
      <c r="AE1303" s="12">
        <f t="shared" si="81"/>
        <v>2.5</v>
      </c>
      <c r="AF1303" s="16">
        <f t="shared" si="82"/>
        <v>1</v>
      </c>
      <c r="AG1303" s="16">
        <v>0.15</v>
      </c>
      <c r="AH1303" s="12">
        <f t="shared" si="83"/>
        <v>2.5000000000000001E-2</v>
      </c>
      <c r="AI1303" s="4">
        <f t="shared" si="83"/>
        <v>3.7499999999999999E-3</v>
      </c>
      <c r="AJ1303" s="12"/>
      <c r="AK1303" s="10">
        <f>Q1303*(0.0093*(2.5^3.03))</f>
        <v>0.14936236267050898</v>
      </c>
    </row>
    <row r="1304" spans="1:37" ht="12.75" customHeight="1">
      <c r="A1304" s="12">
        <v>97</v>
      </c>
      <c r="B1304" s="12">
        <v>6</v>
      </c>
      <c r="C1304" s="12">
        <v>2</v>
      </c>
      <c r="D1304" s="5">
        <v>39490</v>
      </c>
      <c r="E1304" s="6" t="s">
        <v>73</v>
      </c>
      <c r="F1304" s="12" t="s">
        <v>74</v>
      </c>
      <c r="G1304" s="4" t="s">
        <v>74</v>
      </c>
      <c r="H1304" s="12" t="s">
        <v>165</v>
      </c>
      <c r="I1304" s="12" t="s">
        <v>40</v>
      </c>
      <c r="J1304" s="12" t="s">
        <v>110</v>
      </c>
      <c r="K1304" s="11">
        <v>18</v>
      </c>
      <c r="L1304" s="4" t="str">
        <f t="shared" si="80"/>
        <v>15-20</v>
      </c>
      <c r="M1304" s="12" t="s">
        <v>42</v>
      </c>
      <c r="N1304" s="12">
        <v>1</v>
      </c>
      <c r="O1304" s="12" t="s">
        <v>95</v>
      </c>
      <c r="P1304" s="6" t="s">
        <v>56</v>
      </c>
      <c r="T1304" s="7">
        <v>14</v>
      </c>
      <c r="AE1304" s="4">
        <f t="shared" si="81"/>
        <v>25</v>
      </c>
      <c r="AF1304" s="8">
        <f t="shared" si="82"/>
        <v>14</v>
      </c>
      <c r="AG1304" s="8">
        <v>4335.08</v>
      </c>
      <c r="AH1304" s="4">
        <f t="shared" si="83"/>
        <v>0.35</v>
      </c>
      <c r="AI1304" s="4">
        <f t="shared" si="83"/>
        <v>108.377</v>
      </c>
      <c r="AK1304" s="10">
        <f>S1304*(0.0204*(15^2.991))+T1304*(0.0204*(25^2.991))+U1304*(0.0204*(35^2.991))</f>
        <v>4335.0765327138879</v>
      </c>
    </row>
    <row r="1305" spans="1:37" ht="12.75" customHeight="1">
      <c r="A1305" s="12">
        <v>97</v>
      </c>
      <c r="B1305" s="12">
        <v>6</v>
      </c>
      <c r="C1305" s="12">
        <v>2</v>
      </c>
      <c r="D1305" s="5">
        <v>39490</v>
      </c>
      <c r="E1305" s="6" t="s">
        <v>73</v>
      </c>
      <c r="F1305" s="12" t="s">
        <v>74</v>
      </c>
      <c r="G1305" s="4" t="s">
        <v>74</v>
      </c>
      <c r="H1305" s="12" t="s">
        <v>165</v>
      </c>
      <c r="I1305" s="12" t="s">
        <v>40</v>
      </c>
      <c r="J1305" s="12" t="s">
        <v>110</v>
      </c>
      <c r="K1305" s="11">
        <v>18</v>
      </c>
      <c r="L1305" s="4" t="str">
        <f t="shared" si="80"/>
        <v>15-20</v>
      </c>
      <c r="M1305" s="12" t="s">
        <v>42</v>
      </c>
      <c r="N1305" s="12">
        <v>2</v>
      </c>
      <c r="O1305" s="12" t="s">
        <v>53</v>
      </c>
      <c r="P1305" s="12" t="s">
        <v>54</v>
      </c>
      <c r="R1305" s="7">
        <v>3</v>
      </c>
      <c r="S1305" s="7">
        <v>2</v>
      </c>
      <c r="T1305" s="7">
        <v>7</v>
      </c>
      <c r="AE1305" s="4">
        <f t="shared" si="81"/>
        <v>19</v>
      </c>
      <c r="AF1305" s="8">
        <f t="shared" si="82"/>
        <v>12</v>
      </c>
      <c r="AG1305" s="8">
        <v>1931.09</v>
      </c>
      <c r="AH1305" s="4">
        <f t="shared" si="83"/>
        <v>0.3</v>
      </c>
      <c r="AI1305" s="4">
        <f t="shared" si="83"/>
        <v>48.277249999999995</v>
      </c>
      <c r="AK1305" s="10">
        <f>Q1305*(0.026*(2.5^2.87))+R1305*(0.026*(7.5^2.87))+S1305*(0.0236*((15/1.1)^2.975))+T1305*(0.0236*((25/1.1)^2.975))+U1305*(0.0236*((35/1.1)^2.975))</f>
        <v>1931.0925905093034</v>
      </c>
    </row>
    <row r="1306" spans="1:37" ht="12.75" customHeight="1">
      <c r="A1306" s="12">
        <v>97</v>
      </c>
      <c r="B1306" s="12">
        <v>6</v>
      </c>
      <c r="C1306" s="12">
        <v>2</v>
      </c>
      <c r="D1306" s="5">
        <v>39490</v>
      </c>
      <c r="E1306" s="6" t="s">
        <v>73</v>
      </c>
      <c r="F1306" s="12" t="s">
        <v>74</v>
      </c>
      <c r="G1306" s="4" t="s">
        <v>74</v>
      </c>
      <c r="H1306" s="12" t="s">
        <v>165</v>
      </c>
      <c r="I1306" s="12" t="s">
        <v>40</v>
      </c>
      <c r="J1306" s="12" t="s">
        <v>110</v>
      </c>
      <c r="K1306" s="11">
        <v>18</v>
      </c>
      <c r="L1306" s="4" t="str">
        <f t="shared" si="80"/>
        <v>15-20</v>
      </c>
      <c r="M1306" s="12" t="s">
        <v>42</v>
      </c>
      <c r="N1306" s="12">
        <v>3</v>
      </c>
      <c r="O1306" s="12" t="s">
        <v>77</v>
      </c>
      <c r="P1306" s="6" t="s">
        <v>48</v>
      </c>
      <c r="T1306" s="7">
        <v>3</v>
      </c>
      <c r="AE1306" s="4">
        <f t="shared" si="81"/>
        <v>25</v>
      </c>
      <c r="AF1306" s="8">
        <f t="shared" si="82"/>
        <v>3</v>
      </c>
      <c r="AG1306" s="8">
        <v>1270.22</v>
      </c>
      <c r="AH1306" s="4">
        <f t="shared" si="83"/>
        <v>7.4999999999999997E-2</v>
      </c>
      <c r="AI1306" s="4">
        <f t="shared" si="83"/>
        <v>31.755500000000001</v>
      </c>
      <c r="AK1306" s="10">
        <f>R1306*(0.0428*(7.5^2.858))+S1306*(0.0428*(15^2.858))+T1306*(0.0428*(25^2.858))+U1306*(0.0428*(35^2.858))</f>
        <v>1270.2159695351354</v>
      </c>
    </row>
    <row r="1307" spans="1:37" ht="12.75" customHeight="1">
      <c r="A1307" s="12">
        <v>97</v>
      </c>
      <c r="B1307" s="12">
        <v>6</v>
      </c>
      <c r="C1307" s="12">
        <v>2</v>
      </c>
      <c r="D1307" s="5">
        <v>39490</v>
      </c>
      <c r="E1307" s="6" t="s">
        <v>73</v>
      </c>
      <c r="F1307" s="12" t="s">
        <v>74</v>
      </c>
      <c r="G1307" s="4" t="s">
        <v>74</v>
      </c>
      <c r="H1307" s="12" t="s">
        <v>165</v>
      </c>
      <c r="I1307" s="12" t="s">
        <v>40</v>
      </c>
      <c r="J1307" s="12" t="s">
        <v>110</v>
      </c>
      <c r="K1307" s="11">
        <v>18</v>
      </c>
      <c r="L1307" s="4" t="str">
        <f t="shared" si="80"/>
        <v>15-20</v>
      </c>
      <c r="M1307" s="12" t="s">
        <v>42</v>
      </c>
      <c r="N1307" s="12">
        <v>4</v>
      </c>
      <c r="O1307" s="12" t="s">
        <v>59</v>
      </c>
      <c r="P1307" s="6" t="s">
        <v>46</v>
      </c>
      <c r="R1307" s="7">
        <v>1</v>
      </c>
      <c r="AE1307" s="4">
        <f t="shared" si="81"/>
        <v>7.5</v>
      </c>
      <c r="AF1307" s="8">
        <f t="shared" si="82"/>
        <v>1</v>
      </c>
      <c r="AG1307" s="8">
        <v>4.5199999999999996</v>
      </c>
      <c r="AH1307" s="4">
        <f t="shared" si="83"/>
        <v>2.5000000000000001E-2</v>
      </c>
      <c r="AI1307" s="4">
        <f t="shared" si="83"/>
        <v>0.11299999999999999</v>
      </c>
      <c r="AK1307" s="10">
        <f>Q1307*(0.0093*(2.5^3.07))+R1307*(0.0093*(7.5^3.07))+S1307*(0.0093*(15^3.07))+T1307*(0.0126*(25^3.0673))</f>
        <v>4.5177378560589574</v>
      </c>
    </row>
    <row r="1308" spans="1:37" ht="12.75" customHeight="1">
      <c r="A1308" s="12">
        <v>97</v>
      </c>
      <c r="B1308" s="12">
        <v>6</v>
      </c>
      <c r="C1308" s="12">
        <v>2</v>
      </c>
      <c r="D1308" s="5">
        <v>39490</v>
      </c>
      <c r="E1308" s="6" t="s">
        <v>73</v>
      </c>
      <c r="F1308" s="12" t="s">
        <v>74</v>
      </c>
      <c r="G1308" s="4" t="s">
        <v>74</v>
      </c>
      <c r="H1308" s="12" t="s">
        <v>165</v>
      </c>
      <c r="I1308" s="12" t="s">
        <v>40</v>
      </c>
      <c r="J1308" s="12" t="s">
        <v>110</v>
      </c>
      <c r="K1308" s="11">
        <v>18</v>
      </c>
      <c r="L1308" s="4" t="str">
        <f t="shared" si="80"/>
        <v>15-20</v>
      </c>
      <c r="M1308" s="12" t="s">
        <v>42</v>
      </c>
      <c r="N1308" s="12">
        <v>5</v>
      </c>
      <c r="O1308" s="12" t="s">
        <v>47</v>
      </c>
      <c r="P1308" s="12" t="s">
        <v>48</v>
      </c>
      <c r="Q1308" s="7">
        <v>1</v>
      </c>
      <c r="AE1308" s="4">
        <f t="shared" si="81"/>
        <v>2.5</v>
      </c>
      <c r="AF1308" s="8">
        <f t="shared" si="82"/>
        <v>1</v>
      </c>
      <c r="AG1308" s="8">
        <v>0.42</v>
      </c>
      <c r="AH1308" s="4">
        <f t="shared" si="83"/>
        <v>2.5000000000000001E-2</v>
      </c>
      <c r="AI1308" s="4">
        <f t="shared" si="83"/>
        <v>1.0499999999999999E-2</v>
      </c>
      <c r="AK1308" s="10">
        <f>Q1308*(0.0251*(2.5^3.076))+R1308*(0.0251*(7.5^3.076))+S1308*(0.0251*(15^3.076))</f>
        <v>0.42047210410157781</v>
      </c>
    </row>
    <row r="1309" spans="1:37" ht="12.75" customHeight="1">
      <c r="A1309" s="12">
        <v>97</v>
      </c>
      <c r="B1309" s="12">
        <v>6</v>
      </c>
      <c r="C1309" s="12">
        <v>2</v>
      </c>
      <c r="D1309" s="5">
        <v>39490</v>
      </c>
      <c r="E1309" s="6" t="s">
        <v>73</v>
      </c>
      <c r="F1309" s="12" t="s">
        <v>74</v>
      </c>
      <c r="G1309" s="4" t="s">
        <v>74</v>
      </c>
      <c r="H1309" s="12" t="s">
        <v>165</v>
      </c>
      <c r="I1309" s="12" t="s">
        <v>40</v>
      </c>
      <c r="J1309" s="12" t="s">
        <v>110</v>
      </c>
      <c r="K1309" s="11">
        <v>18</v>
      </c>
      <c r="L1309" s="4" t="str">
        <f t="shared" si="80"/>
        <v>15-20</v>
      </c>
      <c r="M1309" s="12" t="s">
        <v>42</v>
      </c>
      <c r="N1309" s="12">
        <v>6</v>
      </c>
      <c r="O1309" s="12" t="s">
        <v>119</v>
      </c>
      <c r="P1309" s="6" t="s">
        <v>81</v>
      </c>
      <c r="R1309" s="7">
        <v>1</v>
      </c>
      <c r="AE1309" s="4">
        <f t="shared" si="81"/>
        <v>7.5</v>
      </c>
      <c r="AF1309" s="8">
        <f t="shared" si="82"/>
        <v>1</v>
      </c>
      <c r="AG1309" s="8">
        <v>4.97</v>
      </c>
      <c r="AH1309" s="4">
        <f t="shared" si="83"/>
        <v>2.5000000000000001E-2</v>
      </c>
      <c r="AI1309" s="4">
        <f t="shared" si="83"/>
        <v>0.12425</v>
      </c>
      <c r="AK1309" s="10">
        <f>Q1309*(0.0119*(2.5^2.995))+R1309*(0.0119*(7.5^2.995))+S1309*(0.0119*(15^2.995))</f>
        <v>4.9699892029396606</v>
      </c>
    </row>
    <row r="1310" spans="1:37" ht="12.75" customHeight="1">
      <c r="A1310" s="12">
        <v>97</v>
      </c>
      <c r="B1310" s="12">
        <v>6</v>
      </c>
      <c r="C1310" s="12">
        <v>2</v>
      </c>
      <c r="D1310" s="5">
        <v>39490</v>
      </c>
      <c r="E1310" s="6" t="s">
        <v>73</v>
      </c>
      <c r="F1310" s="12" t="s">
        <v>74</v>
      </c>
      <c r="G1310" s="4" t="s">
        <v>74</v>
      </c>
      <c r="H1310" s="12" t="s">
        <v>165</v>
      </c>
      <c r="I1310" s="12" t="s">
        <v>40</v>
      </c>
      <c r="J1310" s="12" t="s">
        <v>110</v>
      </c>
      <c r="K1310" s="11">
        <v>18</v>
      </c>
      <c r="L1310" s="4" t="str">
        <f t="shared" si="80"/>
        <v>15-20</v>
      </c>
      <c r="M1310" s="12" t="s">
        <v>42</v>
      </c>
      <c r="N1310" s="12">
        <v>7</v>
      </c>
      <c r="O1310" s="12" t="s">
        <v>69</v>
      </c>
      <c r="P1310" s="12" t="s">
        <v>48</v>
      </c>
      <c r="S1310" s="7">
        <v>1</v>
      </c>
      <c r="AE1310" s="4">
        <f t="shared" si="81"/>
        <v>15</v>
      </c>
      <c r="AF1310" s="8">
        <f t="shared" si="82"/>
        <v>1</v>
      </c>
      <c r="AG1310" s="8">
        <v>109.47</v>
      </c>
      <c r="AH1310" s="4">
        <f t="shared" si="83"/>
        <v>2.5000000000000001E-2</v>
      </c>
      <c r="AI1310" s="4">
        <f t="shared" si="83"/>
        <v>2.7367499999999998</v>
      </c>
      <c r="AK1310" s="10">
        <f>Q1310*(0.029*(2.5^2.98))+R1310*(0.029*(7.5^2.98))+S1310*(0.0222*(15^3.14))</f>
        <v>109.46607034280856</v>
      </c>
    </row>
    <row r="1311" spans="1:37" ht="12.75" customHeight="1">
      <c r="A1311" s="12">
        <v>97</v>
      </c>
      <c r="B1311" s="12">
        <v>6</v>
      </c>
      <c r="C1311" s="12">
        <v>2</v>
      </c>
      <c r="D1311" s="5">
        <v>39490</v>
      </c>
      <c r="E1311" s="6" t="s">
        <v>73</v>
      </c>
      <c r="F1311" s="12" t="s">
        <v>74</v>
      </c>
      <c r="G1311" s="4" t="s">
        <v>74</v>
      </c>
      <c r="H1311" s="12" t="s">
        <v>165</v>
      </c>
      <c r="I1311" s="12" t="s">
        <v>40</v>
      </c>
      <c r="J1311" s="12" t="s">
        <v>110</v>
      </c>
      <c r="K1311" s="11">
        <v>18</v>
      </c>
      <c r="L1311" s="4" t="str">
        <f t="shared" si="80"/>
        <v>15-20</v>
      </c>
      <c r="M1311" s="12" t="s">
        <v>42</v>
      </c>
      <c r="N1311" s="12">
        <v>8</v>
      </c>
      <c r="O1311" s="12" t="s">
        <v>143</v>
      </c>
      <c r="P1311" s="6" t="s">
        <v>81</v>
      </c>
      <c r="R1311" s="7">
        <v>1</v>
      </c>
      <c r="AE1311" s="4">
        <f t="shared" si="81"/>
        <v>7.5</v>
      </c>
      <c r="AF1311" s="8">
        <f t="shared" si="82"/>
        <v>1</v>
      </c>
      <c r="AG1311" s="8">
        <v>3.84</v>
      </c>
      <c r="AH1311" s="4">
        <f t="shared" si="83"/>
        <v>2.5000000000000001E-2</v>
      </c>
      <c r="AI1311" s="4">
        <f t="shared" si="83"/>
        <v>9.6000000000000002E-2</v>
      </c>
      <c r="AK1311" s="10">
        <f>Q1311*(0.0091*(2.5^3))+R1311*(0.0091*(7.5^3))+S1311*(0.0091*(15^3))</f>
        <v>3.8390625000000003</v>
      </c>
    </row>
    <row r="1312" spans="1:37" ht="12.75" customHeight="1">
      <c r="A1312" s="12">
        <v>97</v>
      </c>
      <c r="B1312" s="12">
        <v>6</v>
      </c>
      <c r="C1312" s="12">
        <v>2</v>
      </c>
      <c r="D1312" s="5">
        <v>39490</v>
      </c>
      <c r="E1312" s="6" t="s">
        <v>73</v>
      </c>
      <c r="F1312" s="12" t="s">
        <v>74</v>
      </c>
      <c r="G1312" s="4" t="s">
        <v>74</v>
      </c>
      <c r="H1312" s="12" t="s">
        <v>165</v>
      </c>
      <c r="I1312" s="12" t="s">
        <v>40</v>
      </c>
      <c r="J1312" s="12" t="s">
        <v>110</v>
      </c>
      <c r="K1312" s="11">
        <v>18</v>
      </c>
      <c r="L1312" s="4" t="str">
        <f t="shared" si="80"/>
        <v>15-20</v>
      </c>
      <c r="M1312" s="12" t="s">
        <v>42</v>
      </c>
      <c r="N1312" s="12">
        <v>9</v>
      </c>
      <c r="O1312" s="12" t="s">
        <v>55</v>
      </c>
      <c r="P1312" s="6" t="s">
        <v>56</v>
      </c>
      <c r="Q1312" s="7">
        <v>1</v>
      </c>
      <c r="AE1312" s="4">
        <f t="shared" si="81"/>
        <v>2.5</v>
      </c>
      <c r="AF1312" s="8">
        <f t="shared" si="82"/>
        <v>1</v>
      </c>
      <c r="AG1312" s="8">
        <v>0.17</v>
      </c>
      <c r="AH1312" s="4">
        <f t="shared" si="83"/>
        <v>2.5000000000000001E-2</v>
      </c>
      <c r="AI1312" s="4">
        <f t="shared" si="83"/>
        <v>4.2500000000000003E-3</v>
      </c>
      <c r="AK1312" s="10">
        <f>Q1312*(0.0109*(2.5^3.0249))+R1312*(0.0109*(7.5^3.0249))</f>
        <v>0.17424295598865394</v>
      </c>
    </row>
    <row r="1313" spans="1:37" ht="12.75" customHeight="1">
      <c r="A1313" s="12">
        <v>97</v>
      </c>
      <c r="B1313" s="12">
        <v>6</v>
      </c>
      <c r="C1313" s="12">
        <v>2</v>
      </c>
      <c r="D1313" s="5">
        <v>39490</v>
      </c>
      <c r="E1313" s="6" t="s">
        <v>73</v>
      </c>
      <c r="F1313" s="12" t="s">
        <v>74</v>
      </c>
      <c r="G1313" s="4" t="s">
        <v>74</v>
      </c>
      <c r="H1313" s="12" t="s">
        <v>165</v>
      </c>
      <c r="I1313" s="12" t="s">
        <v>40</v>
      </c>
      <c r="J1313" s="12" t="s">
        <v>110</v>
      </c>
      <c r="K1313" s="11">
        <v>18</v>
      </c>
      <c r="L1313" s="4" t="str">
        <f t="shared" si="80"/>
        <v>15-20</v>
      </c>
      <c r="M1313" s="12" t="s">
        <v>42</v>
      </c>
      <c r="N1313" s="12">
        <v>10</v>
      </c>
      <c r="O1313" s="12" t="s">
        <v>72</v>
      </c>
      <c r="P1313" s="6" t="s">
        <v>46</v>
      </c>
      <c r="R1313" s="7">
        <v>2</v>
      </c>
      <c r="AE1313" s="4">
        <f t="shared" si="81"/>
        <v>7.5</v>
      </c>
      <c r="AF1313" s="8">
        <f t="shared" si="82"/>
        <v>2</v>
      </c>
      <c r="AG1313" s="8">
        <v>11.61</v>
      </c>
      <c r="AH1313" s="4">
        <f t="shared" si="83"/>
        <v>0.05</v>
      </c>
      <c r="AI1313" s="4">
        <f t="shared" si="83"/>
        <v>0.29025000000000001</v>
      </c>
      <c r="AK1313" s="10">
        <f>Q1313*(0.0128*(2.5^3.036))+R1313*(0.0128*(7.5^3.036))+S1313*(0.0128*(15^3.036))</f>
        <v>11.612506256000772</v>
      </c>
    </row>
    <row r="1314" spans="1:37" ht="12.75" customHeight="1">
      <c r="A1314" s="12">
        <v>98</v>
      </c>
      <c r="B1314" s="12">
        <v>6</v>
      </c>
      <c r="C1314" s="12">
        <v>2</v>
      </c>
      <c r="D1314" s="5">
        <v>39490</v>
      </c>
      <c r="E1314" s="6" t="s">
        <v>73</v>
      </c>
      <c r="F1314" s="12" t="s">
        <v>74</v>
      </c>
      <c r="G1314" s="4" t="s">
        <v>74</v>
      </c>
      <c r="H1314" s="12" t="s">
        <v>165</v>
      </c>
      <c r="I1314" s="12" t="s">
        <v>40</v>
      </c>
      <c r="J1314" s="12" t="s">
        <v>110</v>
      </c>
      <c r="K1314" s="11">
        <v>16</v>
      </c>
      <c r="L1314" s="4" t="str">
        <f t="shared" si="80"/>
        <v>15-20</v>
      </c>
      <c r="M1314" s="12" t="s">
        <v>94</v>
      </c>
      <c r="N1314" s="12">
        <v>1</v>
      </c>
      <c r="O1314" s="12" t="s">
        <v>118</v>
      </c>
      <c r="P1314" s="6" t="s">
        <v>63</v>
      </c>
      <c r="T1314" s="7">
        <v>1</v>
      </c>
      <c r="AE1314" s="4">
        <f t="shared" si="81"/>
        <v>25</v>
      </c>
      <c r="AF1314" s="8">
        <f t="shared" si="82"/>
        <v>1</v>
      </c>
      <c r="AG1314" s="8">
        <v>97.59</v>
      </c>
      <c r="AH1314" s="4">
        <f t="shared" si="83"/>
        <v>2.5000000000000001E-2</v>
      </c>
      <c r="AI1314" s="4">
        <f t="shared" si="83"/>
        <v>2.4397500000000001</v>
      </c>
      <c r="AK1314" s="10">
        <f>R1314*(0.027*((7.5*0.9025)^2.629))+S1314*(0.027*((15*0.9025)^2.629))+T1314*(0.027*((25*0.9025)^2.629))</f>
        <v>97.593021389994547</v>
      </c>
    </row>
    <row r="1315" spans="1:37" ht="12.75" customHeight="1">
      <c r="A1315" s="12">
        <v>98</v>
      </c>
      <c r="B1315" s="12">
        <v>6</v>
      </c>
      <c r="C1315" s="12">
        <v>2</v>
      </c>
      <c r="D1315" s="5">
        <v>39490</v>
      </c>
      <c r="E1315" s="6" t="s">
        <v>73</v>
      </c>
      <c r="F1315" s="12" t="s">
        <v>74</v>
      </c>
      <c r="G1315" s="4" t="s">
        <v>74</v>
      </c>
      <c r="H1315" s="12" t="s">
        <v>165</v>
      </c>
      <c r="I1315" s="12" t="s">
        <v>40</v>
      </c>
      <c r="J1315" s="12" t="s">
        <v>110</v>
      </c>
      <c r="K1315" s="11">
        <v>16</v>
      </c>
      <c r="L1315" s="4" t="str">
        <f t="shared" si="80"/>
        <v>15-20</v>
      </c>
      <c r="M1315" s="12" t="s">
        <v>94</v>
      </c>
      <c r="N1315" s="12">
        <v>2</v>
      </c>
      <c r="O1315" s="12" t="s">
        <v>79</v>
      </c>
      <c r="P1315" s="12" t="s">
        <v>54</v>
      </c>
      <c r="S1315" s="7">
        <v>1</v>
      </c>
      <c r="T1315" s="7">
        <v>7</v>
      </c>
      <c r="AE1315" s="4">
        <f t="shared" si="81"/>
        <v>23.8</v>
      </c>
      <c r="AF1315" s="8">
        <f t="shared" si="82"/>
        <v>8</v>
      </c>
      <c r="AG1315" s="8">
        <v>2293.6999999999998</v>
      </c>
      <c r="AH1315" s="4">
        <f t="shared" si="83"/>
        <v>0.2</v>
      </c>
      <c r="AI1315" s="4">
        <f t="shared" si="83"/>
        <v>57.342499999999994</v>
      </c>
      <c r="AK1315" s="10">
        <f>Q1315*(0.024*(2.5^2.93))+R1315*(0.024*(7.5^2.93))+S1315*(0.0225*((15/1.03416)^3))+T1315*(0.0225*((25/1.03416)^3))+U1315*(0.0225*((35/1.03416)^3))</f>
        <v>2293.6960213797042</v>
      </c>
    </row>
    <row r="1316" spans="1:37" ht="12.75" customHeight="1">
      <c r="A1316" s="12">
        <v>98</v>
      </c>
      <c r="B1316" s="12">
        <v>6</v>
      </c>
      <c r="C1316" s="12">
        <v>2</v>
      </c>
      <c r="D1316" s="5">
        <v>39490</v>
      </c>
      <c r="E1316" s="6" t="s">
        <v>73</v>
      </c>
      <c r="F1316" s="12" t="s">
        <v>74</v>
      </c>
      <c r="G1316" s="4" t="s">
        <v>74</v>
      </c>
      <c r="H1316" s="12" t="s">
        <v>165</v>
      </c>
      <c r="I1316" s="12" t="s">
        <v>40</v>
      </c>
      <c r="J1316" s="12" t="s">
        <v>110</v>
      </c>
      <c r="K1316" s="11">
        <v>16</v>
      </c>
      <c r="L1316" s="4" t="str">
        <f t="shared" si="80"/>
        <v>15-20</v>
      </c>
      <c r="M1316" s="12" t="s">
        <v>94</v>
      </c>
      <c r="N1316" s="12">
        <v>3</v>
      </c>
      <c r="O1316" s="12" t="s">
        <v>134</v>
      </c>
      <c r="P1316" s="12" t="s">
        <v>56</v>
      </c>
      <c r="T1316" s="7">
        <v>1</v>
      </c>
      <c r="AE1316" s="4">
        <f t="shared" si="81"/>
        <v>25</v>
      </c>
      <c r="AF1316" s="8">
        <f t="shared" si="82"/>
        <v>1</v>
      </c>
      <c r="AG1316" s="8">
        <v>261.42</v>
      </c>
      <c r="AH1316" s="4">
        <f t="shared" si="83"/>
        <v>2.5000000000000001E-2</v>
      </c>
      <c r="AI1316" s="4">
        <f t="shared" si="83"/>
        <v>6.5355000000000008</v>
      </c>
      <c r="AK1316" s="10">
        <f>R1316*(0.0683*(7.5^2.563))+S1316*(0.0683*(15^2.563))+T1316*(0.0683*(25^2.563))</f>
        <v>261.42128550317625</v>
      </c>
    </row>
    <row r="1317" spans="1:37" ht="12.75" customHeight="1">
      <c r="A1317" s="12">
        <v>98</v>
      </c>
      <c r="B1317" s="12">
        <v>6</v>
      </c>
      <c r="C1317" s="12">
        <v>2</v>
      </c>
      <c r="D1317" s="5">
        <v>39490</v>
      </c>
      <c r="E1317" s="6" t="s">
        <v>73</v>
      </c>
      <c r="F1317" s="12" t="s">
        <v>74</v>
      </c>
      <c r="G1317" s="4" t="s">
        <v>74</v>
      </c>
      <c r="H1317" s="12" t="s">
        <v>165</v>
      </c>
      <c r="I1317" s="12" t="s">
        <v>40</v>
      </c>
      <c r="J1317" s="12" t="s">
        <v>110</v>
      </c>
      <c r="K1317" s="11">
        <v>16</v>
      </c>
      <c r="L1317" s="4" t="str">
        <f t="shared" si="80"/>
        <v>15-20</v>
      </c>
      <c r="M1317" s="12" t="s">
        <v>94</v>
      </c>
      <c r="N1317" s="12">
        <v>4</v>
      </c>
      <c r="O1317" s="12" t="s">
        <v>89</v>
      </c>
      <c r="P1317" s="4" t="s">
        <v>56</v>
      </c>
      <c r="T1317" s="15">
        <v>1</v>
      </c>
      <c r="AE1317" s="4">
        <f t="shared" si="81"/>
        <v>25</v>
      </c>
      <c r="AF1317" s="8">
        <f t="shared" si="82"/>
        <v>1</v>
      </c>
      <c r="AG1317" s="8">
        <v>354.45</v>
      </c>
      <c r="AH1317" s="4">
        <f t="shared" si="83"/>
        <v>2.5000000000000001E-2</v>
      </c>
      <c r="AI1317" s="4">
        <f t="shared" si="83"/>
        <v>8.8612500000000001</v>
      </c>
      <c r="AK1317" s="10">
        <f>R1317*(0.0246*(7.5^2.85))+S1317*(0.0227*((15/1.13204)^3.12))+T1317*(0.0227*((25/1.13204)^3.12))</f>
        <v>354.44589707864537</v>
      </c>
    </row>
    <row r="1318" spans="1:37" ht="12.75" customHeight="1">
      <c r="A1318" s="12">
        <v>98</v>
      </c>
      <c r="B1318" s="12">
        <v>6</v>
      </c>
      <c r="C1318" s="12">
        <v>2</v>
      </c>
      <c r="D1318" s="5">
        <v>39490</v>
      </c>
      <c r="E1318" s="6" t="s">
        <v>73</v>
      </c>
      <c r="F1318" s="12" t="s">
        <v>74</v>
      </c>
      <c r="G1318" s="4" t="s">
        <v>74</v>
      </c>
      <c r="H1318" s="12" t="s">
        <v>165</v>
      </c>
      <c r="I1318" s="12" t="s">
        <v>40</v>
      </c>
      <c r="J1318" s="12" t="s">
        <v>110</v>
      </c>
      <c r="K1318" s="11">
        <v>16</v>
      </c>
      <c r="L1318" s="4" t="str">
        <f t="shared" si="80"/>
        <v>15-20</v>
      </c>
      <c r="M1318" s="12" t="s">
        <v>94</v>
      </c>
      <c r="N1318" s="12">
        <v>5</v>
      </c>
      <c r="O1318" s="12" t="s">
        <v>68</v>
      </c>
      <c r="P1318" s="6" t="s">
        <v>46</v>
      </c>
      <c r="T1318" s="15">
        <v>3</v>
      </c>
      <c r="AE1318" s="4">
        <f t="shared" si="81"/>
        <v>25</v>
      </c>
      <c r="AF1318" s="8">
        <f t="shared" si="82"/>
        <v>3</v>
      </c>
      <c r="AG1318" s="8">
        <v>472.95</v>
      </c>
      <c r="AH1318" s="4">
        <f t="shared" si="83"/>
        <v>7.4999999999999997E-2</v>
      </c>
      <c r="AI1318" s="4">
        <f t="shared" si="83"/>
        <v>11.82375</v>
      </c>
      <c r="AK1318" s="10">
        <f>Q1318*(0.0208*((2.5/1.21)^3))+R1318*(0.0208*((7.5/1.21)^3))+S1318*(0.0208*((15/1.21)^3))+T1318*(0.0079*(25^3.076))+U1318*(0.0079*(35^3.076))</f>
        <v>472.94627874677929</v>
      </c>
    </row>
    <row r="1319" spans="1:37" ht="12.75" customHeight="1">
      <c r="A1319" s="12">
        <v>98</v>
      </c>
      <c r="B1319" s="12">
        <v>6</v>
      </c>
      <c r="C1319" s="12">
        <v>2</v>
      </c>
      <c r="D1319" s="5">
        <v>39490</v>
      </c>
      <c r="E1319" s="6" t="s">
        <v>73</v>
      </c>
      <c r="F1319" s="12" t="s">
        <v>74</v>
      </c>
      <c r="G1319" s="4" t="s">
        <v>74</v>
      </c>
      <c r="H1319" s="12" t="s">
        <v>165</v>
      </c>
      <c r="I1319" s="12" t="s">
        <v>40</v>
      </c>
      <c r="J1319" s="12" t="s">
        <v>110</v>
      </c>
      <c r="K1319" s="11">
        <v>16</v>
      </c>
      <c r="L1319" s="4" t="str">
        <f t="shared" si="80"/>
        <v>15-20</v>
      </c>
      <c r="M1319" s="12" t="s">
        <v>94</v>
      </c>
      <c r="N1319" s="12">
        <v>6</v>
      </c>
      <c r="O1319" s="12" t="s">
        <v>47</v>
      </c>
      <c r="P1319" s="12" t="s">
        <v>48</v>
      </c>
      <c r="R1319" s="7">
        <v>3</v>
      </c>
      <c r="S1319" s="7">
        <v>1</v>
      </c>
      <c r="AE1319" s="4">
        <f t="shared" si="81"/>
        <v>9.4</v>
      </c>
      <c r="AF1319" s="8">
        <f t="shared" si="82"/>
        <v>4</v>
      </c>
      <c r="AG1319" s="8">
        <v>141.1</v>
      </c>
      <c r="AH1319" s="4">
        <f t="shared" si="83"/>
        <v>0.1</v>
      </c>
      <c r="AI1319" s="4">
        <f t="shared" si="83"/>
        <v>3.5274999999999999</v>
      </c>
      <c r="AK1319" s="10">
        <f>Q1319*(0.0251*(2.5^3.076))+R1319*(0.0251*(7.5^3.076))+S1319*(0.0251*(15^3.076))</f>
        <v>141.09517660382559</v>
      </c>
    </row>
    <row r="1320" spans="1:37" ht="12.75" customHeight="1">
      <c r="A1320" s="12">
        <v>98</v>
      </c>
      <c r="B1320" s="12">
        <v>6</v>
      </c>
      <c r="C1320" s="12">
        <v>2</v>
      </c>
      <c r="D1320" s="5">
        <v>39490</v>
      </c>
      <c r="E1320" s="6" t="s">
        <v>73</v>
      </c>
      <c r="F1320" s="12" t="s">
        <v>74</v>
      </c>
      <c r="G1320" s="4" t="s">
        <v>74</v>
      </c>
      <c r="H1320" s="12" t="s">
        <v>165</v>
      </c>
      <c r="I1320" s="12" t="s">
        <v>40</v>
      </c>
      <c r="J1320" s="12" t="s">
        <v>110</v>
      </c>
      <c r="K1320" s="11">
        <v>16</v>
      </c>
      <c r="L1320" s="4" t="str">
        <f t="shared" si="80"/>
        <v>15-20</v>
      </c>
      <c r="M1320" s="12" t="s">
        <v>94</v>
      </c>
      <c r="N1320" s="12">
        <v>7</v>
      </c>
      <c r="O1320" s="12" t="s">
        <v>82</v>
      </c>
      <c r="P1320" s="6" t="s">
        <v>46</v>
      </c>
      <c r="T1320" s="15">
        <v>1</v>
      </c>
      <c r="AE1320" s="4">
        <f t="shared" si="81"/>
        <v>25</v>
      </c>
      <c r="AF1320" s="8">
        <f t="shared" si="82"/>
        <v>1</v>
      </c>
      <c r="AG1320" s="8">
        <v>251.27</v>
      </c>
      <c r="AH1320" s="4">
        <f t="shared" si="83"/>
        <v>2.5000000000000001E-2</v>
      </c>
      <c r="AI1320" s="4">
        <f t="shared" si="83"/>
        <v>6.2817500000000006</v>
      </c>
      <c r="AK1320" s="10">
        <f>Q1320*(0.0121*((2.5/1.09)^3.161))+R1320*(0.0121*((7.5/1.09)^3.161))+S1320*(0.0335*(15^2.772))+T1320*(0.0335*(25^2.772))+U1320*(0.0335*(35^2.772))</f>
        <v>251.26645415008608</v>
      </c>
    </row>
    <row r="1321" spans="1:37" ht="12.75" customHeight="1">
      <c r="A1321" s="12">
        <v>98</v>
      </c>
      <c r="B1321" s="12">
        <v>6</v>
      </c>
      <c r="C1321" s="12">
        <v>2</v>
      </c>
      <c r="D1321" s="5">
        <v>39490</v>
      </c>
      <c r="E1321" s="6" t="s">
        <v>73</v>
      </c>
      <c r="F1321" s="12" t="s">
        <v>74</v>
      </c>
      <c r="G1321" s="4" t="s">
        <v>74</v>
      </c>
      <c r="H1321" s="12" t="s">
        <v>165</v>
      </c>
      <c r="I1321" s="12" t="s">
        <v>40</v>
      </c>
      <c r="J1321" s="12" t="s">
        <v>110</v>
      </c>
      <c r="K1321" s="11">
        <v>16</v>
      </c>
      <c r="L1321" s="4" t="str">
        <f t="shared" si="80"/>
        <v>15-20</v>
      </c>
      <c r="M1321" s="12" t="s">
        <v>94</v>
      </c>
      <c r="N1321" s="12">
        <v>8</v>
      </c>
      <c r="O1321" s="12" t="s">
        <v>53</v>
      </c>
      <c r="P1321" s="12" t="s">
        <v>54</v>
      </c>
      <c r="R1321" s="7">
        <v>5</v>
      </c>
      <c r="S1321" s="7">
        <v>1</v>
      </c>
      <c r="T1321" s="15">
        <v>3</v>
      </c>
      <c r="AE1321" s="4">
        <f t="shared" si="81"/>
        <v>14.2</v>
      </c>
      <c r="AF1321" s="8">
        <f t="shared" si="82"/>
        <v>9</v>
      </c>
      <c r="AG1321" s="8">
        <v>866.97</v>
      </c>
      <c r="AH1321" s="4">
        <f t="shared" si="83"/>
        <v>0.22500000000000001</v>
      </c>
      <c r="AI1321" s="4">
        <f t="shared" si="83"/>
        <v>21.674250000000001</v>
      </c>
      <c r="AK1321" s="10">
        <f>Q1321*(0.026*(2.5^2.87))+R1321*(0.026*(7.5^2.87))+S1321*(0.0236*((15/1.1)^2.975))+T1321*(0.0236*((25/1.1)^2.975))+U1321*(0.0236*((35/1.1)^2.975))</f>
        <v>866.97211142966898</v>
      </c>
    </row>
    <row r="1322" spans="1:37" ht="12.75" customHeight="1">
      <c r="A1322" s="12">
        <v>98</v>
      </c>
      <c r="B1322" s="12">
        <v>6</v>
      </c>
      <c r="C1322" s="12">
        <v>2</v>
      </c>
      <c r="D1322" s="5">
        <v>39490</v>
      </c>
      <c r="E1322" s="6" t="s">
        <v>73</v>
      </c>
      <c r="F1322" s="12" t="s">
        <v>74</v>
      </c>
      <c r="G1322" s="4" t="s">
        <v>74</v>
      </c>
      <c r="H1322" s="12" t="s">
        <v>165</v>
      </c>
      <c r="I1322" s="12" t="s">
        <v>40</v>
      </c>
      <c r="J1322" s="12" t="s">
        <v>110</v>
      </c>
      <c r="K1322" s="11">
        <v>16</v>
      </c>
      <c r="L1322" s="4" t="str">
        <f t="shared" si="80"/>
        <v>15-20</v>
      </c>
      <c r="M1322" s="12" t="s">
        <v>94</v>
      </c>
      <c r="N1322" s="12">
        <v>9</v>
      </c>
      <c r="O1322" s="12" t="s">
        <v>127</v>
      </c>
      <c r="P1322" s="12" t="s">
        <v>46</v>
      </c>
      <c r="Q1322" s="7">
        <v>4</v>
      </c>
      <c r="AE1322" s="4">
        <f t="shared" si="81"/>
        <v>2.5</v>
      </c>
      <c r="AF1322" s="8">
        <f t="shared" si="82"/>
        <v>4</v>
      </c>
      <c r="AG1322" s="8">
        <v>1.26</v>
      </c>
      <c r="AH1322" s="4">
        <f t="shared" si="83"/>
        <v>0.1</v>
      </c>
      <c r="AI1322" s="4">
        <f t="shared" si="83"/>
        <v>3.15E-2</v>
      </c>
      <c r="AK1322" s="10">
        <f>Q1322*(0.0201*(2.5^2.9992))+R1322*(0.0201*(7.5^2.9992))+S1322*(0.0201*(15^2.9992))+T1322*(0.0201*(25^2.9992))+U1322*(0.0201*(35^2.9992))</f>
        <v>1.2553294652466718</v>
      </c>
    </row>
    <row r="1323" spans="1:37" ht="12.75" customHeight="1">
      <c r="A1323" s="12">
        <v>98</v>
      </c>
      <c r="B1323" s="12">
        <v>6</v>
      </c>
      <c r="C1323" s="12">
        <v>2</v>
      </c>
      <c r="D1323" s="5">
        <v>39490</v>
      </c>
      <c r="E1323" s="6" t="s">
        <v>73</v>
      </c>
      <c r="F1323" s="12" t="s">
        <v>74</v>
      </c>
      <c r="G1323" s="4" t="s">
        <v>74</v>
      </c>
      <c r="H1323" s="12" t="s">
        <v>165</v>
      </c>
      <c r="I1323" s="12" t="s">
        <v>40</v>
      </c>
      <c r="J1323" s="12" t="s">
        <v>110</v>
      </c>
      <c r="K1323" s="11">
        <v>16</v>
      </c>
      <c r="L1323" s="4" t="str">
        <f t="shared" si="80"/>
        <v>15-20</v>
      </c>
      <c r="M1323" s="12" t="s">
        <v>94</v>
      </c>
      <c r="N1323" s="12">
        <v>10</v>
      </c>
      <c r="O1323" s="12" t="s">
        <v>49</v>
      </c>
      <c r="P1323" s="6" t="s">
        <v>46</v>
      </c>
      <c r="Q1323" s="7">
        <v>1</v>
      </c>
      <c r="AE1323" s="4">
        <f t="shared" si="81"/>
        <v>2.5</v>
      </c>
      <c r="AF1323" s="8">
        <f t="shared" si="82"/>
        <v>1</v>
      </c>
      <c r="AG1323" s="8">
        <v>0.16</v>
      </c>
      <c r="AH1323" s="4">
        <f t="shared" si="83"/>
        <v>2.5000000000000001E-2</v>
      </c>
      <c r="AI1323" s="4">
        <f t="shared" si="83"/>
        <v>4.0000000000000001E-3</v>
      </c>
      <c r="AK1323" s="10">
        <f>Q1323*(0.007*(2.5^3.39))+R1323*(0.0126*(7.5^3.0673))+S1323*(0.0126*(15^3.0673))+T1323*(0.0126*(25^3.0673))+U1323*(0.0126*(35^3.0673))</f>
        <v>0.1563560424508863</v>
      </c>
    </row>
    <row r="1324" spans="1:37" ht="12.75" customHeight="1">
      <c r="A1324" s="12">
        <v>98</v>
      </c>
      <c r="B1324" s="12">
        <v>6</v>
      </c>
      <c r="C1324" s="12">
        <v>2</v>
      </c>
      <c r="D1324" s="5">
        <v>39490</v>
      </c>
      <c r="E1324" s="6" t="s">
        <v>73</v>
      </c>
      <c r="F1324" s="12" t="s">
        <v>74</v>
      </c>
      <c r="G1324" s="4" t="s">
        <v>74</v>
      </c>
      <c r="H1324" s="12" t="s">
        <v>165</v>
      </c>
      <c r="I1324" s="12" t="s">
        <v>40</v>
      </c>
      <c r="J1324" s="12" t="s">
        <v>110</v>
      </c>
      <c r="K1324" s="11">
        <v>16</v>
      </c>
      <c r="L1324" s="4" t="str">
        <f t="shared" si="80"/>
        <v>15-20</v>
      </c>
      <c r="M1324" s="12" t="s">
        <v>94</v>
      </c>
      <c r="N1324" s="12">
        <v>11</v>
      </c>
      <c r="O1324" s="12" t="s">
        <v>95</v>
      </c>
      <c r="P1324" s="6" t="s">
        <v>56</v>
      </c>
      <c r="T1324" s="7">
        <v>12</v>
      </c>
      <c r="AE1324" s="4">
        <f t="shared" si="81"/>
        <v>25</v>
      </c>
      <c r="AF1324" s="8">
        <f t="shared" si="82"/>
        <v>12</v>
      </c>
      <c r="AG1324" s="8">
        <v>3715.78</v>
      </c>
      <c r="AH1324" s="4">
        <f t="shared" si="83"/>
        <v>0.3</v>
      </c>
      <c r="AI1324" s="4">
        <f t="shared" si="83"/>
        <v>92.894500000000008</v>
      </c>
      <c r="AK1324" s="10">
        <f>S1324*(0.0204*(15^2.991))+T1324*(0.0204*(25^2.991))+U1324*(0.0204*(35^2.991))</f>
        <v>3715.7798851833327</v>
      </c>
    </row>
    <row r="1325" spans="1:37" ht="12.75" customHeight="1">
      <c r="A1325" s="12">
        <v>98</v>
      </c>
      <c r="B1325" s="12">
        <v>6</v>
      </c>
      <c r="C1325" s="12">
        <v>2</v>
      </c>
      <c r="D1325" s="5">
        <v>39490</v>
      </c>
      <c r="E1325" s="6" t="s">
        <v>73</v>
      </c>
      <c r="F1325" s="12" t="s">
        <v>74</v>
      </c>
      <c r="G1325" s="4" t="s">
        <v>74</v>
      </c>
      <c r="H1325" s="12" t="s">
        <v>165</v>
      </c>
      <c r="I1325" s="12" t="s">
        <v>40</v>
      </c>
      <c r="J1325" s="12" t="s">
        <v>110</v>
      </c>
      <c r="K1325" s="11">
        <v>16</v>
      </c>
      <c r="L1325" s="4" t="str">
        <f t="shared" si="80"/>
        <v>15-20</v>
      </c>
      <c r="M1325" s="12" t="s">
        <v>94</v>
      </c>
      <c r="N1325" s="12">
        <v>12</v>
      </c>
      <c r="O1325" s="12" t="s">
        <v>156</v>
      </c>
      <c r="P1325" s="6" t="s">
        <v>63</v>
      </c>
      <c r="T1325" s="15">
        <v>8</v>
      </c>
      <c r="AE1325" s="4">
        <f t="shared" si="81"/>
        <v>25</v>
      </c>
      <c r="AF1325" s="8">
        <f t="shared" si="82"/>
        <v>8</v>
      </c>
      <c r="AG1325" s="8">
        <v>1272.08</v>
      </c>
      <c r="AH1325" s="4">
        <f t="shared" si="83"/>
        <v>0.2</v>
      </c>
      <c r="AI1325" s="4">
        <f t="shared" si="83"/>
        <v>31.802</v>
      </c>
      <c r="AK1325" s="10">
        <f>Q1325*(0.0405*((2.5*0.78+1.77)^2.718))+R1325*(0.0405*((7.5*0.78+1.77)^2.718))+S1325*(0.0405*((15*0.78+1.77)^2.718))+T1325*(0.0235*(25^2.74))</f>
        <v>1272.0772128535639</v>
      </c>
    </row>
    <row r="1326" spans="1:37" ht="12.75" customHeight="1">
      <c r="A1326" s="12">
        <v>98</v>
      </c>
      <c r="B1326" s="12">
        <v>6</v>
      </c>
      <c r="C1326" s="12">
        <v>2</v>
      </c>
      <c r="D1326" s="5">
        <v>39490</v>
      </c>
      <c r="E1326" s="6" t="s">
        <v>73</v>
      </c>
      <c r="F1326" s="12" t="s">
        <v>74</v>
      </c>
      <c r="G1326" s="4" t="s">
        <v>74</v>
      </c>
      <c r="H1326" s="12" t="s">
        <v>165</v>
      </c>
      <c r="I1326" s="12" t="s">
        <v>40</v>
      </c>
      <c r="J1326" s="12" t="s">
        <v>110</v>
      </c>
      <c r="K1326" s="11">
        <v>16</v>
      </c>
      <c r="L1326" s="4" t="str">
        <f t="shared" si="80"/>
        <v>15-20</v>
      </c>
      <c r="M1326" s="12" t="s">
        <v>94</v>
      </c>
      <c r="N1326" s="12">
        <v>13</v>
      </c>
      <c r="O1326" s="12" t="s">
        <v>119</v>
      </c>
      <c r="P1326" s="6" t="s">
        <v>81</v>
      </c>
      <c r="S1326" s="7">
        <v>1</v>
      </c>
      <c r="AE1326" s="4">
        <f t="shared" si="81"/>
        <v>15</v>
      </c>
      <c r="AF1326" s="8">
        <f t="shared" si="82"/>
        <v>1</v>
      </c>
      <c r="AG1326" s="8">
        <v>39.619999999999997</v>
      </c>
      <c r="AH1326" s="4">
        <f t="shared" si="83"/>
        <v>2.5000000000000001E-2</v>
      </c>
      <c r="AI1326" s="4">
        <f t="shared" si="83"/>
        <v>0.99049999999999994</v>
      </c>
      <c r="AK1326" s="10">
        <f>Q1326*(0.0119*(2.5^2.995))+R1326*(0.0119*(7.5^2.995))+S1326*(0.0119*(15^2.995))</f>
        <v>39.622354772393258</v>
      </c>
    </row>
    <row r="1327" spans="1:37" s="11" customFormat="1" ht="12.75" customHeight="1">
      <c r="A1327" s="12">
        <v>98</v>
      </c>
      <c r="B1327" s="12">
        <v>6</v>
      </c>
      <c r="C1327" s="12">
        <v>2</v>
      </c>
      <c r="D1327" s="5">
        <v>39490</v>
      </c>
      <c r="E1327" s="6" t="s">
        <v>73</v>
      </c>
      <c r="F1327" s="12" t="s">
        <v>74</v>
      </c>
      <c r="G1327" s="4" t="s">
        <v>74</v>
      </c>
      <c r="H1327" s="12" t="s">
        <v>165</v>
      </c>
      <c r="I1327" s="12" t="s">
        <v>40</v>
      </c>
      <c r="J1327" s="12" t="s">
        <v>110</v>
      </c>
      <c r="K1327" s="11">
        <v>16</v>
      </c>
      <c r="L1327" s="4" t="str">
        <f t="shared" si="80"/>
        <v>15-20</v>
      </c>
      <c r="M1327" s="12" t="s">
        <v>94</v>
      </c>
      <c r="N1327" s="12">
        <v>14</v>
      </c>
      <c r="O1327" s="12" t="s">
        <v>143</v>
      </c>
      <c r="P1327" s="6" t="s">
        <v>81</v>
      </c>
      <c r="Q1327" s="7"/>
      <c r="R1327" s="7"/>
      <c r="S1327" s="7">
        <v>1</v>
      </c>
      <c r="T1327" s="7"/>
      <c r="U1327" s="7"/>
      <c r="V1327" s="7"/>
      <c r="W1327" s="7"/>
      <c r="X1327" s="7"/>
      <c r="Y1327" s="7"/>
      <c r="Z1327" s="7"/>
      <c r="AA1327" s="7"/>
      <c r="AB1327" s="7"/>
      <c r="AC1327" s="7"/>
      <c r="AD1327" s="7"/>
      <c r="AE1327" s="4">
        <f t="shared" si="81"/>
        <v>15</v>
      </c>
      <c r="AF1327" s="8">
        <f t="shared" si="82"/>
        <v>1</v>
      </c>
      <c r="AG1327" s="8">
        <v>30.71</v>
      </c>
      <c r="AH1327" s="4">
        <f t="shared" si="83"/>
        <v>2.5000000000000001E-2</v>
      </c>
      <c r="AI1327" s="4">
        <f t="shared" si="83"/>
        <v>0.76775000000000004</v>
      </c>
      <c r="AJ1327" s="4"/>
      <c r="AK1327" s="10">
        <f>Q1327*(0.0091*(2.5^3))+R1327*(0.0091*(7.5^3))+S1327*(0.0091*(15^3))</f>
        <v>30.712500000000002</v>
      </c>
    </row>
    <row r="1328" spans="1:37" ht="12.75" customHeight="1">
      <c r="A1328" s="12">
        <v>98</v>
      </c>
      <c r="B1328" s="12">
        <v>6</v>
      </c>
      <c r="C1328" s="12">
        <v>2</v>
      </c>
      <c r="D1328" s="5">
        <v>39490</v>
      </c>
      <c r="E1328" s="6" t="s">
        <v>73</v>
      </c>
      <c r="F1328" s="12" t="s">
        <v>74</v>
      </c>
      <c r="G1328" s="4" t="s">
        <v>74</v>
      </c>
      <c r="H1328" s="12" t="s">
        <v>165</v>
      </c>
      <c r="I1328" s="12" t="s">
        <v>40</v>
      </c>
      <c r="J1328" s="12" t="s">
        <v>110</v>
      </c>
      <c r="K1328" s="11">
        <v>16</v>
      </c>
      <c r="L1328" s="4" t="str">
        <f t="shared" si="80"/>
        <v>15-20</v>
      </c>
      <c r="M1328" s="12" t="s">
        <v>94</v>
      </c>
      <c r="N1328" s="12">
        <v>15</v>
      </c>
      <c r="O1328" s="12" t="s">
        <v>87</v>
      </c>
      <c r="P1328" s="6" t="s">
        <v>46</v>
      </c>
      <c r="T1328" s="7">
        <v>1</v>
      </c>
      <c r="AE1328" s="4">
        <f t="shared" si="81"/>
        <v>25</v>
      </c>
      <c r="AF1328" s="8">
        <f t="shared" si="82"/>
        <v>1</v>
      </c>
      <c r="AG1328" s="8">
        <v>248.93</v>
      </c>
      <c r="AH1328" s="4">
        <f t="shared" si="83"/>
        <v>2.5000000000000001E-2</v>
      </c>
      <c r="AI1328" s="4">
        <f t="shared" si="83"/>
        <v>6.2232500000000002</v>
      </c>
      <c r="AK1328" s="10">
        <f>Q1328*(0.0229*((2.5/1.08)^2.958))+R1328*(0.0229*((7.5/1.08)^2.958))+S1328*(0.0229*((15/1.08)^2.958))+T1328*(0.0229*((25/1.08)^2.958))+U1328*(0.0229*((35/1.08)^2.958))</f>
        <v>248.92846396069424</v>
      </c>
    </row>
    <row r="1329" spans="1:37" s="13" customFormat="1" ht="12.75" customHeight="1">
      <c r="A1329" s="12">
        <v>98</v>
      </c>
      <c r="B1329" s="12">
        <v>6</v>
      </c>
      <c r="C1329" s="12">
        <v>2</v>
      </c>
      <c r="D1329" s="5">
        <v>39490</v>
      </c>
      <c r="E1329" s="6" t="s">
        <v>73</v>
      </c>
      <c r="F1329" s="12" t="s">
        <v>74</v>
      </c>
      <c r="G1329" s="4" t="s">
        <v>74</v>
      </c>
      <c r="H1329" s="12" t="s">
        <v>165</v>
      </c>
      <c r="I1329" s="12" t="s">
        <v>40</v>
      </c>
      <c r="J1329" s="12" t="s">
        <v>110</v>
      </c>
      <c r="K1329" s="11">
        <v>16</v>
      </c>
      <c r="L1329" s="4" t="str">
        <f t="shared" si="80"/>
        <v>15-20</v>
      </c>
      <c r="M1329" s="12" t="s">
        <v>94</v>
      </c>
      <c r="N1329" s="12">
        <v>16</v>
      </c>
      <c r="O1329" s="12" t="s">
        <v>55</v>
      </c>
      <c r="P1329" s="6" t="s">
        <v>56</v>
      </c>
      <c r="Q1329" s="7">
        <v>1</v>
      </c>
      <c r="R1329" s="7"/>
      <c r="S1329" s="7"/>
      <c r="T1329" s="7"/>
      <c r="U1329" s="7"/>
      <c r="V1329" s="7"/>
      <c r="W1329" s="7"/>
      <c r="X1329" s="7"/>
      <c r="Y1329" s="7"/>
      <c r="Z1329" s="7"/>
      <c r="AA1329" s="7"/>
      <c r="AB1329" s="7"/>
      <c r="AC1329" s="7"/>
      <c r="AD1329" s="7"/>
      <c r="AE1329" s="4">
        <f t="shared" si="81"/>
        <v>2.5</v>
      </c>
      <c r="AF1329" s="8">
        <f t="shared" si="82"/>
        <v>1</v>
      </c>
      <c r="AG1329" s="8">
        <v>0.17</v>
      </c>
      <c r="AH1329" s="4">
        <f t="shared" si="83"/>
        <v>2.5000000000000001E-2</v>
      </c>
      <c r="AI1329" s="4">
        <f t="shared" si="83"/>
        <v>4.2500000000000003E-3</v>
      </c>
      <c r="AJ1329" s="4"/>
      <c r="AK1329" s="10">
        <f>Q1329*(0.0109*(2.5^3.0249))+R1329*(0.0109*(7.5^3.0249))</f>
        <v>0.17424295598865394</v>
      </c>
    </row>
    <row r="1330" spans="1:37" ht="12.75" customHeight="1">
      <c r="A1330" s="12">
        <v>98</v>
      </c>
      <c r="B1330" s="12">
        <v>6</v>
      </c>
      <c r="C1330" s="12">
        <v>2</v>
      </c>
      <c r="D1330" s="5">
        <v>39490</v>
      </c>
      <c r="E1330" s="6" t="s">
        <v>73</v>
      </c>
      <c r="F1330" s="12" t="s">
        <v>74</v>
      </c>
      <c r="G1330" s="4" t="s">
        <v>74</v>
      </c>
      <c r="H1330" s="12" t="s">
        <v>165</v>
      </c>
      <c r="I1330" s="12" t="s">
        <v>40</v>
      </c>
      <c r="J1330" s="12" t="s">
        <v>110</v>
      </c>
      <c r="K1330" s="11">
        <v>16</v>
      </c>
      <c r="L1330" s="4" t="str">
        <f t="shared" si="80"/>
        <v>15-20</v>
      </c>
      <c r="M1330" s="12" t="s">
        <v>94</v>
      </c>
      <c r="N1330" s="12">
        <v>17</v>
      </c>
      <c r="O1330" s="12" t="s">
        <v>72</v>
      </c>
      <c r="P1330" s="6" t="s">
        <v>46</v>
      </c>
      <c r="R1330" s="7">
        <v>2</v>
      </c>
      <c r="AE1330" s="4">
        <f t="shared" si="81"/>
        <v>7.5</v>
      </c>
      <c r="AF1330" s="8">
        <f t="shared" si="82"/>
        <v>2</v>
      </c>
      <c r="AG1330" s="8">
        <v>11.61</v>
      </c>
      <c r="AH1330" s="4">
        <f t="shared" si="83"/>
        <v>0.05</v>
      </c>
      <c r="AI1330" s="4">
        <f t="shared" si="83"/>
        <v>0.29025000000000001</v>
      </c>
      <c r="AK1330" s="10">
        <f>Q1330*(0.0128*(2.5^3.036))+R1330*(0.0128*(7.5^3.036))+S1330*(0.0128*(15^3.036))</f>
        <v>11.612506256000772</v>
      </c>
    </row>
    <row r="1331" spans="1:37" ht="12.75" customHeight="1">
      <c r="A1331" s="12">
        <v>98</v>
      </c>
      <c r="B1331" s="12">
        <v>6</v>
      </c>
      <c r="C1331" s="12">
        <v>2</v>
      </c>
      <c r="D1331" s="5">
        <v>39490</v>
      </c>
      <c r="E1331" s="6" t="s">
        <v>73</v>
      </c>
      <c r="F1331" s="12" t="s">
        <v>74</v>
      </c>
      <c r="G1331" s="4" t="s">
        <v>74</v>
      </c>
      <c r="H1331" s="12" t="s">
        <v>165</v>
      </c>
      <c r="I1331" s="12" t="s">
        <v>40</v>
      </c>
      <c r="J1331" s="12" t="s">
        <v>110</v>
      </c>
      <c r="K1331" s="11">
        <v>16</v>
      </c>
      <c r="L1331" s="4" t="str">
        <f t="shared" si="80"/>
        <v>15-20</v>
      </c>
      <c r="M1331" s="12" t="s">
        <v>94</v>
      </c>
      <c r="N1331" s="12">
        <v>18</v>
      </c>
      <c r="O1331" s="12" t="s">
        <v>66</v>
      </c>
      <c r="P1331" s="12" t="s">
        <v>46</v>
      </c>
      <c r="Q1331" s="7">
        <v>5</v>
      </c>
      <c r="AE1331" s="4">
        <f t="shared" si="81"/>
        <v>2.5</v>
      </c>
      <c r="AF1331" s="8">
        <f t="shared" si="82"/>
        <v>5</v>
      </c>
      <c r="AG1331" s="8">
        <v>1.42</v>
      </c>
      <c r="AH1331" s="4">
        <f t="shared" si="83"/>
        <v>0.125</v>
      </c>
      <c r="AI1331" s="4">
        <f t="shared" si="83"/>
        <v>3.5499999999999997E-2</v>
      </c>
      <c r="AK1331" s="10">
        <f>Q1331*(0.0213*(2.5^2.8235))+R1331*(0.0213*(7.5^2.8235))</f>
        <v>1.4155761022192559</v>
      </c>
    </row>
    <row r="1332" spans="1:37" ht="12.75" customHeight="1">
      <c r="A1332" s="12">
        <v>98</v>
      </c>
      <c r="B1332" s="12">
        <v>6</v>
      </c>
      <c r="C1332" s="12">
        <v>2</v>
      </c>
      <c r="D1332" s="5">
        <v>39490</v>
      </c>
      <c r="E1332" s="6" t="s">
        <v>73</v>
      </c>
      <c r="F1332" s="12" t="s">
        <v>74</v>
      </c>
      <c r="G1332" s="4" t="s">
        <v>74</v>
      </c>
      <c r="H1332" s="12" t="s">
        <v>165</v>
      </c>
      <c r="I1332" s="12" t="s">
        <v>40</v>
      </c>
      <c r="J1332" s="12" t="s">
        <v>110</v>
      </c>
      <c r="K1332" s="11">
        <v>16</v>
      </c>
      <c r="L1332" s="4" t="str">
        <f t="shared" si="80"/>
        <v>15-20</v>
      </c>
      <c r="M1332" s="12" t="s">
        <v>94</v>
      </c>
      <c r="N1332" s="12">
        <v>19</v>
      </c>
      <c r="O1332" s="12" t="s">
        <v>85</v>
      </c>
      <c r="P1332" s="6" t="s">
        <v>46</v>
      </c>
      <c r="Q1332" s="7">
        <v>2</v>
      </c>
      <c r="AE1332" s="4">
        <f t="shared" si="81"/>
        <v>2.5</v>
      </c>
      <c r="AF1332" s="8">
        <f t="shared" si="82"/>
        <v>2</v>
      </c>
      <c r="AG1332" s="8">
        <v>0.28000000000000003</v>
      </c>
      <c r="AH1332" s="4">
        <f t="shared" si="83"/>
        <v>0.05</v>
      </c>
      <c r="AI1332" s="4">
        <f t="shared" si="83"/>
        <v>7.000000000000001E-3</v>
      </c>
      <c r="AK1332" s="10">
        <f>Q1332*(0.0091*(2.5^3))+R1332*(0.0091*(7.5^3))</f>
        <v>0.28437499999999999</v>
      </c>
    </row>
    <row r="1333" spans="1:37" ht="12.75" customHeight="1">
      <c r="A1333" s="12">
        <v>98</v>
      </c>
      <c r="B1333" s="12">
        <v>6</v>
      </c>
      <c r="C1333" s="12">
        <v>2</v>
      </c>
      <c r="D1333" s="5">
        <v>39490</v>
      </c>
      <c r="E1333" s="6" t="s">
        <v>73</v>
      </c>
      <c r="F1333" s="12" t="s">
        <v>74</v>
      </c>
      <c r="G1333" s="4" t="s">
        <v>74</v>
      </c>
      <c r="H1333" s="12" t="s">
        <v>165</v>
      </c>
      <c r="I1333" s="12" t="s">
        <v>40</v>
      </c>
      <c r="J1333" s="12" t="s">
        <v>110</v>
      </c>
      <c r="K1333" s="11">
        <v>16</v>
      </c>
      <c r="L1333" s="4" t="str">
        <f t="shared" si="80"/>
        <v>15-20</v>
      </c>
      <c r="M1333" s="12" t="s">
        <v>94</v>
      </c>
      <c r="N1333" s="12">
        <v>20</v>
      </c>
      <c r="O1333" s="12" t="s">
        <v>122</v>
      </c>
      <c r="P1333" s="6" t="s">
        <v>46</v>
      </c>
      <c r="S1333" s="7">
        <v>12</v>
      </c>
      <c r="AE1333" s="4">
        <f t="shared" si="81"/>
        <v>15</v>
      </c>
      <c r="AF1333" s="8">
        <f t="shared" si="82"/>
        <v>12</v>
      </c>
      <c r="AG1333" s="8">
        <v>608.9</v>
      </c>
      <c r="AH1333" s="4">
        <f t="shared" si="83"/>
        <v>0.3</v>
      </c>
      <c r="AI1333" s="4">
        <f t="shared" si="83"/>
        <v>15.2225</v>
      </c>
      <c r="AJ1333" s="13"/>
      <c r="AK1333" s="10">
        <f>Q1333*(0.0087*(2.5^3.202))+R1333*(0.0087*(7.5^3.202))+S1333*(0.0087*(15^3.202))+T1333*(0.0087*(25^3.202))</f>
        <v>608.89822797032025</v>
      </c>
    </row>
    <row r="1334" spans="1:37" ht="12.75" customHeight="1">
      <c r="A1334" s="12">
        <v>99</v>
      </c>
      <c r="B1334" s="12">
        <v>6</v>
      </c>
      <c r="C1334" s="12">
        <v>2</v>
      </c>
      <c r="D1334" s="5">
        <v>39490</v>
      </c>
      <c r="E1334" s="6" t="s">
        <v>73</v>
      </c>
      <c r="F1334" s="12" t="s">
        <v>74</v>
      </c>
      <c r="G1334" s="4" t="s">
        <v>74</v>
      </c>
      <c r="H1334" s="12" t="s">
        <v>165</v>
      </c>
      <c r="I1334" s="12" t="s">
        <v>93</v>
      </c>
      <c r="J1334" s="12" t="s">
        <v>110</v>
      </c>
      <c r="K1334" s="11">
        <v>17</v>
      </c>
      <c r="L1334" s="4" t="str">
        <f t="shared" si="80"/>
        <v>15-20</v>
      </c>
      <c r="M1334" s="12" t="s">
        <v>94</v>
      </c>
      <c r="N1334" s="12">
        <v>1</v>
      </c>
      <c r="O1334" s="12" t="s">
        <v>169</v>
      </c>
      <c r="P1334" s="6" t="s">
        <v>63</v>
      </c>
      <c r="AC1334" s="7">
        <v>1</v>
      </c>
      <c r="AE1334" s="4">
        <f t="shared" si="81"/>
        <v>115</v>
      </c>
      <c r="AF1334" s="8">
        <f t="shared" si="82"/>
        <v>1</v>
      </c>
      <c r="AG1334" s="8">
        <v>1152.08</v>
      </c>
      <c r="AH1334" s="4">
        <f t="shared" si="83"/>
        <v>2.5000000000000001E-2</v>
      </c>
      <c r="AI1334" s="4">
        <f t="shared" si="83"/>
        <v>28.802</v>
      </c>
      <c r="AK1334" s="10">
        <f>W1334*(0.0053*(55^2.59))+AA1334*(0.0053*(95^2.59))+AC1334*(0.0053*(115^2.59))</f>
        <v>1152.0816944201749</v>
      </c>
    </row>
    <row r="1335" spans="1:37" ht="12.75" customHeight="1">
      <c r="A1335" s="12">
        <v>99</v>
      </c>
      <c r="B1335" s="12">
        <v>6</v>
      </c>
      <c r="C1335" s="12">
        <v>2</v>
      </c>
      <c r="D1335" s="5">
        <v>39490</v>
      </c>
      <c r="E1335" s="6" t="s">
        <v>73</v>
      </c>
      <c r="F1335" s="12" t="s">
        <v>74</v>
      </c>
      <c r="G1335" s="4" t="s">
        <v>74</v>
      </c>
      <c r="H1335" s="12" t="s">
        <v>165</v>
      </c>
      <c r="I1335" s="12" t="s">
        <v>93</v>
      </c>
      <c r="J1335" s="12" t="s">
        <v>110</v>
      </c>
      <c r="K1335" s="11">
        <v>17</v>
      </c>
      <c r="L1335" s="4" t="str">
        <f t="shared" si="80"/>
        <v>15-20</v>
      </c>
      <c r="M1335" s="12" t="s">
        <v>94</v>
      </c>
      <c r="N1335" s="12">
        <v>2</v>
      </c>
      <c r="O1335" s="12" t="s">
        <v>80</v>
      </c>
      <c r="P1335" s="12" t="s">
        <v>81</v>
      </c>
      <c r="S1335" s="7">
        <v>35</v>
      </c>
      <c r="AE1335" s="4">
        <f t="shared" si="81"/>
        <v>15</v>
      </c>
      <c r="AF1335" s="8">
        <f t="shared" si="82"/>
        <v>35</v>
      </c>
      <c r="AG1335" s="8">
        <v>2138.2600000000002</v>
      </c>
      <c r="AH1335" s="4">
        <f t="shared" si="83"/>
        <v>0.875</v>
      </c>
      <c r="AI1335" s="4">
        <f t="shared" si="83"/>
        <v>53.456500000000005</v>
      </c>
      <c r="AK1335" s="10">
        <f>Q1335*(0.0202*(2.5^2.9595))+R1335*(0.0202*(7.5^2.9595))+S1335*(0.0202*(15^2.9595))+T1335*(0.0202*(25^2.9595))</f>
        <v>2138.2648408226701</v>
      </c>
    </row>
    <row r="1336" spans="1:37" ht="12.75" customHeight="1">
      <c r="A1336" s="12">
        <v>99</v>
      </c>
      <c r="B1336" s="12">
        <v>6</v>
      </c>
      <c r="C1336" s="12">
        <v>2</v>
      </c>
      <c r="D1336" s="5">
        <v>39490</v>
      </c>
      <c r="E1336" s="6" t="s">
        <v>73</v>
      </c>
      <c r="F1336" s="12" t="s">
        <v>74</v>
      </c>
      <c r="G1336" s="4" t="s">
        <v>74</v>
      </c>
      <c r="H1336" s="12" t="s">
        <v>165</v>
      </c>
      <c r="I1336" s="12" t="s">
        <v>93</v>
      </c>
      <c r="J1336" s="12" t="s">
        <v>110</v>
      </c>
      <c r="K1336" s="11">
        <v>17</v>
      </c>
      <c r="L1336" s="4" t="str">
        <f t="shared" si="80"/>
        <v>15-20</v>
      </c>
      <c r="M1336" s="12" t="s">
        <v>94</v>
      </c>
      <c r="N1336" s="12">
        <v>3</v>
      </c>
      <c r="O1336" s="12" t="s">
        <v>62</v>
      </c>
      <c r="P1336" s="12" t="s">
        <v>63</v>
      </c>
      <c r="T1336" s="7">
        <v>6</v>
      </c>
      <c r="AE1336" s="4">
        <f t="shared" si="81"/>
        <v>25</v>
      </c>
      <c r="AF1336" s="8">
        <f t="shared" si="82"/>
        <v>6</v>
      </c>
      <c r="AG1336" s="8">
        <v>1613.66</v>
      </c>
      <c r="AH1336" s="4">
        <f t="shared" si="83"/>
        <v>0.15</v>
      </c>
      <c r="AI1336" s="4">
        <f t="shared" si="83"/>
        <v>40.341500000000003</v>
      </c>
      <c r="AK1336" s="10">
        <f>R1336*(0.0114*(7.5^3.128))+S1336*(0.0114*(15^3.128))+T1336*(0.0114*(25^3.128))+U1336*(0.0114*(35^3.128))</f>
        <v>1613.6615425771813</v>
      </c>
    </row>
    <row r="1337" spans="1:37" ht="12.75" customHeight="1">
      <c r="A1337" s="12">
        <v>99</v>
      </c>
      <c r="B1337" s="12">
        <v>6</v>
      </c>
      <c r="C1337" s="12">
        <v>2</v>
      </c>
      <c r="D1337" s="5">
        <v>39490</v>
      </c>
      <c r="E1337" s="6" t="s">
        <v>73</v>
      </c>
      <c r="F1337" s="12" t="s">
        <v>74</v>
      </c>
      <c r="G1337" s="4" t="s">
        <v>74</v>
      </c>
      <c r="H1337" s="12" t="s">
        <v>165</v>
      </c>
      <c r="I1337" s="12" t="s">
        <v>93</v>
      </c>
      <c r="J1337" s="12" t="s">
        <v>110</v>
      </c>
      <c r="K1337" s="11">
        <v>17</v>
      </c>
      <c r="L1337" s="4" t="str">
        <f t="shared" si="80"/>
        <v>15-20</v>
      </c>
      <c r="M1337" s="12" t="s">
        <v>94</v>
      </c>
      <c r="N1337" s="12">
        <v>4</v>
      </c>
      <c r="O1337" s="12" t="s">
        <v>79</v>
      </c>
      <c r="P1337" s="12" t="s">
        <v>54</v>
      </c>
      <c r="S1337" s="7">
        <v>2</v>
      </c>
      <c r="T1337" s="7">
        <v>6</v>
      </c>
      <c r="U1337" s="7">
        <v>2</v>
      </c>
      <c r="AE1337" s="4">
        <f t="shared" si="81"/>
        <v>25</v>
      </c>
      <c r="AF1337" s="8">
        <f t="shared" si="82"/>
        <v>10</v>
      </c>
      <c r="AG1337" s="8">
        <v>3788.92</v>
      </c>
      <c r="AH1337" s="4">
        <f t="shared" si="83"/>
        <v>0.25</v>
      </c>
      <c r="AI1337" s="4">
        <f t="shared" si="83"/>
        <v>94.722999999999999</v>
      </c>
      <c r="AK1337" s="10">
        <f>Q1337*(0.024*(2.5^2.93))+R1337*(0.024*(7.5^2.93))+S1337*(0.0225*((15/1.03416)^3))+T1337*(0.0225*((25/1.03416)^3))+U1337*(0.0225*((35/1.03416)^3))</f>
        <v>3788.9213656937468</v>
      </c>
    </row>
    <row r="1338" spans="1:37" ht="12.75" customHeight="1">
      <c r="A1338" s="12">
        <v>99</v>
      </c>
      <c r="B1338" s="12">
        <v>6</v>
      </c>
      <c r="C1338" s="12">
        <v>2</v>
      </c>
      <c r="D1338" s="5">
        <v>39490</v>
      </c>
      <c r="E1338" s="6" t="s">
        <v>73</v>
      </c>
      <c r="F1338" s="12" t="s">
        <v>74</v>
      </c>
      <c r="G1338" s="4" t="s">
        <v>74</v>
      </c>
      <c r="H1338" s="12" t="s">
        <v>165</v>
      </c>
      <c r="I1338" s="12" t="s">
        <v>93</v>
      </c>
      <c r="J1338" s="12" t="s">
        <v>110</v>
      </c>
      <c r="K1338" s="11">
        <v>17</v>
      </c>
      <c r="L1338" s="4" t="str">
        <f t="shared" si="80"/>
        <v>15-20</v>
      </c>
      <c r="M1338" s="12" t="s">
        <v>94</v>
      </c>
      <c r="N1338" s="12">
        <v>5</v>
      </c>
      <c r="O1338" s="12" t="s">
        <v>53</v>
      </c>
      <c r="P1338" s="12" t="s">
        <v>54</v>
      </c>
      <c r="S1338" s="15">
        <v>1</v>
      </c>
      <c r="T1338" s="7">
        <v>7</v>
      </c>
      <c r="AE1338" s="4">
        <f t="shared" si="81"/>
        <v>23.8</v>
      </c>
      <c r="AF1338" s="8">
        <f t="shared" si="82"/>
        <v>8</v>
      </c>
      <c r="AG1338" s="8">
        <v>1849.71</v>
      </c>
      <c r="AH1338" s="4">
        <f t="shared" si="83"/>
        <v>0.2</v>
      </c>
      <c r="AI1338" s="4">
        <f t="shared" si="83"/>
        <v>46.242750000000001</v>
      </c>
      <c r="AJ1338" s="13"/>
      <c r="AK1338" s="10">
        <f>Q1338*(0.026*(2.5^2.87))+R1338*(0.026*(7.5^2.87))+S1338*(0.0236*((15/1.1)^2.975))+T1338*(0.0236*((25/1.1)^2.975))+U1338*(0.0236*((35/1.1)^2.975))</f>
        <v>1849.7109395211392</v>
      </c>
    </row>
    <row r="1339" spans="1:37" s="13" customFormat="1" ht="12.75" customHeight="1">
      <c r="A1339" s="12">
        <v>99</v>
      </c>
      <c r="B1339" s="12">
        <v>6</v>
      </c>
      <c r="C1339" s="12">
        <v>2</v>
      </c>
      <c r="D1339" s="5">
        <v>39490</v>
      </c>
      <c r="E1339" s="6" t="s">
        <v>73</v>
      </c>
      <c r="F1339" s="12" t="s">
        <v>74</v>
      </c>
      <c r="G1339" s="4" t="s">
        <v>74</v>
      </c>
      <c r="H1339" s="12" t="s">
        <v>165</v>
      </c>
      <c r="I1339" s="12" t="s">
        <v>93</v>
      </c>
      <c r="J1339" s="12" t="s">
        <v>110</v>
      </c>
      <c r="K1339" s="11">
        <v>17</v>
      </c>
      <c r="L1339" s="4" t="str">
        <f t="shared" si="80"/>
        <v>15-20</v>
      </c>
      <c r="M1339" s="12" t="s">
        <v>94</v>
      </c>
      <c r="N1339" s="12">
        <v>6</v>
      </c>
      <c r="O1339" s="12" t="s">
        <v>68</v>
      </c>
      <c r="P1339" s="6" t="s">
        <v>46</v>
      </c>
      <c r="Q1339" s="7"/>
      <c r="R1339" s="7"/>
      <c r="S1339" s="7"/>
      <c r="T1339" s="15">
        <v>3</v>
      </c>
      <c r="U1339" s="7"/>
      <c r="V1339" s="7"/>
      <c r="W1339" s="7"/>
      <c r="X1339" s="7"/>
      <c r="Y1339" s="7"/>
      <c r="Z1339" s="7"/>
      <c r="AA1339" s="7"/>
      <c r="AB1339" s="7"/>
      <c r="AC1339" s="7"/>
      <c r="AD1339" s="7"/>
      <c r="AE1339" s="4">
        <f t="shared" si="81"/>
        <v>25</v>
      </c>
      <c r="AF1339" s="8">
        <f t="shared" si="82"/>
        <v>3</v>
      </c>
      <c r="AG1339" s="8">
        <v>472.95</v>
      </c>
      <c r="AH1339" s="4">
        <f t="shared" si="83"/>
        <v>7.4999999999999997E-2</v>
      </c>
      <c r="AI1339" s="4">
        <f t="shared" si="83"/>
        <v>11.82375</v>
      </c>
      <c r="AJ1339" s="4"/>
      <c r="AK1339" s="10">
        <f>Q1339*(0.0208*((2.5/1.21)^3))+R1339*(0.0208*((7.5/1.21)^3))+S1339*(0.0208*((15/1.21)^3))+T1339*(0.0079*(25^3.076))+U1339*(0.0079*(35^3.076))</f>
        <v>472.94627874677929</v>
      </c>
    </row>
    <row r="1340" spans="1:37" s="13" customFormat="1" ht="12.75" customHeight="1">
      <c r="A1340" s="12">
        <v>99</v>
      </c>
      <c r="B1340" s="12">
        <v>6</v>
      </c>
      <c r="C1340" s="12">
        <v>2</v>
      </c>
      <c r="D1340" s="5">
        <v>39490</v>
      </c>
      <c r="E1340" s="6" t="s">
        <v>73</v>
      </c>
      <c r="F1340" s="12" t="s">
        <v>74</v>
      </c>
      <c r="G1340" s="4" t="s">
        <v>74</v>
      </c>
      <c r="H1340" s="12" t="s">
        <v>165</v>
      </c>
      <c r="I1340" s="12" t="s">
        <v>93</v>
      </c>
      <c r="J1340" s="12" t="s">
        <v>110</v>
      </c>
      <c r="K1340" s="11">
        <v>17</v>
      </c>
      <c r="L1340" s="4" t="str">
        <f t="shared" si="80"/>
        <v>15-20</v>
      </c>
      <c r="M1340" s="12" t="s">
        <v>94</v>
      </c>
      <c r="N1340" s="12">
        <v>7</v>
      </c>
      <c r="O1340" s="12" t="s">
        <v>49</v>
      </c>
      <c r="P1340" s="6" t="s">
        <v>46</v>
      </c>
      <c r="Q1340" s="7"/>
      <c r="R1340" s="7">
        <v>1</v>
      </c>
      <c r="S1340" s="7"/>
      <c r="T1340" s="7"/>
      <c r="U1340" s="7"/>
      <c r="V1340" s="7"/>
      <c r="W1340" s="7"/>
      <c r="X1340" s="7"/>
      <c r="Y1340" s="7"/>
      <c r="Z1340" s="7"/>
      <c r="AA1340" s="7"/>
      <c r="AB1340" s="7"/>
      <c r="AC1340" s="7"/>
      <c r="AD1340" s="7"/>
      <c r="AE1340" s="4">
        <f t="shared" si="81"/>
        <v>7.5</v>
      </c>
      <c r="AF1340" s="8">
        <f t="shared" si="82"/>
        <v>1</v>
      </c>
      <c r="AG1340" s="8">
        <v>6.09</v>
      </c>
      <c r="AH1340" s="4">
        <f t="shared" si="83"/>
        <v>2.5000000000000001E-2</v>
      </c>
      <c r="AI1340" s="4">
        <f t="shared" si="83"/>
        <v>0.15225</v>
      </c>
      <c r="AJ1340" s="4"/>
      <c r="AK1340" s="10">
        <f>Q1340*(0.007*(2.5^3.39))+R1340*(0.0126*(7.5^3.0673))+S1340*(0.0126*(15^3.0673))+T1340*(0.0126*(25^3.0673))+U1340*(0.0126*(35^3.0673))</f>
        <v>6.0875978967715536</v>
      </c>
    </row>
    <row r="1341" spans="1:37" ht="12.75" customHeight="1">
      <c r="A1341" s="12">
        <v>99</v>
      </c>
      <c r="B1341" s="12">
        <v>6</v>
      </c>
      <c r="C1341" s="12">
        <v>2</v>
      </c>
      <c r="D1341" s="14">
        <v>39490</v>
      </c>
      <c r="E1341" s="6" t="s">
        <v>73</v>
      </c>
      <c r="F1341" s="12" t="s">
        <v>74</v>
      </c>
      <c r="G1341" s="12" t="s">
        <v>74</v>
      </c>
      <c r="H1341" s="12" t="s">
        <v>165</v>
      </c>
      <c r="I1341" s="12" t="s">
        <v>93</v>
      </c>
      <c r="J1341" s="12" t="s">
        <v>110</v>
      </c>
      <c r="K1341" s="11">
        <v>17</v>
      </c>
      <c r="L1341" s="12" t="str">
        <f t="shared" si="80"/>
        <v>15-20</v>
      </c>
      <c r="M1341" s="12" t="s">
        <v>94</v>
      </c>
      <c r="N1341" s="12">
        <v>8</v>
      </c>
      <c r="O1341" s="12" t="s">
        <v>107</v>
      </c>
      <c r="P1341" s="6" t="s">
        <v>54</v>
      </c>
      <c r="Q1341" s="15"/>
      <c r="R1341" s="15"/>
      <c r="S1341" s="15"/>
      <c r="T1341" s="15"/>
      <c r="U1341" s="15">
        <v>1</v>
      </c>
      <c r="V1341" s="15"/>
      <c r="W1341" s="15"/>
      <c r="X1341" s="15"/>
      <c r="Y1341" s="15"/>
      <c r="Z1341" s="15"/>
      <c r="AA1341" s="15"/>
      <c r="AB1341" s="15"/>
      <c r="AC1341" s="15"/>
      <c r="AD1341" s="15"/>
      <c r="AE1341" s="12">
        <f t="shared" si="81"/>
        <v>35</v>
      </c>
      <c r="AF1341" s="16">
        <f t="shared" si="82"/>
        <v>1</v>
      </c>
      <c r="AG1341" s="16">
        <v>759.68</v>
      </c>
      <c r="AH1341" s="12">
        <f t="shared" si="83"/>
        <v>2.5000000000000001E-2</v>
      </c>
      <c r="AI1341" s="4">
        <f t="shared" si="83"/>
        <v>18.991999999999997</v>
      </c>
      <c r="AJ1341" s="12"/>
      <c r="AK1341" s="10">
        <f>R1341*(0.0144*(7.5^3.1))+S1341*(0.0162*(15^3.0252))+T1341*(0.0162*(25^3.0252))+U1341*(0.0162*(35^3.0252))+V1341*(0.0162*(45^3.0252))</f>
        <v>759.67819720000477</v>
      </c>
    </row>
    <row r="1342" spans="1:37" ht="12.75" customHeight="1">
      <c r="A1342" s="12">
        <v>99</v>
      </c>
      <c r="B1342" s="12">
        <v>6</v>
      </c>
      <c r="C1342" s="12">
        <v>2</v>
      </c>
      <c r="D1342" s="5">
        <v>39490</v>
      </c>
      <c r="E1342" s="6" t="s">
        <v>73</v>
      </c>
      <c r="F1342" s="12" t="s">
        <v>74</v>
      </c>
      <c r="G1342" s="4" t="s">
        <v>74</v>
      </c>
      <c r="H1342" s="12" t="s">
        <v>165</v>
      </c>
      <c r="I1342" s="12" t="s">
        <v>93</v>
      </c>
      <c r="J1342" s="12" t="s">
        <v>110</v>
      </c>
      <c r="K1342" s="11">
        <v>17</v>
      </c>
      <c r="L1342" s="4" t="str">
        <f t="shared" si="80"/>
        <v>15-20</v>
      </c>
      <c r="M1342" s="12" t="s">
        <v>94</v>
      </c>
      <c r="N1342" s="12">
        <v>9</v>
      </c>
      <c r="O1342" s="12" t="s">
        <v>101</v>
      </c>
      <c r="P1342" s="12" t="s">
        <v>46</v>
      </c>
      <c r="T1342" s="15">
        <v>1</v>
      </c>
      <c r="AE1342" s="4">
        <f t="shared" si="81"/>
        <v>25</v>
      </c>
      <c r="AF1342" s="8">
        <f t="shared" si="82"/>
        <v>1</v>
      </c>
      <c r="AG1342" s="8">
        <v>281.55</v>
      </c>
      <c r="AH1342" s="4">
        <f t="shared" si="83"/>
        <v>2.5000000000000001E-2</v>
      </c>
      <c r="AI1342" s="4">
        <f t="shared" si="83"/>
        <v>7.0387500000000003</v>
      </c>
      <c r="AJ1342" s="13"/>
      <c r="AK1342" s="10">
        <f>Q1342*(0.0148*((2.5/1.11359)^3.167))+R1342*(0.0148*((7.5/1.11359)^3.167))+S1342*(0.0148*((15/1.11359)^3.167))+T1342*(0.0148*((25/1.11359)^3.167))+U1342*(0.0148*((35/1.11359)^3.167))</f>
        <v>281.55200669977285</v>
      </c>
    </row>
    <row r="1343" spans="1:37" ht="12.75" customHeight="1">
      <c r="A1343" s="12">
        <v>99</v>
      </c>
      <c r="B1343" s="12">
        <v>6</v>
      </c>
      <c r="C1343" s="12">
        <v>2</v>
      </c>
      <c r="D1343" s="5">
        <v>39490</v>
      </c>
      <c r="E1343" s="6" t="s">
        <v>73</v>
      </c>
      <c r="F1343" s="12" t="s">
        <v>74</v>
      </c>
      <c r="G1343" s="4" t="s">
        <v>74</v>
      </c>
      <c r="H1343" s="12" t="s">
        <v>165</v>
      </c>
      <c r="I1343" s="12" t="s">
        <v>93</v>
      </c>
      <c r="J1343" s="12" t="s">
        <v>110</v>
      </c>
      <c r="K1343" s="11">
        <v>17</v>
      </c>
      <c r="L1343" s="4" t="str">
        <f t="shared" si="80"/>
        <v>15-20</v>
      </c>
      <c r="M1343" s="12" t="s">
        <v>94</v>
      </c>
      <c r="N1343" s="12">
        <v>10</v>
      </c>
      <c r="O1343" s="12" t="s">
        <v>89</v>
      </c>
      <c r="P1343" s="4" t="s">
        <v>56</v>
      </c>
      <c r="S1343" s="7">
        <v>3</v>
      </c>
      <c r="AE1343" s="4">
        <f t="shared" si="81"/>
        <v>15</v>
      </c>
      <c r="AF1343" s="8">
        <f t="shared" si="82"/>
        <v>3</v>
      </c>
      <c r="AG1343" s="8">
        <v>216.02</v>
      </c>
      <c r="AH1343" s="4">
        <f t="shared" si="83"/>
        <v>7.4999999999999997E-2</v>
      </c>
      <c r="AI1343" s="4">
        <f t="shared" si="83"/>
        <v>5.4005000000000001</v>
      </c>
      <c r="AK1343" s="10">
        <f>R1343*(0.0246*(7.5^2.85))+S1343*(0.0227*((15/1.13204)^3.12))+T1343*(0.0227*((25/1.13204)^3.12))</f>
        <v>216.02455014267076</v>
      </c>
    </row>
    <row r="1344" spans="1:37" ht="12.75" customHeight="1">
      <c r="A1344" s="12">
        <v>99</v>
      </c>
      <c r="B1344" s="12">
        <v>6</v>
      </c>
      <c r="C1344" s="12">
        <v>2</v>
      </c>
      <c r="D1344" s="5">
        <v>39490</v>
      </c>
      <c r="E1344" s="6" t="s">
        <v>73</v>
      </c>
      <c r="F1344" s="12" t="s">
        <v>74</v>
      </c>
      <c r="G1344" s="4" t="s">
        <v>74</v>
      </c>
      <c r="H1344" s="12" t="s">
        <v>165</v>
      </c>
      <c r="I1344" s="12" t="s">
        <v>93</v>
      </c>
      <c r="J1344" s="12" t="s">
        <v>110</v>
      </c>
      <c r="K1344" s="11">
        <v>17</v>
      </c>
      <c r="L1344" s="4" t="str">
        <f t="shared" si="80"/>
        <v>15-20</v>
      </c>
      <c r="M1344" s="12" t="s">
        <v>94</v>
      </c>
      <c r="N1344" s="12">
        <v>11</v>
      </c>
      <c r="O1344" s="12" t="s">
        <v>95</v>
      </c>
      <c r="P1344" s="6" t="s">
        <v>56</v>
      </c>
      <c r="T1344" s="7">
        <v>25</v>
      </c>
      <c r="AE1344" s="4">
        <f t="shared" si="81"/>
        <v>25</v>
      </c>
      <c r="AF1344" s="8">
        <f t="shared" si="82"/>
        <v>25</v>
      </c>
      <c r="AG1344" s="8">
        <v>7741.21</v>
      </c>
      <c r="AH1344" s="4">
        <f t="shared" si="83"/>
        <v>0.625</v>
      </c>
      <c r="AI1344" s="4">
        <f t="shared" si="83"/>
        <v>193.53025</v>
      </c>
      <c r="AK1344" s="10">
        <f>S1344*(0.0204*(15^2.991))+T1344*(0.0204*(25^2.991))+U1344*(0.0204*(35^2.991))</f>
        <v>7741.2080941319427</v>
      </c>
    </row>
    <row r="1345" spans="1:37" ht="12.75" customHeight="1">
      <c r="A1345" s="12">
        <v>99</v>
      </c>
      <c r="B1345" s="12">
        <v>6</v>
      </c>
      <c r="C1345" s="12">
        <v>2</v>
      </c>
      <c r="D1345" s="5">
        <v>39490</v>
      </c>
      <c r="E1345" s="6" t="s">
        <v>73</v>
      </c>
      <c r="F1345" s="12" t="s">
        <v>74</v>
      </c>
      <c r="G1345" s="4" t="s">
        <v>74</v>
      </c>
      <c r="H1345" s="12" t="s">
        <v>165</v>
      </c>
      <c r="I1345" s="12" t="s">
        <v>93</v>
      </c>
      <c r="J1345" s="12" t="s">
        <v>110</v>
      </c>
      <c r="K1345" s="11">
        <v>17</v>
      </c>
      <c r="L1345" s="4" t="str">
        <f t="shared" si="80"/>
        <v>15-20</v>
      </c>
      <c r="M1345" s="12" t="s">
        <v>94</v>
      </c>
      <c r="N1345" s="12">
        <v>12</v>
      </c>
      <c r="O1345" s="12" t="s">
        <v>47</v>
      </c>
      <c r="P1345" s="12" t="s">
        <v>48</v>
      </c>
      <c r="R1345" s="7">
        <v>2</v>
      </c>
      <c r="AE1345" s="4">
        <f t="shared" si="81"/>
        <v>7.5</v>
      </c>
      <c r="AF1345" s="8">
        <f t="shared" si="82"/>
        <v>2</v>
      </c>
      <c r="AG1345" s="8">
        <v>24.68</v>
      </c>
      <c r="AH1345" s="4">
        <f t="shared" si="83"/>
        <v>0.05</v>
      </c>
      <c r="AI1345" s="4">
        <f t="shared" si="83"/>
        <v>0.61699999999999999</v>
      </c>
      <c r="AK1345" s="10">
        <f>Q1345*(0.0251*(2.5^3.076))+R1345*(0.0251*(7.5^3.076))+S1345*(0.0251*(15^3.076))</f>
        <v>24.682671504480933</v>
      </c>
    </row>
    <row r="1346" spans="1:37" ht="12.75" customHeight="1">
      <c r="A1346" s="12">
        <v>99</v>
      </c>
      <c r="B1346" s="12">
        <v>6</v>
      </c>
      <c r="C1346" s="12">
        <v>2</v>
      </c>
      <c r="D1346" s="5">
        <v>39490</v>
      </c>
      <c r="E1346" s="6" t="s">
        <v>73</v>
      </c>
      <c r="F1346" s="12" t="s">
        <v>74</v>
      </c>
      <c r="G1346" s="4" t="s">
        <v>74</v>
      </c>
      <c r="H1346" s="12" t="s">
        <v>165</v>
      </c>
      <c r="I1346" s="12" t="s">
        <v>93</v>
      </c>
      <c r="J1346" s="12" t="s">
        <v>110</v>
      </c>
      <c r="K1346" s="11">
        <v>17</v>
      </c>
      <c r="L1346" s="4" t="str">
        <f t="shared" ref="L1346:L1409" si="84">IF(K1346&lt;=5,"0-5",IF(K1346&lt;=10,"5-10",IF(K1346&lt;=15,"10-15",IF(K1346&lt;=20,"15-20",IF(K1346&lt;=25,"20-25",IF(K1346&lt;=30,"25-30",IF(K1346&lt;=35,"30-35","35-40")))))))</f>
        <v>15-20</v>
      </c>
      <c r="M1346" s="12" t="s">
        <v>94</v>
      </c>
      <c r="N1346" s="12">
        <v>13</v>
      </c>
      <c r="O1346" s="12" t="s">
        <v>77</v>
      </c>
      <c r="P1346" s="6" t="s">
        <v>48</v>
      </c>
      <c r="T1346" s="7">
        <v>1</v>
      </c>
      <c r="AE1346" s="4">
        <f t="shared" ref="AE1346:AE1409" si="85">ROUND(((Q1346*2.5)+(R1346*7.5)+(S1346*15)+(T1346*25)+(U1346*35)+(V1346*45)+(W1346*55)+(X1346*65)+(Y1346*75)+(Z1346*85)+(AA1346*95)+(AB1346*105)+(AC1346*115)+(AD1346*195))/(SUM(Q1346:AD1346)),1)</f>
        <v>25</v>
      </c>
      <c r="AF1346" s="8">
        <f t="shared" ref="AF1346:AF1409" si="86">SUM(Q1346:AD1346)</f>
        <v>1</v>
      </c>
      <c r="AG1346" s="8">
        <v>423.41</v>
      </c>
      <c r="AH1346" s="4">
        <f t="shared" ref="AH1346:AI1409" si="87">AF1346/40</f>
        <v>2.5000000000000001E-2</v>
      </c>
      <c r="AI1346" s="4">
        <f t="shared" si="87"/>
        <v>10.58525</v>
      </c>
      <c r="AK1346" s="10">
        <f>R1346*(0.0428*(7.5^2.858))+S1346*(0.0428*(15^2.858))+T1346*(0.0428*(25^2.858))+U1346*(0.0428*(35^2.858))</f>
        <v>423.40532317837847</v>
      </c>
    </row>
    <row r="1347" spans="1:37" ht="12.75" customHeight="1">
      <c r="A1347" s="12">
        <v>99</v>
      </c>
      <c r="B1347" s="12">
        <v>6</v>
      </c>
      <c r="C1347" s="12">
        <v>2</v>
      </c>
      <c r="D1347" s="5">
        <v>39490</v>
      </c>
      <c r="E1347" s="6" t="s">
        <v>73</v>
      </c>
      <c r="F1347" s="12" t="s">
        <v>74</v>
      </c>
      <c r="G1347" s="4" t="s">
        <v>74</v>
      </c>
      <c r="H1347" s="12" t="s">
        <v>165</v>
      </c>
      <c r="I1347" s="12" t="s">
        <v>93</v>
      </c>
      <c r="J1347" s="12" t="s">
        <v>110</v>
      </c>
      <c r="K1347" s="11">
        <v>17</v>
      </c>
      <c r="L1347" s="4" t="str">
        <f t="shared" si="84"/>
        <v>15-20</v>
      </c>
      <c r="M1347" s="12" t="s">
        <v>94</v>
      </c>
      <c r="N1347" s="12">
        <v>14</v>
      </c>
      <c r="O1347" s="12" t="s">
        <v>83</v>
      </c>
      <c r="P1347" s="6" t="s">
        <v>84</v>
      </c>
      <c r="R1347" s="7">
        <v>3</v>
      </c>
      <c r="AE1347" s="4">
        <f t="shared" si="85"/>
        <v>7.5</v>
      </c>
      <c r="AF1347" s="8">
        <f t="shared" si="86"/>
        <v>3</v>
      </c>
      <c r="AG1347" s="8">
        <v>36.909999999999997</v>
      </c>
      <c r="AH1347" s="4">
        <f t="shared" si="87"/>
        <v>7.4999999999999997E-2</v>
      </c>
      <c r="AI1347" s="4">
        <f t="shared" si="87"/>
        <v>0.92274999999999996</v>
      </c>
      <c r="AK1347" s="10">
        <f>Q1347*(0.0349*(2.5^2.9109))+R1347*(0.0349*(7.5^2.9109))+S1347*(0.0349*(15^2.9109))</f>
        <v>36.911569607091842</v>
      </c>
    </row>
    <row r="1348" spans="1:37" ht="12.75" customHeight="1">
      <c r="A1348" s="12">
        <v>99</v>
      </c>
      <c r="B1348" s="12">
        <v>6</v>
      </c>
      <c r="C1348" s="12">
        <v>2</v>
      </c>
      <c r="D1348" s="5">
        <v>39490</v>
      </c>
      <c r="E1348" s="6" t="s">
        <v>73</v>
      </c>
      <c r="F1348" s="12" t="s">
        <v>74</v>
      </c>
      <c r="G1348" s="4" t="s">
        <v>74</v>
      </c>
      <c r="H1348" s="12" t="s">
        <v>165</v>
      </c>
      <c r="I1348" s="12" t="s">
        <v>93</v>
      </c>
      <c r="J1348" s="12" t="s">
        <v>110</v>
      </c>
      <c r="K1348" s="11">
        <v>17</v>
      </c>
      <c r="L1348" s="4" t="str">
        <f t="shared" si="84"/>
        <v>15-20</v>
      </c>
      <c r="M1348" s="12" t="s">
        <v>94</v>
      </c>
      <c r="N1348" s="12">
        <v>15</v>
      </c>
      <c r="O1348" s="12" t="s">
        <v>134</v>
      </c>
      <c r="P1348" s="12" t="s">
        <v>56</v>
      </c>
      <c r="T1348" s="7">
        <v>1</v>
      </c>
      <c r="AE1348" s="4">
        <f t="shared" si="85"/>
        <v>25</v>
      </c>
      <c r="AF1348" s="8">
        <f t="shared" si="86"/>
        <v>1</v>
      </c>
      <c r="AG1348" s="8">
        <v>261.42</v>
      </c>
      <c r="AH1348" s="4">
        <f t="shared" si="87"/>
        <v>2.5000000000000001E-2</v>
      </c>
      <c r="AI1348" s="4">
        <f t="shared" si="87"/>
        <v>6.5355000000000008</v>
      </c>
      <c r="AK1348" s="10">
        <f>R1348*(0.0683*(7.5^2.563))+S1348*(0.0683*(15^2.563))+T1348*(0.0683*(25^2.563))</f>
        <v>261.42128550317625</v>
      </c>
    </row>
    <row r="1349" spans="1:37" ht="12.75" customHeight="1">
      <c r="A1349" s="12">
        <v>99</v>
      </c>
      <c r="B1349" s="12">
        <v>6</v>
      </c>
      <c r="C1349" s="12">
        <v>2</v>
      </c>
      <c r="D1349" s="5">
        <v>39490</v>
      </c>
      <c r="E1349" s="6" t="s">
        <v>73</v>
      </c>
      <c r="F1349" s="12" t="s">
        <v>74</v>
      </c>
      <c r="G1349" s="4" t="s">
        <v>74</v>
      </c>
      <c r="H1349" s="12" t="s">
        <v>165</v>
      </c>
      <c r="I1349" s="12" t="s">
        <v>93</v>
      </c>
      <c r="J1349" s="12" t="s">
        <v>110</v>
      </c>
      <c r="K1349" s="11">
        <v>17</v>
      </c>
      <c r="L1349" s="4" t="str">
        <f t="shared" si="84"/>
        <v>15-20</v>
      </c>
      <c r="M1349" s="12" t="s">
        <v>94</v>
      </c>
      <c r="N1349" s="12">
        <v>16</v>
      </c>
      <c r="O1349" s="12" t="s">
        <v>59</v>
      </c>
      <c r="P1349" s="6" t="s">
        <v>46</v>
      </c>
      <c r="R1349" s="7">
        <v>1</v>
      </c>
      <c r="S1349" s="7">
        <v>2</v>
      </c>
      <c r="AE1349" s="4">
        <f t="shared" si="85"/>
        <v>12.5</v>
      </c>
      <c r="AF1349" s="8">
        <f t="shared" si="86"/>
        <v>3</v>
      </c>
      <c r="AG1349" s="8">
        <v>80.400000000000006</v>
      </c>
      <c r="AH1349" s="4">
        <f t="shared" si="87"/>
        <v>7.4999999999999997E-2</v>
      </c>
      <c r="AI1349" s="4">
        <f t="shared" si="87"/>
        <v>2.0100000000000002</v>
      </c>
      <c r="AK1349" s="10">
        <f>Q1349*(0.0093*(2.5^3.07))+R1349*(0.0093*(7.5^3.07))+S1349*(0.0093*(15^3.07))+T1349*(0.0126*(25^3.0673))</f>
        <v>80.395254651908431</v>
      </c>
    </row>
    <row r="1350" spans="1:37" ht="12.75" customHeight="1">
      <c r="A1350" s="12">
        <v>99</v>
      </c>
      <c r="B1350" s="12">
        <v>6</v>
      </c>
      <c r="C1350" s="12">
        <v>2</v>
      </c>
      <c r="D1350" s="5">
        <v>39490</v>
      </c>
      <c r="E1350" s="6" t="s">
        <v>73</v>
      </c>
      <c r="F1350" s="12" t="s">
        <v>74</v>
      </c>
      <c r="G1350" s="4" t="s">
        <v>74</v>
      </c>
      <c r="H1350" s="12" t="s">
        <v>165</v>
      </c>
      <c r="I1350" s="12" t="s">
        <v>93</v>
      </c>
      <c r="J1350" s="12" t="s">
        <v>110</v>
      </c>
      <c r="K1350" s="11">
        <v>17</v>
      </c>
      <c r="L1350" s="4" t="str">
        <f t="shared" si="84"/>
        <v>15-20</v>
      </c>
      <c r="M1350" s="12" t="s">
        <v>94</v>
      </c>
      <c r="N1350" s="12">
        <v>17</v>
      </c>
      <c r="O1350" s="12" t="s">
        <v>149</v>
      </c>
      <c r="P1350" s="6" t="s">
        <v>63</v>
      </c>
      <c r="S1350" s="7">
        <v>1</v>
      </c>
      <c r="AE1350" s="4">
        <f t="shared" si="85"/>
        <v>15</v>
      </c>
      <c r="AF1350" s="8">
        <f t="shared" si="86"/>
        <v>1</v>
      </c>
      <c r="AG1350" s="8">
        <v>66.349999999999994</v>
      </c>
      <c r="AH1350" s="4">
        <f t="shared" si="87"/>
        <v>2.5000000000000001E-2</v>
      </c>
      <c r="AI1350" s="4">
        <f t="shared" si="87"/>
        <v>1.6587499999999999</v>
      </c>
      <c r="AK1350" s="10">
        <f>R1350*(0.0182*(7.5^3.0285))+S1350*(0.0182*(15^3.0285))+T1350*(0.0182*(25^3.0285))</f>
        <v>66.353489329463457</v>
      </c>
    </row>
    <row r="1351" spans="1:37" s="13" customFormat="1" ht="12.75" customHeight="1">
      <c r="A1351" s="12">
        <v>99</v>
      </c>
      <c r="B1351" s="12">
        <v>6</v>
      </c>
      <c r="C1351" s="12">
        <v>2</v>
      </c>
      <c r="D1351" s="5">
        <v>39490</v>
      </c>
      <c r="E1351" s="6" t="s">
        <v>73</v>
      </c>
      <c r="F1351" s="12" t="s">
        <v>74</v>
      </c>
      <c r="G1351" s="4" t="s">
        <v>74</v>
      </c>
      <c r="H1351" s="12" t="s">
        <v>165</v>
      </c>
      <c r="I1351" s="12" t="s">
        <v>93</v>
      </c>
      <c r="J1351" s="12" t="s">
        <v>110</v>
      </c>
      <c r="K1351" s="11">
        <v>17</v>
      </c>
      <c r="L1351" s="4" t="str">
        <f t="shared" si="84"/>
        <v>15-20</v>
      </c>
      <c r="M1351" s="12" t="s">
        <v>94</v>
      </c>
      <c r="N1351" s="12">
        <v>18</v>
      </c>
      <c r="O1351" s="12" t="s">
        <v>136</v>
      </c>
      <c r="P1351" s="6" t="s">
        <v>46</v>
      </c>
      <c r="Q1351" s="7">
        <v>8</v>
      </c>
      <c r="R1351" s="7"/>
      <c r="S1351" s="7"/>
      <c r="T1351" s="7"/>
      <c r="U1351" s="7"/>
      <c r="V1351" s="7"/>
      <c r="W1351" s="7"/>
      <c r="X1351" s="7"/>
      <c r="Y1351" s="7"/>
      <c r="Z1351" s="7"/>
      <c r="AA1351" s="7"/>
      <c r="AB1351" s="7"/>
      <c r="AC1351" s="7"/>
      <c r="AD1351" s="7"/>
      <c r="AE1351" s="4">
        <f t="shared" si="85"/>
        <v>2.5</v>
      </c>
      <c r="AF1351" s="8">
        <f t="shared" si="86"/>
        <v>8</v>
      </c>
      <c r="AG1351" s="8">
        <v>1.1299999999999999</v>
      </c>
      <c r="AH1351" s="4">
        <f t="shared" si="87"/>
        <v>0.2</v>
      </c>
      <c r="AI1351" s="4">
        <f t="shared" si="87"/>
        <v>2.8249999999999997E-2</v>
      </c>
      <c r="AJ1351" s="4"/>
      <c r="AK1351" s="10">
        <f>Q1351*(0.008*(2.5^3.137))</f>
        <v>1.1337512559911109</v>
      </c>
    </row>
    <row r="1352" spans="1:37" ht="12.75" customHeight="1">
      <c r="A1352" s="12">
        <v>99</v>
      </c>
      <c r="B1352" s="12">
        <v>6</v>
      </c>
      <c r="C1352" s="12">
        <v>2</v>
      </c>
      <c r="D1352" s="5">
        <v>39490</v>
      </c>
      <c r="E1352" s="6" t="s">
        <v>73</v>
      </c>
      <c r="F1352" s="12" t="s">
        <v>74</v>
      </c>
      <c r="G1352" s="4" t="s">
        <v>74</v>
      </c>
      <c r="H1352" s="12" t="s">
        <v>165</v>
      </c>
      <c r="I1352" s="12" t="s">
        <v>93</v>
      </c>
      <c r="J1352" s="12" t="s">
        <v>110</v>
      </c>
      <c r="K1352" s="11">
        <v>17</v>
      </c>
      <c r="L1352" s="4" t="str">
        <f t="shared" si="84"/>
        <v>15-20</v>
      </c>
      <c r="M1352" s="12" t="s">
        <v>94</v>
      </c>
      <c r="N1352" s="12">
        <v>19</v>
      </c>
      <c r="O1352" s="12" t="s">
        <v>85</v>
      </c>
      <c r="P1352" s="6" t="s">
        <v>46</v>
      </c>
      <c r="Q1352" s="7">
        <v>4</v>
      </c>
      <c r="AE1352" s="4">
        <f t="shared" si="85"/>
        <v>2.5</v>
      </c>
      <c r="AF1352" s="8">
        <f t="shared" si="86"/>
        <v>4</v>
      </c>
      <c r="AG1352" s="8">
        <v>0.56999999999999995</v>
      </c>
      <c r="AH1352" s="4">
        <f t="shared" si="87"/>
        <v>0.1</v>
      </c>
      <c r="AI1352" s="4">
        <f t="shared" si="87"/>
        <v>1.4249999999999999E-2</v>
      </c>
      <c r="AJ1352" s="13"/>
      <c r="AK1352" s="10">
        <f>Q1352*(0.0091*(2.5^3))+R1352*(0.0091*(7.5^3))</f>
        <v>0.56874999999999998</v>
      </c>
    </row>
    <row r="1353" spans="1:37" s="12" customFormat="1" ht="12.75" customHeight="1">
      <c r="A1353" s="12">
        <v>99</v>
      </c>
      <c r="B1353" s="12">
        <v>6</v>
      </c>
      <c r="C1353" s="12">
        <v>2</v>
      </c>
      <c r="D1353" s="14">
        <v>39490</v>
      </c>
      <c r="E1353" s="6" t="s">
        <v>73</v>
      </c>
      <c r="F1353" s="12" t="s">
        <v>74</v>
      </c>
      <c r="G1353" s="12" t="s">
        <v>74</v>
      </c>
      <c r="H1353" s="12" t="s">
        <v>165</v>
      </c>
      <c r="I1353" s="12" t="s">
        <v>93</v>
      </c>
      <c r="J1353" s="12" t="s">
        <v>110</v>
      </c>
      <c r="K1353" s="11">
        <v>17</v>
      </c>
      <c r="L1353" s="12" t="str">
        <f t="shared" si="84"/>
        <v>15-20</v>
      </c>
      <c r="M1353" s="12" t="s">
        <v>94</v>
      </c>
      <c r="N1353" s="12">
        <v>20</v>
      </c>
      <c r="O1353" s="12" t="s">
        <v>117</v>
      </c>
      <c r="P1353" s="6" t="s">
        <v>46</v>
      </c>
      <c r="Q1353" s="15"/>
      <c r="R1353" s="15">
        <v>1</v>
      </c>
      <c r="S1353" s="15"/>
      <c r="T1353" s="15"/>
      <c r="U1353" s="15"/>
      <c r="V1353" s="15"/>
      <c r="W1353" s="15"/>
      <c r="X1353" s="15"/>
      <c r="Y1353" s="15"/>
      <c r="Z1353" s="15"/>
      <c r="AA1353" s="15"/>
      <c r="AB1353" s="15"/>
      <c r="AC1353" s="15"/>
      <c r="AD1353" s="15"/>
      <c r="AE1353" s="12">
        <f t="shared" si="85"/>
        <v>7.5</v>
      </c>
      <c r="AF1353" s="16">
        <f t="shared" si="86"/>
        <v>1</v>
      </c>
      <c r="AG1353" s="16">
        <v>4.6500000000000004</v>
      </c>
      <c r="AH1353" s="12">
        <f t="shared" si="87"/>
        <v>2.5000000000000001E-2</v>
      </c>
      <c r="AI1353" s="4">
        <f t="shared" si="87"/>
        <v>0.11625000000000001</v>
      </c>
      <c r="AK1353" s="10">
        <f>Q1353*(0.0122*(2.5^2.95))+R1353*(0.0122*(7.5^2.95))</f>
        <v>4.6536161468209674</v>
      </c>
    </row>
    <row r="1354" spans="1:37" ht="12.75" customHeight="1">
      <c r="A1354" s="12">
        <v>99</v>
      </c>
      <c r="B1354" s="12">
        <v>6</v>
      </c>
      <c r="C1354" s="12">
        <v>2</v>
      </c>
      <c r="D1354" s="5">
        <v>39490</v>
      </c>
      <c r="E1354" s="6" t="s">
        <v>73</v>
      </c>
      <c r="F1354" s="12" t="s">
        <v>74</v>
      </c>
      <c r="G1354" s="4" t="s">
        <v>74</v>
      </c>
      <c r="H1354" s="12" t="s">
        <v>165</v>
      </c>
      <c r="I1354" s="12" t="s">
        <v>93</v>
      </c>
      <c r="J1354" s="12" t="s">
        <v>110</v>
      </c>
      <c r="K1354" s="11">
        <v>17</v>
      </c>
      <c r="L1354" s="4" t="str">
        <f t="shared" si="84"/>
        <v>15-20</v>
      </c>
      <c r="M1354" s="12" t="s">
        <v>94</v>
      </c>
      <c r="N1354" s="12">
        <v>21</v>
      </c>
      <c r="O1354" s="12" t="s">
        <v>71</v>
      </c>
      <c r="P1354" s="6" t="s">
        <v>46</v>
      </c>
      <c r="R1354" s="7">
        <v>1</v>
      </c>
      <c r="AE1354" s="4">
        <f t="shared" si="85"/>
        <v>7.5</v>
      </c>
      <c r="AF1354" s="8">
        <f t="shared" si="86"/>
        <v>1</v>
      </c>
      <c r="AG1354" s="8">
        <v>3.75</v>
      </c>
      <c r="AH1354" s="4">
        <f t="shared" si="87"/>
        <v>2.5000000000000001E-2</v>
      </c>
      <c r="AI1354" s="4">
        <f t="shared" si="87"/>
        <v>9.375E-2</v>
      </c>
      <c r="AK1354" s="10">
        <f>Q1354*(0.0089*(2.5^3))+R1354*(0.0089*(7.5^3))</f>
        <v>3.7546875000000002</v>
      </c>
    </row>
    <row r="1355" spans="1:37" ht="12.75" customHeight="1">
      <c r="A1355" s="12">
        <v>100</v>
      </c>
      <c r="B1355" s="12">
        <v>6</v>
      </c>
      <c r="C1355" s="12">
        <v>2</v>
      </c>
      <c r="D1355" s="5">
        <v>39490</v>
      </c>
      <c r="E1355" s="6" t="s">
        <v>73</v>
      </c>
      <c r="F1355" s="12" t="s">
        <v>74</v>
      </c>
      <c r="G1355" s="4" t="s">
        <v>74</v>
      </c>
      <c r="H1355" s="12" t="s">
        <v>165</v>
      </c>
      <c r="I1355" s="12" t="s">
        <v>93</v>
      </c>
      <c r="J1355" s="12" t="s">
        <v>110</v>
      </c>
      <c r="K1355" s="11">
        <v>18</v>
      </c>
      <c r="L1355" s="4" t="str">
        <f t="shared" si="84"/>
        <v>15-20</v>
      </c>
      <c r="M1355" s="12" t="s">
        <v>76</v>
      </c>
      <c r="N1355" s="12">
        <v>1</v>
      </c>
      <c r="O1355" s="12" t="s">
        <v>69</v>
      </c>
      <c r="P1355" s="12" t="s">
        <v>48</v>
      </c>
      <c r="S1355" s="7">
        <v>2</v>
      </c>
      <c r="AE1355" s="4">
        <f t="shared" si="85"/>
        <v>15</v>
      </c>
      <c r="AF1355" s="8">
        <f t="shared" si="86"/>
        <v>2</v>
      </c>
      <c r="AG1355" s="8">
        <v>218.93</v>
      </c>
      <c r="AH1355" s="4">
        <f t="shared" si="87"/>
        <v>0.05</v>
      </c>
      <c r="AI1355" s="4">
        <f t="shared" si="87"/>
        <v>5.4732500000000002</v>
      </c>
      <c r="AK1355" s="10">
        <f>Q1355*(0.029*(2.5^2.98))+R1355*(0.029*(7.5^2.98))+S1355*(0.0222*(15^3.14))</f>
        <v>218.93214068561713</v>
      </c>
    </row>
    <row r="1356" spans="1:37" ht="12.75" customHeight="1">
      <c r="A1356" s="12">
        <v>100</v>
      </c>
      <c r="B1356" s="12">
        <v>6</v>
      </c>
      <c r="C1356" s="12">
        <v>2</v>
      </c>
      <c r="D1356" s="5">
        <v>39490</v>
      </c>
      <c r="E1356" s="6" t="s">
        <v>73</v>
      </c>
      <c r="F1356" s="12" t="s">
        <v>74</v>
      </c>
      <c r="G1356" s="4" t="s">
        <v>74</v>
      </c>
      <c r="H1356" s="12" t="s">
        <v>165</v>
      </c>
      <c r="I1356" s="12" t="s">
        <v>93</v>
      </c>
      <c r="J1356" s="12" t="s">
        <v>110</v>
      </c>
      <c r="K1356" s="11">
        <v>18</v>
      </c>
      <c r="L1356" s="4" t="str">
        <f t="shared" si="84"/>
        <v>15-20</v>
      </c>
      <c r="M1356" s="12" t="s">
        <v>76</v>
      </c>
      <c r="N1356" s="12">
        <v>2</v>
      </c>
      <c r="O1356" s="12" t="s">
        <v>170</v>
      </c>
      <c r="P1356" s="6" t="s">
        <v>46</v>
      </c>
      <c r="V1356" s="7">
        <v>1</v>
      </c>
      <c r="AE1356" s="4">
        <f t="shared" si="85"/>
        <v>45</v>
      </c>
      <c r="AF1356" s="8">
        <f t="shared" si="86"/>
        <v>1</v>
      </c>
      <c r="AG1356" s="8">
        <v>8655.99</v>
      </c>
      <c r="AH1356" s="4">
        <f t="shared" si="87"/>
        <v>2.5000000000000001E-2</v>
      </c>
      <c r="AI1356" s="4">
        <f t="shared" si="87"/>
        <v>216.39974999999998</v>
      </c>
      <c r="AK1356" s="10">
        <f>V1356*(0.851*(45^2.424))</f>
        <v>8655.9889524254741</v>
      </c>
    </row>
    <row r="1357" spans="1:37" s="13" customFormat="1" ht="12.75" customHeight="1">
      <c r="A1357" s="12">
        <v>100</v>
      </c>
      <c r="B1357" s="12">
        <v>6</v>
      </c>
      <c r="C1357" s="12">
        <v>2</v>
      </c>
      <c r="D1357" s="5">
        <v>39490</v>
      </c>
      <c r="E1357" s="6" t="s">
        <v>73</v>
      </c>
      <c r="F1357" s="12" t="s">
        <v>74</v>
      </c>
      <c r="G1357" s="4" t="s">
        <v>74</v>
      </c>
      <c r="H1357" s="12" t="s">
        <v>165</v>
      </c>
      <c r="I1357" s="12" t="s">
        <v>93</v>
      </c>
      <c r="J1357" s="12" t="s">
        <v>110</v>
      </c>
      <c r="K1357" s="11">
        <v>18</v>
      </c>
      <c r="L1357" s="4" t="str">
        <f t="shared" si="84"/>
        <v>15-20</v>
      </c>
      <c r="M1357" s="12" t="s">
        <v>76</v>
      </c>
      <c r="N1357" s="12">
        <v>3</v>
      </c>
      <c r="O1357" s="12" t="s">
        <v>68</v>
      </c>
      <c r="P1357" s="6" t="s">
        <v>46</v>
      </c>
      <c r="Q1357" s="7"/>
      <c r="R1357" s="7"/>
      <c r="S1357" s="7"/>
      <c r="T1357" s="7">
        <v>3</v>
      </c>
      <c r="U1357" s="7"/>
      <c r="V1357" s="7"/>
      <c r="W1357" s="7"/>
      <c r="X1357" s="7"/>
      <c r="Y1357" s="7"/>
      <c r="Z1357" s="7"/>
      <c r="AA1357" s="7"/>
      <c r="AB1357" s="7"/>
      <c r="AC1357" s="7"/>
      <c r="AD1357" s="7"/>
      <c r="AE1357" s="4">
        <f t="shared" si="85"/>
        <v>25</v>
      </c>
      <c r="AF1357" s="8">
        <f t="shared" si="86"/>
        <v>3</v>
      </c>
      <c r="AG1357" s="8">
        <v>472.95</v>
      </c>
      <c r="AH1357" s="4">
        <f t="shared" si="87"/>
        <v>7.4999999999999997E-2</v>
      </c>
      <c r="AI1357" s="4">
        <f t="shared" si="87"/>
        <v>11.82375</v>
      </c>
      <c r="AJ1357" s="4"/>
      <c r="AK1357" s="10">
        <f>Q1357*(0.0208*((2.5/1.21)^3))+R1357*(0.0208*((7.5/1.21)^3))+S1357*(0.0208*((15/1.21)^3))+T1357*(0.0079*(25^3.076))+U1357*(0.0079*(35^3.076))</f>
        <v>472.94627874677929</v>
      </c>
    </row>
    <row r="1358" spans="1:37" ht="12.75" customHeight="1">
      <c r="A1358" s="12">
        <v>100</v>
      </c>
      <c r="B1358" s="12">
        <v>6</v>
      </c>
      <c r="C1358" s="12">
        <v>2</v>
      </c>
      <c r="D1358" s="5">
        <v>39490</v>
      </c>
      <c r="E1358" s="6" t="s">
        <v>73</v>
      </c>
      <c r="F1358" s="12" t="s">
        <v>74</v>
      </c>
      <c r="G1358" s="4" t="s">
        <v>74</v>
      </c>
      <c r="H1358" s="12" t="s">
        <v>165</v>
      </c>
      <c r="I1358" s="12" t="s">
        <v>93</v>
      </c>
      <c r="J1358" s="12" t="s">
        <v>110</v>
      </c>
      <c r="K1358" s="11">
        <v>18</v>
      </c>
      <c r="L1358" s="4" t="str">
        <f t="shared" si="84"/>
        <v>15-20</v>
      </c>
      <c r="M1358" s="12" t="s">
        <v>76</v>
      </c>
      <c r="N1358" s="12">
        <v>4</v>
      </c>
      <c r="O1358" s="12" t="s">
        <v>95</v>
      </c>
      <c r="P1358" s="6" t="s">
        <v>56</v>
      </c>
      <c r="T1358" s="7">
        <v>9</v>
      </c>
      <c r="AE1358" s="4">
        <f t="shared" si="85"/>
        <v>25</v>
      </c>
      <c r="AF1358" s="8">
        <f t="shared" si="86"/>
        <v>9</v>
      </c>
      <c r="AG1358" s="8">
        <v>2786.83</v>
      </c>
      <c r="AH1358" s="4">
        <f t="shared" si="87"/>
        <v>0.22500000000000001</v>
      </c>
      <c r="AI1358" s="4">
        <f t="shared" si="87"/>
        <v>69.670749999999998</v>
      </c>
      <c r="AK1358" s="10">
        <f>S1358*(0.0204*(15^2.991))+T1358*(0.0204*(25^2.991))+U1358*(0.0204*(35^2.991))</f>
        <v>2786.8349138874996</v>
      </c>
    </row>
    <row r="1359" spans="1:37" ht="12.75" customHeight="1">
      <c r="A1359" s="12">
        <v>100</v>
      </c>
      <c r="B1359" s="12">
        <v>6</v>
      </c>
      <c r="C1359" s="12">
        <v>2</v>
      </c>
      <c r="D1359" s="5">
        <v>39490</v>
      </c>
      <c r="E1359" s="6" t="s">
        <v>73</v>
      </c>
      <c r="F1359" s="12" t="s">
        <v>74</v>
      </c>
      <c r="G1359" s="4" t="s">
        <v>74</v>
      </c>
      <c r="H1359" s="12" t="s">
        <v>165</v>
      </c>
      <c r="I1359" s="12" t="s">
        <v>93</v>
      </c>
      <c r="J1359" s="12" t="s">
        <v>110</v>
      </c>
      <c r="K1359" s="11">
        <v>18</v>
      </c>
      <c r="L1359" s="4" t="str">
        <f t="shared" si="84"/>
        <v>15-20</v>
      </c>
      <c r="M1359" s="12" t="s">
        <v>76</v>
      </c>
      <c r="N1359" s="12">
        <v>5</v>
      </c>
      <c r="O1359" s="12" t="s">
        <v>53</v>
      </c>
      <c r="P1359" s="12" t="s">
        <v>54</v>
      </c>
      <c r="T1359" s="7">
        <v>1</v>
      </c>
      <c r="AE1359" s="4">
        <f t="shared" si="85"/>
        <v>25</v>
      </c>
      <c r="AF1359" s="8">
        <f t="shared" si="86"/>
        <v>1</v>
      </c>
      <c r="AG1359" s="8">
        <v>256.24</v>
      </c>
      <c r="AH1359" s="4">
        <f t="shared" si="87"/>
        <v>2.5000000000000001E-2</v>
      </c>
      <c r="AI1359" s="4">
        <f t="shared" si="87"/>
        <v>6.4060000000000006</v>
      </c>
      <c r="AK1359" s="10">
        <f>Q1359*(0.026*(2.5^2.87))+R1359*(0.026*(7.5^2.87))+S1359*(0.0236*((15/1.1)^2.975))+T1359*(0.0236*((25/1.1)^2.975))+U1359*(0.0236*((35/1.1)^2.975))</f>
        <v>256.23608514741147</v>
      </c>
    </row>
    <row r="1360" spans="1:37" s="13" customFormat="1" ht="12.75" customHeight="1">
      <c r="A1360" s="12">
        <v>100</v>
      </c>
      <c r="B1360" s="12">
        <v>6</v>
      </c>
      <c r="C1360" s="12">
        <v>2</v>
      </c>
      <c r="D1360" s="5">
        <v>39490</v>
      </c>
      <c r="E1360" s="6" t="s">
        <v>73</v>
      </c>
      <c r="F1360" s="12" t="s">
        <v>74</v>
      </c>
      <c r="G1360" s="4" t="s">
        <v>74</v>
      </c>
      <c r="H1360" s="12" t="s">
        <v>165</v>
      </c>
      <c r="I1360" s="12" t="s">
        <v>93</v>
      </c>
      <c r="J1360" s="12" t="s">
        <v>110</v>
      </c>
      <c r="K1360" s="11">
        <v>18</v>
      </c>
      <c r="L1360" s="4" t="str">
        <f t="shared" si="84"/>
        <v>15-20</v>
      </c>
      <c r="M1360" s="12" t="s">
        <v>76</v>
      </c>
      <c r="N1360" s="12">
        <v>6</v>
      </c>
      <c r="O1360" s="11" t="s">
        <v>125</v>
      </c>
      <c r="P1360" s="4" t="s">
        <v>56</v>
      </c>
      <c r="Q1360" s="7"/>
      <c r="R1360" s="7"/>
      <c r="S1360" s="7">
        <v>1</v>
      </c>
      <c r="T1360" s="7"/>
      <c r="U1360" s="7"/>
      <c r="V1360" s="7"/>
      <c r="W1360" s="7"/>
      <c r="X1360" s="7"/>
      <c r="Y1360" s="7"/>
      <c r="Z1360" s="7"/>
      <c r="AA1360" s="7"/>
      <c r="AB1360" s="7"/>
      <c r="AC1360" s="7"/>
      <c r="AD1360" s="7"/>
      <c r="AE1360" s="4">
        <f t="shared" si="85"/>
        <v>15</v>
      </c>
      <c r="AF1360" s="8">
        <f t="shared" si="86"/>
        <v>1</v>
      </c>
      <c r="AG1360" s="8">
        <v>60.41</v>
      </c>
      <c r="AH1360" s="4">
        <f t="shared" si="87"/>
        <v>2.5000000000000001E-2</v>
      </c>
      <c r="AI1360" s="4">
        <f t="shared" si="87"/>
        <v>1.5102499999999999</v>
      </c>
      <c r="AJ1360" s="4"/>
      <c r="AK1360" s="10">
        <f>S1360*(0.0179*(15^3))+T1360*(0.0179*(25^3))+U1360*(0.0179*(35^3))</f>
        <v>60.412499999999994</v>
      </c>
    </row>
    <row r="1361" spans="1:37" ht="12.75" customHeight="1">
      <c r="A1361" s="12">
        <v>100</v>
      </c>
      <c r="B1361" s="12">
        <v>6</v>
      </c>
      <c r="C1361" s="12">
        <v>2</v>
      </c>
      <c r="D1361" s="5">
        <v>39490</v>
      </c>
      <c r="E1361" s="6" t="s">
        <v>73</v>
      </c>
      <c r="F1361" s="12" t="s">
        <v>74</v>
      </c>
      <c r="G1361" s="4" t="s">
        <v>74</v>
      </c>
      <c r="H1361" s="12" t="s">
        <v>165</v>
      </c>
      <c r="I1361" s="12" t="s">
        <v>93</v>
      </c>
      <c r="J1361" s="12" t="s">
        <v>110</v>
      </c>
      <c r="K1361" s="11">
        <v>18</v>
      </c>
      <c r="L1361" s="4" t="str">
        <f t="shared" si="84"/>
        <v>15-20</v>
      </c>
      <c r="M1361" s="12" t="s">
        <v>76</v>
      </c>
      <c r="N1361" s="12">
        <v>7</v>
      </c>
      <c r="O1361" s="12" t="s">
        <v>43</v>
      </c>
      <c r="P1361" s="6" t="s">
        <v>44</v>
      </c>
      <c r="V1361" s="7">
        <v>1</v>
      </c>
      <c r="AE1361" s="4">
        <f t="shared" si="85"/>
        <v>45</v>
      </c>
      <c r="AF1361" s="8">
        <f t="shared" si="86"/>
        <v>1</v>
      </c>
      <c r="AG1361" s="8">
        <v>1125.71</v>
      </c>
      <c r="AH1361" s="4">
        <f t="shared" si="87"/>
        <v>2.5000000000000001E-2</v>
      </c>
      <c r="AI1361" s="4">
        <f t="shared" si="87"/>
        <v>28.142749999999999</v>
      </c>
      <c r="AK1361" s="10">
        <f>U1361*(0.0069*(35^3.205))+V1361*(0.0069*(45^3.153))</f>
        <v>1125.7142058676925</v>
      </c>
    </row>
    <row r="1362" spans="1:37" ht="12.75" customHeight="1">
      <c r="A1362" s="12">
        <v>100</v>
      </c>
      <c r="B1362" s="12">
        <v>6</v>
      </c>
      <c r="C1362" s="12">
        <v>2</v>
      </c>
      <c r="D1362" s="5">
        <v>39490</v>
      </c>
      <c r="E1362" s="6" t="s">
        <v>73</v>
      </c>
      <c r="F1362" s="12" t="s">
        <v>74</v>
      </c>
      <c r="G1362" s="4" t="s">
        <v>74</v>
      </c>
      <c r="H1362" s="12" t="s">
        <v>165</v>
      </c>
      <c r="I1362" s="12" t="s">
        <v>93</v>
      </c>
      <c r="J1362" s="12" t="s">
        <v>110</v>
      </c>
      <c r="K1362" s="11">
        <v>18</v>
      </c>
      <c r="L1362" s="4" t="str">
        <f t="shared" si="84"/>
        <v>15-20</v>
      </c>
      <c r="M1362" s="12" t="s">
        <v>76</v>
      </c>
      <c r="N1362" s="12">
        <v>8</v>
      </c>
      <c r="O1362" s="12" t="s">
        <v>72</v>
      </c>
      <c r="P1362" s="6" t="s">
        <v>46</v>
      </c>
      <c r="R1362" s="7">
        <v>1</v>
      </c>
      <c r="AE1362" s="4">
        <f t="shared" si="85"/>
        <v>7.5</v>
      </c>
      <c r="AF1362" s="8">
        <f t="shared" si="86"/>
        <v>1</v>
      </c>
      <c r="AG1362" s="8">
        <v>5.81</v>
      </c>
      <c r="AH1362" s="4">
        <f t="shared" si="87"/>
        <v>2.5000000000000001E-2</v>
      </c>
      <c r="AI1362" s="4">
        <f t="shared" si="87"/>
        <v>0.14524999999999999</v>
      </c>
      <c r="AK1362" s="10">
        <f>Q1362*(0.0128*(2.5^3.036))+R1362*(0.0128*(7.5^3.036))+S1362*(0.0128*(15^3.036))</f>
        <v>5.8062531280003862</v>
      </c>
    </row>
    <row r="1363" spans="1:37" ht="12.75" customHeight="1">
      <c r="A1363" s="12">
        <v>100</v>
      </c>
      <c r="B1363" s="12">
        <v>6</v>
      </c>
      <c r="C1363" s="12">
        <v>2</v>
      </c>
      <c r="D1363" s="5">
        <v>39490</v>
      </c>
      <c r="E1363" s="6" t="s">
        <v>73</v>
      </c>
      <c r="F1363" s="12" t="s">
        <v>74</v>
      </c>
      <c r="G1363" s="4" t="s">
        <v>74</v>
      </c>
      <c r="H1363" s="12" t="s">
        <v>165</v>
      </c>
      <c r="I1363" s="12" t="s">
        <v>93</v>
      </c>
      <c r="J1363" s="12" t="s">
        <v>110</v>
      </c>
      <c r="K1363" s="11">
        <v>18</v>
      </c>
      <c r="L1363" s="4" t="str">
        <f t="shared" si="84"/>
        <v>15-20</v>
      </c>
      <c r="M1363" s="12" t="s">
        <v>76</v>
      </c>
      <c r="N1363" s="12">
        <v>9</v>
      </c>
      <c r="O1363" s="12" t="s">
        <v>71</v>
      </c>
      <c r="P1363" s="6" t="s">
        <v>46</v>
      </c>
      <c r="Q1363" s="7">
        <v>2</v>
      </c>
      <c r="AE1363" s="4">
        <f t="shared" si="85"/>
        <v>2.5</v>
      </c>
      <c r="AF1363" s="8">
        <f t="shared" si="86"/>
        <v>2</v>
      </c>
      <c r="AG1363" s="8">
        <v>0.28000000000000003</v>
      </c>
      <c r="AH1363" s="4">
        <f t="shared" si="87"/>
        <v>0.05</v>
      </c>
      <c r="AI1363" s="4">
        <f t="shared" si="87"/>
        <v>7.000000000000001E-3</v>
      </c>
      <c r="AK1363" s="10">
        <f>Q1363*(0.0089*(2.5^3))+R1363*(0.0089*(7.5^3))</f>
        <v>0.27812500000000001</v>
      </c>
    </row>
    <row r="1364" spans="1:37" ht="12.75" customHeight="1">
      <c r="A1364" s="12">
        <v>100</v>
      </c>
      <c r="B1364" s="12">
        <v>6</v>
      </c>
      <c r="C1364" s="12">
        <v>2</v>
      </c>
      <c r="D1364" s="5">
        <v>39490</v>
      </c>
      <c r="E1364" s="6" t="s">
        <v>73</v>
      </c>
      <c r="F1364" s="12" t="s">
        <v>74</v>
      </c>
      <c r="G1364" s="4" t="s">
        <v>74</v>
      </c>
      <c r="H1364" s="12" t="s">
        <v>165</v>
      </c>
      <c r="I1364" s="12" t="s">
        <v>93</v>
      </c>
      <c r="J1364" s="12" t="s">
        <v>110</v>
      </c>
      <c r="K1364" s="11">
        <v>18</v>
      </c>
      <c r="L1364" s="4" t="str">
        <f t="shared" si="84"/>
        <v>15-20</v>
      </c>
      <c r="M1364" s="12" t="s">
        <v>76</v>
      </c>
      <c r="N1364" s="12">
        <v>10</v>
      </c>
      <c r="O1364" s="12" t="s">
        <v>55</v>
      </c>
      <c r="P1364" s="6" t="s">
        <v>56</v>
      </c>
      <c r="Q1364" s="7">
        <v>5</v>
      </c>
      <c r="AE1364" s="4">
        <f t="shared" si="85"/>
        <v>2.5</v>
      </c>
      <c r="AF1364" s="8">
        <f t="shared" si="86"/>
        <v>5</v>
      </c>
      <c r="AG1364" s="8">
        <v>0.87</v>
      </c>
      <c r="AH1364" s="4">
        <f t="shared" si="87"/>
        <v>0.125</v>
      </c>
      <c r="AI1364" s="4">
        <f t="shared" si="87"/>
        <v>2.1749999999999999E-2</v>
      </c>
      <c r="AK1364" s="10">
        <f>Q1364*(0.0109*(2.5^3.0249))+R1364*(0.0109*(7.5^3.0249))</f>
        <v>0.87121477994326968</v>
      </c>
    </row>
    <row r="1365" spans="1:37" ht="12.75" customHeight="1">
      <c r="A1365" s="12">
        <v>100</v>
      </c>
      <c r="B1365" s="12">
        <v>6</v>
      </c>
      <c r="C1365" s="12">
        <v>2</v>
      </c>
      <c r="D1365" s="5">
        <v>39490</v>
      </c>
      <c r="E1365" s="6" t="s">
        <v>73</v>
      </c>
      <c r="F1365" s="12" t="s">
        <v>74</v>
      </c>
      <c r="G1365" s="4" t="s">
        <v>74</v>
      </c>
      <c r="H1365" s="12" t="s">
        <v>165</v>
      </c>
      <c r="I1365" s="12" t="s">
        <v>93</v>
      </c>
      <c r="J1365" s="12" t="s">
        <v>110</v>
      </c>
      <c r="K1365" s="11">
        <v>18</v>
      </c>
      <c r="L1365" s="4" t="str">
        <f t="shared" si="84"/>
        <v>15-20</v>
      </c>
      <c r="M1365" s="12" t="s">
        <v>76</v>
      </c>
      <c r="N1365" s="12">
        <v>11</v>
      </c>
      <c r="O1365" s="12" t="s">
        <v>66</v>
      </c>
      <c r="P1365" s="12" t="s">
        <v>46</v>
      </c>
      <c r="Q1365" s="7">
        <v>1</v>
      </c>
      <c r="AE1365" s="4">
        <f t="shared" si="85"/>
        <v>2.5</v>
      </c>
      <c r="AF1365" s="8">
        <f t="shared" si="86"/>
        <v>1</v>
      </c>
      <c r="AG1365" s="8">
        <v>0.28000000000000003</v>
      </c>
      <c r="AH1365" s="4">
        <f t="shared" si="87"/>
        <v>2.5000000000000001E-2</v>
      </c>
      <c r="AI1365" s="4">
        <f t="shared" si="87"/>
        <v>7.000000000000001E-3</v>
      </c>
      <c r="AK1365" s="10">
        <f>Q1365*(0.0213*(2.5^2.8235))+R1365*(0.0213*(7.5^2.8235))</f>
        <v>0.28311522044385118</v>
      </c>
    </row>
    <row r="1366" spans="1:37" ht="12.75" customHeight="1">
      <c r="A1366" s="12">
        <v>101</v>
      </c>
      <c r="B1366" s="12">
        <v>6</v>
      </c>
      <c r="C1366" s="12">
        <v>2</v>
      </c>
      <c r="D1366" s="5">
        <v>39490</v>
      </c>
      <c r="E1366" s="6" t="s">
        <v>73</v>
      </c>
      <c r="F1366" s="12" t="s">
        <v>74</v>
      </c>
      <c r="G1366" s="4" t="s">
        <v>74</v>
      </c>
      <c r="H1366" s="12" t="s">
        <v>165</v>
      </c>
      <c r="I1366" s="12" t="s">
        <v>93</v>
      </c>
      <c r="J1366" s="12" t="s">
        <v>110</v>
      </c>
      <c r="K1366" s="11">
        <v>15</v>
      </c>
      <c r="L1366" s="4" t="str">
        <f t="shared" si="84"/>
        <v>10-15</v>
      </c>
      <c r="M1366" s="12" t="s">
        <v>76</v>
      </c>
      <c r="N1366" s="12">
        <v>1</v>
      </c>
      <c r="O1366" s="12" t="s">
        <v>53</v>
      </c>
      <c r="P1366" s="12" t="s">
        <v>54</v>
      </c>
      <c r="S1366" s="7">
        <v>4</v>
      </c>
      <c r="T1366" s="7">
        <v>2</v>
      </c>
      <c r="AE1366" s="4">
        <f t="shared" si="85"/>
        <v>18.3</v>
      </c>
      <c r="AF1366" s="8">
        <f t="shared" si="86"/>
        <v>6</v>
      </c>
      <c r="AG1366" s="8">
        <v>736.71</v>
      </c>
      <c r="AH1366" s="4">
        <f t="shared" si="87"/>
        <v>0.15</v>
      </c>
      <c r="AI1366" s="4">
        <f t="shared" si="87"/>
        <v>18.417750000000002</v>
      </c>
      <c r="AK1366" s="10">
        <f>Q1366*(0.026*(2.5^2.87))+R1366*(0.026*(7.5^2.87))+S1366*(0.0236*((15/1.1)^2.975))+T1366*(0.0236*((25/1.1)^2.975))+U1366*(0.0236*((35/1.1)^2.975))</f>
        <v>736.70554425185742</v>
      </c>
    </row>
    <row r="1367" spans="1:37" ht="12.75" customHeight="1">
      <c r="A1367" s="12">
        <v>101</v>
      </c>
      <c r="B1367" s="12">
        <v>6</v>
      </c>
      <c r="C1367" s="12">
        <v>2</v>
      </c>
      <c r="D1367" s="5">
        <v>39490</v>
      </c>
      <c r="E1367" s="6" t="s">
        <v>73</v>
      </c>
      <c r="F1367" s="12" t="s">
        <v>74</v>
      </c>
      <c r="G1367" s="4" t="s">
        <v>74</v>
      </c>
      <c r="H1367" s="12" t="s">
        <v>165</v>
      </c>
      <c r="I1367" s="12" t="s">
        <v>93</v>
      </c>
      <c r="J1367" s="12" t="s">
        <v>110</v>
      </c>
      <c r="K1367" s="11">
        <v>15</v>
      </c>
      <c r="L1367" s="4" t="str">
        <f t="shared" si="84"/>
        <v>10-15</v>
      </c>
      <c r="M1367" s="12" t="s">
        <v>76</v>
      </c>
      <c r="N1367" s="12">
        <v>2</v>
      </c>
      <c r="O1367" s="12" t="s">
        <v>60</v>
      </c>
      <c r="P1367" s="12" t="s">
        <v>48</v>
      </c>
      <c r="R1367" s="7">
        <v>4</v>
      </c>
      <c r="AE1367" s="4">
        <f t="shared" si="85"/>
        <v>7.5</v>
      </c>
      <c r="AF1367" s="8">
        <f t="shared" si="86"/>
        <v>4</v>
      </c>
      <c r="AG1367" s="8">
        <v>28.15</v>
      </c>
      <c r="AH1367" s="4">
        <f t="shared" si="87"/>
        <v>0.1</v>
      </c>
      <c r="AI1367" s="4">
        <f t="shared" si="87"/>
        <v>0.70374999999999999</v>
      </c>
      <c r="AK1367" s="10">
        <f>Q1367*(0.0197*(2.5^2.9174))+R1367*(0.0197*(7.5^2.9174))+S1367*(0.0197*(15^2.9174))</f>
        <v>28.146859632422046</v>
      </c>
    </row>
    <row r="1368" spans="1:37" s="13" customFormat="1" ht="12.75" customHeight="1">
      <c r="A1368" s="12">
        <v>101</v>
      </c>
      <c r="B1368" s="12">
        <v>6</v>
      </c>
      <c r="C1368" s="12">
        <v>2</v>
      </c>
      <c r="D1368" s="5">
        <v>39490</v>
      </c>
      <c r="E1368" s="6" t="s">
        <v>73</v>
      </c>
      <c r="F1368" s="12" t="s">
        <v>74</v>
      </c>
      <c r="G1368" s="4" t="s">
        <v>74</v>
      </c>
      <c r="H1368" s="12" t="s">
        <v>165</v>
      </c>
      <c r="I1368" s="12" t="s">
        <v>93</v>
      </c>
      <c r="J1368" s="12" t="s">
        <v>110</v>
      </c>
      <c r="K1368" s="11">
        <v>15</v>
      </c>
      <c r="L1368" s="4" t="str">
        <f t="shared" si="84"/>
        <v>10-15</v>
      </c>
      <c r="M1368" s="12" t="s">
        <v>76</v>
      </c>
      <c r="N1368" s="12">
        <v>3</v>
      </c>
      <c r="O1368" s="12" t="s">
        <v>95</v>
      </c>
      <c r="P1368" s="6" t="s">
        <v>56</v>
      </c>
      <c r="Q1368" s="7"/>
      <c r="R1368" s="7"/>
      <c r="S1368" s="7"/>
      <c r="T1368" s="7">
        <v>8</v>
      </c>
      <c r="U1368" s="7"/>
      <c r="V1368" s="7"/>
      <c r="W1368" s="7"/>
      <c r="X1368" s="7"/>
      <c r="Y1368" s="7"/>
      <c r="Z1368" s="7"/>
      <c r="AA1368" s="7"/>
      <c r="AB1368" s="7"/>
      <c r="AC1368" s="7"/>
      <c r="AD1368" s="7"/>
      <c r="AE1368" s="4">
        <f t="shared" si="85"/>
        <v>25</v>
      </c>
      <c r="AF1368" s="8">
        <f t="shared" si="86"/>
        <v>8</v>
      </c>
      <c r="AG1368" s="8">
        <v>2477.19</v>
      </c>
      <c r="AH1368" s="4">
        <f t="shared" si="87"/>
        <v>0.2</v>
      </c>
      <c r="AI1368" s="4">
        <f t="shared" si="87"/>
        <v>61.929749999999999</v>
      </c>
      <c r="AJ1368" s="4"/>
      <c r="AK1368" s="10">
        <f>S1368*(0.0204*(15^2.991))+T1368*(0.0204*(25^2.991))+U1368*(0.0204*(35^2.991))</f>
        <v>2477.1865901222218</v>
      </c>
    </row>
    <row r="1369" spans="1:37" ht="12.75" customHeight="1">
      <c r="A1369" s="12">
        <v>101</v>
      </c>
      <c r="B1369" s="12">
        <v>6</v>
      </c>
      <c r="C1369" s="12">
        <v>2</v>
      </c>
      <c r="D1369" s="5">
        <v>39490</v>
      </c>
      <c r="E1369" s="6" t="s">
        <v>73</v>
      </c>
      <c r="F1369" s="12" t="s">
        <v>74</v>
      </c>
      <c r="G1369" s="4" t="s">
        <v>74</v>
      </c>
      <c r="H1369" s="12" t="s">
        <v>165</v>
      </c>
      <c r="I1369" s="12" t="s">
        <v>93</v>
      </c>
      <c r="J1369" s="12" t="s">
        <v>110</v>
      </c>
      <c r="K1369" s="11">
        <v>15</v>
      </c>
      <c r="L1369" s="4" t="str">
        <f t="shared" si="84"/>
        <v>10-15</v>
      </c>
      <c r="M1369" s="12" t="s">
        <v>76</v>
      </c>
      <c r="N1369" s="12">
        <v>4</v>
      </c>
      <c r="O1369" s="12" t="s">
        <v>143</v>
      </c>
      <c r="P1369" s="6" t="s">
        <v>81</v>
      </c>
      <c r="S1369" s="7">
        <v>3</v>
      </c>
      <c r="AE1369" s="4">
        <f t="shared" si="85"/>
        <v>15</v>
      </c>
      <c r="AF1369" s="8">
        <f t="shared" si="86"/>
        <v>3</v>
      </c>
      <c r="AG1369" s="8">
        <v>92.14</v>
      </c>
      <c r="AH1369" s="4">
        <f t="shared" si="87"/>
        <v>7.4999999999999997E-2</v>
      </c>
      <c r="AI1369" s="4">
        <f t="shared" si="87"/>
        <v>2.3035000000000001</v>
      </c>
      <c r="AK1369" s="10">
        <f>Q1369*(0.0091*(2.5^3))+R1369*(0.0091*(7.5^3))+S1369*(0.0091*(15^3))</f>
        <v>92.137500000000003</v>
      </c>
    </row>
    <row r="1370" spans="1:37" ht="12.75" customHeight="1">
      <c r="A1370" s="12">
        <v>101</v>
      </c>
      <c r="B1370" s="12">
        <v>6</v>
      </c>
      <c r="C1370" s="12">
        <v>2</v>
      </c>
      <c r="D1370" s="5">
        <v>39490</v>
      </c>
      <c r="E1370" s="6" t="s">
        <v>73</v>
      </c>
      <c r="F1370" s="12" t="s">
        <v>74</v>
      </c>
      <c r="G1370" s="4" t="s">
        <v>74</v>
      </c>
      <c r="H1370" s="12" t="s">
        <v>165</v>
      </c>
      <c r="I1370" s="12" t="s">
        <v>93</v>
      </c>
      <c r="J1370" s="12" t="s">
        <v>110</v>
      </c>
      <c r="K1370" s="11">
        <v>15</v>
      </c>
      <c r="L1370" s="4" t="str">
        <f t="shared" si="84"/>
        <v>10-15</v>
      </c>
      <c r="M1370" s="12" t="s">
        <v>76</v>
      </c>
      <c r="N1370" s="12">
        <v>5</v>
      </c>
      <c r="O1370" s="12" t="s">
        <v>79</v>
      </c>
      <c r="P1370" s="12" t="s">
        <v>54</v>
      </c>
      <c r="U1370" s="7">
        <v>3</v>
      </c>
      <c r="AE1370" s="4">
        <f t="shared" si="85"/>
        <v>35</v>
      </c>
      <c r="AF1370" s="8">
        <f t="shared" si="86"/>
        <v>3</v>
      </c>
      <c r="AG1370" s="8">
        <v>2616.64</v>
      </c>
      <c r="AH1370" s="4">
        <f t="shared" si="87"/>
        <v>7.4999999999999997E-2</v>
      </c>
      <c r="AI1370" s="4">
        <f t="shared" si="87"/>
        <v>65.415999999999997</v>
      </c>
      <c r="AK1370" s="10">
        <f>Q1370*(0.024*(2.5^2.93))+R1370*(0.024*(7.5^2.93))+S1370*(0.0225*((15/1.03416)^3))+T1370*(0.0225*((25/1.03416)^3))+U1370*(0.0225*((35/1.03416)^3))</f>
        <v>2616.6443525495747</v>
      </c>
    </row>
    <row r="1371" spans="1:37" ht="12.75" customHeight="1">
      <c r="A1371" s="12">
        <v>101</v>
      </c>
      <c r="B1371" s="12">
        <v>6</v>
      </c>
      <c r="C1371" s="12">
        <v>2</v>
      </c>
      <c r="D1371" s="5">
        <v>39490</v>
      </c>
      <c r="E1371" s="6" t="s">
        <v>73</v>
      </c>
      <c r="F1371" s="12" t="s">
        <v>74</v>
      </c>
      <c r="G1371" s="4" t="s">
        <v>74</v>
      </c>
      <c r="H1371" s="12" t="s">
        <v>165</v>
      </c>
      <c r="I1371" s="12" t="s">
        <v>93</v>
      </c>
      <c r="J1371" s="12" t="s">
        <v>110</v>
      </c>
      <c r="K1371" s="11">
        <v>15</v>
      </c>
      <c r="L1371" s="4" t="str">
        <f t="shared" si="84"/>
        <v>10-15</v>
      </c>
      <c r="M1371" s="12" t="s">
        <v>76</v>
      </c>
      <c r="N1371" s="12">
        <v>6</v>
      </c>
      <c r="O1371" s="12" t="s">
        <v>69</v>
      </c>
      <c r="P1371" s="12" t="s">
        <v>48</v>
      </c>
      <c r="S1371" s="7">
        <v>2</v>
      </c>
      <c r="AE1371" s="4">
        <f t="shared" si="85"/>
        <v>15</v>
      </c>
      <c r="AF1371" s="8">
        <f t="shared" si="86"/>
        <v>2</v>
      </c>
      <c r="AG1371" s="8">
        <v>218.93</v>
      </c>
      <c r="AH1371" s="4">
        <f t="shared" si="87"/>
        <v>0.05</v>
      </c>
      <c r="AI1371" s="4">
        <f t="shared" si="87"/>
        <v>5.4732500000000002</v>
      </c>
      <c r="AK1371" s="10">
        <f>Q1371*(0.029*(2.5^2.98))+R1371*(0.029*(7.5^2.98))+S1371*(0.0222*(15^3.14))</f>
        <v>218.93214068561713</v>
      </c>
    </row>
    <row r="1372" spans="1:37" ht="12.75" customHeight="1">
      <c r="A1372" s="12">
        <v>101</v>
      </c>
      <c r="B1372" s="12">
        <v>6</v>
      </c>
      <c r="C1372" s="12">
        <v>2</v>
      </c>
      <c r="D1372" s="5">
        <v>39490</v>
      </c>
      <c r="E1372" s="6" t="s">
        <v>73</v>
      </c>
      <c r="F1372" s="12" t="s">
        <v>74</v>
      </c>
      <c r="G1372" s="4" t="s">
        <v>74</v>
      </c>
      <c r="H1372" s="12" t="s">
        <v>165</v>
      </c>
      <c r="I1372" s="12" t="s">
        <v>93</v>
      </c>
      <c r="J1372" s="12" t="s">
        <v>110</v>
      </c>
      <c r="K1372" s="11">
        <v>15</v>
      </c>
      <c r="L1372" s="4" t="str">
        <f t="shared" si="84"/>
        <v>10-15</v>
      </c>
      <c r="M1372" s="12" t="s">
        <v>76</v>
      </c>
      <c r="N1372" s="12">
        <v>7</v>
      </c>
      <c r="O1372" s="12" t="s">
        <v>59</v>
      </c>
      <c r="P1372" s="6" t="s">
        <v>46</v>
      </c>
      <c r="R1372" s="7">
        <v>3</v>
      </c>
      <c r="S1372" s="7">
        <v>1</v>
      </c>
      <c r="AE1372" s="4">
        <f t="shared" si="85"/>
        <v>9.4</v>
      </c>
      <c r="AF1372" s="8">
        <f t="shared" si="86"/>
        <v>4</v>
      </c>
      <c r="AG1372" s="8">
        <v>51.49</v>
      </c>
      <c r="AH1372" s="4">
        <f t="shared" si="87"/>
        <v>0.1</v>
      </c>
      <c r="AI1372" s="4">
        <f t="shared" si="87"/>
        <v>1.28725</v>
      </c>
      <c r="AK1372" s="10">
        <f>Q1372*(0.0093*(2.5^3.07))+R1372*(0.0093*(7.5^3.07))+S1372*(0.0093*(15^3.07))+T1372*(0.0126*(25^3.0673))</f>
        <v>51.491971966101609</v>
      </c>
    </row>
    <row r="1373" spans="1:37" ht="12.75" customHeight="1">
      <c r="A1373" s="12">
        <v>101</v>
      </c>
      <c r="B1373" s="12">
        <v>6</v>
      </c>
      <c r="C1373" s="12">
        <v>2</v>
      </c>
      <c r="D1373" s="5">
        <v>39490</v>
      </c>
      <c r="E1373" s="6" t="s">
        <v>73</v>
      </c>
      <c r="F1373" s="12" t="s">
        <v>74</v>
      </c>
      <c r="G1373" s="4" t="s">
        <v>74</v>
      </c>
      <c r="H1373" s="12" t="s">
        <v>165</v>
      </c>
      <c r="I1373" s="12" t="s">
        <v>93</v>
      </c>
      <c r="J1373" s="12" t="s">
        <v>110</v>
      </c>
      <c r="K1373" s="11">
        <v>15</v>
      </c>
      <c r="L1373" s="4" t="str">
        <f t="shared" si="84"/>
        <v>10-15</v>
      </c>
      <c r="M1373" s="12" t="s">
        <v>76</v>
      </c>
      <c r="N1373" s="12">
        <v>8</v>
      </c>
      <c r="O1373" s="12" t="s">
        <v>55</v>
      </c>
      <c r="P1373" s="6" t="s">
        <v>56</v>
      </c>
      <c r="Q1373" s="7">
        <v>1</v>
      </c>
      <c r="AE1373" s="4">
        <f t="shared" si="85"/>
        <v>2.5</v>
      </c>
      <c r="AF1373" s="8">
        <f t="shared" si="86"/>
        <v>1</v>
      </c>
      <c r="AG1373" s="8">
        <v>0.17</v>
      </c>
      <c r="AH1373" s="4">
        <f t="shared" si="87"/>
        <v>2.5000000000000001E-2</v>
      </c>
      <c r="AI1373" s="4">
        <f t="shared" si="87"/>
        <v>4.2500000000000003E-3</v>
      </c>
      <c r="AJ1373" s="13"/>
      <c r="AK1373" s="10">
        <f>Q1373*(0.0109*(2.5^3.0249))+R1373*(0.0109*(7.5^3.0249))</f>
        <v>0.17424295598865394</v>
      </c>
    </row>
    <row r="1374" spans="1:37" ht="12.75" customHeight="1">
      <c r="A1374" s="12">
        <v>101</v>
      </c>
      <c r="B1374" s="12">
        <v>6</v>
      </c>
      <c r="C1374" s="12">
        <v>2</v>
      </c>
      <c r="D1374" s="5">
        <v>39490</v>
      </c>
      <c r="E1374" s="6" t="s">
        <v>73</v>
      </c>
      <c r="F1374" s="12" t="s">
        <v>74</v>
      </c>
      <c r="G1374" s="4" t="s">
        <v>74</v>
      </c>
      <c r="H1374" s="12" t="s">
        <v>165</v>
      </c>
      <c r="I1374" s="12" t="s">
        <v>93</v>
      </c>
      <c r="J1374" s="12" t="s">
        <v>110</v>
      </c>
      <c r="K1374" s="11">
        <v>15</v>
      </c>
      <c r="L1374" s="4" t="str">
        <f t="shared" si="84"/>
        <v>10-15</v>
      </c>
      <c r="M1374" s="12" t="s">
        <v>76</v>
      </c>
      <c r="N1374" s="12">
        <v>9</v>
      </c>
      <c r="O1374" s="12" t="s">
        <v>171</v>
      </c>
      <c r="P1374" s="12" t="s">
        <v>63</v>
      </c>
      <c r="S1374" s="15">
        <v>1</v>
      </c>
      <c r="AE1374" s="4">
        <f t="shared" si="85"/>
        <v>15</v>
      </c>
      <c r="AF1374" s="8">
        <f t="shared" si="86"/>
        <v>1</v>
      </c>
      <c r="AG1374" s="8">
        <v>45.44</v>
      </c>
      <c r="AH1374" s="4">
        <f t="shared" si="87"/>
        <v>2.5000000000000001E-2</v>
      </c>
      <c r="AI1374" s="4">
        <f t="shared" si="87"/>
        <v>1.1359999999999999</v>
      </c>
      <c r="AK1374" s="10">
        <f>S1374*(0.0073*(15^3.226))</f>
        <v>45.435285549905153</v>
      </c>
    </row>
    <row r="1375" spans="1:37" ht="12.75" customHeight="1">
      <c r="A1375" s="12">
        <v>101</v>
      </c>
      <c r="B1375" s="12">
        <v>6</v>
      </c>
      <c r="C1375" s="12">
        <v>2</v>
      </c>
      <c r="D1375" s="5">
        <v>39490</v>
      </c>
      <c r="E1375" s="6" t="s">
        <v>73</v>
      </c>
      <c r="F1375" s="12" t="s">
        <v>74</v>
      </c>
      <c r="G1375" s="4" t="s">
        <v>74</v>
      </c>
      <c r="H1375" s="12" t="s">
        <v>165</v>
      </c>
      <c r="I1375" s="12" t="s">
        <v>93</v>
      </c>
      <c r="J1375" s="12" t="s">
        <v>110</v>
      </c>
      <c r="K1375" s="11">
        <v>15</v>
      </c>
      <c r="L1375" s="4" t="str">
        <f t="shared" si="84"/>
        <v>10-15</v>
      </c>
      <c r="M1375" s="12" t="s">
        <v>76</v>
      </c>
      <c r="N1375" s="12">
        <v>10</v>
      </c>
      <c r="O1375" s="12" t="s">
        <v>71</v>
      </c>
      <c r="P1375" s="6" t="s">
        <v>46</v>
      </c>
      <c r="Q1375" s="7">
        <v>4</v>
      </c>
      <c r="AE1375" s="4">
        <f t="shared" si="85"/>
        <v>2.5</v>
      </c>
      <c r="AF1375" s="8">
        <f t="shared" si="86"/>
        <v>4</v>
      </c>
      <c r="AG1375" s="8">
        <v>0.56000000000000005</v>
      </c>
      <c r="AH1375" s="4">
        <f t="shared" si="87"/>
        <v>0.1</v>
      </c>
      <c r="AI1375" s="4">
        <f t="shared" si="87"/>
        <v>1.4000000000000002E-2</v>
      </c>
      <c r="AK1375" s="10">
        <f>Q1375*(0.0089*(2.5^3))+R1375*(0.0089*(7.5^3))</f>
        <v>0.55625000000000002</v>
      </c>
    </row>
    <row r="1376" spans="1:37" ht="12.75" customHeight="1">
      <c r="A1376" s="12">
        <v>101</v>
      </c>
      <c r="B1376" s="12">
        <v>6</v>
      </c>
      <c r="C1376" s="12">
        <v>2</v>
      </c>
      <c r="D1376" s="5">
        <v>39490</v>
      </c>
      <c r="E1376" s="6" t="s">
        <v>73</v>
      </c>
      <c r="F1376" s="12" t="s">
        <v>74</v>
      </c>
      <c r="G1376" s="4" t="s">
        <v>74</v>
      </c>
      <c r="H1376" s="12" t="s">
        <v>165</v>
      </c>
      <c r="I1376" s="12" t="s">
        <v>93</v>
      </c>
      <c r="J1376" s="12" t="s">
        <v>110</v>
      </c>
      <c r="K1376" s="11">
        <v>15</v>
      </c>
      <c r="L1376" s="4" t="str">
        <f t="shared" si="84"/>
        <v>10-15</v>
      </c>
      <c r="M1376" s="12" t="s">
        <v>76</v>
      </c>
      <c r="N1376" s="12">
        <v>11</v>
      </c>
      <c r="O1376" s="12" t="s">
        <v>72</v>
      </c>
      <c r="P1376" s="6" t="s">
        <v>46</v>
      </c>
      <c r="R1376" s="7">
        <v>2</v>
      </c>
      <c r="AE1376" s="4">
        <f t="shared" si="85"/>
        <v>7.5</v>
      </c>
      <c r="AF1376" s="8">
        <f t="shared" si="86"/>
        <v>2</v>
      </c>
      <c r="AG1376" s="8">
        <v>11.61</v>
      </c>
      <c r="AH1376" s="4">
        <f t="shared" si="87"/>
        <v>0.05</v>
      </c>
      <c r="AI1376" s="4">
        <f t="shared" si="87"/>
        <v>0.29025000000000001</v>
      </c>
      <c r="AK1376" s="10">
        <f>Q1376*(0.0128*(2.5^3.036))+R1376*(0.0128*(7.5^3.036))+S1376*(0.0128*(15^3.036))</f>
        <v>11.612506256000772</v>
      </c>
    </row>
    <row r="1377" spans="1:37" ht="12.75" customHeight="1">
      <c r="A1377" s="12">
        <v>102</v>
      </c>
      <c r="B1377" s="12">
        <v>6</v>
      </c>
      <c r="C1377" s="12">
        <v>2</v>
      </c>
      <c r="D1377" s="5">
        <v>39490</v>
      </c>
      <c r="E1377" s="6" t="s">
        <v>73</v>
      </c>
      <c r="F1377" s="12" t="s">
        <v>74</v>
      </c>
      <c r="G1377" s="4" t="s">
        <v>74</v>
      </c>
      <c r="H1377" s="12" t="s">
        <v>165</v>
      </c>
      <c r="I1377" s="12" t="s">
        <v>151</v>
      </c>
      <c r="J1377" s="12" t="s">
        <v>110</v>
      </c>
      <c r="K1377" s="11">
        <v>8</v>
      </c>
      <c r="L1377" s="4" t="str">
        <f t="shared" si="84"/>
        <v>5-10</v>
      </c>
      <c r="M1377" s="12" t="s">
        <v>76</v>
      </c>
      <c r="N1377" s="12">
        <v>1</v>
      </c>
      <c r="O1377" s="12" t="s">
        <v>69</v>
      </c>
      <c r="P1377" s="12" t="s">
        <v>48</v>
      </c>
      <c r="S1377" s="7">
        <v>2</v>
      </c>
      <c r="AE1377" s="4">
        <f t="shared" si="85"/>
        <v>15</v>
      </c>
      <c r="AF1377" s="8">
        <f t="shared" si="86"/>
        <v>2</v>
      </c>
      <c r="AG1377" s="8">
        <v>218.93</v>
      </c>
      <c r="AH1377" s="4">
        <f t="shared" si="87"/>
        <v>0.05</v>
      </c>
      <c r="AI1377" s="4">
        <f t="shared" si="87"/>
        <v>5.4732500000000002</v>
      </c>
      <c r="AK1377" s="10">
        <f>Q1377*(0.029*(2.5^2.98))+R1377*(0.029*(7.5^2.98))+S1377*(0.0222*(15^3.14))</f>
        <v>218.93214068561713</v>
      </c>
    </row>
    <row r="1378" spans="1:37" ht="12.75" customHeight="1">
      <c r="A1378" s="12">
        <v>102</v>
      </c>
      <c r="B1378" s="12">
        <v>6</v>
      </c>
      <c r="C1378" s="12">
        <v>2</v>
      </c>
      <c r="D1378" s="5">
        <v>39490</v>
      </c>
      <c r="E1378" s="6" t="s">
        <v>73</v>
      </c>
      <c r="F1378" s="12" t="s">
        <v>74</v>
      </c>
      <c r="G1378" s="4" t="s">
        <v>74</v>
      </c>
      <c r="H1378" s="12" t="s">
        <v>165</v>
      </c>
      <c r="I1378" s="12" t="s">
        <v>151</v>
      </c>
      <c r="J1378" s="12" t="s">
        <v>110</v>
      </c>
      <c r="K1378" s="11">
        <v>8</v>
      </c>
      <c r="L1378" s="4" t="str">
        <f t="shared" si="84"/>
        <v>5-10</v>
      </c>
      <c r="M1378" s="12" t="s">
        <v>76</v>
      </c>
      <c r="N1378" s="12">
        <v>2</v>
      </c>
      <c r="O1378" s="12" t="s">
        <v>53</v>
      </c>
      <c r="P1378" s="12" t="s">
        <v>54</v>
      </c>
      <c r="T1378" s="7">
        <v>7</v>
      </c>
      <c r="AE1378" s="4">
        <f t="shared" si="85"/>
        <v>25</v>
      </c>
      <c r="AF1378" s="8">
        <f t="shared" si="86"/>
        <v>7</v>
      </c>
      <c r="AG1378" s="8">
        <v>1793.65</v>
      </c>
      <c r="AH1378" s="4">
        <f t="shared" si="87"/>
        <v>0.17499999999999999</v>
      </c>
      <c r="AI1378" s="4">
        <f t="shared" si="87"/>
        <v>44.841250000000002</v>
      </c>
      <c r="AK1378" s="10">
        <f>Q1378*(0.026*(2.5^2.87))+R1378*(0.026*(7.5^2.87))+S1378*(0.0236*((15/1.1)^2.975))+T1378*(0.0236*((25/1.1)^2.975))+U1378*(0.0236*((35/1.1)^2.975))</f>
        <v>1793.6525960318804</v>
      </c>
    </row>
    <row r="1379" spans="1:37" s="9" customFormat="1" ht="12.75" customHeight="1">
      <c r="A1379" s="12">
        <v>102</v>
      </c>
      <c r="B1379" s="12">
        <v>6</v>
      </c>
      <c r="C1379" s="12">
        <v>2</v>
      </c>
      <c r="D1379" s="5">
        <v>39490</v>
      </c>
      <c r="E1379" s="6" t="s">
        <v>73</v>
      </c>
      <c r="F1379" s="12" t="s">
        <v>74</v>
      </c>
      <c r="G1379" s="4" t="s">
        <v>74</v>
      </c>
      <c r="H1379" s="12" t="s">
        <v>165</v>
      </c>
      <c r="I1379" s="12" t="s">
        <v>151</v>
      </c>
      <c r="J1379" s="12" t="s">
        <v>110</v>
      </c>
      <c r="K1379" s="11">
        <v>8</v>
      </c>
      <c r="L1379" s="4" t="str">
        <f t="shared" si="84"/>
        <v>5-10</v>
      </c>
      <c r="M1379" s="12" t="s">
        <v>76</v>
      </c>
      <c r="N1379" s="12">
        <v>3</v>
      </c>
      <c r="O1379" s="12" t="s">
        <v>52</v>
      </c>
      <c r="P1379" s="6" t="s">
        <v>46</v>
      </c>
      <c r="Q1379" s="7"/>
      <c r="R1379" s="7">
        <v>500</v>
      </c>
      <c r="S1379" s="7"/>
      <c r="T1379" s="7"/>
      <c r="U1379" s="7"/>
      <c r="V1379" s="7"/>
      <c r="W1379" s="7"/>
      <c r="X1379" s="7"/>
      <c r="Y1379" s="7"/>
      <c r="Z1379" s="7"/>
      <c r="AA1379" s="7"/>
      <c r="AB1379" s="7"/>
      <c r="AC1379" s="7"/>
      <c r="AD1379" s="7"/>
      <c r="AE1379" s="4">
        <f t="shared" si="85"/>
        <v>7.5</v>
      </c>
      <c r="AF1379" s="8">
        <f t="shared" si="86"/>
        <v>500</v>
      </c>
      <c r="AG1379" s="8">
        <v>839.85</v>
      </c>
      <c r="AH1379" s="4">
        <f t="shared" si="87"/>
        <v>12.5</v>
      </c>
      <c r="AI1379" s="4">
        <f t="shared" si="87"/>
        <v>20.99625</v>
      </c>
      <c r="AJ1379" s="4"/>
      <c r="AK1379" s="10">
        <f>Q1379*(0.01*(((2.5-1.82)/1.15)^3.208))+R1379*(0.01*(((7.5-1.82)/1.15)^3.208))+S1379*(0.01*(((15-1.82)/1.15)^3.208))+T1379*(0.01*(((25-1.82)/1.15)^3.208))</f>
        <v>839.84819553318073</v>
      </c>
    </row>
    <row r="1380" spans="1:37" ht="12.75" customHeight="1">
      <c r="A1380" s="12">
        <v>102</v>
      </c>
      <c r="B1380" s="12">
        <v>6</v>
      </c>
      <c r="C1380" s="12">
        <v>2</v>
      </c>
      <c r="D1380" s="5">
        <v>39490</v>
      </c>
      <c r="E1380" s="6" t="s">
        <v>73</v>
      </c>
      <c r="F1380" s="12" t="s">
        <v>74</v>
      </c>
      <c r="G1380" s="4" t="s">
        <v>74</v>
      </c>
      <c r="H1380" s="12" t="s">
        <v>165</v>
      </c>
      <c r="I1380" s="12" t="s">
        <v>151</v>
      </c>
      <c r="J1380" s="12" t="s">
        <v>110</v>
      </c>
      <c r="K1380" s="11">
        <v>8</v>
      </c>
      <c r="L1380" s="4" t="str">
        <f t="shared" si="84"/>
        <v>5-10</v>
      </c>
      <c r="M1380" s="12" t="s">
        <v>76</v>
      </c>
      <c r="N1380" s="12">
        <v>4</v>
      </c>
      <c r="O1380" s="12" t="s">
        <v>95</v>
      </c>
      <c r="P1380" s="6" t="s">
        <v>56</v>
      </c>
      <c r="T1380" s="7">
        <v>6</v>
      </c>
      <c r="AE1380" s="4">
        <f t="shared" si="85"/>
        <v>25</v>
      </c>
      <c r="AF1380" s="8">
        <f t="shared" si="86"/>
        <v>6</v>
      </c>
      <c r="AG1380" s="8">
        <v>1857.89</v>
      </c>
      <c r="AH1380" s="4">
        <f t="shared" si="87"/>
        <v>0.15</v>
      </c>
      <c r="AI1380" s="4">
        <f t="shared" si="87"/>
        <v>46.447250000000004</v>
      </c>
      <c r="AK1380" s="10">
        <f>S1380*(0.0204*(15^2.991))+T1380*(0.0204*(25^2.991))+U1380*(0.0204*(35^2.991))</f>
        <v>1857.8899425916663</v>
      </c>
    </row>
    <row r="1381" spans="1:37" ht="12.75" customHeight="1">
      <c r="A1381" s="12">
        <v>102</v>
      </c>
      <c r="B1381" s="12">
        <v>6</v>
      </c>
      <c r="C1381" s="12">
        <v>2</v>
      </c>
      <c r="D1381" s="5">
        <v>39490</v>
      </c>
      <c r="E1381" s="6" t="s">
        <v>73</v>
      </c>
      <c r="F1381" s="12" t="s">
        <v>74</v>
      </c>
      <c r="G1381" s="4" t="s">
        <v>74</v>
      </c>
      <c r="H1381" s="12" t="s">
        <v>165</v>
      </c>
      <c r="I1381" s="12" t="s">
        <v>151</v>
      </c>
      <c r="J1381" s="12" t="s">
        <v>110</v>
      </c>
      <c r="K1381" s="11">
        <v>8</v>
      </c>
      <c r="L1381" s="4" t="str">
        <f t="shared" si="84"/>
        <v>5-10</v>
      </c>
      <c r="M1381" s="12" t="s">
        <v>76</v>
      </c>
      <c r="N1381" s="12">
        <v>5</v>
      </c>
      <c r="O1381" s="12" t="s">
        <v>51</v>
      </c>
      <c r="P1381" s="6" t="s">
        <v>48</v>
      </c>
      <c r="T1381" s="7">
        <v>2</v>
      </c>
      <c r="AE1381" s="4">
        <f t="shared" si="85"/>
        <v>25</v>
      </c>
      <c r="AF1381" s="8">
        <f t="shared" si="86"/>
        <v>2</v>
      </c>
      <c r="AG1381" s="8">
        <v>763.28</v>
      </c>
      <c r="AH1381" s="4">
        <f t="shared" si="87"/>
        <v>0.05</v>
      </c>
      <c r="AI1381" s="4">
        <f t="shared" si="87"/>
        <v>19.082000000000001</v>
      </c>
      <c r="AK1381" s="10">
        <f>Q1381*(0.0337*(2.5^2.9))+R1381*(0.0337*(7.5^2.9))+S1381*(0.0337*(15^2.9))+T1381*(0.0337*(25^2.9))+U1381*(0.0337*(35^2.9))</f>
        <v>763.28358331057245</v>
      </c>
    </row>
    <row r="1382" spans="1:37" ht="12.75" customHeight="1">
      <c r="A1382" s="12">
        <v>102</v>
      </c>
      <c r="B1382" s="12">
        <v>6</v>
      </c>
      <c r="C1382" s="12">
        <v>2</v>
      </c>
      <c r="D1382" s="5">
        <v>39490</v>
      </c>
      <c r="E1382" s="6" t="s">
        <v>73</v>
      </c>
      <c r="F1382" s="12" t="s">
        <v>74</v>
      </c>
      <c r="G1382" s="4" t="s">
        <v>74</v>
      </c>
      <c r="H1382" s="12" t="s">
        <v>165</v>
      </c>
      <c r="I1382" s="12" t="s">
        <v>151</v>
      </c>
      <c r="J1382" s="12" t="s">
        <v>110</v>
      </c>
      <c r="K1382" s="11">
        <v>8</v>
      </c>
      <c r="L1382" s="4" t="str">
        <f t="shared" si="84"/>
        <v>5-10</v>
      </c>
      <c r="M1382" s="12" t="s">
        <v>76</v>
      </c>
      <c r="N1382" s="12">
        <v>6</v>
      </c>
      <c r="O1382" s="12" t="s">
        <v>77</v>
      </c>
      <c r="P1382" s="6" t="s">
        <v>48</v>
      </c>
      <c r="T1382" s="15">
        <v>2</v>
      </c>
      <c r="AE1382" s="4">
        <f t="shared" si="85"/>
        <v>25</v>
      </c>
      <c r="AF1382" s="8">
        <f t="shared" si="86"/>
        <v>2</v>
      </c>
      <c r="AG1382" s="8">
        <v>846.81</v>
      </c>
      <c r="AH1382" s="4">
        <f t="shared" si="87"/>
        <v>0.05</v>
      </c>
      <c r="AI1382" s="4">
        <f t="shared" si="87"/>
        <v>21.170249999999999</v>
      </c>
      <c r="AJ1382" s="13"/>
      <c r="AK1382" s="10">
        <f>R1382*(0.0428*(7.5^2.858))+S1382*(0.0428*(15^2.858))+T1382*(0.0428*(25^2.858))+U1382*(0.0428*(35^2.858))</f>
        <v>846.81064635675693</v>
      </c>
    </row>
    <row r="1383" spans="1:37" ht="12.75" customHeight="1">
      <c r="A1383" s="12">
        <v>102</v>
      </c>
      <c r="B1383" s="12">
        <v>6</v>
      </c>
      <c r="C1383" s="12">
        <v>2</v>
      </c>
      <c r="D1383" s="14">
        <v>39490</v>
      </c>
      <c r="E1383" s="6" t="s">
        <v>73</v>
      </c>
      <c r="F1383" s="12" t="s">
        <v>74</v>
      </c>
      <c r="G1383" s="12" t="s">
        <v>74</v>
      </c>
      <c r="H1383" s="12" t="s">
        <v>165</v>
      </c>
      <c r="I1383" s="12" t="s">
        <v>151</v>
      </c>
      <c r="J1383" s="12" t="s">
        <v>110</v>
      </c>
      <c r="K1383" s="11">
        <v>8</v>
      </c>
      <c r="L1383" s="12" t="str">
        <f t="shared" si="84"/>
        <v>5-10</v>
      </c>
      <c r="M1383" s="12" t="s">
        <v>76</v>
      </c>
      <c r="N1383" s="12">
        <v>7</v>
      </c>
      <c r="O1383" s="11" t="s">
        <v>130</v>
      </c>
      <c r="P1383" s="6" t="s">
        <v>81</v>
      </c>
      <c r="Q1383" s="15">
        <v>100</v>
      </c>
      <c r="R1383" s="15"/>
      <c r="S1383" s="15"/>
      <c r="T1383" s="15"/>
      <c r="U1383" s="15"/>
      <c r="V1383" s="15"/>
      <c r="W1383" s="15"/>
      <c r="X1383" s="15"/>
      <c r="Y1383" s="15"/>
      <c r="Z1383" s="15"/>
      <c r="AA1383" s="15"/>
      <c r="AB1383" s="15"/>
      <c r="AC1383" s="15"/>
      <c r="AD1383" s="15"/>
      <c r="AE1383" s="12">
        <f t="shared" si="85"/>
        <v>2.5</v>
      </c>
      <c r="AF1383" s="16">
        <f t="shared" si="86"/>
        <v>100</v>
      </c>
      <c r="AG1383" s="16">
        <v>48.42</v>
      </c>
      <c r="AH1383" s="12">
        <f t="shared" si="87"/>
        <v>2.5</v>
      </c>
      <c r="AI1383" s="4">
        <f t="shared" si="87"/>
        <v>1.2105000000000001</v>
      </c>
      <c r="AJ1383" s="11"/>
      <c r="AK1383" s="10">
        <f>Q1383*(0.0439*(2.5^2.62))+R1383*(0.0439*(7.5^2.62))</f>
        <v>48.424745057782154</v>
      </c>
    </row>
    <row r="1384" spans="1:37" ht="12.75" customHeight="1">
      <c r="A1384" s="12">
        <v>102</v>
      </c>
      <c r="B1384" s="12">
        <v>6</v>
      </c>
      <c r="C1384" s="12">
        <v>2</v>
      </c>
      <c r="D1384" s="5">
        <v>39490</v>
      </c>
      <c r="E1384" s="6" t="s">
        <v>73</v>
      </c>
      <c r="F1384" s="12" t="s">
        <v>74</v>
      </c>
      <c r="G1384" s="4" t="s">
        <v>74</v>
      </c>
      <c r="H1384" s="12" t="s">
        <v>165</v>
      </c>
      <c r="I1384" s="12" t="s">
        <v>151</v>
      </c>
      <c r="J1384" s="12" t="s">
        <v>110</v>
      </c>
      <c r="K1384" s="11">
        <v>8</v>
      </c>
      <c r="L1384" s="4" t="str">
        <f t="shared" si="84"/>
        <v>5-10</v>
      </c>
      <c r="M1384" s="12" t="s">
        <v>76</v>
      </c>
      <c r="N1384" s="12">
        <v>8</v>
      </c>
      <c r="O1384" s="12" t="s">
        <v>96</v>
      </c>
      <c r="P1384" s="6" t="s">
        <v>84</v>
      </c>
      <c r="S1384" s="7">
        <v>1</v>
      </c>
      <c r="AE1384" s="4">
        <f t="shared" si="85"/>
        <v>15</v>
      </c>
      <c r="AF1384" s="8">
        <f t="shared" si="86"/>
        <v>1</v>
      </c>
      <c r="AG1384" s="8">
        <v>58.45</v>
      </c>
      <c r="AH1384" s="4">
        <f t="shared" si="87"/>
        <v>2.5000000000000001E-2</v>
      </c>
      <c r="AI1384" s="4">
        <f t="shared" si="87"/>
        <v>1.4612500000000002</v>
      </c>
      <c r="AK1384" s="10">
        <f>Q1384*(0.0193*(2.5^2.96))+R1384*(0.0193*(7.5^2.96))+S1384*(0.0193*(15^2.96))</f>
        <v>58.450393035088091</v>
      </c>
    </row>
    <row r="1385" spans="1:37" ht="12.75" customHeight="1">
      <c r="A1385" s="12">
        <v>102</v>
      </c>
      <c r="B1385" s="12">
        <v>6</v>
      </c>
      <c r="C1385" s="12">
        <v>2</v>
      </c>
      <c r="D1385" s="5">
        <v>39490</v>
      </c>
      <c r="E1385" s="6" t="s">
        <v>73</v>
      </c>
      <c r="F1385" s="12" t="s">
        <v>74</v>
      </c>
      <c r="G1385" s="4" t="s">
        <v>74</v>
      </c>
      <c r="H1385" s="12" t="s">
        <v>165</v>
      </c>
      <c r="I1385" s="12" t="s">
        <v>151</v>
      </c>
      <c r="J1385" s="12" t="s">
        <v>110</v>
      </c>
      <c r="K1385" s="11">
        <v>8</v>
      </c>
      <c r="L1385" s="4" t="str">
        <f t="shared" si="84"/>
        <v>5-10</v>
      </c>
      <c r="M1385" s="12" t="s">
        <v>76</v>
      </c>
      <c r="N1385" s="12">
        <v>9</v>
      </c>
      <c r="O1385" s="12" t="s">
        <v>80</v>
      </c>
      <c r="P1385" s="12" t="s">
        <v>81</v>
      </c>
      <c r="S1385" s="7">
        <v>12</v>
      </c>
      <c r="AE1385" s="4">
        <f t="shared" si="85"/>
        <v>15</v>
      </c>
      <c r="AF1385" s="8">
        <f t="shared" si="86"/>
        <v>12</v>
      </c>
      <c r="AG1385" s="8">
        <v>733.12</v>
      </c>
      <c r="AH1385" s="4">
        <f t="shared" si="87"/>
        <v>0.3</v>
      </c>
      <c r="AI1385" s="4">
        <f t="shared" si="87"/>
        <v>18.327999999999999</v>
      </c>
      <c r="AK1385" s="10">
        <f>Q1385*(0.0202*(2.5^2.9595))+R1385*(0.0202*(7.5^2.9595))+S1385*(0.0202*(15^2.9595))+T1385*(0.0202*(25^2.9595))</f>
        <v>733.11937399634394</v>
      </c>
    </row>
    <row r="1386" spans="1:37" ht="12.75" customHeight="1">
      <c r="A1386" s="12">
        <v>102</v>
      </c>
      <c r="B1386" s="12">
        <v>6</v>
      </c>
      <c r="C1386" s="12">
        <v>2</v>
      </c>
      <c r="D1386" s="5">
        <v>39490</v>
      </c>
      <c r="E1386" s="6" t="s">
        <v>73</v>
      </c>
      <c r="F1386" s="12" t="s">
        <v>74</v>
      </c>
      <c r="G1386" s="4" t="s">
        <v>74</v>
      </c>
      <c r="H1386" s="12" t="s">
        <v>165</v>
      </c>
      <c r="I1386" s="12" t="s">
        <v>151</v>
      </c>
      <c r="J1386" s="12" t="s">
        <v>110</v>
      </c>
      <c r="K1386" s="11">
        <v>8</v>
      </c>
      <c r="L1386" s="4" t="str">
        <f t="shared" si="84"/>
        <v>5-10</v>
      </c>
      <c r="M1386" s="12" t="s">
        <v>76</v>
      </c>
      <c r="N1386" s="12">
        <v>10</v>
      </c>
      <c r="O1386" s="12" t="s">
        <v>87</v>
      </c>
      <c r="P1386" s="6" t="s">
        <v>46</v>
      </c>
      <c r="T1386" s="7">
        <v>1</v>
      </c>
      <c r="AE1386" s="4">
        <f t="shared" si="85"/>
        <v>25</v>
      </c>
      <c r="AF1386" s="8">
        <f t="shared" si="86"/>
        <v>1</v>
      </c>
      <c r="AG1386" s="8">
        <v>248.93</v>
      </c>
      <c r="AH1386" s="4">
        <f t="shared" si="87"/>
        <v>2.5000000000000001E-2</v>
      </c>
      <c r="AI1386" s="4">
        <f t="shared" si="87"/>
        <v>6.2232500000000002</v>
      </c>
      <c r="AK1386" s="10">
        <f>Q1386*(0.0229*((2.5/1.08)^2.958))+R1386*(0.0229*((7.5/1.08)^2.958))+S1386*(0.0229*((15/1.08)^2.958))+T1386*(0.0229*((25/1.08)^2.958))+U1386*(0.0229*((35/1.08)^2.958))</f>
        <v>248.92846396069424</v>
      </c>
    </row>
    <row r="1387" spans="1:37" ht="12.75" customHeight="1">
      <c r="A1387" s="12">
        <v>102</v>
      </c>
      <c r="B1387" s="12">
        <v>6</v>
      </c>
      <c r="C1387" s="12">
        <v>2</v>
      </c>
      <c r="D1387" s="5">
        <v>39490</v>
      </c>
      <c r="E1387" s="6" t="s">
        <v>73</v>
      </c>
      <c r="F1387" s="12" t="s">
        <v>74</v>
      </c>
      <c r="G1387" s="4" t="s">
        <v>74</v>
      </c>
      <c r="H1387" s="12" t="s">
        <v>165</v>
      </c>
      <c r="I1387" s="12" t="s">
        <v>151</v>
      </c>
      <c r="J1387" s="12" t="s">
        <v>110</v>
      </c>
      <c r="K1387" s="11">
        <v>8</v>
      </c>
      <c r="L1387" s="4" t="str">
        <f t="shared" si="84"/>
        <v>5-10</v>
      </c>
      <c r="M1387" s="12" t="s">
        <v>76</v>
      </c>
      <c r="N1387" s="12">
        <v>11</v>
      </c>
      <c r="O1387" s="12" t="s">
        <v>141</v>
      </c>
      <c r="P1387" s="6" t="s">
        <v>46</v>
      </c>
      <c r="Q1387" s="7">
        <v>1</v>
      </c>
      <c r="AE1387" s="4">
        <f t="shared" si="85"/>
        <v>2.5</v>
      </c>
      <c r="AF1387" s="8">
        <f t="shared" si="86"/>
        <v>1</v>
      </c>
      <c r="AG1387" s="8">
        <v>0.2</v>
      </c>
      <c r="AH1387" s="4">
        <f t="shared" si="87"/>
        <v>2.5000000000000001E-2</v>
      </c>
      <c r="AI1387" s="4">
        <f t="shared" si="87"/>
        <v>5.0000000000000001E-3</v>
      </c>
      <c r="AK1387" s="10">
        <f>Q1387*(0.0123*(2.5^3.033))+R1387*(0.0123*(7.5^3.033))</f>
        <v>0.19808753959447775</v>
      </c>
    </row>
    <row r="1388" spans="1:37" ht="12.75" customHeight="1">
      <c r="A1388" s="12">
        <v>102</v>
      </c>
      <c r="B1388" s="12">
        <v>6</v>
      </c>
      <c r="C1388" s="12">
        <v>2</v>
      </c>
      <c r="D1388" s="5">
        <v>39490</v>
      </c>
      <c r="E1388" s="6" t="s">
        <v>73</v>
      </c>
      <c r="F1388" s="12" t="s">
        <v>74</v>
      </c>
      <c r="G1388" s="4" t="s">
        <v>74</v>
      </c>
      <c r="H1388" s="12" t="s">
        <v>165</v>
      </c>
      <c r="I1388" s="12" t="s">
        <v>151</v>
      </c>
      <c r="J1388" s="12" t="s">
        <v>110</v>
      </c>
      <c r="K1388" s="11">
        <v>8</v>
      </c>
      <c r="L1388" s="4" t="str">
        <f t="shared" si="84"/>
        <v>5-10</v>
      </c>
      <c r="M1388" s="12" t="s">
        <v>76</v>
      </c>
      <c r="N1388" s="12">
        <v>12</v>
      </c>
      <c r="O1388" s="12" t="s">
        <v>85</v>
      </c>
      <c r="P1388" s="6" t="s">
        <v>46</v>
      </c>
      <c r="Q1388" s="7">
        <v>2</v>
      </c>
      <c r="AE1388" s="4">
        <f t="shared" si="85"/>
        <v>2.5</v>
      </c>
      <c r="AF1388" s="8">
        <f t="shared" si="86"/>
        <v>2</v>
      </c>
      <c r="AG1388" s="8">
        <v>0.28000000000000003</v>
      </c>
      <c r="AH1388" s="4">
        <f t="shared" si="87"/>
        <v>0.05</v>
      </c>
      <c r="AI1388" s="4">
        <f t="shared" si="87"/>
        <v>7.000000000000001E-3</v>
      </c>
      <c r="AK1388" s="10">
        <f>Q1388*(0.0091*(2.5^3))+R1388*(0.0091*(7.5^3))</f>
        <v>0.28437499999999999</v>
      </c>
    </row>
    <row r="1389" spans="1:37" ht="12.75" customHeight="1">
      <c r="A1389" s="12">
        <v>102</v>
      </c>
      <c r="B1389" s="12">
        <v>6</v>
      </c>
      <c r="C1389" s="12">
        <v>2</v>
      </c>
      <c r="D1389" s="5">
        <v>39490</v>
      </c>
      <c r="E1389" s="6" t="s">
        <v>73</v>
      </c>
      <c r="F1389" s="12" t="s">
        <v>74</v>
      </c>
      <c r="G1389" s="4" t="s">
        <v>74</v>
      </c>
      <c r="H1389" s="12" t="s">
        <v>165</v>
      </c>
      <c r="I1389" s="12" t="s">
        <v>151</v>
      </c>
      <c r="J1389" s="12" t="s">
        <v>110</v>
      </c>
      <c r="K1389" s="11">
        <v>8</v>
      </c>
      <c r="L1389" s="4" t="str">
        <f t="shared" si="84"/>
        <v>5-10</v>
      </c>
      <c r="M1389" s="12" t="s">
        <v>76</v>
      </c>
      <c r="N1389" s="12">
        <v>13</v>
      </c>
      <c r="O1389" s="12" t="s">
        <v>71</v>
      </c>
      <c r="P1389" s="6" t="s">
        <v>46</v>
      </c>
      <c r="Q1389" s="7">
        <v>3</v>
      </c>
      <c r="AE1389" s="4">
        <f t="shared" si="85"/>
        <v>2.5</v>
      </c>
      <c r="AF1389" s="8">
        <f t="shared" si="86"/>
        <v>3</v>
      </c>
      <c r="AG1389" s="8">
        <v>0.42</v>
      </c>
      <c r="AH1389" s="4">
        <f t="shared" si="87"/>
        <v>7.4999999999999997E-2</v>
      </c>
      <c r="AI1389" s="4">
        <f t="shared" si="87"/>
        <v>1.0499999999999999E-2</v>
      </c>
      <c r="AK1389" s="10">
        <f>Q1389*(0.0089*(2.5^3))+R1389*(0.0089*(7.5^3))</f>
        <v>0.41718750000000004</v>
      </c>
    </row>
    <row r="1390" spans="1:37" ht="12.75" customHeight="1">
      <c r="A1390" s="12">
        <v>102</v>
      </c>
      <c r="B1390" s="12">
        <v>6</v>
      </c>
      <c r="C1390" s="12">
        <v>2</v>
      </c>
      <c r="D1390" s="14">
        <v>39490</v>
      </c>
      <c r="E1390" s="6" t="s">
        <v>73</v>
      </c>
      <c r="F1390" s="12" t="s">
        <v>74</v>
      </c>
      <c r="G1390" s="12" t="s">
        <v>74</v>
      </c>
      <c r="H1390" s="12" t="s">
        <v>165</v>
      </c>
      <c r="I1390" s="12" t="s">
        <v>151</v>
      </c>
      <c r="J1390" s="12" t="s">
        <v>110</v>
      </c>
      <c r="K1390" s="11">
        <v>8</v>
      </c>
      <c r="L1390" s="12" t="str">
        <f t="shared" si="84"/>
        <v>5-10</v>
      </c>
      <c r="M1390" s="12" t="s">
        <v>76</v>
      </c>
      <c r="N1390" s="12">
        <v>14</v>
      </c>
      <c r="O1390" s="12" t="s">
        <v>117</v>
      </c>
      <c r="P1390" s="6" t="s">
        <v>46</v>
      </c>
      <c r="Q1390" s="15">
        <v>2</v>
      </c>
      <c r="R1390" s="15"/>
      <c r="S1390" s="15"/>
      <c r="T1390" s="15"/>
      <c r="U1390" s="15"/>
      <c r="V1390" s="15"/>
      <c r="W1390" s="15"/>
      <c r="X1390" s="15"/>
      <c r="Y1390" s="15"/>
      <c r="Z1390" s="15"/>
      <c r="AA1390" s="15"/>
      <c r="AB1390" s="15"/>
      <c r="AC1390" s="15"/>
      <c r="AD1390" s="15"/>
      <c r="AE1390" s="12">
        <f t="shared" si="85"/>
        <v>2.5</v>
      </c>
      <c r="AF1390" s="16">
        <f t="shared" si="86"/>
        <v>2</v>
      </c>
      <c r="AG1390" s="16">
        <v>0.36</v>
      </c>
      <c r="AH1390" s="12">
        <f t="shared" si="87"/>
        <v>0.05</v>
      </c>
      <c r="AI1390" s="4">
        <f t="shared" si="87"/>
        <v>8.9999999999999993E-3</v>
      </c>
      <c r="AJ1390" s="12"/>
      <c r="AK1390" s="10">
        <f>Q1390*(0.0122*(2.5^2.95))+R1390*(0.0122*(7.5^2.95))</f>
        <v>0.36417728338182365</v>
      </c>
    </row>
    <row r="1391" spans="1:37" ht="12.75" customHeight="1">
      <c r="A1391" s="12">
        <v>102</v>
      </c>
      <c r="B1391" s="12">
        <v>6</v>
      </c>
      <c r="C1391" s="12">
        <v>2</v>
      </c>
      <c r="D1391" s="5">
        <v>39490</v>
      </c>
      <c r="E1391" s="6" t="s">
        <v>73</v>
      </c>
      <c r="F1391" s="12" t="s">
        <v>74</v>
      </c>
      <c r="G1391" s="4" t="s">
        <v>74</v>
      </c>
      <c r="H1391" s="12" t="s">
        <v>165</v>
      </c>
      <c r="I1391" s="12" t="s">
        <v>151</v>
      </c>
      <c r="J1391" s="12" t="s">
        <v>110</v>
      </c>
      <c r="K1391" s="11">
        <v>8</v>
      </c>
      <c r="L1391" s="4" t="str">
        <f t="shared" si="84"/>
        <v>5-10</v>
      </c>
      <c r="M1391" s="12" t="s">
        <v>76</v>
      </c>
      <c r="N1391" s="12">
        <v>15</v>
      </c>
      <c r="O1391" s="12" t="s">
        <v>100</v>
      </c>
      <c r="P1391" s="12" t="s">
        <v>44</v>
      </c>
      <c r="R1391" s="7">
        <v>1</v>
      </c>
      <c r="AE1391" s="4">
        <f t="shared" si="85"/>
        <v>7.5</v>
      </c>
      <c r="AF1391" s="8">
        <f t="shared" si="86"/>
        <v>1</v>
      </c>
      <c r="AG1391" s="8">
        <v>0.74</v>
      </c>
      <c r="AH1391" s="4">
        <f t="shared" si="87"/>
        <v>2.5000000000000001E-2</v>
      </c>
      <c r="AI1391" s="4">
        <f t="shared" si="87"/>
        <v>1.8499999999999999E-2</v>
      </c>
      <c r="AK1391" s="10">
        <f>R1391*(0.0009*(7.5^3.3334))+T1391*(0.0009*(25^3.3334))+U1391*(0.0009*(35^3.3334))+V1391*(0.0009*(45^3.3334))+W1391*(0.0009*(55^3.3334))+X1391*(0.0009*(65^3.3334))+Y1391*(0.0009*(75^3.3334))</f>
        <v>0.74331299395383876</v>
      </c>
    </row>
    <row r="1392" spans="1:37" ht="12.75" customHeight="1">
      <c r="A1392" s="12">
        <v>102</v>
      </c>
      <c r="B1392" s="12">
        <v>6</v>
      </c>
      <c r="C1392" s="12">
        <v>2</v>
      </c>
      <c r="D1392" s="5">
        <v>39490</v>
      </c>
      <c r="E1392" s="6" t="s">
        <v>73</v>
      </c>
      <c r="F1392" s="12" t="s">
        <v>74</v>
      </c>
      <c r="G1392" s="4" t="s">
        <v>74</v>
      </c>
      <c r="H1392" s="12" t="s">
        <v>165</v>
      </c>
      <c r="I1392" s="12" t="s">
        <v>151</v>
      </c>
      <c r="J1392" s="12" t="s">
        <v>110</v>
      </c>
      <c r="K1392" s="11">
        <v>8</v>
      </c>
      <c r="L1392" s="4" t="str">
        <f t="shared" si="84"/>
        <v>5-10</v>
      </c>
      <c r="M1392" s="12" t="s">
        <v>76</v>
      </c>
      <c r="N1392" s="12">
        <v>16</v>
      </c>
      <c r="O1392" s="12" t="s">
        <v>55</v>
      </c>
      <c r="P1392" s="6" t="s">
        <v>56</v>
      </c>
      <c r="Q1392" s="15">
        <v>2</v>
      </c>
      <c r="AE1392" s="4">
        <f t="shared" si="85"/>
        <v>2.5</v>
      </c>
      <c r="AF1392" s="8">
        <f t="shared" si="86"/>
        <v>2</v>
      </c>
      <c r="AG1392" s="8">
        <v>0.35</v>
      </c>
      <c r="AH1392" s="4">
        <f t="shared" si="87"/>
        <v>0.05</v>
      </c>
      <c r="AI1392" s="4">
        <f t="shared" si="87"/>
        <v>8.7499999999999991E-3</v>
      </c>
      <c r="AK1392" s="10">
        <f>Q1392*(0.0109*(2.5^3.0249))+R1392*(0.0109*(7.5^3.0249))</f>
        <v>0.34848591197730788</v>
      </c>
    </row>
    <row r="1393" spans="1:41" ht="12.75" customHeight="1">
      <c r="A1393" s="12">
        <v>103</v>
      </c>
      <c r="B1393" s="12">
        <v>7</v>
      </c>
      <c r="C1393" s="12">
        <v>1</v>
      </c>
      <c r="D1393" s="5">
        <v>39491</v>
      </c>
      <c r="E1393" s="6" t="s">
        <v>37</v>
      </c>
      <c r="F1393" s="12" t="s">
        <v>38</v>
      </c>
      <c r="G1393" s="4" t="s">
        <v>38</v>
      </c>
      <c r="H1393" s="12" t="s">
        <v>39</v>
      </c>
      <c r="I1393" s="12" t="s">
        <v>67</v>
      </c>
      <c r="J1393" s="12" t="s">
        <v>41</v>
      </c>
      <c r="K1393" s="11">
        <v>28</v>
      </c>
      <c r="L1393" s="4" t="str">
        <f t="shared" si="84"/>
        <v>25-30</v>
      </c>
      <c r="M1393" s="12" t="s">
        <v>42</v>
      </c>
      <c r="N1393" s="12">
        <v>1</v>
      </c>
      <c r="O1393" s="12" t="s">
        <v>62</v>
      </c>
      <c r="P1393" s="12" t="s">
        <v>63</v>
      </c>
      <c r="R1393" s="7">
        <v>1</v>
      </c>
      <c r="AE1393" s="4">
        <f t="shared" si="85"/>
        <v>7.5</v>
      </c>
      <c r="AF1393" s="8">
        <f t="shared" si="86"/>
        <v>1</v>
      </c>
      <c r="AG1393" s="8">
        <v>6.22</v>
      </c>
      <c r="AH1393" s="4">
        <f t="shared" si="87"/>
        <v>2.5000000000000001E-2</v>
      </c>
      <c r="AI1393" s="4">
        <f t="shared" si="87"/>
        <v>0.1555</v>
      </c>
      <c r="AJ1393" s="4" t="s">
        <v>142</v>
      </c>
      <c r="AK1393" s="10">
        <f>R1393*(0.0114*(7.5^3.128))+S1393*(0.0114*(15^3.128))+T1393*(0.0114*(25^3.128))+U1393*(0.0114*(35^3.128))</f>
        <v>6.2243855127961885</v>
      </c>
    </row>
    <row r="1394" spans="1:41" ht="12.75" customHeight="1">
      <c r="A1394" s="12">
        <v>103</v>
      </c>
      <c r="B1394" s="12">
        <v>7</v>
      </c>
      <c r="C1394" s="12">
        <v>1</v>
      </c>
      <c r="D1394" s="5">
        <v>39491</v>
      </c>
      <c r="E1394" s="6" t="s">
        <v>37</v>
      </c>
      <c r="F1394" s="12" t="s">
        <v>38</v>
      </c>
      <c r="G1394" s="4" t="s">
        <v>38</v>
      </c>
      <c r="H1394" s="12" t="s">
        <v>39</v>
      </c>
      <c r="I1394" s="12" t="s">
        <v>67</v>
      </c>
      <c r="J1394" s="12" t="s">
        <v>41</v>
      </c>
      <c r="K1394" s="11">
        <v>28</v>
      </c>
      <c r="L1394" s="4" t="str">
        <f t="shared" si="84"/>
        <v>25-30</v>
      </c>
      <c r="M1394" s="12" t="s">
        <v>42</v>
      </c>
      <c r="N1394" s="12">
        <v>2</v>
      </c>
      <c r="O1394" s="12" t="s">
        <v>101</v>
      </c>
      <c r="P1394" s="12" t="s">
        <v>46</v>
      </c>
      <c r="Q1394" s="7">
        <v>1</v>
      </c>
      <c r="AE1394" s="4">
        <f t="shared" si="85"/>
        <v>2.5</v>
      </c>
      <c r="AF1394" s="8">
        <f t="shared" si="86"/>
        <v>1</v>
      </c>
      <c r="AG1394" s="8">
        <v>0.19</v>
      </c>
      <c r="AH1394" s="4">
        <f t="shared" si="87"/>
        <v>2.5000000000000001E-2</v>
      </c>
      <c r="AI1394" s="4">
        <f t="shared" si="87"/>
        <v>4.7499999999999999E-3</v>
      </c>
      <c r="AK1394" s="10">
        <f>Q1394*(0.0148*((2.5/1.11359)^3.167))+R1394*(0.0148*((7.5/1.11359)^3.167))+S1394*(0.0148*((15/1.11359)^3.167))+T1394*(0.0148*((25/1.11359)^3.167))+U1394*(0.0148*((35/1.11359)^3.167))</f>
        <v>0.1916719790399404</v>
      </c>
    </row>
    <row r="1395" spans="1:41" ht="12.75" customHeight="1">
      <c r="A1395" s="12">
        <v>103</v>
      </c>
      <c r="B1395" s="12">
        <v>7</v>
      </c>
      <c r="C1395" s="12">
        <v>1</v>
      </c>
      <c r="D1395" s="5">
        <v>39491</v>
      </c>
      <c r="E1395" s="6" t="s">
        <v>37</v>
      </c>
      <c r="F1395" s="12" t="s">
        <v>38</v>
      </c>
      <c r="G1395" s="4" t="s">
        <v>38</v>
      </c>
      <c r="H1395" s="12" t="s">
        <v>39</v>
      </c>
      <c r="I1395" s="12" t="s">
        <v>67</v>
      </c>
      <c r="J1395" s="12" t="s">
        <v>41</v>
      </c>
      <c r="K1395" s="11">
        <v>28</v>
      </c>
      <c r="L1395" s="4" t="str">
        <f t="shared" si="84"/>
        <v>25-30</v>
      </c>
      <c r="M1395" s="12" t="s">
        <v>42</v>
      </c>
      <c r="N1395" s="12">
        <v>3</v>
      </c>
      <c r="O1395" s="12" t="s">
        <v>52</v>
      </c>
      <c r="P1395" s="6" t="s">
        <v>46</v>
      </c>
      <c r="Q1395" s="15">
        <v>100</v>
      </c>
      <c r="S1395" s="7">
        <v>1000</v>
      </c>
      <c r="AE1395" s="4">
        <f t="shared" si="85"/>
        <v>13.9</v>
      </c>
      <c r="AF1395" s="8">
        <f t="shared" si="86"/>
        <v>1100</v>
      </c>
      <c r="AG1395" s="8">
        <v>25001.91</v>
      </c>
      <c r="AH1395" s="4">
        <f t="shared" si="87"/>
        <v>27.5</v>
      </c>
      <c r="AI1395" s="4">
        <f t="shared" si="87"/>
        <v>625.04774999999995</v>
      </c>
      <c r="AK1395" s="10">
        <f>Q1395*(0.01*(((2.5-1.82)/1.15)^3.208))+R1395*(0.01*(((7.5-1.82)/1.15)^3.208))+S1395*(0.01*(((15-1.82)/1.15)^3.208))+T1395*(0.01*(((25-1.82)/1.15)^3.208))</f>
        <v>25001.909781664901</v>
      </c>
    </row>
    <row r="1396" spans="1:41" ht="12.75" customHeight="1">
      <c r="A1396" s="12">
        <v>103</v>
      </c>
      <c r="B1396" s="12">
        <v>7</v>
      </c>
      <c r="C1396" s="12">
        <v>1</v>
      </c>
      <c r="D1396" s="5">
        <v>39491</v>
      </c>
      <c r="E1396" s="6" t="s">
        <v>37</v>
      </c>
      <c r="F1396" s="12" t="s">
        <v>38</v>
      </c>
      <c r="G1396" s="4" t="s">
        <v>38</v>
      </c>
      <c r="H1396" s="12" t="s">
        <v>39</v>
      </c>
      <c r="I1396" s="12" t="s">
        <v>67</v>
      </c>
      <c r="J1396" s="12" t="s">
        <v>41</v>
      </c>
      <c r="K1396" s="11">
        <v>28</v>
      </c>
      <c r="L1396" s="4" t="str">
        <f t="shared" si="84"/>
        <v>25-30</v>
      </c>
      <c r="M1396" s="12" t="s">
        <v>42</v>
      </c>
      <c r="N1396" s="12">
        <v>4</v>
      </c>
      <c r="O1396" s="12" t="s">
        <v>49</v>
      </c>
      <c r="P1396" s="6" t="s">
        <v>46</v>
      </c>
      <c r="Q1396" s="15">
        <v>11</v>
      </c>
      <c r="T1396" s="7">
        <v>1</v>
      </c>
      <c r="AE1396" s="4">
        <f t="shared" si="85"/>
        <v>4.4000000000000004</v>
      </c>
      <c r="AF1396" s="8">
        <f t="shared" si="86"/>
        <v>12</v>
      </c>
      <c r="AG1396" s="8">
        <v>246.22</v>
      </c>
      <c r="AH1396" s="4">
        <f t="shared" si="87"/>
        <v>0.3</v>
      </c>
      <c r="AI1396" s="4">
        <f t="shared" si="87"/>
        <v>6.1555</v>
      </c>
      <c r="AK1396" s="10">
        <f>Q1396*(0.007*(2.5^3.39))+R1396*(0.0126*(7.5^3.0673))+S1396*(0.0126*(15^3.0673))+T1396*(0.0126*(25^3.0673))+U1396*(0.0126*(35^3.0673))</f>
        <v>246.21601517750267</v>
      </c>
    </row>
    <row r="1397" spans="1:41" ht="12.75" customHeight="1">
      <c r="A1397" s="12">
        <v>103</v>
      </c>
      <c r="B1397" s="12">
        <v>7</v>
      </c>
      <c r="C1397" s="12">
        <v>1</v>
      </c>
      <c r="D1397" s="5">
        <v>39491</v>
      </c>
      <c r="E1397" s="6" t="s">
        <v>37</v>
      </c>
      <c r="F1397" s="12" t="s">
        <v>38</v>
      </c>
      <c r="G1397" s="4" t="s">
        <v>38</v>
      </c>
      <c r="H1397" s="12" t="s">
        <v>39</v>
      </c>
      <c r="I1397" s="12" t="s">
        <v>67</v>
      </c>
      <c r="J1397" s="12" t="s">
        <v>41</v>
      </c>
      <c r="K1397" s="11">
        <v>28</v>
      </c>
      <c r="L1397" s="4" t="str">
        <f t="shared" si="84"/>
        <v>25-30</v>
      </c>
      <c r="M1397" s="12" t="s">
        <v>42</v>
      </c>
      <c r="N1397" s="12">
        <v>5</v>
      </c>
      <c r="O1397" s="12" t="s">
        <v>68</v>
      </c>
      <c r="P1397" s="6" t="s">
        <v>46</v>
      </c>
      <c r="S1397" s="7">
        <v>1</v>
      </c>
      <c r="T1397" s="7">
        <v>2</v>
      </c>
      <c r="AE1397" s="4">
        <f t="shared" si="85"/>
        <v>21.7</v>
      </c>
      <c r="AF1397" s="8">
        <f t="shared" si="86"/>
        <v>3</v>
      </c>
      <c r="AG1397" s="8">
        <v>354.92</v>
      </c>
      <c r="AH1397" s="4">
        <f t="shared" si="87"/>
        <v>7.4999999999999997E-2</v>
      </c>
      <c r="AI1397" s="4">
        <f t="shared" si="87"/>
        <v>8.8730000000000011</v>
      </c>
      <c r="AK1397" s="10">
        <f>Q1397*(0.0208*((2.5/1.21)^3))+R1397*(0.0208*((7.5/1.21)^3))+S1397*(0.0208*((15/1.21)^3))+T1397*(0.0079*(25^3.076))+U1397*(0.0079*(35^3.076))</f>
        <v>354.92358905429472</v>
      </c>
    </row>
    <row r="1398" spans="1:41" ht="12.75" customHeight="1">
      <c r="A1398" s="12">
        <v>103</v>
      </c>
      <c r="B1398" s="12">
        <v>7</v>
      </c>
      <c r="C1398" s="12">
        <v>1</v>
      </c>
      <c r="D1398" s="5">
        <v>39491</v>
      </c>
      <c r="E1398" s="6" t="s">
        <v>37</v>
      </c>
      <c r="F1398" s="12" t="s">
        <v>38</v>
      </c>
      <c r="G1398" s="4" t="s">
        <v>38</v>
      </c>
      <c r="H1398" s="12" t="s">
        <v>39</v>
      </c>
      <c r="I1398" s="12" t="s">
        <v>67</v>
      </c>
      <c r="J1398" s="12" t="s">
        <v>41</v>
      </c>
      <c r="K1398" s="11">
        <v>28</v>
      </c>
      <c r="L1398" s="4" t="str">
        <f t="shared" si="84"/>
        <v>25-30</v>
      </c>
      <c r="M1398" s="12" t="s">
        <v>42</v>
      </c>
      <c r="N1398" s="12">
        <v>6</v>
      </c>
      <c r="O1398" s="12" t="s">
        <v>47</v>
      </c>
      <c r="P1398" s="12" t="s">
        <v>48</v>
      </c>
      <c r="Q1398" s="15">
        <v>13</v>
      </c>
      <c r="R1398" s="15"/>
      <c r="AE1398" s="4">
        <f t="shared" si="85"/>
        <v>2.5</v>
      </c>
      <c r="AF1398" s="8">
        <f t="shared" si="86"/>
        <v>13</v>
      </c>
      <c r="AG1398" s="8">
        <v>5.47</v>
      </c>
      <c r="AH1398" s="4">
        <f t="shared" si="87"/>
        <v>0.32500000000000001</v>
      </c>
      <c r="AI1398" s="4">
        <f t="shared" si="87"/>
        <v>0.13674999999999998</v>
      </c>
      <c r="AK1398" s="10">
        <f>Q1398*(0.0251*(2.5^3.076))+R1398*(0.0251*(7.5^3.076))+S1398*(0.0251*(15^3.076))</f>
        <v>5.4661373533205113</v>
      </c>
    </row>
    <row r="1399" spans="1:41" s="13" customFormat="1" ht="12.75" customHeight="1">
      <c r="A1399" s="12">
        <v>103</v>
      </c>
      <c r="B1399" s="12">
        <v>7</v>
      </c>
      <c r="C1399" s="12">
        <v>1</v>
      </c>
      <c r="D1399" s="5">
        <v>39491</v>
      </c>
      <c r="E1399" s="6" t="s">
        <v>37</v>
      </c>
      <c r="F1399" s="12" t="s">
        <v>38</v>
      </c>
      <c r="G1399" s="4" t="s">
        <v>38</v>
      </c>
      <c r="H1399" s="12" t="s">
        <v>39</v>
      </c>
      <c r="I1399" s="12" t="s">
        <v>67</v>
      </c>
      <c r="J1399" s="12" t="s">
        <v>41</v>
      </c>
      <c r="K1399" s="11">
        <v>28</v>
      </c>
      <c r="L1399" s="4" t="str">
        <f t="shared" si="84"/>
        <v>25-30</v>
      </c>
      <c r="M1399" s="12" t="s">
        <v>42</v>
      </c>
      <c r="N1399" s="12">
        <v>7</v>
      </c>
      <c r="O1399" s="12" t="s">
        <v>59</v>
      </c>
      <c r="P1399" s="6" t="s">
        <v>46</v>
      </c>
      <c r="Q1399" s="7"/>
      <c r="R1399" s="7"/>
      <c r="S1399" s="7">
        <v>1</v>
      </c>
      <c r="T1399" s="7"/>
      <c r="U1399" s="7"/>
      <c r="V1399" s="7"/>
      <c r="W1399" s="7"/>
      <c r="X1399" s="7"/>
      <c r="Y1399" s="7"/>
      <c r="Z1399" s="7"/>
      <c r="AA1399" s="7"/>
      <c r="AB1399" s="7"/>
      <c r="AC1399" s="7"/>
      <c r="AD1399" s="7"/>
      <c r="AE1399" s="4">
        <f t="shared" si="85"/>
        <v>15</v>
      </c>
      <c r="AF1399" s="8">
        <f t="shared" si="86"/>
        <v>1</v>
      </c>
      <c r="AG1399" s="8">
        <v>37.94</v>
      </c>
      <c r="AH1399" s="4">
        <f t="shared" si="87"/>
        <v>2.5000000000000001E-2</v>
      </c>
      <c r="AI1399" s="4">
        <f t="shared" si="87"/>
        <v>0.9484999999999999</v>
      </c>
      <c r="AJ1399" s="4"/>
      <c r="AK1399" s="10">
        <f>Q1399*(0.0093*(2.5^3.07))+R1399*(0.0093*(7.5^3.07))+S1399*(0.0093*(15^3.07))+T1399*(0.0126*(25^3.0673))</f>
        <v>37.938758397924737</v>
      </c>
      <c r="AL1399" s="4"/>
      <c r="AM1399" s="4"/>
      <c r="AN1399" s="4"/>
      <c r="AO1399" s="4"/>
    </row>
    <row r="1400" spans="1:41" ht="12.75" customHeight="1">
      <c r="A1400" s="12">
        <v>103</v>
      </c>
      <c r="B1400" s="12">
        <v>7</v>
      </c>
      <c r="C1400" s="12">
        <v>1</v>
      </c>
      <c r="D1400" s="5">
        <v>39491</v>
      </c>
      <c r="E1400" s="6" t="s">
        <v>37</v>
      </c>
      <c r="F1400" s="12" t="s">
        <v>38</v>
      </c>
      <c r="G1400" s="4" t="s">
        <v>38</v>
      </c>
      <c r="H1400" s="12" t="s">
        <v>39</v>
      </c>
      <c r="I1400" s="12" t="s">
        <v>67</v>
      </c>
      <c r="J1400" s="12" t="s">
        <v>41</v>
      </c>
      <c r="K1400" s="11">
        <v>28</v>
      </c>
      <c r="L1400" s="4" t="str">
        <f t="shared" si="84"/>
        <v>25-30</v>
      </c>
      <c r="M1400" s="12" t="s">
        <v>42</v>
      </c>
      <c r="N1400" s="12">
        <v>8</v>
      </c>
      <c r="O1400" s="12" t="s">
        <v>45</v>
      </c>
      <c r="P1400" s="6" t="s">
        <v>46</v>
      </c>
      <c r="T1400" s="7">
        <v>1</v>
      </c>
      <c r="AE1400" s="4">
        <f t="shared" si="85"/>
        <v>25</v>
      </c>
      <c r="AF1400" s="8">
        <f t="shared" si="86"/>
        <v>1</v>
      </c>
      <c r="AG1400" s="8">
        <v>303.7</v>
      </c>
      <c r="AH1400" s="4">
        <f t="shared" si="87"/>
        <v>2.5000000000000001E-2</v>
      </c>
      <c r="AI1400" s="4">
        <f t="shared" si="87"/>
        <v>7.5924999999999994</v>
      </c>
      <c r="AK1400" s="10">
        <f>Q1400*(0.039*((2.5/1.15)^2.91))+S1400*(0.039*((15/1.15)^2.91))+T1400*(0.039*((25/1.15)^2.91))+U1400*(0.039*((35/1.15)^2.91))</f>
        <v>303.69617132395854</v>
      </c>
    </row>
    <row r="1401" spans="1:41" ht="12.75" customHeight="1">
      <c r="A1401" s="12">
        <v>103</v>
      </c>
      <c r="B1401" s="12">
        <v>7</v>
      </c>
      <c r="C1401" s="12">
        <v>1</v>
      </c>
      <c r="D1401" s="5">
        <v>39491</v>
      </c>
      <c r="E1401" s="6" t="s">
        <v>37</v>
      </c>
      <c r="F1401" s="12" t="s">
        <v>38</v>
      </c>
      <c r="G1401" s="4" t="s">
        <v>38</v>
      </c>
      <c r="H1401" s="12" t="s">
        <v>39</v>
      </c>
      <c r="I1401" s="12" t="s">
        <v>67</v>
      </c>
      <c r="J1401" s="12" t="s">
        <v>41</v>
      </c>
      <c r="K1401" s="11">
        <v>28</v>
      </c>
      <c r="L1401" s="4" t="str">
        <f t="shared" si="84"/>
        <v>25-30</v>
      </c>
      <c r="M1401" s="12" t="s">
        <v>42</v>
      </c>
      <c r="N1401" s="12">
        <v>9</v>
      </c>
      <c r="O1401" s="12" t="s">
        <v>127</v>
      </c>
      <c r="P1401" s="12" t="s">
        <v>46</v>
      </c>
      <c r="S1401" s="7">
        <v>1</v>
      </c>
      <c r="AE1401" s="4">
        <f t="shared" si="85"/>
        <v>15</v>
      </c>
      <c r="AF1401" s="8">
        <f t="shared" si="86"/>
        <v>1</v>
      </c>
      <c r="AG1401" s="8">
        <v>67.69</v>
      </c>
      <c r="AH1401" s="4">
        <f t="shared" si="87"/>
        <v>2.5000000000000001E-2</v>
      </c>
      <c r="AI1401" s="4">
        <f t="shared" si="87"/>
        <v>1.69225</v>
      </c>
      <c r="AK1401" s="10">
        <f>Q1401*(0.0201*(2.5^2.9992))+R1401*(0.0201*(7.5^2.9992))+S1401*(0.0201*(15^2.9992))+T1401*(0.0201*(25^2.9992))+U1401*(0.0201*(35^2.9992))</f>
        <v>67.690693197082425</v>
      </c>
    </row>
    <row r="1402" spans="1:41" ht="12.75" customHeight="1">
      <c r="A1402" s="12">
        <v>103</v>
      </c>
      <c r="B1402" s="12">
        <v>7</v>
      </c>
      <c r="C1402" s="12">
        <v>1</v>
      </c>
      <c r="D1402" s="5">
        <v>39491</v>
      </c>
      <c r="E1402" s="6" t="s">
        <v>37</v>
      </c>
      <c r="F1402" s="12" t="s">
        <v>38</v>
      </c>
      <c r="G1402" s="4" t="s">
        <v>38</v>
      </c>
      <c r="H1402" s="12" t="s">
        <v>39</v>
      </c>
      <c r="I1402" s="12" t="s">
        <v>67</v>
      </c>
      <c r="J1402" s="12" t="s">
        <v>41</v>
      </c>
      <c r="K1402" s="11">
        <v>28</v>
      </c>
      <c r="L1402" s="4" t="str">
        <f t="shared" si="84"/>
        <v>25-30</v>
      </c>
      <c r="M1402" s="12" t="s">
        <v>42</v>
      </c>
      <c r="N1402" s="12">
        <v>10</v>
      </c>
      <c r="O1402" s="12" t="s">
        <v>60</v>
      </c>
      <c r="P1402" s="12" t="s">
        <v>48</v>
      </c>
      <c r="Q1402" s="7">
        <v>1</v>
      </c>
      <c r="AE1402" s="4">
        <f t="shared" si="85"/>
        <v>2.5</v>
      </c>
      <c r="AF1402" s="8">
        <f t="shared" si="86"/>
        <v>1</v>
      </c>
      <c r="AG1402" s="8">
        <v>0.28999999999999998</v>
      </c>
      <c r="AH1402" s="4">
        <f t="shared" si="87"/>
        <v>2.5000000000000001E-2</v>
      </c>
      <c r="AI1402" s="4">
        <f t="shared" si="87"/>
        <v>7.2499999999999995E-3</v>
      </c>
      <c r="AK1402" s="10">
        <f>Q1402*(0.0197*(2.5^2.9174))+R1402*(0.0197*(7.5^2.9174))+S1402*(0.0197*(15^2.9174))</f>
        <v>0.28537531735533872</v>
      </c>
    </row>
    <row r="1403" spans="1:41" ht="12.75" customHeight="1">
      <c r="A1403" s="12">
        <v>103</v>
      </c>
      <c r="B1403" s="12">
        <v>7</v>
      </c>
      <c r="C1403" s="12">
        <v>1</v>
      </c>
      <c r="D1403" s="14">
        <v>39491</v>
      </c>
      <c r="E1403" s="6" t="s">
        <v>37</v>
      </c>
      <c r="F1403" s="12" t="s">
        <v>38</v>
      </c>
      <c r="G1403" s="12" t="s">
        <v>38</v>
      </c>
      <c r="H1403" s="12" t="s">
        <v>39</v>
      </c>
      <c r="I1403" s="12" t="s">
        <v>67</v>
      </c>
      <c r="J1403" s="12" t="s">
        <v>41</v>
      </c>
      <c r="K1403" s="11">
        <v>28</v>
      </c>
      <c r="L1403" s="12" t="str">
        <f t="shared" si="84"/>
        <v>25-30</v>
      </c>
      <c r="M1403" s="12" t="s">
        <v>42</v>
      </c>
      <c r="N1403" s="12">
        <v>11</v>
      </c>
      <c r="O1403" s="12" t="s">
        <v>50</v>
      </c>
      <c r="P1403" s="6" t="s">
        <v>46</v>
      </c>
      <c r="Q1403" s="15">
        <v>5</v>
      </c>
      <c r="R1403" s="15"/>
      <c r="S1403" s="15"/>
      <c r="T1403" s="15"/>
      <c r="U1403" s="15"/>
      <c r="V1403" s="15"/>
      <c r="W1403" s="15"/>
      <c r="X1403" s="15"/>
      <c r="Y1403" s="15"/>
      <c r="Z1403" s="15"/>
      <c r="AA1403" s="15"/>
      <c r="AB1403" s="15"/>
      <c r="AC1403" s="15"/>
      <c r="AD1403" s="15"/>
      <c r="AE1403" s="12">
        <f t="shared" si="85"/>
        <v>2.5</v>
      </c>
      <c r="AF1403" s="16">
        <f t="shared" si="86"/>
        <v>5</v>
      </c>
      <c r="AG1403" s="16">
        <v>1.32</v>
      </c>
      <c r="AH1403" s="12">
        <f t="shared" si="87"/>
        <v>0.125</v>
      </c>
      <c r="AI1403" s="4">
        <f t="shared" si="87"/>
        <v>3.3000000000000002E-2</v>
      </c>
      <c r="AJ1403" s="12"/>
      <c r="AK1403" s="10">
        <f>Q1403*(0.0194*(2.5^2.8528))+R1403*(0.0194*(7.5^2.8528))+S1403*(0.0194*(15^2.8528))</f>
        <v>1.3243872496929101</v>
      </c>
    </row>
    <row r="1404" spans="1:41" s="13" customFormat="1" ht="12.75" customHeight="1">
      <c r="A1404" s="12">
        <v>103</v>
      </c>
      <c r="B1404" s="12">
        <v>7</v>
      </c>
      <c r="C1404" s="12">
        <v>1</v>
      </c>
      <c r="D1404" s="5">
        <v>39491</v>
      </c>
      <c r="E1404" s="6" t="s">
        <v>37</v>
      </c>
      <c r="F1404" s="12" t="s">
        <v>38</v>
      </c>
      <c r="G1404" s="4" t="s">
        <v>38</v>
      </c>
      <c r="H1404" s="12" t="s">
        <v>39</v>
      </c>
      <c r="I1404" s="12" t="s">
        <v>67</v>
      </c>
      <c r="J1404" s="12" t="s">
        <v>41</v>
      </c>
      <c r="K1404" s="11">
        <v>28</v>
      </c>
      <c r="L1404" s="4" t="str">
        <f t="shared" si="84"/>
        <v>25-30</v>
      </c>
      <c r="M1404" s="12" t="s">
        <v>42</v>
      </c>
      <c r="N1404" s="12">
        <v>12</v>
      </c>
      <c r="O1404" s="12" t="s">
        <v>55</v>
      </c>
      <c r="P1404" s="6" t="s">
        <v>56</v>
      </c>
      <c r="Q1404" s="7">
        <v>13</v>
      </c>
      <c r="R1404" s="7"/>
      <c r="S1404" s="7"/>
      <c r="T1404" s="7"/>
      <c r="U1404" s="7"/>
      <c r="V1404" s="7"/>
      <c r="W1404" s="7"/>
      <c r="X1404" s="7"/>
      <c r="Y1404" s="7"/>
      <c r="Z1404" s="7"/>
      <c r="AA1404" s="7"/>
      <c r="AB1404" s="7"/>
      <c r="AC1404" s="7"/>
      <c r="AD1404" s="7"/>
      <c r="AE1404" s="4">
        <f t="shared" si="85"/>
        <v>2.5</v>
      </c>
      <c r="AF1404" s="8">
        <f t="shared" si="86"/>
        <v>13</v>
      </c>
      <c r="AG1404" s="8">
        <v>2.27</v>
      </c>
      <c r="AH1404" s="4">
        <f t="shared" si="87"/>
        <v>0.32500000000000001</v>
      </c>
      <c r="AI1404" s="4">
        <f t="shared" si="87"/>
        <v>5.6750000000000002E-2</v>
      </c>
      <c r="AJ1404" s="4"/>
      <c r="AK1404" s="10">
        <f>Q1404*(0.0109*(2.5^3.0249))+R1404*(0.0109*(7.5^3.0249))</f>
        <v>2.2651584278525014</v>
      </c>
    </row>
    <row r="1405" spans="1:41" ht="12.75" customHeight="1">
      <c r="A1405" s="12">
        <v>103</v>
      </c>
      <c r="B1405" s="12">
        <v>7</v>
      </c>
      <c r="C1405" s="12">
        <v>1</v>
      </c>
      <c r="D1405" s="5">
        <v>39491</v>
      </c>
      <c r="E1405" s="6" t="s">
        <v>37</v>
      </c>
      <c r="F1405" s="12" t="s">
        <v>38</v>
      </c>
      <c r="G1405" s="4" t="s">
        <v>38</v>
      </c>
      <c r="H1405" s="12" t="s">
        <v>39</v>
      </c>
      <c r="I1405" s="12" t="s">
        <v>67</v>
      </c>
      <c r="J1405" s="12" t="s">
        <v>41</v>
      </c>
      <c r="K1405" s="11">
        <v>28</v>
      </c>
      <c r="L1405" s="4" t="str">
        <f t="shared" si="84"/>
        <v>25-30</v>
      </c>
      <c r="M1405" s="12" t="s">
        <v>42</v>
      </c>
      <c r="N1405" s="12">
        <v>13</v>
      </c>
      <c r="O1405" s="12" t="s">
        <v>71</v>
      </c>
      <c r="P1405" s="6" t="s">
        <v>46</v>
      </c>
      <c r="Q1405" s="15">
        <v>1</v>
      </c>
      <c r="AE1405" s="4">
        <f t="shared" si="85"/>
        <v>2.5</v>
      </c>
      <c r="AF1405" s="8">
        <f t="shared" si="86"/>
        <v>1</v>
      </c>
      <c r="AG1405" s="8">
        <v>0.14000000000000001</v>
      </c>
      <c r="AH1405" s="4">
        <f t="shared" si="87"/>
        <v>2.5000000000000001E-2</v>
      </c>
      <c r="AI1405" s="4">
        <f t="shared" si="87"/>
        <v>3.5000000000000005E-3</v>
      </c>
      <c r="AK1405" s="10">
        <f>Q1405*(0.0089*(2.5^3))+R1405*(0.0089*(7.5^3))</f>
        <v>0.13906250000000001</v>
      </c>
    </row>
    <row r="1406" spans="1:41" ht="12.75" customHeight="1">
      <c r="A1406" s="12">
        <v>103</v>
      </c>
      <c r="B1406" s="12">
        <v>7</v>
      </c>
      <c r="C1406" s="12">
        <v>1</v>
      </c>
      <c r="D1406" s="5">
        <v>39491</v>
      </c>
      <c r="E1406" s="6" t="s">
        <v>37</v>
      </c>
      <c r="F1406" s="12" t="s">
        <v>38</v>
      </c>
      <c r="G1406" s="4" t="s">
        <v>38</v>
      </c>
      <c r="H1406" s="12" t="s">
        <v>39</v>
      </c>
      <c r="I1406" s="12" t="s">
        <v>67</v>
      </c>
      <c r="J1406" s="12" t="s">
        <v>41</v>
      </c>
      <c r="K1406" s="11">
        <v>28</v>
      </c>
      <c r="L1406" s="4" t="str">
        <f t="shared" si="84"/>
        <v>25-30</v>
      </c>
      <c r="M1406" s="12" t="s">
        <v>42</v>
      </c>
      <c r="N1406" s="12">
        <v>14</v>
      </c>
      <c r="O1406" s="12" t="s">
        <v>66</v>
      </c>
      <c r="P1406" s="12" t="s">
        <v>46</v>
      </c>
      <c r="Q1406" s="15">
        <v>1</v>
      </c>
      <c r="AE1406" s="4">
        <f t="shared" si="85"/>
        <v>2.5</v>
      </c>
      <c r="AF1406" s="8">
        <f t="shared" si="86"/>
        <v>1</v>
      </c>
      <c r="AG1406" s="8">
        <v>0.28000000000000003</v>
      </c>
      <c r="AH1406" s="4">
        <f t="shared" si="87"/>
        <v>2.5000000000000001E-2</v>
      </c>
      <c r="AI1406" s="4">
        <f t="shared" si="87"/>
        <v>7.000000000000001E-3</v>
      </c>
      <c r="AK1406" s="10">
        <f>Q1406*(0.0213*(2.5^2.8235))+R1406*(0.0213*(7.5^2.8235))</f>
        <v>0.28311522044385118</v>
      </c>
    </row>
    <row r="1407" spans="1:41" s="9" customFormat="1" ht="12.75" customHeight="1">
      <c r="A1407" s="12">
        <v>103</v>
      </c>
      <c r="B1407" s="12">
        <v>7</v>
      </c>
      <c r="C1407" s="12">
        <v>1</v>
      </c>
      <c r="D1407" s="14">
        <v>39491</v>
      </c>
      <c r="E1407" s="6" t="s">
        <v>37</v>
      </c>
      <c r="F1407" s="12" t="s">
        <v>38</v>
      </c>
      <c r="G1407" s="12" t="s">
        <v>38</v>
      </c>
      <c r="H1407" s="12" t="s">
        <v>39</v>
      </c>
      <c r="I1407" s="12" t="s">
        <v>67</v>
      </c>
      <c r="J1407" s="12" t="s">
        <v>41</v>
      </c>
      <c r="K1407" s="11">
        <v>28</v>
      </c>
      <c r="L1407" s="12" t="str">
        <f t="shared" si="84"/>
        <v>25-30</v>
      </c>
      <c r="M1407" s="12" t="s">
        <v>42</v>
      </c>
      <c r="N1407" s="12">
        <v>15</v>
      </c>
      <c r="O1407" s="12" t="s">
        <v>91</v>
      </c>
      <c r="P1407" s="12" t="s">
        <v>46</v>
      </c>
      <c r="Q1407" s="15">
        <v>1</v>
      </c>
      <c r="R1407" s="15"/>
      <c r="S1407" s="15"/>
      <c r="T1407" s="15"/>
      <c r="U1407" s="15"/>
      <c r="V1407" s="15"/>
      <c r="W1407" s="15"/>
      <c r="X1407" s="15"/>
      <c r="Y1407" s="15"/>
      <c r="Z1407" s="15"/>
      <c r="AA1407" s="15"/>
      <c r="AB1407" s="15"/>
      <c r="AC1407" s="15"/>
      <c r="AD1407" s="15"/>
      <c r="AE1407" s="12">
        <f t="shared" si="85"/>
        <v>2.5</v>
      </c>
      <c r="AF1407" s="16">
        <f t="shared" si="86"/>
        <v>1</v>
      </c>
      <c r="AG1407" s="16">
        <v>0.15</v>
      </c>
      <c r="AH1407" s="12">
        <f t="shared" si="87"/>
        <v>2.5000000000000001E-2</v>
      </c>
      <c r="AI1407" s="4">
        <f t="shared" si="87"/>
        <v>3.7499999999999999E-3</v>
      </c>
      <c r="AJ1407" s="12"/>
      <c r="AK1407" s="10">
        <f>Q1407*(0.0093*(2.5^3.03))</f>
        <v>0.14936236267050898</v>
      </c>
    </row>
    <row r="1408" spans="1:41" ht="12.75" customHeight="1">
      <c r="A1408" s="12">
        <v>104</v>
      </c>
      <c r="B1408" s="12">
        <v>7</v>
      </c>
      <c r="C1408" s="12">
        <v>1</v>
      </c>
      <c r="D1408" s="5">
        <v>39491</v>
      </c>
      <c r="E1408" s="6" t="s">
        <v>37</v>
      </c>
      <c r="F1408" s="12" t="s">
        <v>38</v>
      </c>
      <c r="G1408" s="4" t="s">
        <v>38</v>
      </c>
      <c r="H1408" s="12" t="s">
        <v>39</v>
      </c>
      <c r="I1408" s="12" t="s">
        <v>67</v>
      </c>
      <c r="J1408" s="12" t="s">
        <v>41</v>
      </c>
      <c r="K1408" s="11">
        <v>28</v>
      </c>
      <c r="L1408" s="4" t="str">
        <f t="shared" si="84"/>
        <v>25-30</v>
      </c>
      <c r="M1408" s="12" t="s">
        <v>42</v>
      </c>
      <c r="N1408" s="12">
        <v>1</v>
      </c>
      <c r="O1408" s="12" t="s">
        <v>52</v>
      </c>
      <c r="P1408" s="6" t="s">
        <v>46</v>
      </c>
      <c r="S1408" s="7">
        <v>500</v>
      </c>
      <c r="AE1408" s="4">
        <f t="shared" si="85"/>
        <v>15</v>
      </c>
      <c r="AF1408" s="8">
        <f t="shared" si="86"/>
        <v>500</v>
      </c>
      <c r="AG1408" s="8">
        <v>12500.86</v>
      </c>
      <c r="AH1408" s="4">
        <f t="shared" si="87"/>
        <v>12.5</v>
      </c>
      <c r="AI1408" s="4">
        <f t="shared" si="87"/>
        <v>312.5215</v>
      </c>
      <c r="AK1408" s="10">
        <f>Q1408*(0.01*(((2.5-1.82)/1.15)^3.208))+R1408*(0.01*(((7.5-1.82)/1.15)^3.208))+S1408*(0.01*(((15-1.82)/1.15)^3.208))+T1408*(0.01*(((25-1.82)/1.15)^3.208))</f>
        <v>12500.862220669978</v>
      </c>
    </row>
    <row r="1409" spans="1:41" ht="12.75" customHeight="1">
      <c r="A1409" s="12">
        <v>104</v>
      </c>
      <c r="B1409" s="12">
        <v>7</v>
      </c>
      <c r="C1409" s="12">
        <v>1</v>
      </c>
      <c r="D1409" s="5">
        <v>39491</v>
      </c>
      <c r="E1409" s="6" t="s">
        <v>37</v>
      </c>
      <c r="F1409" s="12" t="s">
        <v>38</v>
      </c>
      <c r="G1409" s="4" t="s">
        <v>38</v>
      </c>
      <c r="H1409" s="12" t="s">
        <v>39</v>
      </c>
      <c r="I1409" s="12" t="s">
        <v>67</v>
      </c>
      <c r="J1409" s="12" t="s">
        <v>41</v>
      </c>
      <c r="K1409" s="11">
        <v>28</v>
      </c>
      <c r="L1409" s="4" t="str">
        <f t="shared" si="84"/>
        <v>25-30</v>
      </c>
      <c r="M1409" s="12" t="s">
        <v>42</v>
      </c>
      <c r="N1409" s="12">
        <v>2</v>
      </c>
      <c r="O1409" s="12" t="s">
        <v>121</v>
      </c>
      <c r="P1409" s="6" t="s">
        <v>56</v>
      </c>
      <c r="U1409" s="7">
        <v>1</v>
      </c>
      <c r="AE1409" s="4">
        <f t="shared" si="85"/>
        <v>35</v>
      </c>
      <c r="AF1409" s="8">
        <f t="shared" si="86"/>
        <v>1</v>
      </c>
      <c r="AG1409" s="8">
        <v>1362.24</v>
      </c>
      <c r="AH1409" s="4">
        <f t="shared" si="87"/>
        <v>2.5000000000000001E-2</v>
      </c>
      <c r="AI1409" s="4">
        <f t="shared" si="87"/>
        <v>34.055999999999997</v>
      </c>
      <c r="AK1409" s="10">
        <f>S1409*(0.0203*(15^3.126))+T1409*(0.0203*(25^3.126))+U1409*(0.0203*(35^3.126))</f>
        <v>1362.2372273563635</v>
      </c>
    </row>
    <row r="1410" spans="1:41" s="13" customFormat="1" ht="12.75" customHeight="1">
      <c r="A1410" s="12">
        <v>104</v>
      </c>
      <c r="B1410" s="12">
        <v>7</v>
      </c>
      <c r="C1410" s="12">
        <v>1</v>
      </c>
      <c r="D1410" s="5">
        <v>39491</v>
      </c>
      <c r="E1410" s="6" t="s">
        <v>37</v>
      </c>
      <c r="F1410" s="12" t="s">
        <v>38</v>
      </c>
      <c r="G1410" s="4" t="s">
        <v>38</v>
      </c>
      <c r="H1410" s="12" t="s">
        <v>39</v>
      </c>
      <c r="I1410" s="12" t="s">
        <v>67</v>
      </c>
      <c r="J1410" s="12" t="s">
        <v>41</v>
      </c>
      <c r="K1410" s="11">
        <v>28</v>
      </c>
      <c r="L1410" s="4" t="str">
        <f t="shared" ref="L1410:L1473" si="88">IF(K1410&lt;=5,"0-5",IF(K1410&lt;=10,"5-10",IF(K1410&lt;=15,"10-15",IF(K1410&lt;=20,"15-20",IF(K1410&lt;=25,"20-25",IF(K1410&lt;=30,"25-30",IF(K1410&lt;=35,"30-35","35-40")))))))</f>
        <v>25-30</v>
      </c>
      <c r="M1410" s="12" t="s">
        <v>42</v>
      </c>
      <c r="N1410" s="12">
        <v>3</v>
      </c>
      <c r="O1410" s="12" t="s">
        <v>58</v>
      </c>
      <c r="P1410" s="12" t="s">
        <v>46</v>
      </c>
      <c r="Q1410" s="7"/>
      <c r="R1410" s="7"/>
      <c r="S1410" s="7">
        <v>2</v>
      </c>
      <c r="T1410" s="7"/>
      <c r="U1410" s="7"/>
      <c r="V1410" s="7"/>
      <c r="W1410" s="7"/>
      <c r="X1410" s="7"/>
      <c r="Y1410" s="7"/>
      <c r="Z1410" s="7"/>
      <c r="AA1410" s="7"/>
      <c r="AB1410" s="7"/>
      <c r="AC1410" s="7"/>
      <c r="AD1410" s="7"/>
      <c r="AE1410" s="4">
        <f t="shared" ref="AE1410:AE1473" si="89">ROUND(((Q1410*2.5)+(R1410*7.5)+(S1410*15)+(T1410*25)+(U1410*35)+(V1410*45)+(W1410*55)+(X1410*65)+(Y1410*75)+(Z1410*85)+(AA1410*95)+(AB1410*105)+(AC1410*115)+(AD1410*195))/(SUM(Q1410:AD1410)),1)</f>
        <v>15</v>
      </c>
      <c r="AF1410" s="8">
        <f t="shared" ref="AF1410:AF1473" si="90">SUM(Q1410:AD1410)</f>
        <v>2</v>
      </c>
      <c r="AG1410" s="8">
        <v>88.88</v>
      </c>
      <c r="AH1410" s="4">
        <f t="shared" ref="AH1410:AI1473" si="91">AF1410/40</f>
        <v>0.05</v>
      </c>
      <c r="AI1410" s="4">
        <f t="shared" si="91"/>
        <v>2.222</v>
      </c>
      <c r="AJ1410" s="4"/>
      <c r="AK1410" s="10">
        <f>Q1410*(0.0145*((2.5/1.08175)^3.053))+R1410*(0.0145*((7.5/1.08175)^3.053))+S1410*(0.0145*((15/1.08175)^3.053))+T1410*(0.0145*((25/1.08175)^3.053))+U1410*(0.0145*((35/1.08175)^3.053))+V1410*(0.0145*((45/1.08175)^3.053))+W1410*(0.0145*((55/1.08175)^3.053))</f>
        <v>88.882277487003947</v>
      </c>
      <c r="AL1410" s="4"/>
      <c r="AM1410" s="4"/>
      <c r="AN1410" s="4"/>
      <c r="AO1410" s="4"/>
    </row>
    <row r="1411" spans="1:41" ht="12.75" customHeight="1">
      <c r="A1411" s="12">
        <v>104</v>
      </c>
      <c r="B1411" s="12">
        <v>7</v>
      </c>
      <c r="C1411" s="12">
        <v>1</v>
      </c>
      <c r="D1411" s="5">
        <v>39491</v>
      </c>
      <c r="E1411" s="6" t="s">
        <v>37</v>
      </c>
      <c r="F1411" s="12" t="s">
        <v>38</v>
      </c>
      <c r="G1411" s="4" t="s">
        <v>38</v>
      </c>
      <c r="H1411" s="12" t="s">
        <v>39</v>
      </c>
      <c r="I1411" s="12" t="s">
        <v>67</v>
      </c>
      <c r="J1411" s="12" t="s">
        <v>41</v>
      </c>
      <c r="K1411" s="11">
        <v>28</v>
      </c>
      <c r="L1411" s="4" t="str">
        <f t="shared" si="88"/>
        <v>25-30</v>
      </c>
      <c r="M1411" s="12" t="s">
        <v>42</v>
      </c>
      <c r="N1411" s="12">
        <v>4</v>
      </c>
      <c r="O1411" s="12" t="s">
        <v>49</v>
      </c>
      <c r="P1411" s="6" t="s">
        <v>46</v>
      </c>
      <c r="Q1411" s="7">
        <v>7</v>
      </c>
      <c r="T1411" s="7">
        <v>1</v>
      </c>
      <c r="AE1411" s="4">
        <f t="shared" si="89"/>
        <v>5.3</v>
      </c>
      <c r="AF1411" s="8">
        <f t="shared" si="90"/>
        <v>8</v>
      </c>
      <c r="AG1411" s="8">
        <v>245.59</v>
      </c>
      <c r="AH1411" s="4">
        <f t="shared" si="91"/>
        <v>0.2</v>
      </c>
      <c r="AI1411" s="4">
        <f t="shared" si="91"/>
        <v>6.1397500000000003</v>
      </c>
      <c r="AK1411" s="10">
        <f>Q1411*(0.007*(2.5^3.39))+R1411*(0.0126*(7.5^3.0673))+S1411*(0.0126*(15^3.0673))+T1411*(0.0126*(25^3.0673))+U1411*(0.0126*(35^3.0673))</f>
        <v>245.59059100769912</v>
      </c>
    </row>
    <row r="1412" spans="1:41" ht="12.75" customHeight="1">
      <c r="A1412" s="12">
        <v>104</v>
      </c>
      <c r="B1412" s="12">
        <v>7</v>
      </c>
      <c r="C1412" s="12">
        <v>1</v>
      </c>
      <c r="D1412" s="5">
        <v>39491</v>
      </c>
      <c r="E1412" s="6" t="s">
        <v>37</v>
      </c>
      <c r="F1412" s="12" t="s">
        <v>38</v>
      </c>
      <c r="G1412" s="4" t="s">
        <v>38</v>
      </c>
      <c r="H1412" s="12" t="s">
        <v>39</v>
      </c>
      <c r="I1412" s="12" t="s">
        <v>67</v>
      </c>
      <c r="J1412" s="12" t="s">
        <v>41</v>
      </c>
      <c r="K1412" s="11">
        <v>28</v>
      </c>
      <c r="L1412" s="4" t="str">
        <f t="shared" si="88"/>
        <v>25-30</v>
      </c>
      <c r="M1412" s="12" t="s">
        <v>42</v>
      </c>
      <c r="N1412" s="12">
        <v>5</v>
      </c>
      <c r="O1412" s="12" t="s">
        <v>68</v>
      </c>
      <c r="P1412" s="6" t="s">
        <v>46</v>
      </c>
      <c r="R1412" s="7">
        <v>2</v>
      </c>
      <c r="AE1412" s="4">
        <f t="shared" si="89"/>
        <v>7.5</v>
      </c>
      <c r="AF1412" s="8">
        <f t="shared" si="90"/>
        <v>2</v>
      </c>
      <c r="AG1412" s="8">
        <v>9.91</v>
      </c>
      <c r="AH1412" s="4">
        <f t="shared" si="91"/>
        <v>0.05</v>
      </c>
      <c r="AI1412" s="4">
        <f t="shared" si="91"/>
        <v>0.24775</v>
      </c>
      <c r="AK1412" s="10">
        <f>Q1412*(0.0208*((2.5/1.21)^3))+R1412*(0.0208*((7.5/1.21)^3))+S1412*(0.0208*((15/1.21)^3))+T1412*(0.0079*(25^3.076))+U1412*(0.0079*(35^3.076))</f>
        <v>9.9065174724437952</v>
      </c>
    </row>
    <row r="1413" spans="1:41" ht="12.75" customHeight="1">
      <c r="A1413" s="12">
        <v>104</v>
      </c>
      <c r="B1413" s="12">
        <v>7</v>
      </c>
      <c r="C1413" s="12">
        <v>1</v>
      </c>
      <c r="D1413" s="5">
        <v>39491</v>
      </c>
      <c r="E1413" s="6" t="s">
        <v>37</v>
      </c>
      <c r="F1413" s="12" t="s">
        <v>38</v>
      </c>
      <c r="G1413" s="4" t="s">
        <v>38</v>
      </c>
      <c r="H1413" s="12" t="s">
        <v>39</v>
      </c>
      <c r="I1413" s="12" t="s">
        <v>67</v>
      </c>
      <c r="J1413" s="12" t="s">
        <v>41</v>
      </c>
      <c r="K1413" s="11">
        <v>28</v>
      </c>
      <c r="L1413" s="4" t="str">
        <f t="shared" si="88"/>
        <v>25-30</v>
      </c>
      <c r="M1413" s="12" t="s">
        <v>42</v>
      </c>
      <c r="N1413" s="12">
        <v>6</v>
      </c>
      <c r="O1413" s="12" t="s">
        <v>47</v>
      </c>
      <c r="P1413" s="12" t="s">
        <v>48</v>
      </c>
      <c r="Q1413" s="7">
        <v>8</v>
      </c>
      <c r="R1413" s="7">
        <v>11</v>
      </c>
      <c r="AE1413" s="4">
        <f t="shared" si="89"/>
        <v>5.4</v>
      </c>
      <c r="AF1413" s="8">
        <f t="shared" si="90"/>
        <v>19</v>
      </c>
      <c r="AG1413" s="8">
        <v>139.12</v>
      </c>
      <c r="AH1413" s="4">
        <f t="shared" si="91"/>
        <v>0.47499999999999998</v>
      </c>
      <c r="AI1413" s="4">
        <f t="shared" si="91"/>
        <v>3.4780000000000002</v>
      </c>
      <c r="AK1413" s="10">
        <f>Q1413*(0.0251*(2.5^3.076))+R1413*(0.0251*(7.5^3.076))+S1413*(0.0251*(15^3.076))</f>
        <v>139.11847010745774</v>
      </c>
    </row>
    <row r="1414" spans="1:41" ht="12.75" customHeight="1">
      <c r="A1414" s="12">
        <v>104</v>
      </c>
      <c r="B1414" s="12">
        <v>7</v>
      </c>
      <c r="C1414" s="12">
        <v>1</v>
      </c>
      <c r="D1414" s="5">
        <v>39491</v>
      </c>
      <c r="E1414" s="6" t="s">
        <v>37</v>
      </c>
      <c r="F1414" s="12" t="s">
        <v>38</v>
      </c>
      <c r="G1414" s="4" t="s">
        <v>38</v>
      </c>
      <c r="H1414" s="12" t="s">
        <v>39</v>
      </c>
      <c r="I1414" s="12" t="s">
        <v>67</v>
      </c>
      <c r="J1414" s="12" t="s">
        <v>41</v>
      </c>
      <c r="K1414" s="11">
        <v>28</v>
      </c>
      <c r="L1414" s="4" t="str">
        <f t="shared" si="88"/>
        <v>25-30</v>
      </c>
      <c r="M1414" s="12" t="s">
        <v>42</v>
      </c>
      <c r="N1414" s="12">
        <v>7</v>
      </c>
      <c r="O1414" s="12" t="s">
        <v>59</v>
      </c>
      <c r="P1414" s="6" t="s">
        <v>46</v>
      </c>
      <c r="Q1414" s="7">
        <v>2</v>
      </c>
      <c r="AE1414" s="4">
        <f t="shared" si="89"/>
        <v>2.5</v>
      </c>
      <c r="AF1414" s="8">
        <f t="shared" si="90"/>
        <v>2</v>
      </c>
      <c r="AG1414" s="8">
        <v>0.31</v>
      </c>
      <c r="AH1414" s="4">
        <f t="shared" si="91"/>
        <v>0.05</v>
      </c>
      <c r="AI1414" s="4">
        <f t="shared" si="91"/>
        <v>7.7499999999999999E-3</v>
      </c>
      <c r="AK1414" s="10">
        <f>Q1414*(0.0093*(2.5^3.07))+R1414*(0.0093*(7.5^3.07))+S1414*(0.0093*(15^3.07))+T1414*(0.0126*(25^3.0673))</f>
        <v>0.30987659189934852</v>
      </c>
    </row>
    <row r="1415" spans="1:41" ht="12.75" customHeight="1">
      <c r="A1415" s="12">
        <v>104</v>
      </c>
      <c r="B1415" s="12">
        <v>7</v>
      </c>
      <c r="C1415" s="12">
        <v>1</v>
      </c>
      <c r="D1415" s="5">
        <v>39491</v>
      </c>
      <c r="E1415" s="6" t="s">
        <v>37</v>
      </c>
      <c r="F1415" s="12" t="s">
        <v>38</v>
      </c>
      <c r="G1415" s="4" t="s">
        <v>38</v>
      </c>
      <c r="H1415" s="12" t="s">
        <v>39</v>
      </c>
      <c r="I1415" s="12" t="s">
        <v>67</v>
      </c>
      <c r="J1415" s="12" t="s">
        <v>41</v>
      </c>
      <c r="K1415" s="11">
        <v>28</v>
      </c>
      <c r="L1415" s="4" t="str">
        <f t="shared" si="88"/>
        <v>25-30</v>
      </c>
      <c r="M1415" s="12" t="s">
        <v>42</v>
      </c>
      <c r="N1415" s="12">
        <v>8</v>
      </c>
      <c r="O1415" s="12" t="s">
        <v>45</v>
      </c>
      <c r="P1415" s="6" t="s">
        <v>46</v>
      </c>
      <c r="T1415" s="7">
        <v>1</v>
      </c>
      <c r="AE1415" s="4">
        <f t="shared" si="89"/>
        <v>25</v>
      </c>
      <c r="AF1415" s="8">
        <f t="shared" si="90"/>
        <v>1</v>
      </c>
      <c r="AG1415" s="8">
        <v>303.7</v>
      </c>
      <c r="AH1415" s="4">
        <f t="shared" si="91"/>
        <v>2.5000000000000001E-2</v>
      </c>
      <c r="AI1415" s="4">
        <f t="shared" si="91"/>
        <v>7.5924999999999994</v>
      </c>
      <c r="AK1415" s="10">
        <f>Q1415*(0.039*((2.5/1.15)^2.91))+S1415*(0.039*((15/1.15)^2.91))+T1415*(0.039*((25/1.15)^2.91))+U1415*(0.039*((35/1.15)^2.91))</f>
        <v>303.69617132395854</v>
      </c>
    </row>
    <row r="1416" spans="1:41" ht="12.75" customHeight="1">
      <c r="A1416" s="12">
        <v>104</v>
      </c>
      <c r="B1416" s="12">
        <v>7</v>
      </c>
      <c r="C1416" s="12">
        <v>1</v>
      </c>
      <c r="D1416" s="5">
        <v>39491</v>
      </c>
      <c r="E1416" s="6" t="s">
        <v>37</v>
      </c>
      <c r="F1416" s="12" t="s">
        <v>38</v>
      </c>
      <c r="G1416" s="4" t="s">
        <v>38</v>
      </c>
      <c r="H1416" s="12" t="s">
        <v>39</v>
      </c>
      <c r="I1416" s="12" t="s">
        <v>67</v>
      </c>
      <c r="J1416" s="12" t="s">
        <v>41</v>
      </c>
      <c r="K1416" s="11">
        <v>28</v>
      </c>
      <c r="L1416" s="4" t="str">
        <f t="shared" si="88"/>
        <v>25-30</v>
      </c>
      <c r="M1416" s="12" t="s">
        <v>42</v>
      </c>
      <c r="N1416" s="12">
        <v>9</v>
      </c>
      <c r="O1416" s="12" t="s">
        <v>99</v>
      </c>
      <c r="P1416" s="6" t="s">
        <v>63</v>
      </c>
      <c r="U1416" s="7">
        <v>1</v>
      </c>
      <c r="AE1416" s="4">
        <f t="shared" si="89"/>
        <v>35</v>
      </c>
      <c r="AF1416" s="8">
        <f t="shared" si="90"/>
        <v>1</v>
      </c>
      <c r="AG1416" s="8">
        <v>54.99</v>
      </c>
      <c r="AH1416" s="4">
        <f t="shared" si="91"/>
        <v>2.5000000000000001E-2</v>
      </c>
      <c r="AI1416" s="4">
        <f t="shared" si="91"/>
        <v>1.3747500000000001</v>
      </c>
      <c r="AK1416" s="10">
        <f>U1416*(0.001*(35^3.07))</f>
        <v>54.990655444598652</v>
      </c>
    </row>
    <row r="1417" spans="1:41" ht="12.75" customHeight="1">
      <c r="A1417" s="12">
        <v>104</v>
      </c>
      <c r="B1417" s="12">
        <v>7</v>
      </c>
      <c r="C1417" s="12">
        <v>1</v>
      </c>
      <c r="D1417" s="5">
        <v>39491</v>
      </c>
      <c r="E1417" s="6" t="s">
        <v>37</v>
      </c>
      <c r="F1417" s="12" t="s">
        <v>38</v>
      </c>
      <c r="G1417" s="4" t="s">
        <v>38</v>
      </c>
      <c r="H1417" s="12" t="s">
        <v>39</v>
      </c>
      <c r="I1417" s="12" t="s">
        <v>67</v>
      </c>
      <c r="J1417" s="12" t="s">
        <v>41</v>
      </c>
      <c r="K1417" s="11">
        <v>28</v>
      </c>
      <c r="L1417" s="4" t="str">
        <f t="shared" si="88"/>
        <v>25-30</v>
      </c>
      <c r="M1417" s="12" t="s">
        <v>42</v>
      </c>
      <c r="N1417" s="12">
        <v>10</v>
      </c>
      <c r="O1417" s="12" t="s">
        <v>55</v>
      </c>
      <c r="P1417" s="6" t="s">
        <v>56</v>
      </c>
      <c r="Q1417" s="7">
        <v>11</v>
      </c>
      <c r="AE1417" s="4">
        <f t="shared" si="89"/>
        <v>2.5</v>
      </c>
      <c r="AF1417" s="8">
        <f t="shared" si="90"/>
        <v>11</v>
      </c>
      <c r="AG1417" s="8">
        <v>1.92</v>
      </c>
      <c r="AH1417" s="4">
        <f t="shared" si="91"/>
        <v>0.27500000000000002</v>
      </c>
      <c r="AI1417" s="4">
        <f t="shared" si="91"/>
        <v>4.8000000000000001E-2</v>
      </c>
      <c r="AK1417" s="10">
        <f>Q1417*(0.0109*(2.5^3.0249))+R1417*(0.0109*(7.5^3.0249))</f>
        <v>1.9166725158751934</v>
      </c>
    </row>
    <row r="1418" spans="1:41" ht="12.75" customHeight="1">
      <c r="A1418" s="12">
        <v>104</v>
      </c>
      <c r="B1418" s="12">
        <v>7</v>
      </c>
      <c r="C1418" s="12">
        <v>1</v>
      </c>
      <c r="D1418" s="5">
        <v>39491</v>
      </c>
      <c r="E1418" s="6" t="s">
        <v>37</v>
      </c>
      <c r="F1418" s="12" t="s">
        <v>38</v>
      </c>
      <c r="G1418" s="4" t="s">
        <v>38</v>
      </c>
      <c r="H1418" s="12" t="s">
        <v>39</v>
      </c>
      <c r="I1418" s="12" t="s">
        <v>67</v>
      </c>
      <c r="J1418" s="12" t="s">
        <v>41</v>
      </c>
      <c r="K1418" s="11">
        <v>28</v>
      </c>
      <c r="L1418" s="4" t="str">
        <f t="shared" si="88"/>
        <v>25-30</v>
      </c>
      <c r="M1418" s="12" t="s">
        <v>42</v>
      </c>
      <c r="N1418" s="12">
        <v>11</v>
      </c>
      <c r="O1418" s="12" t="s">
        <v>50</v>
      </c>
      <c r="P1418" s="6" t="s">
        <v>46</v>
      </c>
      <c r="Q1418" s="15">
        <v>2</v>
      </c>
      <c r="R1418" s="7">
        <v>4</v>
      </c>
      <c r="AE1418" s="4">
        <f t="shared" si="89"/>
        <v>5.8</v>
      </c>
      <c r="AF1418" s="8">
        <f t="shared" si="90"/>
        <v>6</v>
      </c>
      <c r="AG1418" s="8">
        <v>24.87</v>
      </c>
      <c r="AH1418" s="4">
        <f t="shared" si="91"/>
        <v>0.15</v>
      </c>
      <c r="AI1418" s="4">
        <f t="shared" si="91"/>
        <v>0.62175000000000002</v>
      </c>
      <c r="AK1418" s="10">
        <f>Q1418*(0.0194*(2.5^2.8528))+R1418*(0.0194*(7.5^2.8528))+S1418*(0.0194*(15^2.8528))</f>
        <v>24.865043074818356</v>
      </c>
    </row>
    <row r="1419" spans="1:41" ht="12.75" customHeight="1">
      <c r="A1419" s="12">
        <v>104</v>
      </c>
      <c r="B1419" s="12">
        <v>7</v>
      </c>
      <c r="C1419" s="12">
        <v>1</v>
      </c>
      <c r="D1419" s="5">
        <v>39491</v>
      </c>
      <c r="E1419" s="6" t="s">
        <v>37</v>
      </c>
      <c r="F1419" s="12" t="s">
        <v>38</v>
      </c>
      <c r="G1419" s="4" t="s">
        <v>38</v>
      </c>
      <c r="H1419" s="12" t="s">
        <v>39</v>
      </c>
      <c r="I1419" s="12" t="s">
        <v>67</v>
      </c>
      <c r="J1419" s="12" t="s">
        <v>41</v>
      </c>
      <c r="K1419" s="11">
        <v>28</v>
      </c>
      <c r="L1419" s="4" t="str">
        <f t="shared" si="88"/>
        <v>25-30</v>
      </c>
      <c r="M1419" s="12" t="s">
        <v>42</v>
      </c>
      <c r="N1419" s="12">
        <v>12</v>
      </c>
      <c r="O1419" s="12" t="s">
        <v>66</v>
      </c>
      <c r="P1419" s="12" t="s">
        <v>46</v>
      </c>
      <c r="Q1419" s="15">
        <v>2</v>
      </c>
      <c r="AE1419" s="4">
        <f t="shared" si="89"/>
        <v>2.5</v>
      </c>
      <c r="AF1419" s="8">
        <f t="shared" si="90"/>
        <v>2</v>
      </c>
      <c r="AG1419" s="8">
        <v>0.56999999999999995</v>
      </c>
      <c r="AH1419" s="4">
        <f t="shared" si="91"/>
        <v>0.05</v>
      </c>
      <c r="AI1419" s="4">
        <f t="shared" si="91"/>
        <v>1.4249999999999999E-2</v>
      </c>
      <c r="AK1419" s="10">
        <f>Q1419*(0.0213*(2.5^2.8235))+R1419*(0.0213*(7.5^2.8235))</f>
        <v>0.56623044088770236</v>
      </c>
    </row>
    <row r="1420" spans="1:41" ht="12.75" customHeight="1">
      <c r="A1420" s="12">
        <v>105</v>
      </c>
      <c r="B1420" s="12">
        <v>7</v>
      </c>
      <c r="C1420" s="12">
        <v>1</v>
      </c>
      <c r="D1420" s="5">
        <v>39491</v>
      </c>
      <c r="E1420" s="6" t="s">
        <v>37</v>
      </c>
      <c r="F1420" s="12" t="s">
        <v>38</v>
      </c>
      <c r="G1420" s="4" t="s">
        <v>38</v>
      </c>
      <c r="H1420" s="12" t="s">
        <v>39</v>
      </c>
      <c r="I1420" s="12" t="s">
        <v>67</v>
      </c>
      <c r="J1420" s="12" t="s">
        <v>41</v>
      </c>
      <c r="K1420" s="11">
        <v>24</v>
      </c>
      <c r="L1420" s="4" t="str">
        <f t="shared" si="88"/>
        <v>20-25</v>
      </c>
      <c r="M1420" s="12" t="s">
        <v>42</v>
      </c>
      <c r="N1420" s="12">
        <v>1</v>
      </c>
      <c r="O1420" s="12" t="s">
        <v>52</v>
      </c>
      <c r="P1420" s="6" t="s">
        <v>46</v>
      </c>
      <c r="S1420" s="7">
        <v>2000</v>
      </c>
      <c r="AE1420" s="4">
        <f t="shared" si="89"/>
        <v>15</v>
      </c>
      <c r="AF1420" s="8">
        <f t="shared" si="90"/>
        <v>2000</v>
      </c>
      <c r="AG1420" s="8">
        <v>50003.45</v>
      </c>
      <c r="AH1420" s="4">
        <f t="shared" si="91"/>
        <v>50</v>
      </c>
      <c r="AI1420" s="4">
        <f t="shared" si="91"/>
        <v>1250.0862499999998</v>
      </c>
      <c r="AK1420" s="10">
        <f>Q1420*(0.01*(((2.5-1.82)/1.15)^3.208))+R1420*(0.01*(((7.5-1.82)/1.15)^3.208))+S1420*(0.01*(((15-1.82)/1.15)^3.208))+T1420*(0.01*(((25-1.82)/1.15)^3.208))</f>
        <v>50003.448882679913</v>
      </c>
    </row>
    <row r="1421" spans="1:41" ht="12.75" customHeight="1">
      <c r="A1421" s="12">
        <v>105</v>
      </c>
      <c r="B1421" s="12">
        <v>7</v>
      </c>
      <c r="C1421" s="12">
        <v>1</v>
      </c>
      <c r="D1421" s="5">
        <v>39491</v>
      </c>
      <c r="E1421" s="6" t="s">
        <v>37</v>
      </c>
      <c r="F1421" s="12" t="s">
        <v>38</v>
      </c>
      <c r="G1421" s="4" t="s">
        <v>38</v>
      </c>
      <c r="H1421" s="12" t="s">
        <v>39</v>
      </c>
      <c r="I1421" s="12" t="s">
        <v>67</v>
      </c>
      <c r="J1421" s="12" t="s">
        <v>41</v>
      </c>
      <c r="K1421" s="11">
        <v>24</v>
      </c>
      <c r="L1421" s="4" t="str">
        <f t="shared" si="88"/>
        <v>20-25</v>
      </c>
      <c r="M1421" s="12" t="s">
        <v>42</v>
      </c>
      <c r="N1421" s="12">
        <v>2</v>
      </c>
      <c r="O1421" s="12" t="s">
        <v>58</v>
      </c>
      <c r="P1421" s="12" t="s">
        <v>46</v>
      </c>
      <c r="Q1421" s="15">
        <v>8</v>
      </c>
      <c r="S1421" s="7">
        <v>1</v>
      </c>
      <c r="T1421" s="7">
        <v>1</v>
      </c>
      <c r="AE1421" s="4">
        <f t="shared" si="89"/>
        <v>6</v>
      </c>
      <c r="AF1421" s="8">
        <f t="shared" si="90"/>
        <v>10</v>
      </c>
      <c r="AG1421" s="8">
        <v>257.33</v>
      </c>
      <c r="AH1421" s="4">
        <f t="shared" si="91"/>
        <v>0.25</v>
      </c>
      <c r="AI1421" s="4">
        <f t="shared" si="91"/>
        <v>6.4332499999999992</v>
      </c>
      <c r="AK1421" s="10">
        <f>Q1421*(0.0145*((2.5/1.08175)^3.053))+R1421*(0.0145*((7.5/1.08175)^3.053))+S1421*(0.0145*((15/1.08175)^3.053))+T1421*(0.0145*((25/1.08175)^3.053))+U1421*(0.0145*((35/1.08175)^3.053))+V1421*(0.0145*((45/1.08175)^3.053))+W1421*(0.0145*((55/1.08175)^3.053))</f>
        <v>257.33041290779647</v>
      </c>
    </row>
    <row r="1422" spans="1:41" s="9" customFormat="1" ht="12.75" customHeight="1">
      <c r="A1422" s="12">
        <v>105</v>
      </c>
      <c r="B1422" s="12">
        <v>7</v>
      </c>
      <c r="C1422" s="12">
        <v>1</v>
      </c>
      <c r="D1422" s="5">
        <v>39491</v>
      </c>
      <c r="E1422" s="6" t="s">
        <v>37</v>
      </c>
      <c r="F1422" s="12" t="s">
        <v>38</v>
      </c>
      <c r="G1422" s="4" t="s">
        <v>38</v>
      </c>
      <c r="H1422" s="12" t="s">
        <v>39</v>
      </c>
      <c r="I1422" s="12" t="s">
        <v>67</v>
      </c>
      <c r="J1422" s="12" t="s">
        <v>41</v>
      </c>
      <c r="K1422" s="11">
        <v>24</v>
      </c>
      <c r="L1422" s="4" t="str">
        <f t="shared" si="88"/>
        <v>20-25</v>
      </c>
      <c r="M1422" s="12" t="s">
        <v>42</v>
      </c>
      <c r="N1422" s="12">
        <v>3</v>
      </c>
      <c r="O1422" s="12" t="s">
        <v>101</v>
      </c>
      <c r="P1422" s="12" t="s">
        <v>46</v>
      </c>
      <c r="Q1422" s="7"/>
      <c r="R1422" s="7"/>
      <c r="S1422" s="7"/>
      <c r="T1422" s="7">
        <v>1</v>
      </c>
      <c r="U1422" s="7"/>
      <c r="V1422" s="7"/>
      <c r="W1422" s="7"/>
      <c r="X1422" s="7"/>
      <c r="Y1422" s="7"/>
      <c r="Z1422" s="7"/>
      <c r="AA1422" s="7"/>
      <c r="AB1422" s="7"/>
      <c r="AC1422" s="7"/>
      <c r="AD1422" s="7"/>
      <c r="AE1422" s="4">
        <f t="shared" si="89"/>
        <v>25</v>
      </c>
      <c r="AF1422" s="8">
        <f t="shared" si="90"/>
        <v>1</v>
      </c>
      <c r="AG1422" s="8">
        <v>281.55</v>
      </c>
      <c r="AH1422" s="4">
        <f t="shared" si="91"/>
        <v>2.5000000000000001E-2</v>
      </c>
      <c r="AI1422" s="4">
        <f t="shared" si="91"/>
        <v>7.0387500000000003</v>
      </c>
      <c r="AJ1422" s="4"/>
      <c r="AK1422" s="10">
        <f>Q1422*(0.0148*((2.5/1.11359)^3.167))+R1422*(0.0148*((7.5/1.11359)^3.167))+S1422*(0.0148*((15/1.11359)^3.167))+T1422*(0.0148*((25/1.11359)^3.167))+U1422*(0.0148*((35/1.11359)^3.167))</f>
        <v>281.55200669977285</v>
      </c>
    </row>
    <row r="1423" spans="1:41" ht="12.75" customHeight="1">
      <c r="A1423" s="12">
        <v>105</v>
      </c>
      <c r="B1423" s="12">
        <v>7</v>
      </c>
      <c r="C1423" s="12">
        <v>1</v>
      </c>
      <c r="D1423" s="5">
        <v>39491</v>
      </c>
      <c r="E1423" s="6" t="s">
        <v>37</v>
      </c>
      <c r="F1423" s="12" t="s">
        <v>38</v>
      </c>
      <c r="G1423" s="4" t="s">
        <v>38</v>
      </c>
      <c r="H1423" s="12" t="s">
        <v>39</v>
      </c>
      <c r="I1423" s="12" t="s">
        <v>67</v>
      </c>
      <c r="J1423" s="12" t="s">
        <v>41</v>
      </c>
      <c r="K1423" s="11">
        <v>24</v>
      </c>
      <c r="L1423" s="4" t="str">
        <f t="shared" si="88"/>
        <v>20-25</v>
      </c>
      <c r="M1423" s="12" t="s">
        <v>42</v>
      </c>
      <c r="N1423" s="12">
        <v>4</v>
      </c>
      <c r="O1423" s="12" t="s">
        <v>68</v>
      </c>
      <c r="P1423" s="6" t="s">
        <v>46</v>
      </c>
      <c r="T1423" s="7">
        <v>1</v>
      </c>
      <c r="AE1423" s="4">
        <f t="shared" si="89"/>
        <v>25</v>
      </c>
      <c r="AF1423" s="8">
        <f t="shared" si="90"/>
        <v>1</v>
      </c>
      <c r="AG1423" s="8">
        <v>157.65</v>
      </c>
      <c r="AH1423" s="4">
        <f t="shared" si="91"/>
        <v>2.5000000000000001E-2</v>
      </c>
      <c r="AI1423" s="4">
        <f t="shared" si="91"/>
        <v>3.9412500000000001</v>
      </c>
      <c r="AK1423" s="10">
        <f>Q1423*(0.0208*((2.5/1.21)^3))+R1423*(0.0208*((7.5/1.21)^3))+S1423*(0.0208*((15/1.21)^3))+T1423*(0.0079*(25^3.076))+U1423*(0.0079*(35^3.076))</f>
        <v>157.64875958225977</v>
      </c>
    </row>
    <row r="1424" spans="1:41" ht="12.75" customHeight="1">
      <c r="A1424" s="12">
        <v>105</v>
      </c>
      <c r="B1424" s="12">
        <v>7</v>
      </c>
      <c r="C1424" s="12">
        <v>1</v>
      </c>
      <c r="D1424" s="5">
        <v>39491</v>
      </c>
      <c r="E1424" s="6" t="s">
        <v>37</v>
      </c>
      <c r="F1424" s="12" t="s">
        <v>38</v>
      </c>
      <c r="G1424" s="4" t="s">
        <v>38</v>
      </c>
      <c r="H1424" s="12" t="s">
        <v>39</v>
      </c>
      <c r="I1424" s="12" t="s">
        <v>67</v>
      </c>
      <c r="J1424" s="12" t="s">
        <v>41</v>
      </c>
      <c r="K1424" s="11">
        <v>24</v>
      </c>
      <c r="L1424" s="4" t="str">
        <f t="shared" si="88"/>
        <v>20-25</v>
      </c>
      <c r="M1424" s="12" t="s">
        <v>42</v>
      </c>
      <c r="N1424" s="12">
        <v>5</v>
      </c>
      <c r="O1424" s="12" t="s">
        <v>47</v>
      </c>
      <c r="P1424" s="12" t="s">
        <v>48</v>
      </c>
      <c r="Q1424" s="7">
        <v>1</v>
      </c>
      <c r="AE1424" s="4">
        <f t="shared" si="89"/>
        <v>2.5</v>
      </c>
      <c r="AF1424" s="8">
        <f t="shared" si="90"/>
        <v>1</v>
      </c>
      <c r="AG1424" s="8">
        <v>0.42</v>
      </c>
      <c r="AH1424" s="4">
        <f t="shared" si="91"/>
        <v>2.5000000000000001E-2</v>
      </c>
      <c r="AI1424" s="4">
        <f t="shared" si="91"/>
        <v>1.0499999999999999E-2</v>
      </c>
      <c r="AK1424" s="10">
        <f>Q1424*(0.0251*(2.5^3.076))+R1424*(0.0251*(7.5^3.076))+S1424*(0.0251*(15^3.076))</f>
        <v>0.42047210410157781</v>
      </c>
    </row>
    <row r="1425" spans="1:37" ht="12.75" customHeight="1">
      <c r="A1425" s="12">
        <v>105</v>
      </c>
      <c r="B1425" s="12">
        <v>7</v>
      </c>
      <c r="C1425" s="12">
        <v>1</v>
      </c>
      <c r="D1425" s="5">
        <v>39491</v>
      </c>
      <c r="E1425" s="6" t="s">
        <v>37</v>
      </c>
      <c r="F1425" s="12" t="s">
        <v>38</v>
      </c>
      <c r="G1425" s="4" t="s">
        <v>38</v>
      </c>
      <c r="H1425" s="12" t="s">
        <v>39</v>
      </c>
      <c r="I1425" s="12" t="s">
        <v>67</v>
      </c>
      <c r="J1425" s="12" t="s">
        <v>41</v>
      </c>
      <c r="K1425" s="11">
        <v>24</v>
      </c>
      <c r="L1425" s="4" t="str">
        <f t="shared" si="88"/>
        <v>20-25</v>
      </c>
      <c r="M1425" s="12" t="s">
        <v>42</v>
      </c>
      <c r="N1425" s="12">
        <v>6</v>
      </c>
      <c r="O1425" s="12" t="s">
        <v>59</v>
      </c>
      <c r="P1425" s="6" t="s">
        <v>46</v>
      </c>
      <c r="Q1425" s="7">
        <v>1</v>
      </c>
      <c r="AE1425" s="4">
        <f t="shared" si="89"/>
        <v>2.5</v>
      </c>
      <c r="AF1425" s="8">
        <f t="shared" si="90"/>
        <v>1</v>
      </c>
      <c r="AG1425" s="8">
        <v>0.15</v>
      </c>
      <c r="AH1425" s="4">
        <f t="shared" si="91"/>
        <v>2.5000000000000001E-2</v>
      </c>
      <c r="AI1425" s="4">
        <f t="shared" si="91"/>
        <v>3.7499999999999999E-3</v>
      </c>
      <c r="AK1425" s="10">
        <f>Q1425*(0.0093*(2.5^3.07))+R1425*(0.0093*(7.5^3.07))+S1425*(0.0093*(15^3.07))+T1425*(0.0126*(25^3.0673))</f>
        <v>0.15493829594967426</v>
      </c>
    </row>
    <row r="1426" spans="1:37" ht="12.75" customHeight="1">
      <c r="A1426" s="12">
        <v>105</v>
      </c>
      <c r="B1426" s="12">
        <v>7</v>
      </c>
      <c r="C1426" s="12">
        <v>1</v>
      </c>
      <c r="D1426" s="5">
        <v>39491</v>
      </c>
      <c r="E1426" s="6" t="s">
        <v>37</v>
      </c>
      <c r="F1426" s="12" t="s">
        <v>38</v>
      </c>
      <c r="G1426" s="4" t="s">
        <v>38</v>
      </c>
      <c r="H1426" s="12" t="s">
        <v>39</v>
      </c>
      <c r="I1426" s="12" t="s">
        <v>67</v>
      </c>
      <c r="J1426" s="12" t="s">
        <v>41</v>
      </c>
      <c r="K1426" s="11">
        <v>24</v>
      </c>
      <c r="L1426" s="4" t="str">
        <f t="shared" si="88"/>
        <v>20-25</v>
      </c>
      <c r="M1426" s="12" t="s">
        <v>42</v>
      </c>
      <c r="N1426" s="12">
        <v>7</v>
      </c>
      <c r="O1426" s="12" t="s">
        <v>51</v>
      </c>
      <c r="P1426" s="6" t="s">
        <v>48</v>
      </c>
      <c r="T1426" s="15">
        <v>1</v>
      </c>
      <c r="AE1426" s="4">
        <f t="shared" si="89"/>
        <v>25</v>
      </c>
      <c r="AF1426" s="8">
        <f t="shared" si="90"/>
        <v>1</v>
      </c>
      <c r="AG1426" s="8">
        <v>381.64</v>
      </c>
      <c r="AH1426" s="4">
        <f t="shared" si="91"/>
        <v>2.5000000000000001E-2</v>
      </c>
      <c r="AI1426" s="4">
        <f t="shared" si="91"/>
        <v>9.5410000000000004</v>
      </c>
      <c r="AK1426" s="10">
        <f>Q1426*(0.0337*(2.5^2.9))+R1426*(0.0337*(7.5^2.9))+S1426*(0.0337*(15^2.9))+T1426*(0.0337*(25^2.9))+U1426*(0.0337*(35^2.9))</f>
        <v>381.64179165528623</v>
      </c>
    </row>
    <row r="1427" spans="1:37" ht="12.75" customHeight="1">
      <c r="A1427" s="12">
        <v>105</v>
      </c>
      <c r="B1427" s="12">
        <v>7</v>
      </c>
      <c r="C1427" s="12">
        <v>1</v>
      </c>
      <c r="D1427" s="5">
        <v>39491</v>
      </c>
      <c r="E1427" s="6" t="s">
        <v>37</v>
      </c>
      <c r="F1427" s="12" t="s">
        <v>38</v>
      </c>
      <c r="G1427" s="4" t="s">
        <v>38</v>
      </c>
      <c r="H1427" s="12" t="s">
        <v>39</v>
      </c>
      <c r="I1427" s="12" t="s">
        <v>67</v>
      </c>
      <c r="J1427" s="12" t="s">
        <v>41</v>
      </c>
      <c r="K1427" s="11">
        <v>24</v>
      </c>
      <c r="L1427" s="4" t="str">
        <f t="shared" si="88"/>
        <v>20-25</v>
      </c>
      <c r="M1427" s="12" t="s">
        <v>42</v>
      </c>
      <c r="N1427" s="12">
        <v>8</v>
      </c>
      <c r="O1427" s="12" t="s">
        <v>80</v>
      </c>
      <c r="P1427" s="12" t="s">
        <v>81</v>
      </c>
      <c r="Q1427" s="7">
        <v>3</v>
      </c>
      <c r="AE1427" s="4">
        <f t="shared" si="89"/>
        <v>2.5</v>
      </c>
      <c r="AF1427" s="8">
        <f t="shared" si="90"/>
        <v>3</v>
      </c>
      <c r="AG1427" s="8">
        <v>0.91</v>
      </c>
      <c r="AH1427" s="4">
        <f t="shared" si="91"/>
        <v>7.4999999999999997E-2</v>
      </c>
      <c r="AI1427" s="4">
        <f t="shared" si="91"/>
        <v>2.2749999999999999E-2</v>
      </c>
      <c r="AK1427" s="10">
        <f>Q1427*(0.0202*(2.5^2.9595))+R1427*(0.0202*(7.5^2.9595))+S1427*(0.0202*(15^2.9595))+T1427*(0.0202*(25^2.9595))</f>
        <v>0.91238067889973151</v>
      </c>
    </row>
    <row r="1428" spans="1:37" ht="12.75" customHeight="1">
      <c r="A1428" s="12">
        <v>105</v>
      </c>
      <c r="B1428" s="12">
        <v>7</v>
      </c>
      <c r="C1428" s="12">
        <v>1</v>
      </c>
      <c r="D1428" s="5">
        <v>39491</v>
      </c>
      <c r="E1428" s="6" t="s">
        <v>37</v>
      </c>
      <c r="F1428" s="12" t="s">
        <v>38</v>
      </c>
      <c r="G1428" s="4" t="s">
        <v>38</v>
      </c>
      <c r="H1428" s="12" t="s">
        <v>39</v>
      </c>
      <c r="I1428" s="12" t="s">
        <v>67</v>
      </c>
      <c r="J1428" s="12" t="s">
        <v>41</v>
      </c>
      <c r="K1428" s="11">
        <v>24</v>
      </c>
      <c r="L1428" s="4" t="str">
        <f t="shared" si="88"/>
        <v>20-25</v>
      </c>
      <c r="M1428" s="12" t="s">
        <v>42</v>
      </c>
      <c r="N1428" s="12">
        <v>9</v>
      </c>
      <c r="O1428" s="12" t="s">
        <v>49</v>
      </c>
      <c r="P1428" s="6" t="s">
        <v>46</v>
      </c>
      <c r="Q1428" s="15">
        <v>1</v>
      </c>
      <c r="AE1428" s="4">
        <f t="shared" si="89"/>
        <v>2.5</v>
      </c>
      <c r="AF1428" s="8">
        <f t="shared" si="90"/>
        <v>1</v>
      </c>
      <c r="AG1428" s="8">
        <v>0.16</v>
      </c>
      <c r="AH1428" s="4">
        <f t="shared" si="91"/>
        <v>2.5000000000000001E-2</v>
      </c>
      <c r="AI1428" s="4">
        <f t="shared" si="91"/>
        <v>4.0000000000000001E-3</v>
      </c>
      <c r="AK1428" s="10">
        <f>Q1428*(0.007*(2.5^3.39))+R1428*(0.0126*(7.5^3.0673))+S1428*(0.0126*(15^3.0673))+T1428*(0.0126*(25^3.0673))+U1428*(0.0126*(35^3.0673))</f>
        <v>0.1563560424508863</v>
      </c>
    </row>
    <row r="1429" spans="1:37" ht="12.75" customHeight="1">
      <c r="A1429" s="12">
        <v>105</v>
      </c>
      <c r="B1429" s="12">
        <v>7</v>
      </c>
      <c r="C1429" s="12">
        <v>1</v>
      </c>
      <c r="D1429" s="5">
        <v>39491</v>
      </c>
      <c r="E1429" s="6" t="s">
        <v>37</v>
      </c>
      <c r="F1429" s="12" t="s">
        <v>38</v>
      </c>
      <c r="G1429" s="4" t="s">
        <v>38</v>
      </c>
      <c r="H1429" s="12" t="s">
        <v>39</v>
      </c>
      <c r="I1429" s="12" t="s">
        <v>67</v>
      </c>
      <c r="J1429" s="12" t="s">
        <v>41</v>
      </c>
      <c r="K1429" s="11">
        <v>24</v>
      </c>
      <c r="L1429" s="4" t="str">
        <f t="shared" si="88"/>
        <v>20-25</v>
      </c>
      <c r="M1429" s="12" t="s">
        <v>42</v>
      </c>
      <c r="N1429" s="12">
        <v>10</v>
      </c>
      <c r="O1429" s="12" t="s">
        <v>55</v>
      </c>
      <c r="P1429" s="6" t="s">
        <v>56</v>
      </c>
      <c r="Q1429" s="15">
        <v>28</v>
      </c>
      <c r="AE1429" s="4">
        <f t="shared" si="89"/>
        <v>2.5</v>
      </c>
      <c r="AF1429" s="8">
        <f t="shared" si="90"/>
        <v>28</v>
      </c>
      <c r="AG1429" s="8">
        <v>4.88</v>
      </c>
      <c r="AH1429" s="4">
        <f t="shared" si="91"/>
        <v>0.7</v>
      </c>
      <c r="AI1429" s="4">
        <f t="shared" si="91"/>
        <v>0.122</v>
      </c>
      <c r="AK1429" s="10">
        <f>Q1429*(0.0109*(2.5^3.0249))+R1429*(0.0109*(7.5^3.0249))</f>
        <v>4.87880276768231</v>
      </c>
    </row>
    <row r="1430" spans="1:37" ht="12.75" customHeight="1">
      <c r="A1430" s="12">
        <v>105</v>
      </c>
      <c r="B1430" s="12">
        <v>7</v>
      </c>
      <c r="C1430" s="12">
        <v>1</v>
      </c>
      <c r="D1430" s="5">
        <v>39491</v>
      </c>
      <c r="E1430" s="6" t="s">
        <v>37</v>
      </c>
      <c r="F1430" s="12" t="s">
        <v>38</v>
      </c>
      <c r="G1430" s="4" t="s">
        <v>38</v>
      </c>
      <c r="H1430" s="12" t="s">
        <v>39</v>
      </c>
      <c r="I1430" s="12" t="s">
        <v>67</v>
      </c>
      <c r="J1430" s="12" t="s">
        <v>41</v>
      </c>
      <c r="K1430" s="11">
        <v>24</v>
      </c>
      <c r="L1430" s="4" t="str">
        <f t="shared" si="88"/>
        <v>20-25</v>
      </c>
      <c r="M1430" s="12" t="s">
        <v>42</v>
      </c>
      <c r="N1430" s="12">
        <v>11</v>
      </c>
      <c r="O1430" s="12" t="s">
        <v>71</v>
      </c>
      <c r="P1430" s="6" t="s">
        <v>46</v>
      </c>
      <c r="Q1430" s="15">
        <v>4</v>
      </c>
      <c r="AE1430" s="4">
        <f t="shared" si="89"/>
        <v>2.5</v>
      </c>
      <c r="AF1430" s="8">
        <f t="shared" si="90"/>
        <v>4</v>
      </c>
      <c r="AG1430" s="8">
        <v>0.56000000000000005</v>
      </c>
      <c r="AH1430" s="4">
        <f t="shared" si="91"/>
        <v>0.1</v>
      </c>
      <c r="AI1430" s="4">
        <f t="shared" si="91"/>
        <v>1.4000000000000002E-2</v>
      </c>
      <c r="AK1430" s="10">
        <f>Q1430*(0.0089*(2.5^3))+R1430*(0.0089*(7.5^3))</f>
        <v>0.55625000000000002</v>
      </c>
    </row>
    <row r="1431" spans="1:37" ht="12.75" customHeight="1">
      <c r="A1431" s="12">
        <v>105</v>
      </c>
      <c r="B1431" s="12">
        <v>7</v>
      </c>
      <c r="C1431" s="12">
        <v>1</v>
      </c>
      <c r="D1431" s="5">
        <v>39491</v>
      </c>
      <c r="E1431" s="6" t="s">
        <v>37</v>
      </c>
      <c r="F1431" s="12" t="s">
        <v>38</v>
      </c>
      <c r="G1431" s="4" t="s">
        <v>38</v>
      </c>
      <c r="H1431" s="12" t="s">
        <v>39</v>
      </c>
      <c r="I1431" s="12" t="s">
        <v>67</v>
      </c>
      <c r="J1431" s="12" t="s">
        <v>41</v>
      </c>
      <c r="K1431" s="11">
        <v>24</v>
      </c>
      <c r="L1431" s="4" t="str">
        <f t="shared" si="88"/>
        <v>20-25</v>
      </c>
      <c r="M1431" s="12" t="s">
        <v>42</v>
      </c>
      <c r="N1431" s="12">
        <v>12</v>
      </c>
      <c r="O1431" s="12" t="s">
        <v>50</v>
      </c>
      <c r="P1431" s="6" t="s">
        <v>46</v>
      </c>
      <c r="Q1431" s="15">
        <v>2</v>
      </c>
      <c r="AE1431" s="4">
        <f t="shared" si="89"/>
        <v>2.5</v>
      </c>
      <c r="AF1431" s="8">
        <f t="shared" si="90"/>
        <v>2</v>
      </c>
      <c r="AG1431" s="8">
        <v>0.53</v>
      </c>
      <c r="AH1431" s="4">
        <f t="shared" si="91"/>
        <v>0.05</v>
      </c>
      <c r="AI1431" s="4">
        <f t="shared" si="91"/>
        <v>1.3250000000000001E-2</v>
      </c>
      <c r="AK1431" s="10">
        <f>Q1431*(0.0194*(2.5^2.8528))+R1431*(0.0194*(7.5^2.8528))+S1431*(0.0194*(15^2.8528))</f>
        <v>0.52975489987716406</v>
      </c>
    </row>
    <row r="1432" spans="1:37" ht="12.75" customHeight="1">
      <c r="A1432" s="12">
        <v>105</v>
      </c>
      <c r="B1432" s="12">
        <v>7</v>
      </c>
      <c r="C1432" s="12">
        <v>1</v>
      </c>
      <c r="D1432" s="5">
        <v>39491</v>
      </c>
      <c r="E1432" s="6" t="s">
        <v>37</v>
      </c>
      <c r="F1432" s="12" t="s">
        <v>38</v>
      </c>
      <c r="G1432" s="4" t="s">
        <v>38</v>
      </c>
      <c r="H1432" s="12" t="s">
        <v>39</v>
      </c>
      <c r="I1432" s="12" t="s">
        <v>67</v>
      </c>
      <c r="J1432" s="12" t="s">
        <v>41</v>
      </c>
      <c r="K1432" s="11">
        <v>24</v>
      </c>
      <c r="L1432" s="4" t="str">
        <f t="shared" si="88"/>
        <v>20-25</v>
      </c>
      <c r="M1432" s="12" t="s">
        <v>42</v>
      </c>
      <c r="N1432" s="12">
        <v>13</v>
      </c>
      <c r="O1432" s="12" t="s">
        <v>66</v>
      </c>
      <c r="P1432" s="12" t="s">
        <v>46</v>
      </c>
      <c r="Q1432" s="15">
        <v>1</v>
      </c>
      <c r="R1432" s="7">
        <v>1</v>
      </c>
      <c r="AE1432" s="4">
        <f t="shared" si="89"/>
        <v>5</v>
      </c>
      <c r="AF1432" s="8">
        <f t="shared" si="90"/>
        <v>2</v>
      </c>
      <c r="AG1432" s="8">
        <v>6.58</v>
      </c>
      <c r="AH1432" s="4">
        <f t="shared" si="91"/>
        <v>0.05</v>
      </c>
      <c r="AI1432" s="4">
        <f t="shared" si="91"/>
        <v>0.16450000000000001</v>
      </c>
      <c r="AK1432" s="10">
        <f>Q1432*(0.0213*(2.5^2.8235))+R1432*(0.0213*(7.5^2.8235))</f>
        <v>6.5798453539832265</v>
      </c>
    </row>
    <row r="1433" spans="1:37" ht="12.75" customHeight="1">
      <c r="A1433" s="12">
        <v>105</v>
      </c>
      <c r="B1433" s="12">
        <v>7</v>
      </c>
      <c r="C1433" s="12">
        <v>1</v>
      </c>
      <c r="D1433" s="5">
        <v>39491</v>
      </c>
      <c r="E1433" s="6" t="s">
        <v>37</v>
      </c>
      <c r="F1433" s="12" t="s">
        <v>38</v>
      </c>
      <c r="G1433" s="4" t="s">
        <v>38</v>
      </c>
      <c r="H1433" s="12" t="s">
        <v>39</v>
      </c>
      <c r="I1433" s="12" t="s">
        <v>67</v>
      </c>
      <c r="J1433" s="12" t="s">
        <v>41</v>
      </c>
      <c r="K1433" s="11">
        <v>24</v>
      </c>
      <c r="L1433" s="4" t="str">
        <f t="shared" si="88"/>
        <v>20-25</v>
      </c>
      <c r="M1433" s="12" t="s">
        <v>42</v>
      </c>
      <c r="N1433" s="12">
        <v>14</v>
      </c>
      <c r="O1433" s="12" t="s">
        <v>72</v>
      </c>
      <c r="P1433" s="6" t="s">
        <v>46</v>
      </c>
      <c r="Q1433" s="15">
        <v>1</v>
      </c>
      <c r="AE1433" s="4">
        <f t="shared" si="89"/>
        <v>2.5</v>
      </c>
      <c r="AF1433" s="8">
        <f t="shared" si="90"/>
        <v>1</v>
      </c>
      <c r="AG1433" s="8">
        <v>0.21</v>
      </c>
      <c r="AH1433" s="4">
        <f t="shared" si="91"/>
        <v>2.5000000000000001E-2</v>
      </c>
      <c r="AI1433" s="4">
        <f t="shared" si="91"/>
        <v>5.2499999999999995E-3</v>
      </c>
      <c r="AK1433" s="10">
        <f>Q1433*(0.0128*(2.5^3.036))+R1433*(0.0128*(7.5^3.036))+S1433*(0.0128*(15^3.036))</f>
        <v>0.20670731032441741</v>
      </c>
    </row>
    <row r="1434" spans="1:37" ht="12.75" customHeight="1">
      <c r="A1434" s="12">
        <v>106</v>
      </c>
      <c r="B1434" s="12">
        <v>7</v>
      </c>
      <c r="C1434" s="12">
        <v>2</v>
      </c>
      <c r="D1434" s="5">
        <v>39491</v>
      </c>
      <c r="E1434" s="6" t="s">
        <v>73</v>
      </c>
      <c r="F1434" s="12" t="s">
        <v>74</v>
      </c>
      <c r="G1434" s="4" t="s">
        <v>74</v>
      </c>
      <c r="H1434" s="12" t="s">
        <v>155</v>
      </c>
      <c r="I1434" s="12" t="s">
        <v>40</v>
      </c>
      <c r="J1434" s="12" t="s">
        <v>41</v>
      </c>
      <c r="K1434" s="11">
        <v>15</v>
      </c>
      <c r="L1434" s="4" t="str">
        <f t="shared" si="88"/>
        <v>10-15</v>
      </c>
      <c r="M1434" s="12" t="s">
        <v>42</v>
      </c>
      <c r="N1434" s="12">
        <v>1</v>
      </c>
      <c r="O1434" s="12" t="s">
        <v>77</v>
      </c>
      <c r="P1434" s="6" t="s">
        <v>48</v>
      </c>
      <c r="U1434" s="7">
        <v>1</v>
      </c>
      <c r="AE1434" s="4">
        <f t="shared" si="89"/>
        <v>35</v>
      </c>
      <c r="AF1434" s="8">
        <f t="shared" si="90"/>
        <v>1</v>
      </c>
      <c r="AG1434" s="8">
        <v>1107.6199999999999</v>
      </c>
      <c r="AH1434" s="4">
        <f t="shared" si="91"/>
        <v>2.5000000000000001E-2</v>
      </c>
      <c r="AI1434" s="4">
        <f t="shared" si="91"/>
        <v>27.690499999999997</v>
      </c>
      <c r="AK1434" s="10">
        <f>R1434*(0.0428*(7.5^2.858))+S1434*(0.0428*(15^2.858))+T1434*(0.0428*(25^2.858))+U1434*(0.0428*(35^2.858))</f>
        <v>1107.6185990258091</v>
      </c>
    </row>
    <row r="1435" spans="1:37" ht="12.75" customHeight="1">
      <c r="A1435" s="12">
        <v>106</v>
      </c>
      <c r="B1435" s="12">
        <v>7</v>
      </c>
      <c r="C1435" s="12">
        <v>2</v>
      </c>
      <c r="D1435" s="5">
        <v>39491</v>
      </c>
      <c r="E1435" s="6" t="s">
        <v>73</v>
      </c>
      <c r="F1435" s="12" t="s">
        <v>74</v>
      </c>
      <c r="G1435" s="4" t="s">
        <v>74</v>
      </c>
      <c r="H1435" s="12" t="s">
        <v>155</v>
      </c>
      <c r="I1435" s="12" t="s">
        <v>40</v>
      </c>
      <c r="J1435" s="12" t="s">
        <v>41</v>
      </c>
      <c r="K1435" s="11">
        <v>15</v>
      </c>
      <c r="L1435" s="4" t="str">
        <f t="shared" si="88"/>
        <v>10-15</v>
      </c>
      <c r="M1435" s="12" t="s">
        <v>42</v>
      </c>
      <c r="N1435" s="12">
        <v>2</v>
      </c>
      <c r="O1435" s="12" t="s">
        <v>79</v>
      </c>
      <c r="P1435" s="12" t="s">
        <v>54</v>
      </c>
      <c r="U1435" s="7">
        <v>1</v>
      </c>
      <c r="AE1435" s="4">
        <f t="shared" si="89"/>
        <v>35</v>
      </c>
      <c r="AF1435" s="8">
        <f t="shared" si="90"/>
        <v>1</v>
      </c>
      <c r="AG1435" s="8">
        <v>872.21</v>
      </c>
      <c r="AH1435" s="4">
        <f t="shared" si="91"/>
        <v>2.5000000000000001E-2</v>
      </c>
      <c r="AI1435" s="4">
        <f t="shared" si="91"/>
        <v>21.805250000000001</v>
      </c>
      <c r="AK1435" s="10">
        <f>Q1435*(0.024*(2.5^2.93))+R1435*(0.024*(7.5^2.93))+S1435*(0.0225*((15/1.03416)^3))+T1435*(0.0225*((25/1.03416)^3))+U1435*(0.0225*((35/1.03416)^3))</f>
        <v>872.21478418319157</v>
      </c>
    </row>
    <row r="1436" spans="1:37" ht="12.75" customHeight="1">
      <c r="A1436" s="12">
        <v>106</v>
      </c>
      <c r="B1436" s="12">
        <v>7</v>
      </c>
      <c r="C1436" s="12">
        <v>2</v>
      </c>
      <c r="D1436" s="5">
        <v>39491</v>
      </c>
      <c r="E1436" s="6" t="s">
        <v>73</v>
      </c>
      <c r="F1436" s="12" t="s">
        <v>74</v>
      </c>
      <c r="G1436" s="4" t="s">
        <v>74</v>
      </c>
      <c r="H1436" s="12" t="s">
        <v>155</v>
      </c>
      <c r="I1436" s="12" t="s">
        <v>40</v>
      </c>
      <c r="J1436" s="12" t="s">
        <v>41</v>
      </c>
      <c r="K1436" s="11">
        <v>15</v>
      </c>
      <c r="L1436" s="4" t="str">
        <f t="shared" si="88"/>
        <v>10-15</v>
      </c>
      <c r="M1436" s="12" t="s">
        <v>42</v>
      </c>
      <c r="N1436" s="12">
        <v>3</v>
      </c>
      <c r="O1436" s="12" t="s">
        <v>136</v>
      </c>
      <c r="P1436" s="6" t="s">
        <v>46</v>
      </c>
      <c r="Q1436" s="15">
        <v>5</v>
      </c>
      <c r="AE1436" s="4">
        <f t="shared" si="89"/>
        <v>2.5</v>
      </c>
      <c r="AF1436" s="8">
        <f t="shared" si="90"/>
        <v>5</v>
      </c>
      <c r="AG1436" s="8">
        <v>0.71</v>
      </c>
      <c r="AH1436" s="4">
        <f t="shared" si="91"/>
        <v>0.125</v>
      </c>
      <c r="AI1436" s="4">
        <f t="shared" si="91"/>
        <v>1.7749999999999998E-2</v>
      </c>
      <c r="AK1436" s="10">
        <f>Q1436*(0.008*(2.5^3.137))</f>
        <v>0.70859453499444436</v>
      </c>
    </row>
    <row r="1437" spans="1:37" ht="12.75" customHeight="1">
      <c r="A1437" s="12">
        <v>106</v>
      </c>
      <c r="B1437" s="12">
        <v>7</v>
      </c>
      <c r="C1437" s="12">
        <v>2</v>
      </c>
      <c r="D1437" s="5">
        <v>39491</v>
      </c>
      <c r="E1437" s="6" t="s">
        <v>73</v>
      </c>
      <c r="F1437" s="12" t="s">
        <v>74</v>
      </c>
      <c r="G1437" s="4" t="s">
        <v>74</v>
      </c>
      <c r="H1437" s="12" t="s">
        <v>155</v>
      </c>
      <c r="I1437" s="12" t="s">
        <v>40</v>
      </c>
      <c r="J1437" s="12" t="s">
        <v>41</v>
      </c>
      <c r="K1437" s="11">
        <v>15</v>
      </c>
      <c r="L1437" s="4" t="str">
        <f t="shared" si="88"/>
        <v>10-15</v>
      </c>
      <c r="M1437" s="12" t="s">
        <v>42</v>
      </c>
      <c r="N1437" s="12">
        <v>4</v>
      </c>
      <c r="O1437" s="12" t="s">
        <v>72</v>
      </c>
      <c r="P1437" s="6" t="s">
        <v>46</v>
      </c>
      <c r="Q1437" s="15">
        <v>1</v>
      </c>
      <c r="AE1437" s="4">
        <f t="shared" si="89"/>
        <v>2.5</v>
      </c>
      <c r="AF1437" s="8">
        <f t="shared" si="90"/>
        <v>1</v>
      </c>
      <c r="AG1437" s="8">
        <v>0.21</v>
      </c>
      <c r="AH1437" s="4">
        <f t="shared" si="91"/>
        <v>2.5000000000000001E-2</v>
      </c>
      <c r="AI1437" s="4">
        <f t="shared" si="91"/>
        <v>5.2499999999999995E-3</v>
      </c>
      <c r="AK1437" s="10">
        <f>Q1437*(0.0128*(2.5^3.036))+R1437*(0.0128*(7.5^3.036))+S1437*(0.0128*(15^3.036))</f>
        <v>0.20670731032441741</v>
      </c>
    </row>
    <row r="1438" spans="1:37" ht="12.75" customHeight="1">
      <c r="A1438" s="12">
        <v>106</v>
      </c>
      <c r="B1438" s="12">
        <v>7</v>
      </c>
      <c r="C1438" s="12">
        <v>2</v>
      </c>
      <c r="D1438" s="5">
        <v>39491</v>
      </c>
      <c r="E1438" s="6" t="s">
        <v>73</v>
      </c>
      <c r="F1438" s="12" t="s">
        <v>74</v>
      </c>
      <c r="G1438" s="4" t="s">
        <v>74</v>
      </c>
      <c r="H1438" s="12" t="s">
        <v>155</v>
      </c>
      <c r="I1438" s="12" t="s">
        <v>40</v>
      </c>
      <c r="J1438" s="12" t="s">
        <v>41</v>
      </c>
      <c r="K1438" s="11">
        <v>15</v>
      </c>
      <c r="L1438" s="4" t="str">
        <f t="shared" si="88"/>
        <v>10-15</v>
      </c>
      <c r="M1438" s="12" t="s">
        <v>42</v>
      </c>
      <c r="N1438" s="12">
        <v>5</v>
      </c>
      <c r="O1438" s="12" t="s">
        <v>71</v>
      </c>
      <c r="P1438" s="6" t="s">
        <v>46</v>
      </c>
      <c r="Q1438" s="15">
        <v>1</v>
      </c>
      <c r="AE1438" s="4">
        <f t="shared" si="89"/>
        <v>2.5</v>
      </c>
      <c r="AF1438" s="8">
        <f t="shared" si="90"/>
        <v>1</v>
      </c>
      <c r="AG1438" s="8">
        <v>0.14000000000000001</v>
      </c>
      <c r="AH1438" s="4">
        <f t="shared" si="91"/>
        <v>2.5000000000000001E-2</v>
      </c>
      <c r="AI1438" s="4">
        <f t="shared" si="91"/>
        <v>3.5000000000000005E-3</v>
      </c>
      <c r="AK1438" s="10">
        <f>Q1438*(0.0089*(2.5^3))+R1438*(0.0089*(7.5^3))</f>
        <v>0.13906250000000001</v>
      </c>
    </row>
    <row r="1439" spans="1:37" ht="12.75" customHeight="1">
      <c r="A1439" s="12">
        <v>106</v>
      </c>
      <c r="B1439" s="12">
        <v>7</v>
      </c>
      <c r="C1439" s="12">
        <v>2</v>
      </c>
      <c r="D1439" s="5">
        <v>39491</v>
      </c>
      <c r="E1439" s="6" t="s">
        <v>73</v>
      </c>
      <c r="F1439" s="12" t="s">
        <v>74</v>
      </c>
      <c r="G1439" s="4" t="s">
        <v>74</v>
      </c>
      <c r="H1439" s="12" t="s">
        <v>155</v>
      </c>
      <c r="I1439" s="12" t="s">
        <v>40</v>
      </c>
      <c r="J1439" s="12" t="s">
        <v>41</v>
      </c>
      <c r="K1439" s="11">
        <v>15</v>
      </c>
      <c r="L1439" s="4" t="str">
        <f t="shared" si="88"/>
        <v>10-15</v>
      </c>
      <c r="M1439" s="12" t="s">
        <v>42</v>
      </c>
      <c r="N1439" s="12">
        <v>6</v>
      </c>
      <c r="O1439" s="12" t="s">
        <v>55</v>
      </c>
      <c r="P1439" s="6" t="s">
        <v>56</v>
      </c>
      <c r="Q1439" s="15">
        <v>1</v>
      </c>
      <c r="AE1439" s="4">
        <f t="shared" si="89"/>
        <v>2.5</v>
      </c>
      <c r="AF1439" s="8">
        <f t="shared" si="90"/>
        <v>1</v>
      </c>
      <c r="AG1439" s="8">
        <v>0.17</v>
      </c>
      <c r="AH1439" s="4">
        <f t="shared" si="91"/>
        <v>2.5000000000000001E-2</v>
      </c>
      <c r="AI1439" s="4">
        <f t="shared" si="91"/>
        <v>4.2500000000000003E-3</v>
      </c>
      <c r="AK1439" s="10">
        <f>Q1439*(0.0109*(2.5^3.0249))+R1439*(0.0109*(7.5^3.0249))</f>
        <v>0.17424295598865394</v>
      </c>
    </row>
    <row r="1440" spans="1:37" ht="12.75" customHeight="1">
      <c r="A1440" s="12">
        <v>107</v>
      </c>
      <c r="B1440" s="12">
        <v>7</v>
      </c>
      <c r="C1440" s="12">
        <v>2</v>
      </c>
      <c r="D1440" s="5">
        <v>39491</v>
      </c>
      <c r="E1440" s="6" t="s">
        <v>73</v>
      </c>
      <c r="F1440" s="12" t="s">
        <v>74</v>
      </c>
      <c r="G1440" s="4" t="s">
        <v>74</v>
      </c>
      <c r="H1440" s="12" t="s">
        <v>155</v>
      </c>
      <c r="I1440" s="12" t="s">
        <v>40</v>
      </c>
      <c r="J1440" s="12" t="s">
        <v>41</v>
      </c>
      <c r="K1440" s="11">
        <v>15</v>
      </c>
      <c r="L1440" s="4" t="str">
        <f t="shared" si="88"/>
        <v>10-15</v>
      </c>
      <c r="M1440" s="12" t="s">
        <v>42</v>
      </c>
      <c r="N1440" s="12">
        <v>1</v>
      </c>
      <c r="O1440" s="4" t="s">
        <v>95</v>
      </c>
      <c r="P1440" s="6" t="s">
        <v>56</v>
      </c>
      <c r="T1440" s="7">
        <v>3</v>
      </c>
      <c r="U1440" s="7">
        <v>10</v>
      </c>
      <c r="AE1440" s="4">
        <f t="shared" si="89"/>
        <v>32.700000000000003</v>
      </c>
      <c r="AF1440" s="8">
        <f t="shared" si="90"/>
        <v>13</v>
      </c>
      <c r="AG1440" s="8">
        <v>9400</v>
      </c>
      <c r="AH1440" s="4">
        <f t="shared" si="91"/>
        <v>0.32500000000000001</v>
      </c>
      <c r="AI1440" s="4">
        <f t="shared" si="91"/>
        <v>235</v>
      </c>
      <c r="AK1440" s="10">
        <f>S1440*(0.0204*(15^2.991))+T1440*(0.0204*(25^2.991))+U1440*(0.0204*(35^2.991))</f>
        <v>9400.0036106863809</v>
      </c>
    </row>
    <row r="1441" spans="1:37" ht="12.75" customHeight="1">
      <c r="A1441" s="12">
        <v>107</v>
      </c>
      <c r="B1441" s="12">
        <v>7</v>
      </c>
      <c r="C1441" s="12">
        <v>2</v>
      </c>
      <c r="D1441" s="5">
        <v>39491</v>
      </c>
      <c r="E1441" s="6" t="s">
        <v>73</v>
      </c>
      <c r="F1441" s="12" t="s">
        <v>74</v>
      </c>
      <c r="G1441" s="4" t="s">
        <v>74</v>
      </c>
      <c r="H1441" s="12" t="s">
        <v>155</v>
      </c>
      <c r="I1441" s="12" t="s">
        <v>40</v>
      </c>
      <c r="J1441" s="12" t="s">
        <v>41</v>
      </c>
      <c r="K1441" s="11">
        <v>15</v>
      </c>
      <c r="L1441" s="4" t="str">
        <f t="shared" si="88"/>
        <v>10-15</v>
      </c>
      <c r="M1441" s="12" t="s">
        <v>42</v>
      </c>
      <c r="N1441" s="12">
        <v>2</v>
      </c>
      <c r="O1441" s="6" t="s">
        <v>79</v>
      </c>
      <c r="P1441" s="12" t="s">
        <v>54</v>
      </c>
      <c r="U1441" s="7">
        <v>2</v>
      </c>
      <c r="AE1441" s="4">
        <f t="shared" si="89"/>
        <v>35</v>
      </c>
      <c r="AF1441" s="8">
        <f t="shared" si="90"/>
        <v>2</v>
      </c>
      <c r="AG1441" s="8">
        <v>1744.43</v>
      </c>
      <c r="AH1441" s="4">
        <f t="shared" si="91"/>
        <v>0.05</v>
      </c>
      <c r="AI1441" s="4">
        <f t="shared" si="91"/>
        <v>43.610750000000003</v>
      </c>
      <c r="AK1441" s="10">
        <f>Q1441*(0.024*(2.5^2.93))+R1441*(0.024*(7.5^2.93))+S1441*(0.0225*((15/1.03416)^3))+T1441*(0.0225*((25/1.03416)^3))+U1441*(0.0225*((35/1.03416)^3))</f>
        <v>1744.4295683663831</v>
      </c>
    </row>
    <row r="1442" spans="1:37" ht="12.75" customHeight="1">
      <c r="A1442" s="12">
        <v>107</v>
      </c>
      <c r="B1442" s="12">
        <v>7</v>
      </c>
      <c r="C1442" s="12">
        <v>2</v>
      </c>
      <c r="D1442" s="5">
        <v>39491</v>
      </c>
      <c r="E1442" s="6" t="s">
        <v>73</v>
      </c>
      <c r="F1442" s="12" t="s">
        <v>74</v>
      </c>
      <c r="G1442" s="4" t="s">
        <v>74</v>
      </c>
      <c r="H1442" s="12" t="s">
        <v>155</v>
      </c>
      <c r="I1442" s="12" t="s">
        <v>40</v>
      </c>
      <c r="J1442" s="12" t="s">
        <v>41</v>
      </c>
      <c r="K1442" s="11">
        <v>15</v>
      </c>
      <c r="L1442" s="4" t="str">
        <f t="shared" si="88"/>
        <v>10-15</v>
      </c>
      <c r="M1442" s="12" t="s">
        <v>42</v>
      </c>
      <c r="N1442" s="12">
        <v>3</v>
      </c>
      <c r="O1442" s="6" t="s">
        <v>53</v>
      </c>
      <c r="P1442" s="12" t="s">
        <v>54</v>
      </c>
      <c r="S1442" s="7">
        <v>2</v>
      </c>
      <c r="AE1442" s="4">
        <f t="shared" si="89"/>
        <v>15</v>
      </c>
      <c r="AF1442" s="8">
        <f t="shared" si="90"/>
        <v>2</v>
      </c>
      <c r="AG1442" s="8">
        <v>112.12</v>
      </c>
      <c r="AH1442" s="4">
        <f t="shared" si="91"/>
        <v>0.05</v>
      </c>
      <c r="AI1442" s="4">
        <f t="shared" si="91"/>
        <v>2.8029999999999999</v>
      </c>
      <c r="AJ1442" s="13"/>
      <c r="AK1442" s="10">
        <f>Q1442*(0.026*(2.5^2.87))+R1442*(0.026*(7.5^2.87))+S1442*(0.0236*((15/1.1)^2.975))+T1442*(0.0236*((25/1.1)^2.975))+U1442*(0.0236*((35/1.1)^2.975))</f>
        <v>112.11668697851727</v>
      </c>
    </row>
    <row r="1443" spans="1:37" ht="12.75" customHeight="1">
      <c r="A1443" s="12">
        <v>107</v>
      </c>
      <c r="B1443" s="12">
        <v>7</v>
      </c>
      <c r="C1443" s="12">
        <v>2</v>
      </c>
      <c r="D1443" s="5">
        <v>39491</v>
      </c>
      <c r="E1443" s="6" t="s">
        <v>73</v>
      </c>
      <c r="F1443" s="12" t="s">
        <v>74</v>
      </c>
      <c r="G1443" s="4" t="s">
        <v>74</v>
      </c>
      <c r="H1443" s="12" t="s">
        <v>155</v>
      </c>
      <c r="I1443" s="12" t="s">
        <v>40</v>
      </c>
      <c r="J1443" s="12" t="s">
        <v>41</v>
      </c>
      <c r="K1443" s="11">
        <v>15</v>
      </c>
      <c r="L1443" s="4" t="str">
        <f t="shared" si="88"/>
        <v>10-15</v>
      </c>
      <c r="M1443" s="12" t="s">
        <v>42</v>
      </c>
      <c r="N1443" s="12">
        <v>4</v>
      </c>
      <c r="O1443" s="4" t="s">
        <v>59</v>
      </c>
      <c r="P1443" s="6" t="s">
        <v>46</v>
      </c>
      <c r="Q1443" s="7">
        <v>5</v>
      </c>
      <c r="AE1443" s="4">
        <f t="shared" si="89"/>
        <v>2.5</v>
      </c>
      <c r="AF1443" s="8">
        <f t="shared" si="90"/>
        <v>5</v>
      </c>
      <c r="AG1443" s="8">
        <v>0.77</v>
      </c>
      <c r="AH1443" s="4">
        <f t="shared" si="91"/>
        <v>0.125</v>
      </c>
      <c r="AI1443" s="4">
        <f t="shared" si="91"/>
        <v>1.925E-2</v>
      </c>
      <c r="AK1443" s="10">
        <f>Q1443*(0.0093*(2.5^3.07))+R1443*(0.0093*(7.5^3.07))+S1443*(0.0093*(15^3.07))+T1443*(0.0126*(25^3.0673))</f>
        <v>0.77469147974837127</v>
      </c>
    </row>
    <row r="1444" spans="1:37" ht="12.75" customHeight="1">
      <c r="A1444" s="12">
        <v>107</v>
      </c>
      <c r="B1444" s="12">
        <v>7</v>
      </c>
      <c r="C1444" s="12">
        <v>2</v>
      </c>
      <c r="D1444" s="5">
        <v>39491</v>
      </c>
      <c r="E1444" s="6" t="s">
        <v>73</v>
      </c>
      <c r="F1444" s="12" t="s">
        <v>74</v>
      </c>
      <c r="G1444" s="4" t="s">
        <v>74</v>
      </c>
      <c r="H1444" s="12" t="s">
        <v>155</v>
      </c>
      <c r="I1444" s="12" t="s">
        <v>40</v>
      </c>
      <c r="J1444" s="12" t="s">
        <v>41</v>
      </c>
      <c r="K1444" s="11">
        <v>15</v>
      </c>
      <c r="L1444" s="4" t="str">
        <f t="shared" si="88"/>
        <v>10-15</v>
      </c>
      <c r="M1444" s="12" t="s">
        <v>42</v>
      </c>
      <c r="N1444" s="12">
        <v>5</v>
      </c>
      <c r="O1444" s="12" t="s">
        <v>71</v>
      </c>
      <c r="P1444" s="6" t="s">
        <v>46</v>
      </c>
      <c r="Q1444" s="7">
        <v>3</v>
      </c>
      <c r="AE1444" s="4">
        <f t="shared" si="89"/>
        <v>2.5</v>
      </c>
      <c r="AF1444" s="8">
        <f t="shared" si="90"/>
        <v>3</v>
      </c>
      <c r="AG1444" s="8">
        <v>0.42</v>
      </c>
      <c r="AH1444" s="4">
        <f t="shared" si="91"/>
        <v>7.4999999999999997E-2</v>
      </c>
      <c r="AI1444" s="4">
        <f t="shared" si="91"/>
        <v>1.0499999999999999E-2</v>
      </c>
      <c r="AK1444" s="10">
        <f>Q1444*(0.0089*(2.5^3))+R1444*(0.0089*(7.5^3))</f>
        <v>0.41718750000000004</v>
      </c>
    </row>
    <row r="1445" spans="1:37" ht="12.75" customHeight="1">
      <c r="A1445" s="12">
        <v>107</v>
      </c>
      <c r="B1445" s="12">
        <v>7</v>
      </c>
      <c r="C1445" s="12">
        <v>2</v>
      </c>
      <c r="D1445" s="5">
        <v>39491</v>
      </c>
      <c r="E1445" s="6" t="s">
        <v>73</v>
      </c>
      <c r="F1445" s="12" t="s">
        <v>74</v>
      </c>
      <c r="G1445" s="4" t="s">
        <v>74</v>
      </c>
      <c r="H1445" s="12" t="s">
        <v>155</v>
      </c>
      <c r="I1445" s="12" t="s">
        <v>40</v>
      </c>
      <c r="J1445" s="12" t="s">
        <v>41</v>
      </c>
      <c r="K1445" s="11">
        <v>15</v>
      </c>
      <c r="L1445" s="4" t="str">
        <f t="shared" si="88"/>
        <v>10-15</v>
      </c>
      <c r="M1445" s="12" t="s">
        <v>42</v>
      </c>
      <c r="N1445" s="12">
        <v>6</v>
      </c>
      <c r="O1445" s="4" t="s">
        <v>85</v>
      </c>
      <c r="P1445" s="6" t="s">
        <v>46</v>
      </c>
      <c r="Q1445" s="7">
        <v>1</v>
      </c>
      <c r="AE1445" s="4">
        <f t="shared" si="89"/>
        <v>2.5</v>
      </c>
      <c r="AF1445" s="8">
        <f t="shared" si="90"/>
        <v>1</v>
      </c>
      <c r="AG1445" s="8">
        <v>0.14000000000000001</v>
      </c>
      <c r="AH1445" s="4">
        <f t="shared" si="91"/>
        <v>2.5000000000000001E-2</v>
      </c>
      <c r="AI1445" s="4">
        <f t="shared" si="91"/>
        <v>3.5000000000000005E-3</v>
      </c>
      <c r="AK1445" s="10">
        <f>Q1445*(0.0091*(2.5^3))+R1445*(0.0091*(7.5^3))</f>
        <v>0.14218749999999999</v>
      </c>
    </row>
    <row r="1446" spans="1:37" ht="12.75" customHeight="1">
      <c r="A1446" s="12">
        <v>107</v>
      </c>
      <c r="B1446" s="12">
        <v>7</v>
      </c>
      <c r="C1446" s="12">
        <v>2</v>
      </c>
      <c r="D1446" s="5">
        <v>39491</v>
      </c>
      <c r="E1446" s="6" t="s">
        <v>73</v>
      </c>
      <c r="F1446" s="12" t="s">
        <v>74</v>
      </c>
      <c r="G1446" s="4" t="s">
        <v>74</v>
      </c>
      <c r="H1446" s="12" t="s">
        <v>155</v>
      </c>
      <c r="I1446" s="12" t="s">
        <v>40</v>
      </c>
      <c r="J1446" s="12" t="s">
        <v>41</v>
      </c>
      <c r="K1446" s="11">
        <v>15</v>
      </c>
      <c r="L1446" s="4" t="str">
        <f t="shared" si="88"/>
        <v>10-15</v>
      </c>
      <c r="M1446" s="12" t="s">
        <v>42</v>
      </c>
      <c r="N1446" s="12">
        <v>7</v>
      </c>
      <c r="O1446" s="12" t="s">
        <v>136</v>
      </c>
      <c r="P1446" s="6" t="s">
        <v>46</v>
      </c>
      <c r="Q1446" s="15">
        <v>8</v>
      </c>
      <c r="AE1446" s="4">
        <f t="shared" si="89"/>
        <v>2.5</v>
      </c>
      <c r="AF1446" s="8">
        <f t="shared" si="90"/>
        <v>8</v>
      </c>
      <c r="AG1446" s="8">
        <v>1.1299999999999999</v>
      </c>
      <c r="AH1446" s="4">
        <f t="shared" si="91"/>
        <v>0.2</v>
      </c>
      <c r="AI1446" s="4">
        <f t="shared" si="91"/>
        <v>2.8249999999999997E-2</v>
      </c>
      <c r="AK1446" s="10">
        <f>Q1446*(0.008*(2.5^3.137))</f>
        <v>1.1337512559911109</v>
      </c>
    </row>
    <row r="1447" spans="1:37" ht="12.75" customHeight="1">
      <c r="A1447" s="12">
        <v>107</v>
      </c>
      <c r="B1447" s="12">
        <v>7</v>
      </c>
      <c r="C1447" s="12">
        <v>2</v>
      </c>
      <c r="D1447" s="5">
        <v>39491</v>
      </c>
      <c r="E1447" s="6" t="s">
        <v>73</v>
      </c>
      <c r="F1447" s="12" t="s">
        <v>74</v>
      </c>
      <c r="G1447" s="4" t="s">
        <v>74</v>
      </c>
      <c r="H1447" s="12" t="s">
        <v>155</v>
      </c>
      <c r="I1447" s="12" t="s">
        <v>40</v>
      </c>
      <c r="J1447" s="12" t="s">
        <v>41</v>
      </c>
      <c r="K1447" s="11">
        <v>15</v>
      </c>
      <c r="L1447" s="4" t="str">
        <f t="shared" si="88"/>
        <v>10-15</v>
      </c>
      <c r="M1447" s="12" t="s">
        <v>42</v>
      </c>
      <c r="N1447" s="12">
        <v>8</v>
      </c>
      <c r="O1447" s="13" t="s">
        <v>97</v>
      </c>
      <c r="P1447" s="12" t="s">
        <v>46</v>
      </c>
      <c r="R1447" s="7">
        <v>1</v>
      </c>
      <c r="AE1447" s="4">
        <f t="shared" si="89"/>
        <v>7.5</v>
      </c>
      <c r="AF1447" s="8">
        <f t="shared" si="90"/>
        <v>1</v>
      </c>
      <c r="AG1447" s="8">
        <v>2.59</v>
      </c>
      <c r="AH1447" s="4">
        <f t="shared" si="91"/>
        <v>2.5000000000000001E-2</v>
      </c>
      <c r="AI1447" s="4">
        <f t="shared" si="91"/>
        <v>6.4750000000000002E-2</v>
      </c>
      <c r="AK1447" s="10">
        <f>Q1447*(0.0026*(2.5^3.427))+R1447*(0.0026*(7.5^3.427))+S1447*(0.0026*(15^3.427))</f>
        <v>2.593034515359999</v>
      </c>
    </row>
    <row r="1448" spans="1:37" ht="12.75" customHeight="1">
      <c r="A1448" s="12">
        <v>107</v>
      </c>
      <c r="B1448" s="12">
        <v>7</v>
      </c>
      <c r="C1448" s="12">
        <v>2</v>
      </c>
      <c r="D1448" s="5">
        <v>39491</v>
      </c>
      <c r="E1448" s="6" t="s">
        <v>73</v>
      </c>
      <c r="F1448" s="12" t="s">
        <v>74</v>
      </c>
      <c r="G1448" s="4" t="s">
        <v>74</v>
      </c>
      <c r="H1448" s="12" t="s">
        <v>155</v>
      </c>
      <c r="I1448" s="12" t="s">
        <v>40</v>
      </c>
      <c r="J1448" s="12" t="s">
        <v>41</v>
      </c>
      <c r="K1448" s="11">
        <v>15</v>
      </c>
      <c r="L1448" s="4" t="str">
        <f t="shared" si="88"/>
        <v>10-15</v>
      </c>
      <c r="M1448" s="12" t="s">
        <v>42</v>
      </c>
      <c r="N1448" s="12">
        <v>9</v>
      </c>
      <c r="O1448" s="4" t="s">
        <v>72</v>
      </c>
      <c r="P1448" s="6" t="s">
        <v>46</v>
      </c>
      <c r="R1448" s="7">
        <v>2</v>
      </c>
      <c r="AE1448" s="4">
        <f t="shared" si="89"/>
        <v>7.5</v>
      </c>
      <c r="AF1448" s="8">
        <f t="shared" si="90"/>
        <v>2</v>
      </c>
      <c r="AG1448" s="8">
        <v>11.61</v>
      </c>
      <c r="AH1448" s="4">
        <f t="shared" si="91"/>
        <v>0.05</v>
      </c>
      <c r="AI1448" s="4">
        <f t="shared" si="91"/>
        <v>0.29025000000000001</v>
      </c>
      <c r="AK1448" s="10">
        <f>Q1448*(0.0128*(2.5^3.036))+R1448*(0.0128*(7.5^3.036))+S1448*(0.0128*(15^3.036))</f>
        <v>11.612506256000772</v>
      </c>
    </row>
    <row r="1449" spans="1:37" s="13" customFormat="1" ht="12.75" customHeight="1">
      <c r="A1449" s="12">
        <v>108</v>
      </c>
      <c r="B1449" s="12">
        <v>7</v>
      </c>
      <c r="C1449" s="12">
        <v>2</v>
      </c>
      <c r="D1449" s="5">
        <v>39491</v>
      </c>
      <c r="E1449" s="6" t="s">
        <v>73</v>
      </c>
      <c r="F1449" s="12" t="s">
        <v>74</v>
      </c>
      <c r="G1449" s="4" t="s">
        <v>74</v>
      </c>
      <c r="H1449" s="12" t="s">
        <v>155</v>
      </c>
      <c r="I1449" s="12" t="s">
        <v>93</v>
      </c>
      <c r="J1449" s="12" t="s">
        <v>41</v>
      </c>
      <c r="K1449" s="11">
        <v>15</v>
      </c>
      <c r="L1449" s="4" t="str">
        <f t="shared" si="88"/>
        <v>10-15</v>
      </c>
      <c r="M1449" s="12" t="s">
        <v>76</v>
      </c>
      <c r="N1449" s="12">
        <v>1</v>
      </c>
      <c r="O1449" s="4" t="s">
        <v>59</v>
      </c>
      <c r="P1449" s="6" t="s">
        <v>46</v>
      </c>
      <c r="Q1449" s="15">
        <v>2</v>
      </c>
      <c r="R1449" s="7">
        <v>1</v>
      </c>
      <c r="S1449" s="15">
        <v>1</v>
      </c>
      <c r="T1449" s="7"/>
      <c r="U1449" s="7"/>
      <c r="V1449" s="7"/>
      <c r="W1449" s="7"/>
      <c r="X1449" s="7"/>
      <c r="Y1449" s="7"/>
      <c r="Z1449" s="7"/>
      <c r="AA1449" s="7"/>
      <c r="AB1449" s="7"/>
      <c r="AC1449" s="7"/>
      <c r="AD1449" s="7"/>
      <c r="AE1449" s="4">
        <f t="shared" si="89"/>
        <v>6.9</v>
      </c>
      <c r="AF1449" s="8">
        <f t="shared" si="90"/>
        <v>4</v>
      </c>
      <c r="AG1449" s="8">
        <v>42.77</v>
      </c>
      <c r="AH1449" s="4">
        <f t="shared" si="91"/>
        <v>0.1</v>
      </c>
      <c r="AI1449" s="4">
        <f t="shared" si="91"/>
        <v>1.06925</v>
      </c>
      <c r="AJ1449" s="4"/>
      <c r="AK1449" s="10">
        <f>Q1449*(0.0093*(2.5^3.07))+R1449*(0.0093*(7.5^3.07))+S1449*(0.0093*(15^3.07))+T1449*(0.0126*(25^3.0673))</f>
        <v>42.766372845883041</v>
      </c>
    </row>
    <row r="1450" spans="1:37" ht="12.75" customHeight="1">
      <c r="A1450" s="12">
        <v>108</v>
      </c>
      <c r="B1450" s="12">
        <v>7</v>
      </c>
      <c r="C1450" s="12">
        <v>2</v>
      </c>
      <c r="D1450" s="5">
        <v>39491</v>
      </c>
      <c r="E1450" s="6" t="s">
        <v>73</v>
      </c>
      <c r="F1450" s="12" t="s">
        <v>74</v>
      </c>
      <c r="G1450" s="4" t="s">
        <v>74</v>
      </c>
      <c r="H1450" s="12" t="s">
        <v>155</v>
      </c>
      <c r="I1450" s="12" t="s">
        <v>93</v>
      </c>
      <c r="J1450" s="12" t="s">
        <v>41</v>
      </c>
      <c r="K1450" s="11">
        <v>15</v>
      </c>
      <c r="L1450" s="4" t="str">
        <f t="shared" si="88"/>
        <v>10-15</v>
      </c>
      <c r="M1450" s="12" t="s">
        <v>76</v>
      </c>
      <c r="N1450" s="12">
        <v>2</v>
      </c>
      <c r="O1450" s="4" t="s">
        <v>82</v>
      </c>
      <c r="P1450" s="6" t="s">
        <v>46</v>
      </c>
      <c r="U1450" s="7">
        <v>1</v>
      </c>
      <c r="AE1450" s="4">
        <f t="shared" si="89"/>
        <v>35</v>
      </c>
      <c r="AF1450" s="8">
        <f t="shared" si="90"/>
        <v>1</v>
      </c>
      <c r="AG1450" s="8">
        <v>638.55999999999995</v>
      </c>
      <c r="AH1450" s="4">
        <f t="shared" si="91"/>
        <v>2.5000000000000001E-2</v>
      </c>
      <c r="AI1450" s="4">
        <f t="shared" si="91"/>
        <v>15.963999999999999</v>
      </c>
      <c r="AK1450" s="10">
        <f>Q1450*(0.0121*((2.5/1.09)^3.161))+R1450*(0.0121*((7.5/1.09)^3.161))+S1450*(0.0335*(15^2.772))+T1450*(0.0335*(25^2.772))+U1450*(0.0335*(35^2.772))</f>
        <v>638.55958174149339</v>
      </c>
    </row>
    <row r="1451" spans="1:37" ht="12.75" customHeight="1">
      <c r="A1451" s="12">
        <v>108</v>
      </c>
      <c r="B1451" s="12">
        <v>7</v>
      </c>
      <c r="C1451" s="12">
        <v>2</v>
      </c>
      <c r="D1451" s="5">
        <v>39491</v>
      </c>
      <c r="E1451" s="6" t="s">
        <v>73</v>
      </c>
      <c r="F1451" s="12" t="s">
        <v>74</v>
      </c>
      <c r="G1451" s="4" t="s">
        <v>74</v>
      </c>
      <c r="H1451" s="12" t="s">
        <v>155</v>
      </c>
      <c r="I1451" s="12" t="s">
        <v>93</v>
      </c>
      <c r="J1451" s="12" t="s">
        <v>41</v>
      </c>
      <c r="K1451" s="11">
        <v>15</v>
      </c>
      <c r="L1451" s="4" t="str">
        <f t="shared" si="88"/>
        <v>10-15</v>
      </c>
      <c r="M1451" s="12" t="s">
        <v>76</v>
      </c>
      <c r="N1451" s="12">
        <v>3</v>
      </c>
      <c r="O1451" s="4" t="s">
        <v>95</v>
      </c>
      <c r="P1451" s="6" t="s">
        <v>56</v>
      </c>
      <c r="T1451" s="7">
        <v>21</v>
      </c>
      <c r="AE1451" s="4">
        <f t="shared" si="89"/>
        <v>25</v>
      </c>
      <c r="AF1451" s="8">
        <f t="shared" si="90"/>
        <v>21</v>
      </c>
      <c r="AG1451" s="8">
        <v>6502.61</v>
      </c>
      <c r="AH1451" s="4">
        <f t="shared" si="91"/>
        <v>0.52500000000000002</v>
      </c>
      <c r="AI1451" s="4">
        <f t="shared" si="91"/>
        <v>162.56524999999999</v>
      </c>
      <c r="AJ1451" s="13"/>
      <c r="AK1451" s="10">
        <f>S1451*(0.0204*(15^2.991))+T1451*(0.0204*(25^2.991))+U1451*(0.0204*(35^2.991))</f>
        <v>6502.6147990708323</v>
      </c>
    </row>
    <row r="1452" spans="1:37" ht="12.75" customHeight="1">
      <c r="A1452" s="12">
        <v>108</v>
      </c>
      <c r="B1452" s="12">
        <v>7</v>
      </c>
      <c r="C1452" s="12">
        <v>2</v>
      </c>
      <c r="D1452" s="5">
        <v>39491</v>
      </c>
      <c r="E1452" s="6" t="s">
        <v>73</v>
      </c>
      <c r="F1452" s="12" t="s">
        <v>74</v>
      </c>
      <c r="G1452" s="4" t="s">
        <v>74</v>
      </c>
      <c r="H1452" s="12" t="s">
        <v>155</v>
      </c>
      <c r="I1452" s="12" t="s">
        <v>93</v>
      </c>
      <c r="J1452" s="12" t="s">
        <v>41</v>
      </c>
      <c r="K1452" s="11">
        <v>15</v>
      </c>
      <c r="L1452" s="4" t="str">
        <f t="shared" si="88"/>
        <v>10-15</v>
      </c>
      <c r="M1452" s="12" t="s">
        <v>76</v>
      </c>
      <c r="N1452" s="12">
        <v>4</v>
      </c>
      <c r="O1452" s="6" t="s">
        <v>53</v>
      </c>
      <c r="P1452" s="12" t="s">
        <v>54</v>
      </c>
      <c r="S1452" s="7">
        <v>4</v>
      </c>
      <c r="T1452" s="7">
        <v>4</v>
      </c>
      <c r="AE1452" s="4">
        <f t="shared" si="89"/>
        <v>20</v>
      </c>
      <c r="AF1452" s="8">
        <f t="shared" si="90"/>
        <v>8</v>
      </c>
      <c r="AG1452" s="8">
        <v>1249.18</v>
      </c>
      <c r="AH1452" s="4">
        <f t="shared" si="91"/>
        <v>0.2</v>
      </c>
      <c r="AI1452" s="4">
        <f t="shared" si="91"/>
        <v>31.229500000000002</v>
      </c>
      <c r="AK1452" s="10">
        <f>Q1452*(0.026*(2.5^2.87))+R1452*(0.026*(7.5^2.87))+S1452*(0.0236*((15/1.1)^2.975))+T1452*(0.0236*((25/1.1)^2.975))+U1452*(0.0236*((35/1.1)^2.975))</f>
        <v>1249.1777145466804</v>
      </c>
    </row>
    <row r="1453" spans="1:37" ht="12.75" customHeight="1">
      <c r="A1453" s="12">
        <v>108</v>
      </c>
      <c r="B1453" s="12">
        <v>7</v>
      </c>
      <c r="C1453" s="12">
        <v>2</v>
      </c>
      <c r="D1453" s="5">
        <v>39491</v>
      </c>
      <c r="E1453" s="6" t="s">
        <v>73</v>
      </c>
      <c r="F1453" s="12" t="s">
        <v>74</v>
      </c>
      <c r="G1453" s="4" t="s">
        <v>74</v>
      </c>
      <c r="H1453" s="12" t="s">
        <v>155</v>
      </c>
      <c r="I1453" s="12" t="s">
        <v>93</v>
      </c>
      <c r="J1453" s="12" t="s">
        <v>41</v>
      </c>
      <c r="K1453" s="11">
        <v>15</v>
      </c>
      <c r="L1453" s="4" t="str">
        <f t="shared" si="88"/>
        <v>10-15</v>
      </c>
      <c r="M1453" s="12" t="s">
        <v>76</v>
      </c>
      <c r="N1453" s="12">
        <v>5</v>
      </c>
      <c r="O1453" s="6" t="s">
        <v>79</v>
      </c>
      <c r="P1453" s="12" t="s">
        <v>54</v>
      </c>
      <c r="T1453" s="7">
        <v>1</v>
      </c>
      <c r="U1453" s="7">
        <v>4</v>
      </c>
      <c r="AE1453" s="4">
        <f t="shared" si="89"/>
        <v>33</v>
      </c>
      <c r="AF1453" s="8">
        <f t="shared" si="90"/>
        <v>5</v>
      </c>
      <c r="AG1453" s="8">
        <v>3806.72</v>
      </c>
      <c r="AH1453" s="4">
        <f t="shared" si="91"/>
        <v>0.125</v>
      </c>
      <c r="AI1453" s="4">
        <f t="shared" si="91"/>
        <v>95.167999999999992</v>
      </c>
      <c r="AJ1453" s="13"/>
      <c r="AK1453" s="10">
        <f>Q1453*(0.024*(2.5^2.93))+R1453*(0.024*(7.5^2.93))+S1453*(0.0225*((15/1.03416)^3))+T1453*(0.0225*((25/1.03416)^3))+U1453*(0.0225*((35/1.03416)^3))</f>
        <v>3806.7216674117717</v>
      </c>
    </row>
    <row r="1454" spans="1:37" ht="12.75" customHeight="1">
      <c r="A1454" s="12">
        <v>108</v>
      </c>
      <c r="B1454" s="12">
        <v>7</v>
      </c>
      <c r="C1454" s="12">
        <v>2</v>
      </c>
      <c r="D1454" s="5">
        <v>39491</v>
      </c>
      <c r="E1454" s="6" t="s">
        <v>73</v>
      </c>
      <c r="F1454" s="12" t="s">
        <v>74</v>
      </c>
      <c r="G1454" s="4" t="s">
        <v>74</v>
      </c>
      <c r="H1454" s="12" t="s">
        <v>155</v>
      </c>
      <c r="I1454" s="12" t="s">
        <v>93</v>
      </c>
      <c r="J1454" s="12" t="s">
        <v>41</v>
      </c>
      <c r="K1454" s="11">
        <v>15</v>
      </c>
      <c r="L1454" s="4" t="str">
        <f t="shared" si="88"/>
        <v>10-15</v>
      </c>
      <c r="M1454" s="12" t="s">
        <v>76</v>
      </c>
      <c r="N1454" s="12">
        <v>6</v>
      </c>
      <c r="O1454" s="4" t="s">
        <v>83</v>
      </c>
      <c r="P1454" s="6" t="s">
        <v>84</v>
      </c>
      <c r="Q1454" s="7">
        <v>1</v>
      </c>
      <c r="AE1454" s="4">
        <f t="shared" si="89"/>
        <v>2.5</v>
      </c>
      <c r="AF1454" s="8">
        <f t="shared" si="90"/>
        <v>1</v>
      </c>
      <c r="AG1454" s="8">
        <v>0.5</v>
      </c>
      <c r="AH1454" s="4">
        <f t="shared" si="91"/>
        <v>2.5000000000000001E-2</v>
      </c>
      <c r="AI1454" s="4">
        <f t="shared" si="91"/>
        <v>1.2500000000000001E-2</v>
      </c>
      <c r="AK1454" s="10">
        <f>Q1454*(0.0349*(2.5^2.9109))+R1454*(0.0349*(7.5^2.9109))+S1454*(0.0349*(15^2.9109))</f>
        <v>0.50256124877797914</v>
      </c>
    </row>
    <row r="1455" spans="1:37" ht="12.75" customHeight="1">
      <c r="A1455" s="12">
        <v>108</v>
      </c>
      <c r="B1455" s="12">
        <v>7</v>
      </c>
      <c r="C1455" s="12">
        <v>2</v>
      </c>
      <c r="D1455" s="5">
        <v>39491</v>
      </c>
      <c r="E1455" s="6" t="s">
        <v>73</v>
      </c>
      <c r="F1455" s="12" t="s">
        <v>74</v>
      </c>
      <c r="G1455" s="4" t="s">
        <v>74</v>
      </c>
      <c r="H1455" s="12" t="s">
        <v>155</v>
      </c>
      <c r="I1455" s="12" t="s">
        <v>93</v>
      </c>
      <c r="J1455" s="12" t="s">
        <v>41</v>
      </c>
      <c r="K1455" s="11">
        <v>15</v>
      </c>
      <c r="L1455" s="4" t="str">
        <f t="shared" si="88"/>
        <v>10-15</v>
      </c>
      <c r="M1455" s="12" t="s">
        <v>76</v>
      </c>
      <c r="N1455" s="12">
        <v>7</v>
      </c>
      <c r="O1455" s="4" t="s">
        <v>102</v>
      </c>
      <c r="P1455" s="6" t="s">
        <v>63</v>
      </c>
      <c r="S1455" s="7">
        <v>1</v>
      </c>
      <c r="AE1455" s="4">
        <f t="shared" si="89"/>
        <v>15</v>
      </c>
      <c r="AF1455" s="8">
        <f t="shared" si="90"/>
        <v>1</v>
      </c>
      <c r="AG1455" s="8">
        <v>52.17</v>
      </c>
      <c r="AH1455" s="4">
        <f t="shared" si="91"/>
        <v>2.5000000000000001E-2</v>
      </c>
      <c r="AI1455" s="4">
        <f t="shared" si="91"/>
        <v>1.3042500000000001</v>
      </c>
      <c r="AK1455" s="10">
        <f>R1455*(0.0153*(7.5^3.0038))+S1455*(0.0153*(15^3.0038))+T1455*(0.0153*(25^3.0038))+U1455*(0.0153*(35^3.0038))</f>
        <v>52.171623892313889</v>
      </c>
    </row>
    <row r="1456" spans="1:37" ht="12.75" customHeight="1">
      <c r="A1456" s="12">
        <v>108</v>
      </c>
      <c r="B1456" s="12">
        <v>7</v>
      </c>
      <c r="C1456" s="12">
        <v>2</v>
      </c>
      <c r="D1456" s="5">
        <v>39491</v>
      </c>
      <c r="E1456" s="6" t="s">
        <v>73</v>
      </c>
      <c r="F1456" s="12" t="s">
        <v>74</v>
      </c>
      <c r="G1456" s="4" t="s">
        <v>74</v>
      </c>
      <c r="H1456" s="12" t="s">
        <v>155</v>
      </c>
      <c r="I1456" s="12" t="s">
        <v>93</v>
      </c>
      <c r="J1456" s="12" t="s">
        <v>41</v>
      </c>
      <c r="K1456" s="11">
        <v>15</v>
      </c>
      <c r="L1456" s="4" t="str">
        <f t="shared" si="88"/>
        <v>10-15</v>
      </c>
      <c r="M1456" s="12" t="s">
        <v>76</v>
      </c>
      <c r="N1456" s="12">
        <v>8</v>
      </c>
      <c r="O1456" s="4" t="s">
        <v>87</v>
      </c>
      <c r="P1456" s="6" t="s">
        <v>46</v>
      </c>
      <c r="T1456" s="15">
        <v>1</v>
      </c>
      <c r="AE1456" s="4">
        <f t="shared" si="89"/>
        <v>25</v>
      </c>
      <c r="AF1456" s="8">
        <f t="shared" si="90"/>
        <v>1</v>
      </c>
      <c r="AG1456" s="8">
        <v>248.93</v>
      </c>
      <c r="AH1456" s="4">
        <f t="shared" si="91"/>
        <v>2.5000000000000001E-2</v>
      </c>
      <c r="AI1456" s="4">
        <f t="shared" si="91"/>
        <v>6.2232500000000002</v>
      </c>
      <c r="AK1456" s="10">
        <f>Q1456*(0.0229*((2.5/1.08)^2.958))+R1456*(0.0229*((7.5/1.08)^2.958))+S1456*(0.0229*((15/1.08)^2.958))+T1456*(0.0229*((25/1.08)^2.958))+U1456*(0.0229*((35/1.08)^2.958))</f>
        <v>248.92846396069424</v>
      </c>
    </row>
    <row r="1457" spans="1:37" ht="12.75" customHeight="1">
      <c r="A1457" s="12">
        <v>108</v>
      </c>
      <c r="B1457" s="12">
        <v>7</v>
      </c>
      <c r="C1457" s="12">
        <v>2</v>
      </c>
      <c r="D1457" s="5">
        <v>39491</v>
      </c>
      <c r="E1457" s="6" t="s">
        <v>73</v>
      </c>
      <c r="F1457" s="12" t="s">
        <v>74</v>
      </c>
      <c r="G1457" s="4" t="s">
        <v>74</v>
      </c>
      <c r="H1457" s="12" t="s">
        <v>155</v>
      </c>
      <c r="I1457" s="12" t="s">
        <v>93</v>
      </c>
      <c r="J1457" s="12" t="s">
        <v>41</v>
      </c>
      <c r="K1457" s="11">
        <v>15</v>
      </c>
      <c r="L1457" s="4" t="str">
        <f t="shared" si="88"/>
        <v>10-15</v>
      </c>
      <c r="M1457" s="12" t="s">
        <v>76</v>
      </c>
      <c r="N1457" s="12">
        <v>9</v>
      </c>
      <c r="O1457" s="4" t="s">
        <v>100</v>
      </c>
      <c r="P1457" s="12" t="s">
        <v>44</v>
      </c>
      <c r="V1457" s="7">
        <v>1</v>
      </c>
      <c r="AE1457" s="4">
        <f t="shared" si="89"/>
        <v>45</v>
      </c>
      <c r="AF1457" s="8">
        <f t="shared" si="90"/>
        <v>1</v>
      </c>
      <c r="AG1457" s="8">
        <v>291.77999999999997</v>
      </c>
      <c r="AH1457" s="4">
        <f t="shared" si="91"/>
        <v>2.5000000000000001E-2</v>
      </c>
      <c r="AI1457" s="4">
        <f t="shared" si="91"/>
        <v>7.2944999999999993</v>
      </c>
      <c r="AK1457" s="10">
        <f>R1457*(0.0009*(7.5^3.3334))+T1457*(0.0009*(25^3.3334))+U1457*(0.0009*(35^3.3334))+V1457*(0.0009*(45^3.3334))+W1457*(0.0009*(55^3.3334))+X1457*(0.0009*(65^3.3334))+Y1457*(0.0009*(75^3.3334))</f>
        <v>291.78375089005112</v>
      </c>
    </row>
    <row r="1458" spans="1:37" ht="12.75" customHeight="1">
      <c r="A1458" s="12">
        <v>108</v>
      </c>
      <c r="B1458" s="12">
        <v>7</v>
      </c>
      <c r="C1458" s="12">
        <v>2</v>
      </c>
      <c r="D1458" s="5">
        <v>39491</v>
      </c>
      <c r="E1458" s="6" t="s">
        <v>73</v>
      </c>
      <c r="F1458" s="12" t="s">
        <v>74</v>
      </c>
      <c r="G1458" s="4" t="s">
        <v>74</v>
      </c>
      <c r="H1458" s="12" t="s">
        <v>155</v>
      </c>
      <c r="I1458" s="12" t="s">
        <v>93</v>
      </c>
      <c r="J1458" s="12" t="s">
        <v>41</v>
      </c>
      <c r="K1458" s="11">
        <v>15</v>
      </c>
      <c r="L1458" s="4" t="str">
        <f t="shared" si="88"/>
        <v>10-15</v>
      </c>
      <c r="M1458" s="12" t="s">
        <v>76</v>
      </c>
      <c r="N1458" s="12">
        <v>10</v>
      </c>
      <c r="O1458" s="4" t="s">
        <v>77</v>
      </c>
      <c r="P1458" s="6" t="s">
        <v>48</v>
      </c>
      <c r="R1458" s="7">
        <v>1</v>
      </c>
      <c r="T1458" s="7">
        <v>1</v>
      </c>
      <c r="AE1458" s="4">
        <f t="shared" si="89"/>
        <v>16.3</v>
      </c>
      <c r="AF1458" s="8">
        <f t="shared" si="90"/>
        <v>2</v>
      </c>
      <c r="AG1458" s="8">
        <v>436.97</v>
      </c>
      <c r="AH1458" s="4">
        <f t="shared" si="91"/>
        <v>0.05</v>
      </c>
      <c r="AI1458" s="4">
        <f t="shared" si="91"/>
        <v>10.924250000000001</v>
      </c>
      <c r="AK1458" s="10">
        <f>R1458*(0.0428*(7.5^2.858))+S1458*(0.0428*(15^2.858))+T1458*(0.0428*(25^2.858))+U1458*(0.0428*(35^2.858))</f>
        <v>436.96873223560516</v>
      </c>
    </row>
    <row r="1459" spans="1:37" s="13" customFormat="1" ht="12.75" customHeight="1">
      <c r="A1459" s="12">
        <v>108</v>
      </c>
      <c r="B1459" s="12">
        <v>7</v>
      </c>
      <c r="C1459" s="12">
        <v>2</v>
      </c>
      <c r="D1459" s="5">
        <v>39491</v>
      </c>
      <c r="E1459" s="6" t="s">
        <v>73</v>
      </c>
      <c r="F1459" s="12" t="s">
        <v>74</v>
      </c>
      <c r="G1459" s="4" t="s">
        <v>74</v>
      </c>
      <c r="H1459" s="12" t="s">
        <v>155</v>
      </c>
      <c r="I1459" s="12" t="s">
        <v>93</v>
      </c>
      <c r="J1459" s="12" t="s">
        <v>41</v>
      </c>
      <c r="K1459" s="11">
        <v>15</v>
      </c>
      <c r="L1459" s="4" t="str">
        <f t="shared" si="88"/>
        <v>10-15</v>
      </c>
      <c r="M1459" s="12" t="s">
        <v>76</v>
      </c>
      <c r="N1459" s="12">
        <v>11</v>
      </c>
      <c r="O1459" s="4" t="s">
        <v>89</v>
      </c>
      <c r="P1459" s="4" t="s">
        <v>56</v>
      </c>
      <c r="Q1459" s="7"/>
      <c r="R1459" s="7"/>
      <c r="S1459" s="7">
        <v>1</v>
      </c>
      <c r="T1459" s="7"/>
      <c r="U1459" s="7"/>
      <c r="V1459" s="7"/>
      <c r="W1459" s="7"/>
      <c r="X1459" s="7"/>
      <c r="Y1459" s="7"/>
      <c r="Z1459" s="7"/>
      <c r="AA1459" s="7"/>
      <c r="AB1459" s="7"/>
      <c r="AC1459" s="7"/>
      <c r="AD1459" s="7"/>
      <c r="AE1459" s="4">
        <f t="shared" si="89"/>
        <v>15</v>
      </c>
      <c r="AF1459" s="8">
        <f t="shared" si="90"/>
        <v>1</v>
      </c>
      <c r="AG1459" s="8">
        <v>72.010000000000005</v>
      </c>
      <c r="AH1459" s="4">
        <f t="shared" si="91"/>
        <v>2.5000000000000001E-2</v>
      </c>
      <c r="AI1459" s="4">
        <f t="shared" si="91"/>
        <v>1.8002500000000001</v>
      </c>
      <c r="AJ1459" s="4"/>
      <c r="AK1459" s="10">
        <f>R1459*(0.0246*(7.5^2.85))+S1459*(0.0227*((15/1.13204)^3.12))+T1459*(0.0227*((25/1.13204)^3.12))</f>
        <v>72.008183380890259</v>
      </c>
    </row>
    <row r="1460" spans="1:37" ht="12.75" customHeight="1">
      <c r="A1460" s="12">
        <v>108</v>
      </c>
      <c r="B1460" s="12">
        <v>7</v>
      </c>
      <c r="C1460" s="12">
        <v>2</v>
      </c>
      <c r="D1460" s="5">
        <v>39491</v>
      </c>
      <c r="E1460" s="6" t="s">
        <v>73</v>
      </c>
      <c r="F1460" s="12" t="s">
        <v>74</v>
      </c>
      <c r="G1460" s="4" t="s">
        <v>74</v>
      </c>
      <c r="H1460" s="12" t="s">
        <v>155</v>
      </c>
      <c r="I1460" s="12" t="s">
        <v>93</v>
      </c>
      <c r="J1460" s="12" t="s">
        <v>41</v>
      </c>
      <c r="K1460" s="11">
        <v>15</v>
      </c>
      <c r="L1460" s="4" t="str">
        <f t="shared" si="88"/>
        <v>10-15</v>
      </c>
      <c r="M1460" s="12" t="s">
        <v>76</v>
      </c>
      <c r="N1460" s="12">
        <v>12</v>
      </c>
      <c r="O1460" s="4" t="s">
        <v>47</v>
      </c>
      <c r="P1460" s="12" t="s">
        <v>48</v>
      </c>
      <c r="Q1460" s="7">
        <v>2</v>
      </c>
      <c r="AE1460" s="4">
        <f t="shared" si="89"/>
        <v>2.5</v>
      </c>
      <c r="AF1460" s="8">
        <f t="shared" si="90"/>
        <v>2</v>
      </c>
      <c r="AG1460" s="8">
        <v>0.84</v>
      </c>
      <c r="AH1460" s="4">
        <f t="shared" si="91"/>
        <v>0.05</v>
      </c>
      <c r="AI1460" s="4">
        <f t="shared" si="91"/>
        <v>2.0999999999999998E-2</v>
      </c>
      <c r="AK1460" s="10">
        <f>Q1460*(0.0251*(2.5^3.076))+R1460*(0.0251*(7.5^3.076))+S1460*(0.0251*(15^3.076))</f>
        <v>0.84094420820315563</v>
      </c>
    </row>
    <row r="1461" spans="1:37" ht="12.75" customHeight="1">
      <c r="A1461" s="12">
        <v>108</v>
      </c>
      <c r="B1461" s="12">
        <v>7</v>
      </c>
      <c r="C1461" s="12">
        <v>2</v>
      </c>
      <c r="D1461" s="5">
        <v>39491</v>
      </c>
      <c r="E1461" s="6" t="s">
        <v>73</v>
      </c>
      <c r="F1461" s="12" t="s">
        <v>74</v>
      </c>
      <c r="G1461" s="4" t="s">
        <v>74</v>
      </c>
      <c r="H1461" s="12" t="s">
        <v>155</v>
      </c>
      <c r="I1461" s="12" t="s">
        <v>93</v>
      </c>
      <c r="J1461" s="12" t="s">
        <v>41</v>
      </c>
      <c r="K1461" s="11">
        <v>15</v>
      </c>
      <c r="L1461" s="4" t="str">
        <f t="shared" si="88"/>
        <v>10-15</v>
      </c>
      <c r="M1461" s="12" t="s">
        <v>76</v>
      </c>
      <c r="N1461" s="12">
        <v>13</v>
      </c>
      <c r="O1461" s="12" t="s">
        <v>92</v>
      </c>
      <c r="P1461" s="6" t="s">
        <v>54</v>
      </c>
      <c r="S1461" s="7">
        <v>1</v>
      </c>
      <c r="AE1461" s="4">
        <f t="shared" si="89"/>
        <v>15</v>
      </c>
      <c r="AF1461" s="8">
        <f t="shared" si="90"/>
        <v>1</v>
      </c>
      <c r="AG1461" s="8">
        <v>58.54</v>
      </c>
      <c r="AH1461" s="4">
        <f t="shared" si="91"/>
        <v>2.5000000000000001E-2</v>
      </c>
      <c r="AI1461" s="4">
        <f t="shared" si="91"/>
        <v>1.4635</v>
      </c>
      <c r="AJ1461" s="4" t="s">
        <v>140</v>
      </c>
      <c r="AK1461" s="10">
        <f>Q1461*(0.0162*(2.5^3.0252))+R1461*(0.0162*(7.5^3.0252))+S1461*(0.0162*(15^3.0252))</f>
        <v>58.536437970851551</v>
      </c>
    </row>
    <row r="1462" spans="1:37" ht="12.75" customHeight="1">
      <c r="A1462" s="12">
        <v>108</v>
      </c>
      <c r="B1462" s="12">
        <v>7</v>
      </c>
      <c r="C1462" s="12">
        <v>2</v>
      </c>
      <c r="D1462" s="5">
        <v>39491</v>
      </c>
      <c r="E1462" s="6" t="s">
        <v>73</v>
      </c>
      <c r="F1462" s="12" t="s">
        <v>74</v>
      </c>
      <c r="G1462" s="4" t="s">
        <v>74</v>
      </c>
      <c r="H1462" s="12" t="s">
        <v>155</v>
      </c>
      <c r="I1462" s="12" t="s">
        <v>93</v>
      </c>
      <c r="J1462" s="12" t="s">
        <v>41</v>
      </c>
      <c r="K1462" s="11">
        <v>15</v>
      </c>
      <c r="L1462" s="4" t="str">
        <f t="shared" si="88"/>
        <v>10-15</v>
      </c>
      <c r="M1462" s="12" t="s">
        <v>76</v>
      </c>
      <c r="N1462" s="12">
        <v>14</v>
      </c>
      <c r="O1462" s="4" t="s">
        <v>80</v>
      </c>
      <c r="P1462" s="12" t="s">
        <v>81</v>
      </c>
      <c r="S1462" s="7">
        <v>1</v>
      </c>
      <c r="AE1462" s="4">
        <f t="shared" si="89"/>
        <v>15</v>
      </c>
      <c r="AF1462" s="8">
        <f t="shared" si="90"/>
        <v>1</v>
      </c>
      <c r="AG1462" s="8">
        <v>61.09</v>
      </c>
      <c r="AH1462" s="4">
        <f t="shared" si="91"/>
        <v>2.5000000000000001E-2</v>
      </c>
      <c r="AI1462" s="4">
        <f t="shared" si="91"/>
        <v>1.52725</v>
      </c>
      <c r="AK1462" s="10">
        <f>Q1462*(0.0202*(2.5^2.9595))+R1462*(0.0202*(7.5^2.9595))+S1462*(0.0202*(15^2.9595))+T1462*(0.0202*(25^2.9595))</f>
        <v>61.093281166361997</v>
      </c>
    </row>
    <row r="1463" spans="1:37" ht="12.75" customHeight="1">
      <c r="A1463" s="12">
        <v>108</v>
      </c>
      <c r="B1463" s="12">
        <v>7</v>
      </c>
      <c r="C1463" s="12">
        <v>2</v>
      </c>
      <c r="D1463" s="5">
        <v>39491</v>
      </c>
      <c r="E1463" s="6" t="s">
        <v>73</v>
      </c>
      <c r="F1463" s="12" t="s">
        <v>74</v>
      </c>
      <c r="G1463" s="4" t="s">
        <v>74</v>
      </c>
      <c r="H1463" s="12" t="s">
        <v>155</v>
      </c>
      <c r="I1463" s="12" t="s">
        <v>93</v>
      </c>
      <c r="J1463" s="12" t="s">
        <v>41</v>
      </c>
      <c r="K1463" s="11">
        <v>15</v>
      </c>
      <c r="L1463" s="4" t="str">
        <f t="shared" si="88"/>
        <v>10-15</v>
      </c>
      <c r="M1463" s="12" t="s">
        <v>76</v>
      </c>
      <c r="N1463" s="12">
        <v>15</v>
      </c>
      <c r="O1463" s="12" t="s">
        <v>136</v>
      </c>
      <c r="P1463" s="6" t="s">
        <v>46</v>
      </c>
      <c r="Q1463" s="7">
        <v>6</v>
      </c>
      <c r="AE1463" s="4">
        <f t="shared" si="89"/>
        <v>2.5</v>
      </c>
      <c r="AF1463" s="8">
        <f t="shared" si="90"/>
        <v>6</v>
      </c>
      <c r="AG1463" s="8">
        <v>0.85</v>
      </c>
      <c r="AH1463" s="4">
        <f t="shared" si="91"/>
        <v>0.15</v>
      </c>
      <c r="AI1463" s="4">
        <f t="shared" si="91"/>
        <v>2.1249999999999998E-2</v>
      </c>
      <c r="AK1463" s="10">
        <f>Q1463*(0.008*(2.5^3.137))</f>
        <v>0.85031344199333314</v>
      </c>
    </row>
    <row r="1464" spans="1:37" ht="12.75" customHeight="1">
      <c r="A1464" s="12">
        <v>108</v>
      </c>
      <c r="B1464" s="12">
        <v>7</v>
      </c>
      <c r="C1464" s="12">
        <v>2</v>
      </c>
      <c r="D1464" s="5">
        <v>39491</v>
      </c>
      <c r="E1464" s="6" t="s">
        <v>73</v>
      </c>
      <c r="F1464" s="12" t="s">
        <v>74</v>
      </c>
      <c r="G1464" s="4" t="s">
        <v>74</v>
      </c>
      <c r="H1464" s="12" t="s">
        <v>155</v>
      </c>
      <c r="I1464" s="12" t="s">
        <v>93</v>
      </c>
      <c r="J1464" s="12" t="s">
        <v>41</v>
      </c>
      <c r="K1464" s="11">
        <v>15</v>
      </c>
      <c r="L1464" s="4" t="str">
        <f t="shared" si="88"/>
        <v>10-15</v>
      </c>
      <c r="M1464" s="12" t="s">
        <v>76</v>
      </c>
      <c r="N1464" s="12">
        <v>16</v>
      </c>
      <c r="O1464" s="12" t="s">
        <v>172</v>
      </c>
      <c r="P1464" s="12" t="s">
        <v>81</v>
      </c>
      <c r="R1464" s="7">
        <v>1</v>
      </c>
      <c r="AE1464" s="4">
        <f t="shared" si="89"/>
        <v>7.5</v>
      </c>
      <c r="AF1464" s="8">
        <f t="shared" si="90"/>
        <v>1</v>
      </c>
      <c r="AG1464" s="8">
        <v>7.76</v>
      </c>
      <c r="AH1464" s="4">
        <f t="shared" si="91"/>
        <v>2.5000000000000001E-2</v>
      </c>
      <c r="AI1464" s="4">
        <f t="shared" si="91"/>
        <v>0.19400000000000001</v>
      </c>
      <c r="AK1464" s="10">
        <f>R1464*(0.0137*(7.5^3.1463))</f>
        <v>7.7611454076712985</v>
      </c>
    </row>
    <row r="1465" spans="1:37" ht="12.75" customHeight="1">
      <c r="A1465" s="12">
        <v>108</v>
      </c>
      <c r="B1465" s="12">
        <v>7</v>
      </c>
      <c r="C1465" s="12">
        <v>2</v>
      </c>
      <c r="D1465" s="5">
        <v>39491</v>
      </c>
      <c r="E1465" s="6" t="s">
        <v>73</v>
      </c>
      <c r="F1465" s="12" t="s">
        <v>74</v>
      </c>
      <c r="G1465" s="4" t="s">
        <v>74</v>
      </c>
      <c r="H1465" s="12" t="s">
        <v>155</v>
      </c>
      <c r="I1465" s="12" t="s">
        <v>93</v>
      </c>
      <c r="J1465" s="12" t="s">
        <v>41</v>
      </c>
      <c r="K1465" s="11">
        <v>15</v>
      </c>
      <c r="L1465" s="4" t="str">
        <f t="shared" si="88"/>
        <v>10-15</v>
      </c>
      <c r="M1465" s="12" t="s">
        <v>76</v>
      </c>
      <c r="N1465" s="12">
        <v>17</v>
      </c>
      <c r="O1465" s="12" t="s">
        <v>71</v>
      </c>
      <c r="P1465" s="6" t="s">
        <v>46</v>
      </c>
      <c r="Q1465" s="7">
        <v>3</v>
      </c>
      <c r="AE1465" s="4">
        <f t="shared" si="89"/>
        <v>2.5</v>
      </c>
      <c r="AF1465" s="8">
        <f t="shared" si="90"/>
        <v>3</v>
      </c>
      <c r="AG1465" s="8">
        <v>0.42</v>
      </c>
      <c r="AH1465" s="4">
        <f t="shared" si="91"/>
        <v>7.4999999999999997E-2</v>
      </c>
      <c r="AI1465" s="4">
        <f t="shared" si="91"/>
        <v>1.0499999999999999E-2</v>
      </c>
      <c r="AJ1465" s="13"/>
      <c r="AK1465" s="10">
        <f>Q1465*(0.0089*(2.5^3))+R1465*(0.0089*(7.5^3))</f>
        <v>0.41718750000000004</v>
      </c>
    </row>
    <row r="1466" spans="1:37" ht="12.75" customHeight="1">
      <c r="A1466" s="12">
        <v>108</v>
      </c>
      <c r="B1466" s="12">
        <v>7</v>
      </c>
      <c r="C1466" s="12">
        <v>2</v>
      </c>
      <c r="D1466" s="5">
        <v>39491</v>
      </c>
      <c r="E1466" s="6" t="s">
        <v>73</v>
      </c>
      <c r="F1466" s="12" t="s">
        <v>74</v>
      </c>
      <c r="G1466" s="4" t="s">
        <v>74</v>
      </c>
      <c r="H1466" s="12" t="s">
        <v>155</v>
      </c>
      <c r="I1466" s="12" t="s">
        <v>93</v>
      </c>
      <c r="J1466" s="12" t="s">
        <v>41</v>
      </c>
      <c r="K1466" s="11">
        <v>15</v>
      </c>
      <c r="L1466" s="4" t="str">
        <f t="shared" si="88"/>
        <v>10-15</v>
      </c>
      <c r="M1466" s="12" t="s">
        <v>76</v>
      </c>
      <c r="N1466" s="12">
        <v>18</v>
      </c>
      <c r="O1466" s="4" t="s">
        <v>66</v>
      </c>
      <c r="P1466" s="12" t="s">
        <v>46</v>
      </c>
      <c r="Q1466" s="7">
        <v>13</v>
      </c>
      <c r="AE1466" s="4">
        <f t="shared" si="89"/>
        <v>2.5</v>
      </c>
      <c r="AF1466" s="8">
        <f t="shared" si="90"/>
        <v>13</v>
      </c>
      <c r="AG1466" s="8">
        <v>3.68</v>
      </c>
      <c r="AH1466" s="4">
        <f t="shared" si="91"/>
        <v>0.32500000000000001</v>
      </c>
      <c r="AI1466" s="4">
        <f t="shared" si="91"/>
        <v>9.1999999999999998E-2</v>
      </c>
      <c r="AK1466" s="10">
        <f>Q1466*(0.0213*(2.5^2.8235))+R1466*(0.0213*(7.5^2.8235))</f>
        <v>3.6804978657700653</v>
      </c>
    </row>
    <row r="1467" spans="1:37" ht="12.75" customHeight="1">
      <c r="A1467" s="12">
        <v>108</v>
      </c>
      <c r="B1467" s="12">
        <v>7</v>
      </c>
      <c r="C1467" s="12">
        <v>2</v>
      </c>
      <c r="D1467" s="5">
        <v>39491</v>
      </c>
      <c r="E1467" s="6" t="s">
        <v>73</v>
      </c>
      <c r="F1467" s="12" t="s">
        <v>74</v>
      </c>
      <c r="G1467" s="4" t="s">
        <v>74</v>
      </c>
      <c r="H1467" s="12" t="s">
        <v>155</v>
      </c>
      <c r="I1467" s="12" t="s">
        <v>93</v>
      </c>
      <c r="J1467" s="12" t="s">
        <v>41</v>
      </c>
      <c r="K1467" s="11">
        <v>15</v>
      </c>
      <c r="L1467" s="4" t="str">
        <f t="shared" si="88"/>
        <v>10-15</v>
      </c>
      <c r="M1467" s="12" t="s">
        <v>76</v>
      </c>
      <c r="N1467" s="12">
        <v>19</v>
      </c>
      <c r="O1467" s="12" t="s">
        <v>55</v>
      </c>
      <c r="P1467" s="6" t="s">
        <v>56</v>
      </c>
      <c r="Q1467" s="15">
        <v>1</v>
      </c>
      <c r="AE1467" s="4">
        <f t="shared" si="89"/>
        <v>2.5</v>
      </c>
      <c r="AF1467" s="8">
        <f t="shared" si="90"/>
        <v>1</v>
      </c>
      <c r="AG1467" s="8">
        <v>0.17</v>
      </c>
      <c r="AH1467" s="4">
        <f t="shared" si="91"/>
        <v>2.5000000000000001E-2</v>
      </c>
      <c r="AI1467" s="4">
        <f t="shared" si="91"/>
        <v>4.2500000000000003E-3</v>
      </c>
      <c r="AK1467" s="10">
        <f>Q1467*(0.0109*(2.5^3.0249))+R1467*(0.0109*(7.5^3.0249))</f>
        <v>0.17424295598865394</v>
      </c>
    </row>
    <row r="1468" spans="1:37" ht="12.75" customHeight="1">
      <c r="A1468" s="12">
        <v>108</v>
      </c>
      <c r="B1468" s="12">
        <v>7</v>
      </c>
      <c r="C1468" s="12">
        <v>2</v>
      </c>
      <c r="D1468" s="5">
        <v>39491</v>
      </c>
      <c r="E1468" s="6" t="s">
        <v>73</v>
      </c>
      <c r="F1468" s="12" t="s">
        <v>74</v>
      </c>
      <c r="G1468" s="4" t="s">
        <v>74</v>
      </c>
      <c r="H1468" s="12" t="s">
        <v>155</v>
      </c>
      <c r="I1468" s="12" t="s">
        <v>93</v>
      </c>
      <c r="J1468" s="12" t="s">
        <v>41</v>
      </c>
      <c r="K1468" s="11">
        <v>15</v>
      </c>
      <c r="L1468" s="4" t="str">
        <f t="shared" si="88"/>
        <v>10-15</v>
      </c>
      <c r="M1468" s="12" t="s">
        <v>76</v>
      </c>
      <c r="N1468" s="12">
        <v>20</v>
      </c>
      <c r="O1468" s="4" t="s">
        <v>85</v>
      </c>
      <c r="P1468" s="6" t="s">
        <v>46</v>
      </c>
      <c r="Q1468" s="15">
        <v>1</v>
      </c>
      <c r="AE1468" s="4">
        <f t="shared" si="89"/>
        <v>2.5</v>
      </c>
      <c r="AF1468" s="8">
        <f t="shared" si="90"/>
        <v>1</v>
      </c>
      <c r="AG1468" s="8">
        <v>0.14000000000000001</v>
      </c>
      <c r="AH1468" s="4">
        <f t="shared" si="91"/>
        <v>2.5000000000000001E-2</v>
      </c>
      <c r="AI1468" s="4">
        <f t="shared" si="91"/>
        <v>3.5000000000000005E-3</v>
      </c>
      <c r="AK1468" s="10">
        <f>Q1468*(0.0091*(2.5^3))+R1468*(0.0091*(7.5^3))</f>
        <v>0.14218749999999999</v>
      </c>
    </row>
    <row r="1469" spans="1:37" ht="12.75" customHeight="1">
      <c r="A1469" s="12">
        <v>108</v>
      </c>
      <c r="B1469" s="12">
        <v>7</v>
      </c>
      <c r="C1469" s="12">
        <v>2</v>
      </c>
      <c r="D1469" s="5">
        <v>39491</v>
      </c>
      <c r="E1469" s="6" t="s">
        <v>73</v>
      </c>
      <c r="F1469" s="12" t="s">
        <v>74</v>
      </c>
      <c r="G1469" s="4" t="s">
        <v>74</v>
      </c>
      <c r="H1469" s="12" t="s">
        <v>155</v>
      </c>
      <c r="I1469" s="12" t="s">
        <v>93</v>
      </c>
      <c r="J1469" s="12" t="s">
        <v>41</v>
      </c>
      <c r="K1469" s="11">
        <v>15</v>
      </c>
      <c r="L1469" s="4" t="str">
        <f t="shared" si="88"/>
        <v>10-15</v>
      </c>
      <c r="M1469" s="12" t="s">
        <v>76</v>
      </c>
      <c r="N1469" s="12">
        <v>21</v>
      </c>
      <c r="O1469" s="12" t="s">
        <v>173</v>
      </c>
      <c r="P1469" s="6" t="s">
        <v>54</v>
      </c>
      <c r="Q1469" s="15">
        <v>1</v>
      </c>
      <c r="AE1469" s="4">
        <f t="shared" si="89"/>
        <v>2.5</v>
      </c>
      <c r="AF1469" s="8">
        <f t="shared" si="90"/>
        <v>1</v>
      </c>
      <c r="AG1469" s="8">
        <v>0.26</v>
      </c>
      <c r="AH1469" s="4">
        <f t="shared" si="91"/>
        <v>2.5000000000000001E-2</v>
      </c>
      <c r="AI1469" s="4">
        <f t="shared" si="91"/>
        <v>6.5000000000000006E-3</v>
      </c>
      <c r="AK1469" s="10">
        <f>Q1469*(0.0162*(2.5^3.0252))+S1469*(0.0162*(15^3.0252))+U1469*(0.0162*(35^3.0252))</f>
        <v>0.25903779153143841</v>
      </c>
    </row>
    <row r="1470" spans="1:37" ht="12.75" customHeight="1">
      <c r="A1470" s="12">
        <v>108</v>
      </c>
      <c r="B1470" s="12">
        <v>7</v>
      </c>
      <c r="C1470" s="12">
        <v>2</v>
      </c>
      <c r="D1470" s="5">
        <v>39491</v>
      </c>
      <c r="E1470" s="6" t="s">
        <v>73</v>
      </c>
      <c r="F1470" s="12" t="s">
        <v>74</v>
      </c>
      <c r="G1470" s="4" t="s">
        <v>74</v>
      </c>
      <c r="H1470" s="12" t="s">
        <v>155</v>
      </c>
      <c r="I1470" s="12" t="s">
        <v>93</v>
      </c>
      <c r="J1470" s="12" t="s">
        <v>41</v>
      </c>
      <c r="K1470" s="11">
        <v>15</v>
      </c>
      <c r="L1470" s="4" t="str">
        <f t="shared" si="88"/>
        <v>10-15</v>
      </c>
      <c r="M1470" s="12" t="s">
        <v>76</v>
      </c>
      <c r="N1470" s="12">
        <v>22</v>
      </c>
      <c r="O1470" s="12" t="s">
        <v>70</v>
      </c>
      <c r="P1470" s="6" t="s">
        <v>54</v>
      </c>
      <c r="Q1470" s="15">
        <v>1</v>
      </c>
      <c r="AE1470" s="4">
        <f t="shared" si="89"/>
        <v>2.5</v>
      </c>
      <c r="AF1470" s="8">
        <f t="shared" si="90"/>
        <v>1</v>
      </c>
      <c r="AG1470" s="8">
        <v>0.26</v>
      </c>
      <c r="AH1470" s="4">
        <f t="shared" si="91"/>
        <v>2.5000000000000001E-2</v>
      </c>
      <c r="AI1470" s="4">
        <f t="shared" si="91"/>
        <v>6.5000000000000006E-3</v>
      </c>
      <c r="AK1470" s="10">
        <f>Q1470*(0.0162*(2.5^3.0252))+R1470*(0.0162*(7.5^3.0252))</f>
        <v>0.25903779153143841</v>
      </c>
    </row>
    <row r="1471" spans="1:37" ht="12.75" customHeight="1">
      <c r="A1471" s="12">
        <v>109</v>
      </c>
      <c r="B1471" s="12">
        <v>7</v>
      </c>
      <c r="C1471" s="12">
        <v>2</v>
      </c>
      <c r="D1471" s="5">
        <v>39491</v>
      </c>
      <c r="E1471" s="6" t="s">
        <v>73</v>
      </c>
      <c r="F1471" s="12" t="s">
        <v>74</v>
      </c>
      <c r="G1471" s="4" t="s">
        <v>74</v>
      </c>
      <c r="H1471" s="12" t="s">
        <v>155</v>
      </c>
      <c r="I1471" s="12" t="s">
        <v>93</v>
      </c>
      <c r="J1471" s="12" t="s">
        <v>41</v>
      </c>
      <c r="K1471" s="11">
        <v>12</v>
      </c>
      <c r="L1471" s="4" t="str">
        <f t="shared" si="88"/>
        <v>10-15</v>
      </c>
      <c r="M1471" s="12" t="s">
        <v>94</v>
      </c>
      <c r="N1471" s="12">
        <v>1</v>
      </c>
      <c r="O1471" s="4" t="s">
        <v>102</v>
      </c>
      <c r="P1471" s="6" t="s">
        <v>63</v>
      </c>
      <c r="S1471" s="7">
        <v>2</v>
      </c>
      <c r="AE1471" s="4">
        <f t="shared" si="89"/>
        <v>15</v>
      </c>
      <c r="AF1471" s="8">
        <f t="shared" si="90"/>
        <v>2</v>
      </c>
      <c r="AG1471" s="8">
        <v>104.34</v>
      </c>
      <c r="AH1471" s="4">
        <f t="shared" si="91"/>
        <v>0.05</v>
      </c>
      <c r="AI1471" s="4">
        <f t="shared" si="91"/>
        <v>2.6085000000000003</v>
      </c>
      <c r="AJ1471" s="13"/>
      <c r="AK1471" s="10">
        <f>R1471*(0.0153*(7.5^3.0038))+S1471*(0.0153*(15^3.0038))+T1471*(0.0153*(25^3.0038))+U1471*(0.0153*(35^3.0038))</f>
        <v>104.34324778462778</v>
      </c>
    </row>
    <row r="1472" spans="1:37" ht="12.75" customHeight="1">
      <c r="A1472" s="12">
        <v>109</v>
      </c>
      <c r="B1472" s="12">
        <v>7</v>
      </c>
      <c r="C1472" s="12">
        <v>2</v>
      </c>
      <c r="D1472" s="5">
        <v>39491</v>
      </c>
      <c r="E1472" s="6" t="s">
        <v>73</v>
      </c>
      <c r="F1472" s="12" t="s">
        <v>74</v>
      </c>
      <c r="G1472" s="4" t="s">
        <v>74</v>
      </c>
      <c r="H1472" s="12" t="s">
        <v>155</v>
      </c>
      <c r="I1472" s="12" t="s">
        <v>93</v>
      </c>
      <c r="J1472" s="12" t="s">
        <v>41</v>
      </c>
      <c r="K1472" s="11">
        <v>12</v>
      </c>
      <c r="L1472" s="4" t="str">
        <f t="shared" si="88"/>
        <v>10-15</v>
      </c>
      <c r="M1472" s="12" t="s">
        <v>94</v>
      </c>
      <c r="N1472" s="12">
        <v>2</v>
      </c>
      <c r="O1472" s="4" t="s">
        <v>62</v>
      </c>
      <c r="P1472" s="12" t="s">
        <v>63</v>
      </c>
      <c r="S1472" s="7">
        <v>1</v>
      </c>
      <c r="T1472" s="7">
        <v>1</v>
      </c>
      <c r="AE1472" s="4">
        <f t="shared" si="89"/>
        <v>20</v>
      </c>
      <c r="AF1472" s="8">
        <f t="shared" si="90"/>
        <v>2</v>
      </c>
      <c r="AG1472" s="8">
        <v>323.36</v>
      </c>
      <c r="AH1472" s="4">
        <f t="shared" si="91"/>
        <v>0.05</v>
      </c>
      <c r="AI1472" s="4">
        <f t="shared" si="91"/>
        <v>8.0839999999999996</v>
      </c>
      <c r="AK1472" s="10">
        <f>R1472*(0.0114*(7.5^3.128))+S1472*(0.0114*(15^3.128))+T1472*(0.0114*(25^3.128))+U1472*(0.0114*(35^3.128))</f>
        <v>323.35854985325943</v>
      </c>
    </row>
    <row r="1473" spans="1:37" ht="12.75" customHeight="1">
      <c r="A1473" s="12">
        <v>109</v>
      </c>
      <c r="B1473" s="12">
        <v>7</v>
      </c>
      <c r="C1473" s="12">
        <v>2</v>
      </c>
      <c r="D1473" s="5">
        <v>39491</v>
      </c>
      <c r="E1473" s="6" t="s">
        <v>73</v>
      </c>
      <c r="F1473" s="12" t="s">
        <v>74</v>
      </c>
      <c r="G1473" s="4" t="s">
        <v>74</v>
      </c>
      <c r="H1473" s="12" t="s">
        <v>155</v>
      </c>
      <c r="I1473" s="12" t="s">
        <v>93</v>
      </c>
      <c r="J1473" s="12" t="s">
        <v>41</v>
      </c>
      <c r="K1473" s="11">
        <v>12</v>
      </c>
      <c r="L1473" s="4" t="str">
        <f t="shared" si="88"/>
        <v>10-15</v>
      </c>
      <c r="M1473" s="12" t="s">
        <v>94</v>
      </c>
      <c r="N1473" s="12">
        <v>3</v>
      </c>
      <c r="O1473" s="4" t="s">
        <v>68</v>
      </c>
      <c r="P1473" s="6" t="s">
        <v>46</v>
      </c>
      <c r="R1473" s="7">
        <v>3</v>
      </c>
      <c r="S1473" s="7">
        <v>2</v>
      </c>
      <c r="T1473" s="7">
        <v>2</v>
      </c>
      <c r="AE1473" s="4">
        <f t="shared" si="89"/>
        <v>14.6</v>
      </c>
      <c r="AF1473" s="8">
        <f t="shared" si="90"/>
        <v>7</v>
      </c>
      <c r="AG1473" s="8">
        <v>409.41</v>
      </c>
      <c r="AH1473" s="4">
        <f t="shared" si="91"/>
        <v>0.17499999999999999</v>
      </c>
      <c r="AI1473" s="4">
        <f t="shared" si="91"/>
        <v>10.235250000000001</v>
      </c>
      <c r="AK1473" s="10">
        <f>Q1473*(0.0208*((2.5/1.21)^3))+R1473*(0.0208*((7.5/1.21)^3))+S1473*(0.0208*((15/1.21)^3))+T1473*(0.0079*(25^3.076))+U1473*(0.0079*(35^3.076))</f>
        <v>409.40943515273557</v>
      </c>
    </row>
    <row r="1474" spans="1:37" ht="12.75" customHeight="1">
      <c r="A1474" s="12">
        <v>109</v>
      </c>
      <c r="B1474" s="12">
        <v>7</v>
      </c>
      <c r="C1474" s="12">
        <v>2</v>
      </c>
      <c r="D1474" s="5">
        <v>39491</v>
      </c>
      <c r="E1474" s="6" t="s">
        <v>73</v>
      </c>
      <c r="F1474" s="12" t="s">
        <v>74</v>
      </c>
      <c r="G1474" s="4" t="s">
        <v>74</v>
      </c>
      <c r="H1474" s="12" t="s">
        <v>155</v>
      </c>
      <c r="I1474" s="12" t="s">
        <v>93</v>
      </c>
      <c r="J1474" s="12" t="s">
        <v>41</v>
      </c>
      <c r="K1474" s="11">
        <v>12</v>
      </c>
      <c r="L1474" s="4" t="str">
        <f t="shared" ref="L1474:L1537" si="92">IF(K1474&lt;=5,"0-5",IF(K1474&lt;=10,"5-10",IF(K1474&lt;=15,"10-15",IF(K1474&lt;=20,"15-20",IF(K1474&lt;=25,"20-25",IF(K1474&lt;=30,"25-30",IF(K1474&lt;=35,"30-35","35-40")))))))</f>
        <v>10-15</v>
      </c>
      <c r="M1474" s="12" t="s">
        <v>94</v>
      </c>
      <c r="N1474" s="12">
        <v>4</v>
      </c>
      <c r="O1474" s="4" t="s">
        <v>69</v>
      </c>
      <c r="P1474" s="12" t="s">
        <v>48</v>
      </c>
      <c r="S1474" s="15">
        <v>2</v>
      </c>
      <c r="AE1474" s="4">
        <f t="shared" ref="AE1474:AE1537" si="93">ROUND(((Q1474*2.5)+(R1474*7.5)+(S1474*15)+(T1474*25)+(U1474*35)+(V1474*45)+(W1474*55)+(X1474*65)+(Y1474*75)+(Z1474*85)+(AA1474*95)+(AB1474*105)+(AC1474*115)+(AD1474*195))/(SUM(Q1474:AD1474)),1)</f>
        <v>15</v>
      </c>
      <c r="AF1474" s="8">
        <f t="shared" ref="AF1474:AF1537" si="94">SUM(Q1474:AD1474)</f>
        <v>2</v>
      </c>
      <c r="AG1474" s="8">
        <v>218.93</v>
      </c>
      <c r="AH1474" s="4">
        <f t="shared" ref="AH1474:AI1537" si="95">AF1474/40</f>
        <v>0.05</v>
      </c>
      <c r="AI1474" s="4">
        <f t="shared" si="95"/>
        <v>5.4732500000000002</v>
      </c>
      <c r="AJ1474" s="13"/>
      <c r="AK1474" s="10">
        <f>Q1474*(0.029*(2.5^2.98))+R1474*(0.029*(7.5^2.98))+S1474*(0.0222*(15^3.14))</f>
        <v>218.93214068561713</v>
      </c>
    </row>
    <row r="1475" spans="1:37" s="13" customFormat="1" ht="12.75" customHeight="1">
      <c r="A1475" s="12">
        <v>109</v>
      </c>
      <c r="B1475" s="12">
        <v>7</v>
      </c>
      <c r="C1475" s="12">
        <v>2</v>
      </c>
      <c r="D1475" s="5">
        <v>39491</v>
      </c>
      <c r="E1475" s="6" t="s">
        <v>73</v>
      </c>
      <c r="F1475" s="12" t="s">
        <v>74</v>
      </c>
      <c r="G1475" s="4" t="s">
        <v>74</v>
      </c>
      <c r="H1475" s="12" t="s">
        <v>155</v>
      </c>
      <c r="I1475" s="12" t="s">
        <v>93</v>
      </c>
      <c r="J1475" s="12" t="s">
        <v>41</v>
      </c>
      <c r="K1475" s="11">
        <v>12</v>
      </c>
      <c r="L1475" s="4" t="str">
        <f t="shared" si="92"/>
        <v>10-15</v>
      </c>
      <c r="M1475" s="12" t="s">
        <v>94</v>
      </c>
      <c r="N1475" s="12">
        <v>5</v>
      </c>
      <c r="O1475" s="4" t="s">
        <v>83</v>
      </c>
      <c r="P1475" s="6" t="s">
        <v>84</v>
      </c>
      <c r="Q1475" s="7"/>
      <c r="R1475" s="7">
        <v>3</v>
      </c>
      <c r="S1475" s="7"/>
      <c r="T1475" s="7"/>
      <c r="U1475" s="7"/>
      <c r="V1475" s="7"/>
      <c r="W1475" s="7"/>
      <c r="X1475" s="7"/>
      <c r="Y1475" s="7"/>
      <c r="Z1475" s="7"/>
      <c r="AA1475" s="7"/>
      <c r="AB1475" s="7"/>
      <c r="AC1475" s="7"/>
      <c r="AD1475" s="7"/>
      <c r="AE1475" s="4">
        <f t="shared" si="93"/>
        <v>7.5</v>
      </c>
      <c r="AF1475" s="8">
        <f t="shared" si="94"/>
        <v>3</v>
      </c>
      <c r="AG1475" s="8">
        <v>36.909999999999997</v>
      </c>
      <c r="AH1475" s="4">
        <f t="shared" si="95"/>
        <v>7.4999999999999997E-2</v>
      </c>
      <c r="AI1475" s="4">
        <f t="shared" si="95"/>
        <v>0.92274999999999996</v>
      </c>
      <c r="AJ1475" s="4"/>
      <c r="AK1475" s="10">
        <f>Q1475*(0.0349*(2.5^2.9109))+R1475*(0.0349*(7.5^2.9109))+S1475*(0.0349*(15^2.9109))</f>
        <v>36.911569607091842</v>
      </c>
    </row>
    <row r="1476" spans="1:37" ht="12.75" customHeight="1">
      <c r="A1476" s="12">
        <v>109</v>
      </c>
      <c r="B1476" s="12">
        <v>7</v>
      </c>
      <c r="C1476" s="12">
        <v>2</v>
      </c>
      <c r="D1476" s="5">
        <v>39491</v>
      </c>
      <c r="E1476" s="6" t="s">
        <v>73</v>
      </c>
      <c r="F1476" s="12" t="s">
        <v>74</v>
      </c>
      <c r="G1476" s="4" t="s">
        <v>74</v>
      </c>
      <c r="H1476" s="12" t="s">
        <v>155</v>
      </c>
      <c r="I1476" s="12" t="s">
        <v>93</v>
      </c>
      <c r="J1476" s="12" t="s">
        <v>41</v>
      </c>
      <c r="K1476" s="11">
        <v>12</v>
      </c>
      <c r="L1476" s="4" t="str">
        <f t="shared" si="92"/>
        <v>10-15</v>
      </c>
      <c r="M1476" s="12" t="s">
        <v>94</v>
      </c>
      <c r="N1476" s="12">
        <v>6</v>
      </c>
      <c r="O1476" s="4" t="s">
        <v>89</v>
      </c>
      <c r="P1476" s="4" t="s">
        <v>56</v>
      </c>
      <c r="S1476" s="15">
        <v>15</v>
      </c>
      <c r="AE1476" s="4">
        <f t="shared" si="93"/>
        <v>15</v>
      </c>
      <c r="AF1476" s="8">
        <f t="shared" si="94"/>
        <v>15</v>
      </c>
      <c r="AG1476" s="8">
        <v>1080.1199999999999</v>
      </c>
      <c r="AH1476" s="4">
        <f t="shared" si="95"/>
        <v>0.375</v>
      </c>
      <c r="AI1476" s="4">
        <f t="shared" si="95"/>
        <v>27.002999999999997</v>
      </c>
      <c r="AK1476" s="10">
        <f>R1476*(0.0246*(7.5^2.85))+S1476*(0.0227*((15/1.13204)^3.12))+T1476*(0.0227*((25/1.13204)^3.12))</f>
        <v>1080.122750713354</v>
      </c>
    </row>
    <row r="1477" spans="1:37" ht="12.75" customHeight="1">
      <c r="A1477" s="12">
        <v>109</v>
      </c>
      <c r="B1477" s="12">
        <v>7</v>
      </c>
      <c r="C1477" s="12">
        <v>2</v>
      </c>
      <c r="D1477" s="5">
        <v>39491</v>
      </c>
      <c r="E1477" s="6" t="s">
        <v>73</v>
      </c>
      <c r="F1477" s="12" t="s">
        <v>74</v>
      </c>
      <c r="G1477" s="4" t="s">
        <v>74</v>
      </c>
      <c r="H1477" s="12" t="s">
        <v>155</v>
      </c>
      <c r="I1477" s="12" t="s">
        <v>93</v>
      </c>
      <c r="J1477" s="12" t="s">
        <v>41</v>
      </c>
      <c r="K1477" s="11">
        <v>12</v>
      </c>
      <c r="L1477" s="4" t="str">
        <f t="shared" si="92"/>
        <v>10-15</v>
      </c>
      <c r="M1477" s="12" t="s">
        <v>94</v>
      </c>
      <c r="N1477" s="12">
        <v>7</v>
      </c>
      <c r="O1477" s="6" t="s">
        <v>53</v>
      </c>
      <c r="P1477" s="12" t="s">
        <v>54</v>
      </c>
      <c r="Q1477" s="7">
        <v>8</v>
      </c>
      <c r="S1477" s="15">
        <v>2</v>
      </c>
      <c r="AE1477" s="4">
        <f t="shared" si="93"/>
        <v>5</v>
      </c>
      <c r="AF1477" s="8">
        <f t="shared" si="94"/>
        <v>10</v>
      </c>
      <c r="AG1477" s="8">
        <v>115</v>
      </c>
      <c r="AH1477" s="4">
        <f t="shared" si="95"/>
        <v>0.25</v>
      </c>
      <c r="AI1477" s="4">
        <f t="shared" si="95"/>
        <v>2.875</v>
      </c>
      <c r="AK1477" s="10">
        <f>Q1477*(0.026*(2.5^2.87))+R1477*(0.026*(7.5^2.87))+S1477*(0.0236*((15/1.1)^2.975))+T1477*(0.0236*((25/1.1)^2.975))+U1477*(0.0236*((35/1.1)^2.975))</f>
        <v>115.00172246780701</v>
      </c>
    </row>
    <row r="1478" spans="1:37" ht="12.75" customHeight="1">
      <c r="A1478" s="12">
        <v>109</v>
      </c>
      <c r="B1478" s="12">
        <v>7</v>
      </c>
      <c r="C1478" s="12">
        <v>2</v>
      </c>
      <c r="D1478" s="5">
        <v>39491</v>
      </c>
      <c r="E1478" s="6" t="s">
        <v>73</v>
      </c>
      <c r="F1478" s="12" t="s">
        <v>74</v>
      </c>
      <c r="G1478" s="4" t="s">
        <v>74</v>
      </c>
      <c r="H1478" s="12" t="s">
        <v>155</v>
      </c>
      <c r="I1478" s="12" t="s">
        <v>93</v>
      </c>
      <c r="J1478" s="12" t="s">
        <v>41</v>
      </c>
      <c r="K1478" s="11">
        <v>12</v>
      </c>
      <c r="L1478" s="4" t="str">
        <f t="shared" si="92"/>
        <v>10-15</v>
      </c>
      <c r="M1478" s="12" t="s">
        <v>94</v>
      </c>
      <c r="N1478" s="12">
        <v>8</v>
      </c>
      <c r="O1478" s="12" t="s">
        <v>77</v>
      </c>
      <c r="P1478" s="6" t="s">
        <v>48</v>
      </c>
      <c r="R1478" s="7">
        <v>1</v>
      </c>
      <c r="S1478" s="15">
        <v>2</v>
      </c>
      <c r="AE1478" s="4">
        <f t="shared" si="93"/>
        <v>12.5</v>
      </c>
      <c r="AF1478" s="8">
        <f t="shared" si="94"/>
        <v>3</v>
      </c>
      <c r="AG1478" s="8">
        <v>210.24</v>
      </c>
      <c r="AH1478" s="4">
        <f t="shared" si="95"/>
        <v>7.4999999999999997E-2</v>
      </c>
      <c r="AI1478" s="4">
        <f t="shared" si="95"/>
        <v>5.2560000000000002</v>
      </c>
      <c r="AK1478" s="10">
        <f>R1478*(0.0428*(7.5^2.858))+S1478*(0.0428*(15^2.858))+T1478*(0.0428*(25^2.858))+U1478*(0.0428*(35^2.858))</f>
        <v>210.23543116466658</v>
      </c>
    </row>
    <row r="1479" spans="1:37" ht="12.75" customHeight="1">
      <c r="A1479" s="12">
        <v>109</v>
      </c>
      <c r="B1479" s="12">
        <v>7</v>
      </c>
      <c r="C1479" s="12">
        <v>2</v>
      </c>
      <c r="D1479" s="5">
        <v>39491</v>
      </c>
      <c r="E1479" s="6" t="s">
        <v>73</v>
      </c>
      <c r="F1479" s="12" t="s">
        <v>74</v>
      </c>
      <c r="G1479" s="4" t="s">
        <v>74</v>
      </c>
      <c r="H1479" s="12" t="s">
        <v>155</v>
      </c>
      <c r="I1479" s="12" t="s">
        <v>93</v>
      </c>
      <c r="J1479" s="12" t="s">
        <v>41</v>
      </c>
      <c r="K1479" s="11">
        <v>12</v>
      </c>
      <c r="L1479" s="4" t="str">
        <f t="shared" si="92"/>
        <v>10-15</v>
      </c>
      <c r="M1479" s="12" t="s">
        <v>94</v>
      </c>
      <c r="N1479" s="12">
        <v>9</v>
      </c>
      <c r="O1479" s="4" t="s">
        <v>80</v>
      </c>
      <c r="P1479" s="12" t="s">
        <v>81</v>
      </c>
      <c r="S1479" s="15">
        <v>1</v>
      </c>
      <c r="T1479" s="7">
        <v>2</v>
      </c>
      <c r="AE1479" s="4">
        <f t="shared" si="93"/>
        <v>21.7</v>
      </c>
      <c r="AF1479" s="8">
        <f t="shared" si="94"/>
        <v>3</v>
      </c>
      <c r="AG1479" s="8">
        <v>615.19000000000005</v>
      </c>
      <c r="AH1479" s="4">
        <f t="shared" si="95"/>
        <v>7.4999999999999997E-2</v>
      </c>
      <c r="AI1479" s="4">
        <f t="shared" si="95"/>
        <v>15.379750000000001</v>
      </c>
      <c r="AK1479" s="10">
        <f>Q1479*(0.0202*(2.5^2.9595))+R1479*(0.0202*(7.5^2.9595))+S1479*(0.0202*(15^2.9595))+T1479*(0.0202*(25^2.9595))</f>
        <v>615.18903334626793</v>
      </c>
    </row>
    <row r="1480" spans="1:37" ht="12.75" customHeight="1">
      <c r="A1480" s="12">
        <v>109</v>
      </c>
      <c r="B1480" s="12">
        <v>7</v>
      </c>
      <c r="C1480" s="12">
        <v>2</v>
      </c>
      <c r="D1480" s="5">
        <v>39491</v>
      </c>
      <c r="E1480" s="6" t="s">
        <v>73</v>
      </c>
      <c r="F1480" s="12" t="s">
        <v>74</v>
      </c>
      <c r="G1480" s="4" t="s">
        <v>74</v>
      </c>
      <c r="H1480" s="12" t="s">
        <v>155</v>
      </c>
      <c r="I1480" s="12" t="s">
        <v>93</v>
      </c>
      <c r="J1480" s="12" t="s">
        <v>41</v>
      </c>
      <c r="K1480" s="11">
        <v>12</v>
      </c>
      <c r="L1480" s="4" t="str">
        <f t="shared" si="92"/>
        <v>10-15</v>
      </c>
      <c r="M1480" s="12" t="s">
        <v>94</v>
      </c>
      <c r="N1480" s="12">
        <v>10</v>
      </c>
      <c r="O1480" s="12" t="s">
        <v>70</v>
      </c>
      <c r="P1480" s="6" t="s">
        <v>54</v>
      </c>
      <c r="Q1480" s="7">
        <v>3</v>
      </c>
      <c r="R1480" s="7">
        <v>4</v>
      </c>
      <c r="AE1480" s="4">
        <f t="shared" si="93"/>
        <v>5.4</v>
      </c>
      <c r="AF1480" s="8">
        <f t="shared" si="94"/>
        <v>7</v>
      </c>
      <c r="AG1480" s="8">
        <v>29.54</v>
      </c>
      <c r="AH1480" s="4">
        <f t="shared" si="95"/>
        <v>0.17499999999999999</v>
      </c>
      <c r="AI1480" s="4">
        <f t="shared" si="95"/>
        <v>0.73849999999999993</v>
      </c>
      <c r="AJ1480" s="13"/>
      <c r="AK1480" s="10">
        <f>Q1480*(0.0162*(2.5^3.0252))+R1480*(0.0162*(7.5^3.0252))</f>
        <v>29.538534420239632</v>
      </c>
    </row>
    <row r="1481" spans="1:37" ht="12.75" customHeight="1">
      <c r="A1481" s="12">
        <v>109</v>
      </c>
      <c r="B1481" s="12">
        <v>7</v>
      </c>
      <c r="C1481" s="12">
        <v>2</v>
      </c>
      <c r="D1481" s="5">
        <v>39491</v>
      </c>
      <c r="E1481" s="6" t="s">
        <v>73</v>
      </c>
      <c r="F1481" s="12" t="s">
        <v>74</v>
      </c>
      <c r="G1481" s="4" t="s">
        <v>74</v>
      </c>
      <c r="H1481" s="12" t="s">
        <v>155</v>
      </c>
      <c r="I1481" s="12" t="s">
        <v>93</v>
      </c>
      <c r="J1481" s="12" t="s">
        <v>41</v>
      </c>
      <c r="K1481" s="11">
        <v>12</v>
      </c>
      <c r="L1481" s="4" t="str">
        <f t="shared" si="92"/>
        <v>10-15</v>
      </c>
      <c r="M1481" s="12" t="s">
        <v>94</v>
      </c>
      <c r="N1481" s="12">
        <v>11</v>
      </c>
      <c r="O1481" s="4" t="s">
        <v>59</v>
      </c>
      <c r="P1481" s="6" t="s">
        <v>46</v>
      </c>
      <c r="Q1481" s="7">
        <v>3</v>
      </c>
      <c r="R1481" s="7">
        <v>1</v>
      </c>
      <c r="S1481" s="15">
        <v>2</v>
      </c>
      <c r="AE1481" s="4">
        <f t="shared" si="93"/>
        <v>7.5</v>
      </c>
      <c r="AF1481" s="8">
        <f t="shared" si="94"/>
        <v>6</v>
      </c>
      <c r="AG1481" s="8">
        <v>80.86</v>
      </c>
      <c r="AH1481" s="4">
        <f t="shared" si="95"/>
        <v>0.15</v>
      </c>
      <c r="AI1481" s="4">
        <f t="shared" si="95"/>
        <v>2.0215000000000001</v>
      </c>
      <c r="AK1481" s="10">
        <f>Q1481*(0.0093*(2.5^3.07))+R1481*(0.0093*(7.5^3.07))+S1481*(0.0093*(15^3.07))+T1481*(0.0126*(25^3.0673))</f>
        <v>80.860069539757461</v>
      </c>
    </row>
    <row r="1482" spans="1:37" ht="12.75" customHeight="1">
      <c r="A1482" s="12">
        <v>109</v>
      </c>
      <c r="B1482" s="12">
        <v>7</v>
      </c>
      <c r="C1482" s="12">
        <v>2</v>
      </c>
      <c r="D1482" s="5">
        <v>39491</v>
      </c>
      <c r="E1482" s="6" t="s">
        <v>73</v>
      </c>
      <c r="F1482" s="12" t="s">
        <v>74</v>
      </c>
      <c r="G1482" s="4" t="s">
        <v>74</v>
      </c>
      <c r="H1482" s="12" t="s">
        <v>155</v>
      </c>
      <c r="I1482" s="12" t="s">
        <v>93</v>
      </c>
      <c r="J1482" s="12" t="s">
        <v>41</v>
      </c>
      <c r="K1482" s="11">
        <v>12</v>
      </c>
      <c r="L1482" s="4" t="str">
        <f t="shared" si="92"/>
        <v>10-15</v>
      </c>
      <c r="M1482" s="12" t="s">
        <v>94</v>
      </c>
      <c r="N1482" s="12">
        <v>12</v>
      </c>
      <c r="O1482" s="4" t="s">
        <v>47</v>
      </c>
      <c r="P1482" s="12" t="s">
        <v>48</v>
      </c>
      <c r="R1482" s="15">
        <v>1</v>
      </c>
      <c r="AE1482" s="4">
        <f t="shared" si="93"/>
        <v>7.5</v>
      </c>
      <c r="AF1482" s="8">
        <f t="shared" si="94"/>
        <v>1</v>
      </c>
      <c r="AG1482" s="8">
        <v>12.34</v>
      </c>
      <c r="AH1482" s="4">
        <f t="shared" si="95"/>
        <v>2.5000000000000001E-2</v>
      </c>
      <c r="AI1482" s="4">
        <f t="shared" si="95"/>
        <v>0.3085</v>
      </c>
      <c r="AK1482" s="10">
        <f>Q1482*(0.0251*(2.5^3.076))+R1482*(0.0251*(7.5^3.076))+S1482*(0.0251*(15^3.076))</f>
        <v>12.341335752240466</v>
      </c>
    </row>
    <row r="1483" spans="1:37" ht="12.75" customHeight="1">
      <c r="A1483" s="12">
        <v>109</v>
      </c>
      <c r="B1483" s="12">
        <v>7</v>
      </c>
      <c r="C1483" s="12">
        <v>2</v>
      </c>
      <c r="D1483" s="5">
        <v>39491</v>
      </c>
      <c r="E1483" s="6" t="s">
        <v>73</v>
      </c>
      <c r="F1483" s="12" t="s">
        <v>74</v>
      </c>
      <c r="G1483" s="4" t="s">
        <v>74</v>
      </c>
      <c r="H1483" s="12" t="s">
        <v>155</v>
      </c>
      <c r="I1483" s="12" t="s">
        <v>93</v>
      </c>
      <c r="J1483" s="12" t="s">
        <v>41</v>
      </c>
      <c r="K1483" s="11">
        <v>12</v>
      </c>
      <c r="L1483" s="4" t="str">
        <f t="shared" si="92"/>
        <v>10-15</v>
      </c>
      <c r="M1483" s="12" t="s">
        <v>94</v>
      </c>
      <c r="N1483" s="12">
        <v>13</v>
      </c>
      <c r="O1483" s="4" t="s">
        <v>95</v>
      </c>
      <c r="P1483" s="6" t="s">
        <v>56</v>
      </c>
      <c r="T1483" s="7">
        <v>12</v>
      </c>
      <c r="AE1483" s="4">
        <f t="shared" si="93"/>
        <v>25</v>
      </c>
      <c r="AF1483" s="8">
        <f t="shared" si="94"/>
        <v>12</v>
      </c>
      <c r="AG1483" s="8">
        <v>3715.78</v>
      </c>
      <c r="AH1483" s="4">
        <f t="shared" si="95"/>
        <v>0.3</v>
      </c>
      <c r="AI1483" s="4">
        <f t="shared" si="95"/>
        <v>92.894500000000008</v>
      </c>
      <c r="AK1483" s="10">
        <f>S1483*(0.0204*(15^2.991))+T1483*(0.0204*(25^2.991))+U1483*(0.0204*(35^2.991))</f>
        <v>3715.7798851833327</v>
      </c>
    </row>
    <row r="1484" spans="1:37" ht="12.75" customHeight="1">
      <c r="A1484" s="12">
        <v>109</v>
      </c>
      <c r="B1484" s="12">
        <v>7</v>
      </c>
      <c r="C1484" s="12">
        <v>2</v>
      </c>
      <c r="D1484" s="5">
        <v>39491</v>
      </c>
      <c r="E1484" s="6" t="s">
        <v>73</v>
      </c>
      <c r="F1484" s="12" t="s">
        <v>74</v>
      </c>
      <c r="G1484" s="4" t="s">
        <v>74</v>
      </c>
      <c r="H1484" s="12" t="s">
        <v>155</v>
      </c>
      <c r="I1484" s="12" t="s">
        <v>93</v>
      </c>
      <c r="J1484" s="12" t="s">
        <v>41</v>
      </c>
      <c r="K1484" s="11">
        <v>12</v>
      </c>
      <c r="L1484" s="4" t="str">
        <f t="shared" si="92"/>
        <v>10-15</v>
      </c>
      <c r="M1484" s="12" t="s">
        <v>94</v>
      </c>
      <c r="N1484" s="12">
        <v>14</v>
      </c>
      <c r="O1484" s="12" t="s">
        <v>122</v>
      </c>
      <c r="P1484" s="6" t="s">
        <v>46</v>
      </c>
      <c r="S1484" s="7">
        <v>2</v>
      </c>
      <c r="AE1484" s="4">
        <f t="shared" si="93"/>
        <v>15</v>
      </c>
      <c r="AF1484" s="8">
        <f t="shared" si="94"/>
        <v>2</v>
      </c>
      <c r="AG1484" s="8">
        <v>101.48</v>
      </c>
      <c r="AH1484" s="4">
        <f t="shared" si="95"/>
        <v>0.05</v>
      </c>
      <c r="AI1484" s="4">
        <f t="shared" si="95"/>
        <v>2.5369999999999999</v>
      </c>
      <c r="AK1484" s="10">
        <f>Q1484*(0.0087*(2.5^3.202))+R1484*(0.0087*(7.5^3.202))+S1484*(0.0087*(15^3.202))+T1484*(0.0087*(25^3.202))</f>
        <v>101.48303799505338</v>
      </c>
    </row>
    <row r="1485" spans="1:37" ht="12.75" customHeight="1">
      <c r="A1485" s="12">
        <v>109</v>
      </c>
      <c r="B1485" s="12">
        <v>7</v>
      </c>
      <c r="C1485" s="12">
        <v>2</v>
      </c>
      <c r="D1485" s="5">
        <v>39491</v>
      </c>
      <c r="E1485" s="6" t="s">
        <v>73</v>
      </c>
      <c r="F1485" s="12" t="s">
        <v>74</v>
      </c>
      <c r="G1485" s="4" t="s">
        <v>74</v>
      </c>
      <c r="H1485" s="12" t="s">
        <v>155</v>
      </c>
      <c r="I1485" s="12" t="s">
        <v>93</v>
      </c>
      <c r="J1485" s="12" t="s">
        <v>41</v>
      </c>
      <c r="K1485" s="11">
        <v>12</v>
      </c>
      <c r="L1485" s="4" t="str">
        <f t="shared" si="92"/>
        <v>10-15</v>
      </c>
      <c r="M1485" s="12" t="s">
        <v>94</v>
      </c>
      <c r="N1485" s="12">
        <v>15</v>
      </c>
      <c r="O1485" s="4" t="s">
        <v>96</v>
      </c>
      <c r="P1485" s="6" t="s">
        <v>84</v>
      </c>
      <c r="R1485" s="15">
        <v>2</v>
      </c>
      <c r="AE1485" s="4">
        <f t="shared" si="93"/>
        <v>7.5</v>
      </c>
      <c r="AF1485" s="8">
        <f t="shared" si="94"/>
        <v>2</v>
      </c>
      <c r="AG1485" s="8">
        <v>15.02</v>
      </c>
      <c r="AH1485" s="4">
        <f t="shared" si="95"/>
        <v>0.05</v>
      </c>
      <c r="AI1485" s="4">
        <f t="shared" si="95"/>
        <v>0.3755</v>
      </c>
      <c r="AK1485" s="10">
        <f>Q1485*(0.0193*(2.5^2.96))+R1485*(0.0193*(7.5^2.96))+S1485*(0.0193*(15^2.96))</f>
        <v>15.023414313213864</v>
      </c>
    </row>
    <row r="1486" spans="1:37" ht="12.75" customHeight="1">
      <c r="A1486" s="12">
        <v>109</v>
      </c>
      <c r="B1486" s="12">
        <v>7</v>
      </c>
      <c r="C1486" s="12">
        <v>2</v>
      </c>
      <c r="D1486" s="5">
        <v>39491</v>
      </c>
      <c r="E1486" s="6" t="s">
        <v>73</v>
      </c>
      <c r="F1486" s="12" t="s">
        <v>74</v>
      </c>
      <c r="G1486" s="4" t="s">
        <v>74</v>
      </c>
      <c r="H1486" s="12" t="s">
        <v>155</v>
      </c>
      <c r="I1486" s="12" t="s">
        <v>93</v>
      </c>
      <c r="J1486" s="12" t="s">
        <v>41</v>
      </c>
      <c r="K1486" s="11">
        <v>12</v>
      </c>
      <c r="L1486" s="4" t="str">
        <f t="shared" si="92"/>
        <v>10-15</v>
      </c>
      <c r="M1486" s="12" t="s">
        <v>94</v>
      </c>
      <c r="N1486" s="12">
        <v>16</v>
      </c>
      <c r="O1486" s="4" t="s">
        <v>82</v>
      </c>
      <c r="P1486" s="6" t="s">
        <v>46</v>
      </c>
      <c r="T1486" s="7">
        <v>2</v>
      </c>
      <c r="AE1486" s="4">
        <f t="shared" si="93"/>
        <v>25</v>
      </c>
      <c r="AF1486" s="8">
        <f t="shared" si="94"/>
        <v>2</v>
      </c>
      <c r="AG1486" s="8">
        <v>502.53</v>
      </c>
      <c r="AH1486" s="4">
        <f t="shared" si="95"/>
        <v>0.05</v>
      </c>
      <c r="AI1486" s="4">
        <f t="shared" si="95"/>
        <v>12.56325</v>
      </c>
      <c r="AK1486" s="10">
        <f>Q1486*(0.0121*((2.5/1.09)^3.161))+R1486*(0.0121*((7.5/1.09)^3.161))+S1486*(0.0335*(15^2.772))+T1486*(0.0335*(25^2.772))+U1486*(0.0335*(35^2.772))</f>
        <v>502.53290830017215</v>
      </c>
    </row>
    <row r="1487" spans="1:37" ht="12.75" customHeight="1">
      <c r="A1487" s="12">
        <v>109</v>
      </c>
      <c r="B1487" s="12">
        <v>7</v>
      </c>
      <c r="C1487" s="12">
        <v>2</v>
      </c>
      <c r="D1487" s="5">
        <v>39491</v>
      </c>
      <c r="E1487" s="6" t="s">
        <v>73</v>
      </c>
      <c r="F1487" s="12" t="s">
        <v>74</v>
      </c>
      <c r="G1487" s="4" t="s">
        <v>74</v>
      </c>
      <c r="H1487" s="12" t="s">
        <v>155</v>
      </c>
      <c r="I1487" s="12" t="s">
        <v>93</v>
      </c>
      <c r="J1487" s="12" t="s">
        <v>41</v>
      </c>
      <c r="K1487" s="11">
        <v>12</v>
      </c>
      <c r="L1487" s="4" t="str">
        <f t="shared" si="92"/>
        <v>10-15</v>
      </c>
      <c r="M1487" s="12" t="s">
        <v>94</v>
      </c>
      <c r="N1487" s="12">
        <v>17</v>
      </c>
      <c r="O1487" s="4" t="s">
        <v>106</v>
      </c>
      <c r="P1487" s="6" t="s">
        <v>81</v>
      </c>
      <c r="S1487" s="7">
        <v>2</v>
      </c>
      <c r="AE1487" s="4">
        <f t="shared" si="93"/>
        <v>15</v>
      </c>
      <c r="AF1487" s="8">
        <f t="shared" si="94"/>
        <v>2</v>
      </c>
      <c r="AG1487" s="8">
        <v>199.88</v>
      </c>
      <c r="AH1487" s="4">
        <f t="shared" si="95"/>
        <v>0.05</v>
      </c>
      <c r="AI1487" s="4">
        <f t="shared" si="95"/>
        <v>4.9969999999999999</v>
      </c>
      <c r="AK1487" s="10">
        <f>R1487*(0.111*((7.5*0.813)^2.72))+S1487*(0.111*((15*0.813)^2.72))+T1487*(0.111*((25*0.813)^2.72))+U1487*(0.111*((35*0.813)^2.72))</f>
        <v>199.8791450252788</v>
      </c>
    </row>
    <row r="1488" spans="1:37" ht="12.75" customHeight="1">
      <c r="A1488" s="12">
        <v>109</v>
      </c>
      <c r="B1488" s="12">
        <v>7</v>
      </c>
      <c r="C1488" s="12">
        <v>2</v>
      </c>
      <c r="D1488" s="5">
        <v>39491</v>
      </c>
      <c r="E1488" s="6" t="s">
        <v>73</v>
      </c>
      <c r="F1488" s="12" t="s">
        <v>74</v>
      </c>
      <c r="G1488" s="4" t="s">
        <v>74</v>
      </c>
      <c r="H1488" s="12" t="s">
        <v>155</v>
      </c>
      <c r="I1488" s="12" t="s">
        <v>93</v>
      </c>
      <c r="J1488" s="12" t="s">
        <v>41</v>
      </c>
      <c r="K1488" s="11">
        <v>12</v>
      </c>
      <c r="L1488" s="4" t="str">
        <f t="shared" si="92"/>
        <v>10-15</v>
      </c>
      <c r="M1488" s="12" t="s">
        <v>94</v>
      </c>
      <c r="N1488" s="12">
        <v>18</v>
      </c>
      <c r="O1488" s="4" t="s">
        <v>49</v>
      </c>
      <c r="P1488" s="6" t="s">
        <v>46</v>
      </c>
      <c r="Q1488" s="7">
        <v>2</v>
      </c>
      <c r="AE1488" s="4">
        <f t="shared" si="93"/>
        <v>2.5</v>
      </c>
      <c r="AF1488" s="8">
        <f t="shared" si="94"/>
        <v>2</v>
      </c>
      <c r="AG1488" s="8">
        <v>0.31</v>
      </c>
      <c r="AH1488" s="4">
        <f t="shared" si="95"/>
        <v>0.05</v>
      </c>
      <c r="AI1488" s="4">
        <f t="shared" si="95"/>
        <v>7.7499999999999999E-3</v>
      </c>
      <c r="AK1488" s="10">
        <f>Q1488*(0.007*(2.5^3.39))+R1488*(0.0126*(7.5^3.0673))+S1488*(0.0126*(15^3.0673))+T1488*(0.0126*(25^3.0673))+U1488*(0.0126*(35^3.0673))</f>
        <v>0.3127120849017726</v>
      </c>
    </row>
    <row r="1489" spans="1:37" ht="12.75" customHeight="1">
      <c r="A1489" s="12">
        <v>109</v>
      </c>
      <c r="B1489" s="12">
        <v>7</v>
      </c>
      <c r="C1489" s="12">
        <v>2</v>
      </c>
      <c r="D1489" s="5">
        <v>39491</v>
      </c>
      <c r="E1489" s="6" t="s">
        <v>73</v>
      </c>
      <c r="F1489" s="12" t="s">
        <v>74</v>
      </c>
      <c r="G1489" s="4" t="s">
        <v>74</v>
      </c>
      <c r="H1489" s="12" t="s">
        <v>155</v>
      </c>
      <c r="I1489" s="12" t="s">
        <v>93</v>
      </c>
      <c r="J1489" s="12" t="s">
        <v>41</v>
      </c>
      <c r="K1489" s="11">
        <v>12</v>
      </c>
      <c r="L1489" s="4" t="str">
        <f t="shared" si="92"/>
        <v>10-15</v>
      </c>
      <c r="M1489" s="12" t="s">
        <v>94</v>
      </c>
      <c r="N1489" s="12">
        <v>19</v>
      </c>
      <c r="O1489" s="12" t="s">
        <v>135</v>
      </c>
      <c r="P1489" s="6" t="s">
        <v>46</v>
      </c>
      <c r="Q1489" s="7">
        <v>1</v>
      </c>
      <c r="R1489" s="7">
        <v>2</v>
      </c>
      <c r="AE1489" s="4">
        <f t="shared" si="93"/>
        <v>5.8</v>
      </c>
      <c r="AF1489" s="8">
        <f t="shared" si="94"/>
        <v>3</v>
      </c>
      <c r="AG1489" s="8">
        <v>12.38</v>
      </c>
      <c r="AH1489" s="4">
        <f t="shared" si="95"/>
        <v>7.4999999999999997E-2</v>
      </c>
      <c r="AI1489" s="4">
        <f t="shared" si="95"/>
        <v>0.3095</v>
      </c>
      <c r="AK1489" s="10">
        <f>Q1489*(0.0126*(2.5^3.0673))+R1489*(0.0126*(7.5^3.0673))+S1489*(0.0126*(15^3.0673))</f>
        <v>12.384593506362863</v>
      </c>
    </row>
    <row r="1490" spans="1:37" ht="12.75" customHeight="1">
      <c r="A1490" s="12">
        <v>109</v>
      </c>
      <c r="B1490" s="12">
        <v>7</v>
      </c>
      <c r="C1490" s="12">
        <v>2</v>
      </c>
      <c r="D1490" s="5">
        <v>39491</v>
      </c>
      <c r="E1490" s="6" t="s">
        <v>73</v>
      </c>
      <c r="F1490" s="12" t="s">
        <v>74</v>
      </c>
      <c r="G1490" s="4" t="s">
        <v>74</v>
      </c>
      <c r="H1490" s="12" t="s">
        <v>155</v>
      </c>
      <c r="I1490" s="12" t="s">
        <v>93</v>
      </c>
      <c r="J1490" s="12" t="s">
        <v>41</v>
      </c>
      <c r="K1490" s="11">
        <v>12</v>
      </c>
      <c r="L1490" s="4" t="str">
        <f t="shared" si="92"/>
        <v>10-15</v>
      </c>
      <c r="M1490" s="12" t="s">
        <v>94</v>
      </c>
      <c r="N1490" s="12">
        <v>20</v>
      </c>
      <c r="O1490" s="4" t="s">
        <v>87</v>
      </c>
      <c r="P1490" s="6" t="s">
        <v>46</v>
      </c>
      <c r="Q1490" s="7">
        <v>2</v>
      </c>
      <c r="S1490" s="7">
        <v>2</v>
      </c>
      <c r="AE1490" s="4">
        <f t="shared" si="93"/>
        <v>8.8000000000000007</v>
      </c>
      <c r="AF1490" s="8">
        <f t="shared" si="94"/>
        <v>4</v>
      </c>
      <c r="AG1490" s="8">
        <v>110.42</v>
      </c>
      <c r="AH1490" s="4">
        <f t="shared" si="95"/>
        <v>0.1</v>
      </c>
      <c r="AI1490" s="4">
        <f t="shared" si="95"/>
        <v>2.7605</v>
      </c>
      <c r="AK1490" s="10">
        <f>Q1490*(0.0229*((2.5/1.08)^2.958))+R1490*(0.0229*((7.5/1.08)^2.958))+S1490*(0.0229*((15/1.08)^2.958))+T1490*(0.0229*((25/1.08)^2.958))+U1490*(0.0229*((35/1.08)^2.958))</f>
        <v>110.41760677527998</v>
      </c>
    </row>
    <row r="1491" spans="1:37" ht="12.75" customHeight="1">
      <c r="A1491" s="12">
        <v>109</v>
      </c>
      <c r="B1491" s="12">
        <v>7</v>
      </c>
      <c r="C1491" s="12">
        <v>2</v>
      </c>
      <c r="D1491" s="5">
        <v>39491</v>
      </c>
      <c r="E1491" s="6" t="s">
        <v>73</v>
      </c>
      <c r="F1491" s="12" t="s">
        <v>74</v>
      </c>
      <c r="G1491" s="4" t="s">
        <v>74</v>
      </c>
      <c r="H1491" s="12" t="s">
        <v>155</v>
      </c>
      <c r="I1491" s="12" t="s">
        <v>93</v>
      </c>
      <c r="J1491" s="12" t="s">
        <v>41</v>
      </c>
      <c r="K1491" s="11">
        <v>12</v>
      </c>
      <c r="L1491" s="4" t="str">
        <f t="shared" si="92"/>
        <v>10-15</v>
      </c>
      <c r="M1491" s="12" t="s">
        <v>94</v>
      </c>
      <c r="N1491" s="12">
        <v>21</v>
      </c>
      <c r="O1491" s="4" t="s">
        <v>72</v>
      </c>
      <c r="P1491" s="6" t="s">
        <v>46</v>
      </c>
      <c r="R1491" s="7">
        <v>1</v>
      </c>
      <c r="AE1491" s="4">
        <f t="shared" si="93"/>
        <v>7.5</v>
      </c>
      <c r="AF1491" s="8">
        <f t="shared" si="94"/>
        <v>1</v>
      </c>
      <c r="AG1491" s="8">
        <v>5.81</v>
      </c>
      <c r="AH1491" s="4">
        <f t="shared" si="95"/>
        <v>2.5000000000000001E-2</v>
      </c>
      <c r="AI1491" s="4">
        <f t="shared" si="95"/>
        <v>0.14524999999999999</v>
      </c>
      <c r="AK1491" s="10">
        <f>Q1491*(0.0128*(2.5^3.036))+R1491*(0.0128*(7.5^3.036))+S1491*(0.0128*(15^3.036))</f>
        <v>5.8062531280003862</v>
      </c>
    </row>
    <row r="1492" spans="1:37" ht="12.75" customHeight="1">
      <c r="A1492" s="12">
        <v>109</v>
      </c>
      <c r="B1492" s="12">
        <v>7</v>
      </c>
      <c r="C1492" s="12">
        <v>2</v>
      </c>
      <c r="D1492" s="5">
        <v>39491</v>
      </c>
      <c r="E1492" s="6" t="s">
        <v>73</v>
      </c>
      <c r="F1492" s="12" t="s">
        <v>74</v>
      </c>
      <c r="G1492" s="4" t="s">
        <v>74</v>
      </c>
      <c r="H1492" s="12" t="s">
        <v>155</v>
      </c>
      <c r="I1492" s="12" t="s">
        <v>93</v>
      </c>
      <c r="J1492" s="12" t="s">
        <v>41</v>
      </c>
      <c r="K1492" s="11">
        <v>12</v>
      </c>
      <c r="L1492" s="4" t="str">
        <f t="shared" si="92"/>
        <v>10-15</v>
      </c>
      <c r="M1492" s="12" t="s">
        <v>94</v>
      </c>
      <c r="N1492" s="12">
        <v>22</v>
      </c>
      <c r="O1492" s="4" t="s">
        <v>66</v>
      </c>
      <c r="P1492" s="12" t="s">
        <v>46</v>
      </c>
      <c r="Q1492" s="15">
        <v>6</v>
      </c>
      <c r="AE1492" s="4">
        <f t="shared" si="93"/>
        <v>2.5</v>
      </c>
      <c r="AF1492" s="8">
        <f t="shared" si="94"/>
        <v>6</v>
      </c>
      <c r="AG1492" s="8">
        <v>1.7</v>
      </c>
      <c r="AH1492" s="4">
        <f t="shared" si="95"/>
        <v>0.15</v>
      </c>
      <c r="AI1492" s="4">
        <f t="shared" si="95"/>
        <v>4.2499999999999996E-2</v>
      </c>
      <c r="AK1492" s="10">
        <f>Q1492*(0.0213*(2.5^2.8235))+R1492*(0.0213*(7.5^2.8235))</f>
        <v>1.6986913226631071</v>
      </c>
    </row>
    <row r="1493" spans="1:37" ht="12.75" customHeight="1">
      <c r="A1493" s="12">
        <v>109</v>
      </c>
      <c r="B1493" s="12">
        <v>7</v>
      </c>
      <c r="C1493" s="12">
        <v>2</v>
      </c>
      <c r="D1493" s="5">
        <v>39491</v>
      </c>
      <c r="E1493" s="6" t="s">
        <v>73</v>
      </c>
      <c r="F1493" s="12" t="s">
        <v>74</v>
      </c>
      <c r="G1493" s="4" t="s">
        <v>74</v>
      </c>
      <c r="H1493" s="12" t="s">
        <v>155</v>
      </c>
      <c r="I1493" s="12" t="s">
        <v>93</v>
      </c>
      <c r="J1493" s="12" t="s">
        <v>41</v>
      </c>
      <c r="K1493" s="11">
        <v>12</v>
      </c>
      <c r="L1493" s="4" t="str">
        <f t="shared" si="92"/>
        <v>10-15</v>
      </c>
      <c r="M1493" s="12" t="s">
        <v>94</v>
      </c>
      <c r="N1493" s="12">
        <v>23</v>
      </c>
      <c r="O1493" s="13" t="s">
        <v>97</v>
      </c>
      <c r="P1493" s="12" t="s">
        <v>46</v>
      </c>
      <c r="R1493" s="7">
        <v>1</v>
      </c>
      <c r="S1493" s="7">
        <v>1</v>
      </c>
      <c r="AE1493" s="4">
        <f t="shared" si="93"/>
        <v>11.3</v>
      </c>
      <c r="AF1493" s="8">
        <f t="shared" si="94"/>
        <v>2</v>
      </c>
      <c r="AG1493" s="8">
        <v>30.48</v>
      </c>
      <c r="AH1493" s="4">
        <f t="shared" si="95"/>
        <v>0.05</v>
      </c>
      <c r="AI1493" s="4">
        <f t="shared" si="95"/>
        <v>0.76200000000000001</v>
      </c>
      <c r="AK1493" s="10">
        <f>Q1493*(0.0026*(2.5^3.427))+R1493*(0.0026*(7.5^3.427))+S1493*(0.0026*(15^3.427))</f>
        <v>30.482365263324649</v>
      </c>
    </row>
    <row r="1494" spans="1:37" ht="12.75" customHeight="1">
      <c r="A1494" s="12">
        <v>109</v>
      </c>
      <c r="B1494" s="12">
        <v>7</v>
      </c>
      <c r="C1494" s="12">
        <v>2</v>
      </c>
      <c r="D1494" s="5">
        <v>39491</v>
      </c>
      <c r="E1494" s="6" t="s">
        <v>73</v>
      </c>
      <c r="F1494" s="12" t="s">
        <v>74</v>
      </c>
      <c r="G1494" s="4" t="s">
        <v>74</v>
      </c>
      <c r="H1494" s="12" t="s">
        <v>155</v>
      </c>
      <c r="I1494" s="12" t="s">
        <v>93</v>
      </c>
      <c r="J1494" s="12" t="s">
        <v>41</v>
      </c>
      <c r="K1494" s="11">
        <v>12</v>
      </c>
      <c r="L1494" s="4" t="str">
        <f t="shared" si="92"/>
        <v>10-15</v>
      </c>
      <c r="M1494" s="12" t="s">
        <v>94</v>
      </c>
      <c r="N1494" s="12">
        <v>24</v>
      </c>
      <c r="O1494" s="12" t="s">
        <v>71</v>
      </c>
      <c r="P1494" s="6" t="s">
        <v>46</v>
      </c>
      <c r="Q1494" s="15">
        <v>2</v>
      </c>
      <c r="AE1494" s="4">
        <f t="shared" si="93"/>
        <v>2.5</v>
      </c>
      <c r="AF1494" s="8">
        <f t="shared" si="94"/>
        <v>2</v>
      </c>
      <c r="AG1494" s="8">
        <v>0.28000000000000003</v>
      </c>
      <c r="AH1494" s="4">
        <f t="shared" si="95"/>
        <v>0.05</v>
      </c>
      <c r="AI1494" s="4">
        <f t="shared" si="95"/>
        <v>7.000000000000001E-3</v>
      </c>
      <c r="AK1494" s="10">
        <f>Q1494*(0.0089*(2.5^3))+R1494*(0.0089*(7.5^3))</f>
        <v>0.27812500000000001</v>
      </c>
    </row>
    <row r="1495" spans="1:37" ht="12.75" customHeight="1">
      <c r="A1495" s="12">
        <v>109</v>
      </c>
      <c r="B1495" s="12">
        <v>7</v>
      </c>
      <c r="C1495" s="12">
        <v>2</v>
      </c>
      <c r="D1495" s="5">
        <v>39491</v>
      </c>
      <c r="E1495" s="6" t="s">
        <v>73</v>
      </c>
      <c r="F1495" s="12" t="s">
        <v>74</v>
      </c>
      <c r="G1495" s="4" t="s">
        <v>74</v>
      </c>
      <c r="H1495" s="12" t="s">
        <v>155</v>
      </c>
      <c r="I1495" s="12" t="s">
        <v>93</v>
      </c>
      <c r="J1495" s="12" t="s">
        <v>41</v>
      </c>
      <c r="K1495" s="11">
        <v>12</v>
      </c>
      <c r="L1495" s="4" t="str">
        <f t="shared" si="92"/>
        <v>10-15</v>
      </c>
      <c r="M1495" s="12" t="s">
        <v>94</v>
      </c>
      <c r="N1495" s="12">
        <v>25</v>
      </c>
      <c r="O1495" s="12" t="s">
        <v>55</v>
      </c>
      <c r="P1495" s="6" t="s">
        <v>56</v>
      </c>
      <c r="Q1495" s="15">
        <v>1</v>
      </c>
      <c r="AE1495" s="4">
        <f t="shared" si="93"/>
        <v>2.5</v>
      </c>
      <c r="AF1495" s="8">
        <f t="shared" si="94"/>
        <v>1</v>
      </c>
      <c r="AG1495" s="8">
        <v>0.17</v>
      </c>
      <c r="AH1495" s="4">
        <f t="shared" si="95"/>
        <v>2.5000000000000001E-2</v>
      </c>
      <c r="AI1495" s="4">
        <f t="shared" si="95"/>
        <v>4.2500000000000003E-3</v>
      </c>
      <c r="AK1495" s="10">
        <f>Q1495*(0.0109*(2.5^3.0249))+R1495*(0.0109*(7.5^3.0249))</f>
        <v>0.17424295598865394</v>
      </c>
    </row>
    <row r="1496" spans="1:37" ht="12.75" customHeight="1">
      <c r="A1496" s="12">
        <v>110</v>
      </c>
      <c r="B1496" s="12">
        <v>7</v>
      </c>
      <c r="C1496" s="12">
        <v>2</v>
      </c>
      <c r="D1496" s="5">
        <v>39491</v>
      </c>
      <c r="E1496" s="6" t="s">
        <v>73</v>
      </c>
      <c r="F1496" s="12" t="s">
        <v>74</v>
      </c>
      <c r="G1496" s="4" t="s">
        <v>74</v>
      </c>
      <c r="H1496" s="12" t="s">
        <v>155</v>
      </c>
      <c r="I1496" s="12" t="s">
        <v>151</v>
      </c>
      <c r="J1496" s="12" t="s">
        <v>41</v>
      </c>
      <c r="K1496" s="11">
        <v>7</v>
      </c>
      <c r="L1496" s="4" t="str">
        <f t="shared" si="92"/>
        <v>5-10</v>
      </c>
      <c r="M1496" s="12" t="s">
        <v>42</v>
      </c>
      <c r="N1496" s="12">
        <v>1</v>
      </c>
      <c r="O1496" s="4" t="s">
        <v>60</v>
      </c>
      <c r="P1496" s="12" t="s">
        <v>48</v>
      </c>
      <c r="Q1496" s="15">
        <v>3</v>
      </c>
      <c r="AE1496" s="4">
        <f t="shared" si="93"/>
        <v>2.5</v>
      </c>
      <c r="AF1496" s="8">
        <f t="shared" si="94"/>
        <v>3</v>
      </c>
      <c r="AG1496" s="8">
        <v>0.86</v>
      </c>
      <c r="AH1496" s="4">
        <f t="shared" si="95"/>
        <v>7.4999999999999997E-2</v>
      </c>
      <c r="AI1496" s="4">
        <f t="shared" si="95"/>
        <v>2.1499999999999998E-2</v>
      </c>
      <c r="AK1496" s="10">
        <f>Q1496*(0.0197*(2.5^2.9174))+R1496*(0.0197*(7.5^2.9174))+S1496*(0.0197*(15^2.9174))</f>
        <v>0.85612595206601616</v>
      </c>
    </row>
    <row r="1497" spans="1:37" ht="12.75" customHeight="1">
      <c r="A1497" s="12">
        <v>110</v>
      </c>
      <c r="B1497" s="12">
        <v>7</v>
      </c>
      <c r="C1497" s="12">
        <v>2</v>
      </c>
      <c r="D1497" s="5">
        <v>39491</v>
      </c>
      <c r="E1497" s="6" t="s">
        <v>73</v>
      </c>
      <c r="F1497" s="12" t="s">
        <v>74</v>
      </c>
      <c r="G1497" s="4" t="s">
        <v>74</v>
      </c>
      <c r="H1497" s="12" t="s">
        <v>155</v>
      </c>
      <c r="I1497" s="12" t="s">
        <v>151</v>
      </c>
      <c r="J1497" s="12" t="s">
        <v>41</v>
      </c>
      <c r="K1497" s="11">
        <v>7</v>
      </c>
      <c r="L1497" s="4" t="str">
        <f t="shared" si="92"/>
        <v>5-10</v>
      </c>
      <c r="M1497" s="12" t="s">
        <v>42</v>
      </c>
      <c r="N1497" s="12">
        <v>2</v>
      </c>
      <c r="O1497" s="6" t="s">
        <v>53</v>
      </c>
      <c r="P1497" s="12" t="s">
        <v>54</v>
      </c>
      <c r="S1497" s="7">
        <v>12</v>
      </c>
      <c r="AE1497" s="4">
        <f t="shared" si="93"/>
        <v>15</v>
      </c>
      <c r="AF1497" s="8">
        <f t="shared" si="94"/>
        <v>12</v>
      </c>
      <c r="AG1497" s="8">
        <v>672.7</v>
      </c>
      <c r="AH1497" s="4">
        <f t="shared" si="95"/>
        <v>0.3</v>
      </c>
      <c r="AI1497" s="4">
        <f t="shared" si="95"/>
        <v>16.817500000000003</v>
      </c>
      <c r="AK1497" s="10">
        <f>Q1497*(0.026*(2.5^2.87))+R1497*(0.026*(7.5^2.87))+S1497*(0.0236*((15/1.1)^2.975))+T1497*(0.0236*((25/1.1)^2.975))+U1497*(0.0236*((35/1.1)^2.975))</f>
        <v>672.70012187110365</v>
      </c>
    </row>
    <row r="1498" spans="1:37" ht="12.75" customHeight="1">
      <c r="A1498" s="12">
        <v>110</v>
      </c>
      <c r="B1498" s="12">
        <v>7</v>
      </c>
      <c r="C1498" s="12">
        <v>2</v>
      </c>
      <c r="D1498" s="5">
        <v>39491</v>
      </c>
      <c r="E1498" s="6" t="s">
        <v>73</v>
      </c>
      <c r="F1498" s="12" t="s">
        <v>74</v>
      </c>
      <c r="G1498" s="4" t="s">
        <v>74</v>
      </c>
      <c r="H1498" s="12" t="s">
        <v>155</v>
      </c>
      <c r="I1498" s="12" t="s">
        <v>151</v>
      </c>
      <c r="J1498" s="12" t="s">
        <v>41</v>
      </c>
      <c r="K1498" s="11">
        <v>7</v>
      </c>
      <c r="L1498" s="4" t="str">
        <f t="shared" si="92"/>
        <v>5-10</v>
      </c>
      <c r="M1498" s="12" t="s">
        <v>42</v>
      </c>
      <c r="N1498" s="12">
        <v>3</v>
      </c>
      <c r="O1498" s="4" t="s">
        <v>95</v>
      </c>
      <c r="P1498" s="6" t="s">
        <v>56</v>
      </c>
      <c r="S1498" s="7">
        <v>2</v>
      </c>
      <c r="T1498" s="7">
        <v>15</v>
      </c>
      <c r="AE1498" s="4">
        <f t="shared" si="93"/>
        <v>23.8</v>
      </c>
      <c r="AF1498" s="8">
        <f t="shared" si="94"/>
        <v>17</v>
      </c>
      <c r="AG1498" s="8">
        <v>4779.1099999999997</v>
      </c>
      <c r="AH1498" s="4">
        <f t="shared" si="95"/>
        <v>0.42499999999999999</v>
      </c>
      <c r="AI1498" s="4">
        <f t="shared" si="95"/>
        <v>119.47774999999999</v>
      </c>
      <c r="AK1498" s="10">
        <f>S1498*(0.0204*(15^2.991))+T1498*(0.0204*(25^2.991))+U1498*(0.0204*(35^2.991))</f>
        <v>4779.1093376475055</v>
      </c>
    </row>
    <row r="1499" spans="1:37" ht="12.75" customHeight="1">
      <c r="A1499" s="12">
        <v>110</v>
      </c>
      <c r="B1499" s="12">
        <v>7</v>
      </c>
      <c r="C1499" s="12">
        <v>2</v>
      </c>
      <c r="D1499" s="5">
        <v>39491</v>
      </c>
      <c r="E1499" s="6" t="s">
        <v>73</v>
      </c>
      <c r="F1499" s="12" t="s">
        <v>74</v>
      </c>
      <c r="G1499" s="4" t="s">
        <v>74</v>
      </c>
      <c r="H1499" s="12" t="s">
        <v>155</v>
      </c>
      <c r="I1499" s="12" t="s">
        <v>151</v>
      </c>
      <c r="J1499" s="12" t="s">
        <v>41</v>
      </c>
      <c r="K1499" s="11">
        <v>7</v>
      </c>
      <c r="L1499" s="4" t="str">
        <f t="shared" si="92"/>
        <v>5-10</v>
      </c>
      <c r="M1499" s="12" t="s">
        <v>42</v>
      </c>
      <c r="N1499" s="12">
        <v>4</v>
      </c>
      <c r="O1499" s="4" t="s">
        <v>78</v>
      </c>
      <c r="P1499" s="12" t="s">
        <v>44</v>
      </c>
      <c r="T1499" s="7">
        <v>2</v>
      </c>
      <c r="AE1499" s="4">
        <f t="shared" si="93"/>
        <v>25</v>
      </c>
      <c r="AF1499" s="8">
        <f t="shared" si="94"/>
        <v>2</v>
      </c>
      <c r="AG1499" s="8">
        <v>404.37</v>
      </c>
      <c r="AH1499" s="4">
        <f t="shared" si="95"/>
        <v>0.05</v>
      </c>
      <c r="AI1499" s="4">
        <f t="shared" si="95"/>
        <v>10.109249999999999</v>
      </c>
      <c r="AK1499" s="10">
        <f>T1499*(0.0524*((25/1.16064)^2.69))+U1499*(0.0524*((35/1.16064)^2.69))</f>
        <v>404.37429400745651</v>
      </c>
    </row>
    <row r="1500" spans="1:37" ht="12.75" customHeight="1">
      <c r="A1500" s="12">
        <v>110</v>
      </c>
      <c r="B1500" s="12">
        <v>7</v>
      </c>
      <c r="C1500" s="12">
        <v>2</v>
      </c>
      <c r="D1500" s="5">
        <v>39491</v>
      </c>
      <c r="E1500" s="6" t="s">
        <v>73</v>
      </c>
      <c r="F1500" s="12" t="s">
        <v>74</v>
      </c>
      <c r="G1500" s="4" t="s">
        <v>74</v>
      </c>
      <c r="H1500" s="12" t="s">
        <v>155</v>
      </c>
      <c r="I1500" s="12" t="s">
        <v>151</v>
      </c>
      <c r="J1500" s="12" t="s">
        <v>41</v>
      </c>
      <c r="K1500" s="11">
        <v>7</v>
      </c>
      <c r="L1500" s="4" t="str">
        <f t="shared" si="92"/>
        <v>5-10</v>
      </c>
      <c r="M1500" s="12" t="s">
        <v>42</v>
      </c>
      <c r="N1500" s="12">
        <v>5</v>
      </c>
      <c r="O1500" s="4" t="s">
        <v>77</v>
      </c>
      <c r="P1500" s="6" t="s">
        <v>48</v>
      </c>
      <c r="S1500" s="7">
        <v>3</v>
      </c>
      <c r="AE1500" s="4">
        <f t="shared" si="93"/>
        <v>15</v>
      </c>
      <c r="AF1500" s="8">
        <f t="shared" si="94"/>
        <v>3</v>
      </c>
      <c r="AG1500" s="8">
        <v>295.01</v>
      </c>
      <c r="AH1500" s="4">
        <f t="shared" si="95"/>
        <v>7.4999999999999997E-2</v>
      </c>
      <c r="AI1500" s="4">
        <f t="shared" si="95"/>
        <v>7.3752499999999994</v>
      </c>
      <c r="AK1500" s="10">
        <f>R1500*(0.0428*(7.5^2.858))+S1500*(0.0428*(15^2.858))+T1500*(0.0428*(25^2.858))+U1500*(0.0428*(35^2.858))</f>
        <v>295.0080331611598</v>
      </c>
    </row>
    <row r="1501" spans="1:37" ht="12.75" customHeight="1">
      <c r="A1501" s="12">
        <v>110</v>
      </c>
      <c r="B1501" s="12">
        <v>7</v>
      </c>
      <c r="C1501" s="12">
        <v>2</v>
      </c>
      <c r="D1501" s="5">
        <v>39491</v>
      </c>
      <c r="E1501" s="6" t="s">
        <v>73</v>
      </c>
      <c r="F1501" s="12" t="s">
        <v>74</v>
      </c>
      <c r="G1501" s="4" t="s">
        <v>74</v>
      </c>
      <c r="H1501" s="12" t="s">
        <v>155</v>
      </c>
      <c r="I1501" s="12" t="s">
        <v>151</v>
      </c>
      <c r="J1501" s="12" t="s">
        <v>41</v>
      </c>
      <c r="K1501" s="11">
        <v>7</v>
      </c>
      <c r="L1501" s="4" t="str">
        <f t="shared" si="92"/>
        <v>5-10</v>
      </c>
      <c r="M1501" s="12" t="s">
        <v>42</v>
      </c>
      <c r="N1501" s="12">
        <v>6</v>
      </c>
      <c r="O1501" s="4" t="s">
        <v>58</v>
      </c>
      <c r="P1501" s="12" t="s">
        <v>46</v>
      </c>
      <c r="S1501" s="15">
        <v>1</v>
      </c>
      <c r="U1501" s="7">
        <v>1</v>
      </c>
      <c r="AE1501" s="4">
        <f t="shared" si="93"/>
        <v>25</v>
      </c>
      <c r="AF1501" s="8">
        <f t="shared" si="94"/>
        <v>2</v>
      </c>
      <c r="AG1501" s="8">
        <v>634.94000000000005</v>
      </c>
      <c r="AH1501" s="4">
        <f t="shared" si="95"/>
        <v>0.05</v>
      </c>
      <c r="AI1501" s="4">
        <f t="shared" si="95"/>
        <v>15.873500000000002</v>
      </c>
      <c r="AK1501" s="10">
        <f>Q1501*(0.0145*((2.5/1.08175)^3.053))+R1501*(0.0145*((7.5/1.08175)^3.053))+S1501*(0.0145*((15/1.08175)^3.053))+T1501*(0.0145*((25/1.08175)^3.053))+U1501*(0.0145*((35/1.08175)^3.053))+V1501*(0.0145*((45/1.08175)^3.053))+W1501*(0.0145*((55/1.08175)^3.053))</f>
        <v>634.93896621478109</v>
      </c>
    </row>
    <row r="1502" spans="1:37" ht="12.75" customHeight="1">
      <c r="A1502" s="12">
        <v>110</v>
      </c>
      <c r="B1502" s="12">
        <v>7</v>
      </c>
      <c r="C1502" s="12">
        <v>2</v>
      </c>
      <c r="D1502" s="5">
        <v>39491</v>
      </c>
      <c r="E1502" s="6" t="s">
        <v>73</v>
      </c>
      <c r="F1502" s="12" t="s">
        <v>74</v>
      </c>
      <c r="G1502" s="4" t="s">
        <v>74</v>
      </c>
      <c r="H1502" s="12" t="s">
        <v>155</v>
      </c>
      <c r="I1502" s="12" t="s">
        <v>151</v>
      </c>
      <c r="J1502" s="12" t="s">
        <v>41</v>
      </c>
      <c r="K1502" s="11">
        <v>7</v>
      </c>
      <c r="L1502" s="4" t="str">
        <f t="shared" si="92"/>
        <v>5-10</v>
      </c>
      <c r="M1502" s="12" t="s">
        <v>42</v>
      </c>
      <c r="N1502" s="12">
        <v>7</v>
      </c>
      <c r="O1502" s="4" t="s">
        <v>69</v>
      </c>
      <c r="P1502" s="12" t="s">
        <v>48</v>
      </c>
      <c r="S1502" s="15">
        <v>2</v>
      </c>
      <c r="AE1502" s="4">
        <f t="shared" si="93"/>
        <v>15</v>
      </c>
      <c r="AF1502" s="8">
        <f t="shared" si="94"/>
        <v>2</v>
      </c>
      <c r="AG1502" s="8">
        <v>218.93</v>
      </c>
      <c r="AH1502" s="4">
        <f t="shared" si="95"/>
        <v>0.05</v>
      </c>
      <c r="AI1502" s="4">
        <f t="shared" si="95"/>
        <v>5.4732500000000002</v>
      </c>
      <c r="AK1502" s="10">
        <f>Q1502*(0.029*(2.5^2.98))+R1502*(0.029*(7.5^2.98))+S1502*(0.0222*(15^3.14))</f>
        <v>218.93214068561713</v>
      </c>
    </row>
    <row r="1503" spans="1:37" ht="12.75" customHeight="1">
      <c r="A1503" s="12">
        <v>110</v>
      </c>
      <c r="B1503" s="12">
        <v>7</v>
      </c>
      <c r="C1503" s="12">
        <v>2</v>
      </c>
      <c r="D1503" s="5">
        <v>39491</v>
      </c>
      <c r="E1503" s="6" t="s">
        <v>73</v>
      </c>
      <c r="F1503" s="12" t="s">
        <v>74</v>
      </c>
      <c r="G1503" s="4" t="s">
        <v>74</v>
      </c>
      <c r="H1503" s="12" t="s">
        <v>155</v>
      </c>
      <c r="I1503" s="12" t="s">
        <v>151</v>
      </c>
      <c r="J1503" s="12" t="s">
        <v>41</v>
      </c>
      <c r="K1503" s="11">
        <v>7</v>
      </c>
      <c r="L1503" s="4" t="str">
        <f t="shared" si="92"/>
        <v>5-10</v>
      </c>
      <c r="M1503" s="12" t="s">
        <v>42</v>
      </c>
      <c r="N1503" s="12">
        <v>8</v>
      </c>
      <c r="O1503" s="12" t="s">
        <v>70</v>
      </c>
      <c r="P1503" s="6" t="s">
        <v>54</v>
      </c>
      <c r="Q1503" s="7">
        <v>7</v>
      </c>
      <c r="AE1503" s="4">
        <f t="shared" si="93"/>
        <v>2.5</v>
      </c>
      <c r="AF1503" s="8">
        <f t="shared" si="94"/>
        <v>7</v>
      </c>
      <c r="AG1503" s="8">
        <v>1.81</v>
      </c>
      <c r="AH1503" s="4">
        <f t="shared" si="95"/>
        <v>0.17499999999999999</v>
      </c>
      <c r="AI1503" s="4">
        <f t="shared" si="95"/>
        <v>4.5249999999999999E-2</v>
      </c>
      <c r="AK1503" s="10">
        <f>Q1503*(0.0162*(2.5^3.0252))+R1503*(0.0162*(7.5^3.0252))</f>
        <v>1.8132645407200689</v>
      </c>
    </row>
    <row r="1504" spans="1:37" ht="12.75" customHeight="1">
      <c r="A1504" s="12">
        <v>110</v>
      </c>
      <c r="B1504" s="12">
        <v>7</v>
      </c>
      <c r="C1504" s="12">
        <v>2</v>
      </c>
      <c r="D1504" s="5">
        <v>39491</v>
      </c>
      <c r="E1504" s="6" t="s">
        <v>73</v>
      </c>
      <c r="F1504" s="12" t="s">
        <v>74</v>
      </c>
      <c r="G1504" s="4" t="s">
        <v>74</v>
      </c>
      <c r="H1504" s="12" t="s">
        <v>155</v>
      </c>
      <c r="I1504" s="12" t="s">
        <v>151</v>
      </c>
      <c r="J1504" s="12" t="s">
        <v>41</v>
      </c>
      <c r="K1504" s="11">
        <v>7</v>
      </c>
      <c r="L1504" s="4" t="str">
        <f t="shared" si="92"/>
        <v>5-10</v>
      </c>
      <c r="M1504" s="12" t="s">
        <v>42</v>
      </c>
      <c r="N1504" s="12">
        <v>9</v>
      </c>
      <c r="O1504" s="12" t="s">
        <v>55</v>
      </c>
      <c r="P1504" s="6" t="s">
        <v>56</v>
      </c>
      <c r="Q1504" s="7">
        <v>6</v>
      </c>
      <c r="AE1504" s="4">
        <f t="shared" si="93"/>
        <v>2.5</v>
      </c>
      <c r="AF1504" s="8">
        <f t="shared" si="94"/>
        <v>6</v>
      </c>
      <c r="AG1504" s="8">
        <v>1.05</v>
      </c>
      <c r="AH1504" s="4">
        <f t="shared" si="95"/>
        <v>0.15</v>
      </c>
      <c r="AI1504" s="4">
        <f t="shared" si="95"/>
        <v>2.6250000000000002E-2</v>
      </c>
      <c r="AK1504" s="10">
        <f>Q1504*(0.0109*(2.5^3.0249))+R1504*(0.0109*(7.5^3.0249))</f>
        <v>1.0454577359319237</v>
      </c>
    </row>
    <row r="1505" spans="1:37" ht="12.75" customHeight="1">
      <c r="A1505" s="12">
        <v>110</v>
      </c>
      <c r="B1505" s="12">
        <v>7</v>
      </c>
      <c r="C1505" s="12">
        <v>2</v>
      </c>
      <c r="D1505" s="5">
        <v>39491</v>
      </c>
      <c r="E1505" s="6" t="s">
        <v>73</v>
      </c>
      <c r="F1505" s="12" t="s">
        <v>74</v>
      </c>
      <c r="G1505" s="4" t="s">
        <v>74</v>
      </c>
      <c r="H1505" s="12" t="s">
        <v>155</v>
      </c>
      <c r="I1505" s="12" t="s">
        <v>151</v>
      </c>
      <c r="J1505" s="12" t="s">
        <v>41</v>
      </c>
      <c r="K1505" s="11">
        <v>7</v>
      </c>
      <c r="L1505" s="4" t="str">
        <f t="shared" si="92"/>
        <v>5-10</v>
      </c>
      <c r="M1505" s="12" t="s">
        <v>42</v>
      </c>
      <c r="N1505" s="12">
        <v>10</v>
      </c>
      <c r="O1505" s="12" t="s">
        <v>71</v>
      </c>
      <c r="P1505" s="6" t="s">
        <v>46</v>
      </c>
      <c r="Q1505" s="7">
        <v>10</v>
      </c>
      <c r="AE1505" s="4">
        <f t="shared" si="93"/>
        <v>2.5</v>
      </c>
      <c r="AF1505" s="8">
        <f t="shared" si="94"/>
        <v>10</v>
      </c>
      <c r="AG1505" s="8">
        <v>1.39</v>
      </c>
      <c r="AH1505" s="4">
        <f t="shared" si="95"/>
        <v>0.25</v>
      </c>
      <c r="AI1505" s="4">
        <f t="shared" si="95"/>
        <v>3.4749999999999996E-2</v>
      </c>
      <c r="AK1505" s="10">
        <f>Q1505*(0.0089*(2.5^3))+R1505*(0.0089*(7.5^3))</f>
        <v>1.390625</v>
      </c>
    </row>
    <row r="1506" spans="1:37" ht="12.75" customHeight="1">
      <c r="A1506" s="12">
        <v>110</v>
      </c>
      <c r="B1506" s="12">
        <v>7</v>
      </c>
      <c r="C1506" s="12">
        <v>2</v>
      </c>
      <c r="D1506" s="5">
        <v>39491</v>
      </c>
      <c r="E1506" s="6" t="s">
        <v>73</v>
      </c>
      <c r="F1506" s="12" t="s">
        <v>74</v>
      </c>
      <c r="G1506" s="4" t="s">
        <v>74</v>
      </c>
      <c r="H1506" s="12" t="s">
        <v>155</v>
      </c>
      <c r="I1506" s="12" t="s">
        <v>151</v>
      </c>
      <c r="J1506" s="12" t="s">
        <v>41</v>
      </c>
      <c r="K1506" s="11">
        <v>7</v>
      </c>
      <c r="L1506" s="4" t="str">
        <f t="shared" si="92"/>
        <v>5-10</v>
      </c>
      <c r="M1506" s="12" t="s">
        <v>42</v>
      </c>
      <c r="N1506" s="12">
        <v>11</v>
      </c>
      <c r="O1506" s="12" t="s">
        <v>149</v>
      </c>
      <c r="P1506" s="6" t="s">
        <v>63</v>
      </c>
      <c r="R1506" s="7">
        <v>1</v>
      </c>
      <c r="AE1506" s="4">
        <f t="shared" si="93"/>
        <v>7.5</v>
      </c>
      <c r="AF1506" s="8">
        <f t="shared" si="94"/>
        <v>1</v>
      </c>
      <c r="AG1506" s="8">
        <v>8.1300000000000008</v>
      </c>
      <c r="AH1506" s="4">
        <f t="shared" si="95"/>
        <v>2.5000000000000001E-2</v>
      </c>
      <c r="AI1506" s="4">
        <f t="shared" si="95"/>
        <v>0.20325000000000001</v>
      </c>
      <c r="AK1506" s="10">
        <f>R1506*(0.0182*(7.5^3.0285))+S1506*(0.0182*(15^3.0285))+T1506*(0.0182*(25^3.0285))</f>
        <v>8.1319448412113307</v>
      </c>
    </row>
    <row r="1507" spans="1:37" ht="12.75" customHeight="1">
      <c r="A1507" s="12">
        <v>111</v>
      </c>
      <c r="B1507" s="12">
        <v>7</v>
      </c>
      <c r="C1507" s="12">
        <v>1</v>
      </c>
      <c r="D1507" s="5">
        <v>39491</v>
      </c>
      <c r="E1507" s="6" t="s">
        <v>37</v>
      </c>
      <c r="F1507" s="12" t="s">
        <v>38</v>
      </c>
      <c r="G1507" s="4" t="s">
        <v>38</v>
      </c>
      <c r="H1507" s="12" t="s">
        <v>39</v>
      </c>
      <c r="I1507" s="12" t="s">
        <v>40</v>
      </c>
      <c r="J1507" s="12" t="s">
        <v>110</v>
      </c>
      <c r="K1507" s="11">
        <v>33</v>
      </c>
      <c r="L1507" s="4" t="str">
        <f t="shared" si="92"/>
        <v>30-35</v>
      </c>
      <c r="M1507" s="12" t="s">
        <v>42</v>
      </c>
      <c r="N1507" s="12">
        <v>1</v>
      </c>
      <c r="O1507" s="12" t="s">
        <v>127</v>
      </c>
      <c r="P1507" s="12" t="s">
        <v>46</v>
      </c>
      <c r="S1507" s="7">
        <v>2</v>
      </c>
      <c r="T1507" s="7">
        <v>1</v>
      </c>
      <c r="AE1507" s="4">
        <f t="shared" si="93"/>
        <v>18.3</v>
      </c>
      <c r="AF1507" s="8">
        <f t="shared" si="94"/>
        <v>3</v>
      </c>
      <c r="AG1507" s="8">
        <v>448.64</v>
      </c>
      <c r="AH1507" s="4">
        <f t="shared" si="95"/>
        <v>7.4999999999999997E-2</v>
      </c>
      <c r="AI1507" s="4">
        <f t="shared" si="95"/>
        <v>11.215999999999999</v>
      </c>
      <c r="AK1507" s="10">
        <f>Q1507*(0.0201*(2.5^2.9992))+R1507*(0.0201*(7.5^2.9992))+S1507*(0.0201*(15^2.9992))+T1507*(0.0201*(25^2.9992))+U1507*(0.0201*(35^2.9992))</f>
        <v>448.63618424666572</v>
      </c>
    </row>
    <row r="1508" spans="1:37" ht="12.75" customHeight="1">
      <c r="A1508" s="12">
        <v>111</v>
      </c>
      <c r="B1508" s="12">
        <v>7</v>
      </c>
      <c r="C1508" s="12">
        <v>1</v>
      </c>
      <c r="D1508" s="5">
        <v>39491</v>
      </c>
      <c r="E1508" s="6" t="s">
        <v>37</v>
      </c>
      <c r="F1508" s="12" t="s">
        <v>38</v>
      </c>
      <c r="G1508" s="4" t="s">
        <v>38</v>
      </c>
      <c r="H1508" s="12" t="s">
        <v>39</v>
      </c>
      <c r="I1508" s="12" t="s">
        <v>40</v>
      </c>
      <c r="J1508" s="12" t="s">
        <v>110</v>
      </c>
      <c r="K1508" s="11">
        <v>33</v>
      </c>
      <c r="L1508" s="4" t="str">
        <f t="shared" si="92"/>
        <v>30-35</v>
      </c>
      <c r="M1508" s="12" t="s">
        <v>42</v>
      </c>
      <c r="N1508" s="12">
        <v>2</v>
      </c>
      <c r="O1508" s="4" t="s">
        <v>47</v>
      </c>
      <c r="P1508" s="12" t="s">
        <v>48</v>
      </c>
      <c r="R1508" s="7">
        <v>4</v>
      </c>
      <c r="AE1508" s="4">
        <f t="shared" si="93"/>
        <v>7.5</v>
      </c>
      <c r="AF1508" s="8">
        <f t="shared" si="94"/>
        <v>4</v>
      </c>
      <c r="AG1508" s="8">
        <v>49.37</v>
      </c>
      <c r="AH1508" s="4">
        <f t="shared" si="95"/>
        <v>0.1</v>
      </c>
      <c r="AI1508" s="4">
        <f t="shared" si="95"/>
        <v>1.2342499999999998</v>
      </c>
      <c r="AK1508" s="10">
        <f>Q1508*(0.0251*(2.5^3.076))+R1508*(0.0251*(7.5^3.076))+S1508*(0.0251*(15^3.076))</f>
        <v>49.365343008961865</v>
      </c>
    </row>
    <row r="1509" spans="1:37" ht="12.75" customHeight="1">
      <c r="A1509" s="12">
        <v>111</v>
      </c>
      <c r="B1509" s="12">
        <v>7</v>
      </c>
      <c r="C1509" s="12">
        <v>1</v>
      </c>
      <c r="D1509" s="5">
        <v>39491</v>
      </c>
      <c r="E1509" s="6" t="s">
        <v>37</v>
      </c>
      <c r="F1509" s="12" t="s">
        <v>38</v>
      </c>
      <c r="G1509" s="4" t="s">
        <v>38</v>
      </c>
      <c r="H1509" s="12" t="s">
        <v>39</v>
      </c>
      <c r="I1509" s="12" t="s">
        <v>40</v>
      </c>
      <c r="J1509" s="12" t="s">
        <v>110</v>
      </c>
      <c r="K1509" s="11">
        <v>33</v>
      </c>
      <c r="L1509" s="4" t="str">
        <f t="shared" si="92"/>
        <v>30-35</v>
      </c>
      <c r="M1509" s="12" t="s">
        <v>42</v>
      </c>
      <c r="N1509" s="12">
        <v>3</v>
      </c>
      <c r="O1509" s="4" t="s">
        <v>60</v>
      </c>
      <c r="P1509" s="12" t="s">
        <v>48</v>
      </c>
      <c r="R1509" s="7">
        <v>2</v>
      </c>
      <c r="AE1509" s="4">
        <f t="shared" si="93"/>
        <v>7.5</v>
      </c>
      <c r="AF1509" s="8">
        <f t="shared" si="94"/>
        <v>2</v>
      </c>
      <c r="AG1509" s="8">
        <v>14.07</v>
      </c>
      <c r="AH1509" s="4">
        <f t="shared" si="95"/>
        <v>0.05</v>
      </c>
      <c r="AI1509" s="4">
        <f t="shared" si="95"/>
        <v>0.35175000000000001</v>
      </c>
      <c r="AK1509" s="10">
        <f>Q1509*(0.0197*(2.5^2.9174))+R1509*(0.0197*(7.5^2.9174))+S1509*(0.0197*(15^2.9174))</f>
        <v>14.073429816211023</v>
      </c>
    </row>
    <row r="1510" spans="1:37" ht="12.75" customHeight="1">
      <c r="A1510" s="12">
        <v>111</v>
      </c>
      <c r="B1510" s="12">
        <v>7</v>
      </c>
      <c r="C1510" s="12">
        <v>1</v>
      </c>
      <c r="D1510" s="5">
        <v>39491</v>
      </c>
      <c r="E1510" s="6" t="s">
        <v>37</v>
      </c>
      <c r="F1510" s="12" t="s">
        <v>38</v>
      </c>
      <c r="G1510" s="4" t="s">
        <v>38</v>
      </c>
      <c r="H1510" s="12" t="s">
        <v>39</v>
      </c>
      <c r="I1510" s="12" t="s">
        <v>40</v>
      </c>
      <c r="J1510" s="12" t="s">
        <v>110</v>
      </c>
      <c r="K1510" s="11">
        <v>33</v>
      </c>
      <c r="L1510" s="4" t="str">
        <f t="shared" si="92"/>
        <v>30-35</v>
      </c>
      <c r="M1510" s="12" t="s">
        <v>42</v>
      </c>
      <c r="N1510" s="12">
        <v>4</v>
      </c>
      <c r="O1510" s="4" t="s">
        <v>78</v>
      </c>
      <c r="P1510" s="12" t="s">
        <v>44</v>
      </c>
      <c r="U1510" s="7">
        <v>1</v>
      </c>
      <c r="AE1510" s="4">
        <f t="shared" si="93"/>
        <v>35</v>
      </c>
      <c r="AF1510" s="8">
        <f t="shared" si="94"/>
        <v>1</v>
      </c>
      <c r="AG1510" s="8">
        <v>499.85</v>
      </c>
      <c r="AH1510" s="4">
        <f t="shared" si="95"/>
        <v>2.5000000000000001E-2</v>
      </c>
      <c r="AI1510" s="4">
        <f t="shared" si="95"/>
        <v>12.49625</v>
      </c>
      <c r="AK1510" s="10">
        <f>T1510*(0.0524*((25/1.16064)^2.69))+U1510*(0.0524*((35/1.16064)^2.69))</f>
        <v>499.84800155662697</v>
      </c>
    </row>
    <row r="1511" spans="1:37" ht="12.75" customHeight="1">
      <c r="A1511" s="12">
        <v>111</v>
      </c>
      <c r="B1511" s="12">
        <v>7</v>
      </c>
      <c r="C1511" s="12">
        <v>1</v>
      </c>
      <c r="D1511" s="5">
        <v>39491</v>
      </c>
      <c r="E1511" s="6" t="s">
        <v>37</v>
      </c>
      <c r="F1511" s="12" t="s">
        <v>38</v>
      </c>
      <c r="G1511" s="4" t="s">
        <v>38</v>
      </c>
      <c r="H1511" s="12" t="s">
        <v>39</v>
      </c>
      <c r="I1511" s="12" t="s">
        <v>40</v>
      </c>
      <c r="J1511" s="12" t="s">
        <v>110</v>
      </c>
      <c r="K1511" s="11">
        <v>33</v>
      </c>
      <c r="L1511" s="4" t="str">
        <f t="shared" si="92"/>
        <v>30-35</v>
      </c>
      <c r="M1511" s="12" t="s">
        <v>42</v>
      </c>
      <c r="N1511" s="12">
        <v>5</v>
      </c>
      <c r="O1511" s="4" t="s">
        <v>59</v>
      </c>
      <c r="P1511" s="6" t="s">
        <v>46</v>
      </c>
      <c r="R1511" s="15">
        <v>6</v>
      </c>
      <c r="S1511" s="7">
        <v>2</v>
      </c>
      <c r="AE1511" s="4">
        <f t="shared" si="93"/>
        <v>9.4</v>
      </c>
      <c r="AF1511" s="8">
        <f t="shared" si="94"/>
        <v>8</v>
      </c>
      <c r="AG1511" s="8">
        <v>102.98</v>
      </c>
      <c r="AH1511" s="4">
        <f t="shared" si="95"/>
        <v>0.2</v>
      </c>
      <c r="AI1511" s="4">
        <f t="shared" si="95"/>
        <v>2.5745</v>
      </c>
      <c r="AK1511" s="10">
        <f>Q1511*(0.0093*(2.5^3.07))+R1511*(0.0093*(7.5^3.07))+S1511*(0.0093*(15^3.07))+T1511*(0.0126*(25^3.0673))</f>
        <v>102.98394393220322</v>
      </c>
    </row>
    <row r="1512" spans="1:37" ht="12.75" customHeight="1">
      <c r="A1512" s="12">
        <v>111</v>
      </c>
      <c r="B1512" s="12">
        <v>7</v>
      </c>
      <c r="C1512" s="12">
        <v>1</v>
      </c>
      <c r="D1512" s="5">
        <v>39491</v>
      </c>
      <c r="E1512" s="6" t="s">
        <v>37</v>
      </c>
      <c r="F1512" s="12" t="s">
        <v>38</v>
      </c>
      <c r="G1512" s="4" t="s">
        <v>38</v>
      </c>
      <c r="H1512" s="12" t="s">
        <v>39</v>
      </c>
      <c r="I1512" s="12" t="s">
        <v>40</v>
      </c>
      <c r="J1512" s="12" t="s">
        <v>110</v>
      </c>
      <c r="K1512" s="11">
        <v>33</v>
      </c>
      <c r="L1512" s="4" t="str">
        <f t="shared" si="92"/>
        <v>30-35</v>
      </c>
      <c r="M1512" s="12" t="s">
        <v>42</v>
      </c>
      <c r="N1512" s="12">
        <v>6</v>
      </c>
      <c r="O1512" s="11" t="s">
        <v>45</v>
      </c>
      <c r="P1512" s="6" t="s">
        <v>46</v>
      </c>
      <c r="T1512" s="7">
        <v>1</v>
      </c>
      <c r="AE1512" s="4">
        <f t="shared" si="93"/>
        <v>25</v>
      </c>
      <c r="AF1512" s="8">
        <f t="shared" si="94"/>
        <v>1</v>
      </c>
      <c r="AG1512" s="8">
        <v>303.7</v>
      </c>
      <c r="AH1512" s="4">
        <f t="shared" si="95"/>
        <v>2.5000000000000001E-2</v>
      </c>
      <c r="AI1512" s="4">
        <f t="shared" si="95"/>
        <v>7.5924999999999994</v>
      </c>
      <c r="AK1512" s="10">
        <f>Q1512*(0.039*((2.5/1.15)^2.91))+S1512*(0.039*((15/1.15)^2.91))+T1512*(0.039*((25/1.15)^2.91))+U1512*(0.039*((35/1.15)^2.91))</f>
        <v>303.69617132395854</v>
      </c>
    </row>
    <row r="1513" spans="1:37" ht="12.75" customHeight="1">
      <c r="A1513" s="12">
        <v>111</v>
      </c>
      <c r="B1513" s="12">
        <v>7</v>
      </c>
      <c r="C1513" s="12">
        <v>1</v>
      </c>
      <c r="D1513" s="5">
        <v>39491</v>
      </c>
      <c r="E1513" s="6" t="s">
        <v>37</v>
      </c>
      <c r="F1513" s="12" t="s">
        <v>38</v>
      </c>
      <c r="G1513" s="4" t="s">
        <v>38</v>
      </c>
      <c r="H1513" s="12" t="s">
        <v>39</v>
      </c>
      <c r="I1513" s="12" t="s">
        <v>40</v>
      </c>
      <c r="J1513" s="12" t="s">
        <v>110</v>
      </c>
      <c r="K1513" s="11">
        <v>33</v>
      </c>
      <c r="L1513" s="4" t="str">
        <f t="shared" si="92"/>
        <v>30-35</v>
      </c>
      <c r="M1513" s="12" t="s">
        <v>42</v>
      </c>
      <c r="N1513" s="12">
        <v>7</v>
      </c>
      <c r="O1513" s="4" t="s">
        <v>49</v>
      </c>
      <c r="P1513" s="6" t="s">
        <v>46</v>
      </c>
      <c r="R1513" s="15">
        <v>1</v>
      </c>
      <c r="AE1513" s="4">
        <f t="shared" si="93"/>
        <v>7.5</v>
      </c>
      <c r="AF1513" s="8">
        <f t="shared" si="94"/>
        <v>1</v>
      </c>
      <c r="AG1513" s="8">
        <v>6.09</v>
      </c>
      <c r="AH1513" s="4">
        <f t="shared" si="95"/>
        <v>2.5000000000000001E-2</v>
      </c>
      <c r="AI1513" s="4">
        <f t="shared" si="95"/>
        <v>0.15225</v>
      </c>
      <c r="AK1513" s="10">
        <f>Q1513*(0.007*(2.5^3.39))+R1513*(0.0126*(7.5^3.0673))+S1513*(0.0126*(15^3.0673))+T1513*(0.0126*(25^3.0673))+U1513*(0.0126*(35^3.0673))</f>
        <v>6.0875978967715536</v>
      </c>
    </row>
    <row r="1514" spans="1:37" s="13" customFormat="1" ht="12.75" customHeight="1">
      <c r="A1514" s="12">
        <v>111</v>
      </c>
      <c r="B1514" s="12">
        <v>7</v>
      </c>
      <c r="C1514" s="12">
        <v>1</v>
      </c>
      <c r="D1514" s="5">
        <v>39491</v>
      </c>
      <c r="E1514" s="6" t="s">
        <v>37</v>
      </c>
      <c r="F1514" s="12" t="s">
        <v>38</v>
      </c>
      <c r="G1514" s="4" t="s">
        <v>38</v>
      </c>
      <c r="H1514" s="12" t="s">
        <v>39</v>
      </c>
      <c r="I1514" s="12" t="s">
        <v>40</v>
      </c>
      <c r="J1514" s="12" t="s">
        <v>110</v>
      </c>
      <c r="K1514" s="11">
        <v>33</v>
      </c>
      <c r="L1514" s="4" t="str">
        <f t="shared" si="92"/>
        <v>30-35</v>
      </c>
      <c r="M1514" s="12" t="s">
        <v>42</v>
      </c>
      <c r="N1514" s="12">
        <v>8</v>
      </c>
      <c r="O1514" s="4" t="s">
        <v>103</v>
      </c>
      <c r="P1514" s="12" t="s">
        <v>46</v>
      </c>
      <c r="Q1514" s="7"/>
      <c r="R1514" s="7"/>
      <c r="S1514" s="7"/>
      <c r="T1514" s="7"/>
      <c r="U1514" s="7">
        <v>1</v>
      </c>
      <c r="V1514" s="7"/>
      <c r="W1514" s="7"/>
      <c r="X1514" s="7"/>
      <c r="Y1514" s="7"/>
      <c r="Z1514" s="7"/>
      <c r="AA1514" s="7"/>
      <c r="AB1514" s="7"/>
      <c r="AC1514" s="7"/>
      <c r="AD1514" s="7"/>
      <c r="AE1514" s="4">
        <f t="shared" si="93"/>
        <v>35</v>
      </c>
      <c r="AF1514" s="8">
        <f t="shared" si="94"/>
        <v>1</v>
      </c>
      <c r="AG1514" s="8">
        <v>630.07000000000005</v>
      </c>
      <c r="AH1514" s="4">
        <f t="shared" si="95"/>
        <v>2.5000000000000001E-2</v>
      </c>
      <c r="AI1514" s="4">
        <f t="shared" si="95"/>
        <v>15.751750000000001</v>
      </c>
      <c r="AJ1514" s="4"/>
      <c r="AK1514" s="10">
        <f>T1514*(0.0059*((25/1.15239)^3.392))+U1514*(0.0059*((35/1.15239)^3.392))+V1514*(0.0059*((45/1.15239)^3.392))</f>
        <v>630.06503377448848</v>
      </c>
    </row>
    <row r="1515" spans="1:37" ht="12.75" customHeight="1">
      <c r="A1515" s="12">
        <v>111</v>
      </c>
      <c r="B1515" s="12">
        <v>7</v>
      </c>
      <c r="C1515" s="12">
        <v>1</v>
      </c>
      <c r="D1515" s="5">
        <v>39491</v>
      </c>
      <c r="E1515" s="6" t="s">
        <v>37</v>
      </c>
      <c r="F1515" s="12" t="s">
        <v>38</v>
      </c>
      <c r="G1515" s="4" t="s">
        <v>38</v>
      </c>
      <c r="H1515" s="12" t="s">
        <v>39</v>
      </c>
      <c r="I1515" s="12" t="s">
        <v>40</v>
      </c>
      <c r="J1515" s="12" t="s">
        <v>110</v>
      </c>
      <c r="K1515" s="11">
        <v>33</v>
      </c>
      <c r="L1515" s="4" t="str">
        <f t="shared" si="92"/>
        <v>30-35</v>
      </c>
      <c r="M1515" s="12" t="s">
        <v>42</v>
      </c>
      <c r="N1515" s="12">
        <v>9</v>
      </c>
      <c r="O1515" s="4" t="s">
        <v>52</v>
      </c>
      <c r="P1515" s="6" t="s">
        <v>46</v>
      </c>
      <c r="R1515" s="7">
        <v>100</v>
      </c>
      <c r="AE1515" s="4">
        <f t="shared" si="93"/>
        <v>7.5</v>
      </c>
      <c r="AF1515" s="8">
        <f t="shared" si="94"/>
        <v>100</v>
      </c>
      <c r="AG1515" s="8">
        <v>167.97</v>
      </c>
      <c r="AH1515" s="4">
        <f t="shared" si="95"/>
        <v>2.5</v>
      </c>
      <c r="AI1515" s="4">
        <f t="shared" si="95"/>
        <v>4.1992500000000001</v>
      </c>
      <c r="AK1515" s="10">
        <f>Q1515*(0.01*(((2.5-1.82)/1.15)^3.208))+R1515*(0.01*(((7.5-1.82)/1.15)^3.208))+S1515*(0.01*(((15-1.82)/1.15)^3.208))+T1515*(0.01*(((25-1.82)/1.15)^3.208))</f>
        <v>167.96963910663612</v>
      </c>
    </row>
    <row r="1516" spans="1:37" ht="12.75" customHeight="1">
      <c r="A1516" s="12">
        <v>111</v>
      </c>
      <c r="B1516" s="12">
        <v>7</v>
      </c>
      <c r="C1516" s="12">
        <v>1</v>
      </c>
      <c r="D1516" s="5">
        <v>39491</v>
      </c>
      <c r="E1516" s="6" t="s">
        <v>37</v>
      </c>
      <c r="F1516" s="12" t="s">
        <v>38</v>
      </c>
      <c r="G1516" s="4" t="s">
        <v>38</v>
      </c>
      <c r="H1516" s="12" t="s">
        <v>39</v>
      </c>
      <c r="I1516" s="12" t="s">
        <v>40</v>
      </c>
      <c r="J1516" s="12" t="s">
        <v>110</v>
      </c>
      <c r="K1516" s="11">
        <v>33</v>
      </c>
      <c r="L1516" s="4" t="str">
        <f t="shared" si="92"/>
        <v>30-35</v>
      </c>
      <c r="M1516" s="12" t="s">
        <v>42</v>
      </c>
      <c r="N1516" s="12">
        <v>10</v>
      </c>
      <c r="O1516" s="4" t="s">
        <v>102</v>
      </c>
      <c r="P1516" s="6" t="s">
        <v>63</v>
      </c>
      <c r="S1516" s="7">
        <v>1</v>
      </c>
      <c r="AE1516" s="4">
        <f t="shared" si="93"/>
        <v>15</v>
      </c>
      <c r="AF1516" s="8">
        <f t="shared" si="94"/>
        <v>1</v>
      </c>
      <c r="AG1516" s="8">
        <v>52.17</v>
      </c>
      <c r="AH1516" s="4">
        <f t="shared" si="95"/>
        <v>2.5000000000000001E-2</v>
      </c>
      <c r="AI1516" s="4">
        <f t="shared" si="95"/>
        <v>1.3042500000000001</v>
      </c>
      <c r="AK1516" s="10">
        <f>R1516*(0.0153*(7.5^3.0038))+S1516*(0.0153*(15^3.0038))+T1516*(0.0153*(25^3.0038))+U1516*(0.0153*(35^3.0038))</f>
        <v>52.171623892313889</v>
      </c>
    </row>
    <row r="1517" spans="1:37" ht="12.75" customHeight="1">
      <c r="A1517" s="12">
        <v>111</v>
      </c>
      <c r="B1517" s="12">
        <v>7</v>
      </c>
      <c r="C1517" s="12">
        <v>1</v>
      </c>
      <c r="D1517" s="5">
        <v>39491</v>
      </c>
      <c r="E1517" s="6" t="s">
        <v>37</v>
      </c>
      <c r="F1517" s="12" t="s">
        <v>38</v>
      </c>
      <c r="G1517" s="4" t="s">
        <v>38</v>
      </c>
      <c r="H1517" s="12" t="s">
        <v>39</v>
      </c>
      <c r="I1517" s="12" t="s">
        <v>40</v>
      </c>
      <c r="J1517" s="12" t="s">
        <v>110</v>
      </c>
      <c r="K1517" s="11">
        <v>33</v>
      </c>
      <c r="L1517" s="4" t="str">
        <f t="shared" si="92"/>
        <v>30-35</v>
      </c>
      <c r="M1517" s="12" t="s">
        <v>42</v>
      </c>
      <c r="N1517" s="12">
        <v>11</v>
      </c>
      <c r="O1517" s="4" t="s">
        <v>62</v>
      </c>
      <c r="P1517" s="12" t="s">
        <v>63</v>
      </c>
      <c r="R1517" s="7">
        <v>1</v>
      </c>
      <c r="AE1517" s="4">
        <f t="shared" si="93"/>
        <v>7.5</v>
      </c>
      <c r="AF1517" s="8">
        <f t="shared" si="94"/>
        <v>1</v>
      </c>
      <c r="AG1517" s="8">
        <v>6.22</v>
      </c>
      <c r="AH1517" s="4">
        <f t="shared" si="95"/>
        <v>2.5000000000000001E-2</v>
      </c>
      <c r="AI1517" s="4">
        <f t="shared" si="95"/>
        <v>0.1555</v>
      </c>
      <c r="AK1517" s="10">
        <f>R1517*(0.0114*(7.5^3.128))+S1517*(0.0114*(15^3.128))+T1517*(0.0114*(25^3.128))+U1517*(0.0114*(35^3.128))</f>
        <v>6.2243855127961885</v>
      </c>
    </row>
    <row r="1518" spans="1:37" ht="12.75" customHeight="1">
      <c r="A1518" s="12">
        <v>111</v>
      </c>
      <c r="B1518" s="12">
        <v>7</v>
      </c>
      <c r="C1518" s="12">
        <v>1</v>
      </c>
      <c r="D1518" s="5">
        <v>39491</v>
      </c>
      <c r="E1518" s="6" t="s">
        <v>37</v>
      </c>
      <c r="F1518" s="12" t="s">
        <v>38</v>
      </c>
      <c r="G1518" s="4" t="s">
        <v>38</v>
      </c>
      <c r="H1518" s="12" t="s">
        <v>39</v>
      </c>
      <c r="I1518" s="12" t="s">
        <v>40</v>
      </c>
      <c r="J1518" s="12" t="s">
        <v>110</v>
      </c>
      <c r="K1518" s="11">
        <v>33</v>
      </c>
      <c r="L1518" s="4" t="str">
        <f t="shared" si="92"/>
        <v>30-35</v>
      </c>
      <c r="M1518" s="12" t="s">
        <v>42</v>
      </c>
      <c r="N1518" s="12">
        <v>12</v>
      </c>
      <c r="O1518" s="12" t="s">
        <v>50</v>
      </c>
      <c r="P1518" s="6" t="s">
        <v>46</v>
      </c>
      <c r="R1518" s="15">
        <v>1</v>
      </c>
      <c r="AE1518" s="4">
        <f t="shared" si="93"/>
        <v>7.5</v>
      </c>
      <c r="AF1518" s="8">
        <f t="shared" si="94"/>
        <v>1</v>
      </c>
      <c r="AG1518" s="8">
        <v>6.08</v>
      </c>
      <c r="AH1518" s="4">
        <f t="shared" si="95"/>
        <v>2.5000000000000001E-2</v>
      </c>
      <c r="AI1518" s="4">
        <f t="shared" si="95"/>
        <v>0.152</v>
      </c>
      <c r="AK1518" s="10">
        <f>Q1518*(0.0194*(2.5^2.8528))+R1518*(0.0194*(7.5^2.8528))+S1518*(0.0194*(15^2.8528))</f>
        <v>6.0838220437352977</v>
      </c>
    </row>
    <row r="1519" spans="1:37" ht="12.75" customHeight="1">
      <c r="A1519" s="12">
        <v>111</v>
      </c>
      <c r="B1519" s="12">
        <v>7</v>
      </c>
      <c r="C1519" s="12">
        <v>1</v>
      </c>
      <c r="D1519" s="5">
        <v>39491</v>
      </c>
      <c r="E1519" s="6" t="s">
        <v>37</v>
      </c>
      <c r="F1519" s="12" t="s">
        <v>38</v>
      </c>
      <c r="G1519" s="4" t="s">
        <v>38</v>
      </c>
      <c r="H1519" s="12" t="s">
        <v>39</v>
      </c>
      <c r="I1519" s="12" t="s">
        <v>40</v>
      </c>
      <c r="J1519" s="12" t="s">
        <v>110</v>
      </c>
      <c r="K1519" s="11">
        <v>33</v>
      </c>
      <c r="L1519" s="4" t="str">
        <f t="shared" si="92"/>
        <v>30-35</v>
      </c>
      <c r="M1519" s="12" t="s">
        <v>42</v>
      </c>
      <c r="N1519" s="12">
        <v>13</v>
      </c>
      <c r="O1519" s="4" t="s">
        <v>112</v>
      </c>
      <c r="P1519" s="6" t="s">
        <v>44</v>
      </c>
      <c r="S1519" s="7">
        <v>3</v>
      </c>
      <c r="AE1519" s="4">
        <f t="shared" si="93"/>
        <v>15</v>
      </c>
      <c r="AF1519" s="8">
        <f t="shared" si="94"/>
        <v>3</v>
      </c>
      <c r="AG1519" s="8">
        <v>99.97</v>
      </c>
      <c r="AH1519" s="4">
        <f t="shared" si="95"/>
        <v>7.4999999999999997E-2</v>
      </c>
      <c r="AI1519" s="4">
        <f t="shared" si="95"/>
        <v>2.49925</v>
      </c>
      <c r="AK1519" s="10">
        <f>Q1519*(0.0099*(2.5^2.999))+R1519*(0.0099*(7.5^2.999))+S1519*(0.0099*(15^2.999))+T1519*(0.0099*(25^2.999))</f>
        <v>99.966419034064288</v>
      </c>
    </row>
    <row r="1520" spans="1:37" ht="12.75" customHeight="1">
      <c r="A1520" s="12">
        <v>111</v>
      </c>
      <c r="B1520" s="12">
        <v>7</v>
      </c>
      <c r="C1520" s="12">
        <v>1</v>
      </c>
      <c r="D1520" s="5">
        <v>39491</v>
      </c>
      <c r="E1520" s="6" t="s">
        <v>37</v>
      </c>
      <c r="F1520" s="12" t="s">
        <v>38</v>
      </c>
      <c r="G1520" s="4" t="s">
        <v>38</v>
      </c>
      <c r="H1520" s="12" t="s">
        <v>39</v>
      </c>
      <c r="I1520" s="12" t="s">
        <v>40</v>
      </c>
      <c r="J1520" s="12" t="s">
        <v>110</v>
      </c>
      <c r="K1520" s="11">
        <v>33</v>
      </c>
      <c r="L1520" s="4" t="str">
        <f t="shared" si="92"/>
        <v>30-35</v>
      </c>
      <c r="M1520" s="12" t="s">
        <v>42</v>
      </c>
      <c r="N1520" s="12">
        <v>14</v>
      </c>
      <c r="O1520" s="12" t="s">
        <v>163</v>
      </c>
      <c r="P1520" s="6" t="s">
        <v>46</v>
      </c>
      <c r="Q1520" s="7">
        <v>1</v>
      </c>
      <c r="AE1520" s="4">
        <f t="shared" si="93"/>
        <v>2.5</v>
      </c>
      <c r="AF1520" s="8">
        <f t="shared" si="94"/>
        <v>1</v>
      </c>
      <c r="AG1520" s="8">
        <v>0.32</v>
      </c>
      <c r="AH1520" s="4">
        <f t="shared" si="95"/>
        <v>2.5000000000000001E-2</v>
      </c>
      <c r="AI1520" s="4">
        <f t="shared" si="95"/>
        <v>8.0000000000000002E-3</v>
      </c>
      <c r="AK1520" s="10">
        <f>Q1520*(0.0252*(2.5^2.79))+R1520*(0.0252*(7.5^2.79))</f>
        <v>0.32482778073396174</v>
      </c>
    </row>
    <row r="1521" spans="1:37" ht="12.75" customHeight="1">
      <c r="A1521" s="12">
        <v>111</v>
      </c>
      <c r="B1521" s="12">
        <v>7</v>
      </c>
      <c r="C1521" s="12">
        <v>1</v>
      </c>
      <c r="D1521" s="5">
        <v>39491</v>
      </c>
      <c r="E1521" s="6" t="s">
        <v>37</v>
      </c>
      <c r="F1521" s="12" t="s">
        <v>38</v>
      </c>
      <c r="G1521" s="4" t="s">
        <v>38</v>
      </c>
      <c r="H1521" s="12" t="s">
        <v>39</v>
      </c>
      <c r="I1521" s="12" t="s">
        <v>40</v>
      </c>
      <c r="J1521" s="12" t="s">
        <v>110</v>
      </c>
      <c r="K1521" s="11">
        <v>33</v>
      </c>
      <c r="L1521" s="4" t="str">
        <f t="shared" si="92"/>
        <v>30-35</v>
      </c>
      <c r="M1521" s="12" t="s">
        <v>42</v>
      </c>
      <c r="N1521" s="12">
        <v>15</v>
      </c>
      <c r="O1521" s="12" t="s">
        <v>55</v>
      </c>
      <c r="P1521" s="6" t="s">
        <v>56</v>
      </c>
      <c r="Q1521" s="7">
        <v>1</v>
      </c>
      <c r="AE1521" s="4">
        <f t="shared" si="93"/>
        <v>2.5</v>
      </c>
      <c r="AF1521" s="8">
        <f t="shared" si="94"/>
        <v>1</v>
      </c>
      <c r="AG1521" s="8">
        <v>0.17</v>
      </c>
      <c r="AH1521" s="4">
        <f t="shared" si="95"/>
        <v>2.5000000000000001E-2</v>
      </c>
      <c r="AI1521" s="4">
        <f t="shared" si="95"/>
        <v>4.2500000000000003E-3</v>
      </c>
      <c r="AK1521" s="10">
        <f>Q1521*(0.0109*(2.5^3.0249))+R1521*(0.0109*(7.5^3.0249))</f>
        <v>0.17424295598865394</v>
      </c>
    </row>
    <row r="1522" spans="1:37" ht="12.75" customHeight="1">
      <c r="A1522" s="12">
        <v>112</v>
      </c>
      <c r="B1522" s="12">
        <v>7</v>
      </c>
      <c r="C1522" s="12">
        <v>1</v>
      </c>
      <c r="D1522" s="5">
        <v>39491</v>
      </c>
      <c r="E1522" s="6" t="s">
        <v>37</v>
      </c>
      <c r="F1522" s="12" t="s">
        <v>38</v>
      </c>
      <c r="G1522" s="4" t="s">
        <v>38</v>
      </c>
      <c r="H1522" s="12" t="s">
        <v>39</v>
      </c>
      <c r="I1522" s="12" t="s">
        <v>40</v>
      </c>
      <c r="J1522" s="12" t="s">
        <v>110</v>
      </c>
      <c r="K1522" s="11">
        <v>33</v>
      </c>
      <c r="L1522" s="4" t="str">
        <f t="shared" si="92"/>
        <v>30-35</v>
      </c>
      <c r="M1522" s="12" t="s">
        <v>42</v>
      </c>
      <c r="N1522" s="12">
        <v>1</v>
      </c>
      <c r="O1522" s="12" t="s">
        <v>144</v>
      </c>
      <c r="P1522" s="6" t="s">
        <v>56</v>
      </c>
      <c r="U1522" s="7">
        <v>1</v>
      </c>
      <c r="AE1522" s="4">
        <f t="shared" si="93"/>
        <v>35</v>
      </c>
      <c r="AF1522" s="8">
        <f t="shared" si="94"/>
        <v>1</v>
      </c>
      <c r="AG1522" s="8">
        <v>1320.12</v>
      </c>
      <c r="AH1522" s="4">
        <f t="shared" si="95"/>
        <v>2.5000000000000001E-2</v>
      </c>
      <c r="AI1522" s="4">
        <f t="shared" si="95"/>
        <v>33.003</v>
      </c>
      <c r="AK1522" s="10">
        <f>T1522*(0.0345*(25^2.968))+U1522*(0.0345*(35^2.968))+V1522*(0.0345*(45^2.968))</f>
        <v>1320.1189056426388</v>
      </c>
    </row>
    <row r="1523" spans="1:37" s="9" customFormat="1" ht="12.75" customHeight="1">
      <c r="A1523" s="12">
        <v>112</v>
      </c>
      <c r="B1523" s="12">
        <v>7</v>
      </c>
      <c r="C1523" s="12">
        <v>1</v>
      </c>
      <c r="D1523" s="5">
        <v>39491</v>
      </c>
      <c r="E1523" s="6" t="s">
        <v>37</v>
      </c>
      <c r="F1523" s="12" t="s">
        <v>38</v>
      </c>
      <c r="G1523" s="4" t="s">
        <v>38</v>
      </c>
      <c r="H1523" s="12" t="s">
        <v>39</v>
      </c>
      <c r="I1523" s="12" t="s">
        <v>40</v>
      </c>
      <c r="J1523" s="12" t="s">
        <v>110</v>
      </c>
      <c r="K1523" s="11">
        <v>33</v>
      </c>
      <c r="L1523" s="4" t="str">
        <f t="shared" si="92"/>
        <v>30-35</v>
      </c>
      <c r="M1523" s="12" t="s">
        <v>42</v>
      </c>
      <c r="N1523" s="12">
        <v>2</v>
      </c>
      <c r="O1523" s="4" t="s">
        <v>60</v>
      </c>
      <c r="P1523" s="12" t="s">
        <v>48</v>
      </c>
      <c r="Q1523" s="7"/>
      <c r="R1523" s="7">
        <v>1</v>
      </c>
      <c r="S1523" s="7"/>
      <c r="T1523" s="7"/>
      <c r="U1523" s="7"/>
      <c r="V1523" s="7"/>
      <c r="W1523" s="7"/>
      <c r="X1523" s="7"/>
      <c r="Y1523" s="7"/>
      <c r="Z1523" s="7"/>
      <c r="AA1523" s="7"/>
      <c r="AB1523" s="7"/>
      <c r="AC1523" s="7"/>
      <c r="AD1523" s="7"/>
      <c r="AE1523" s="4">
        <f t="shared" si="93"/>
        <v>7.5</v>
      </c>
      <c r="AF1523" s="8">
        <f t="shared" si="94"/>
        <v>1</v>
      </c>
      <c r="AG1523" s="8">
        <v>7.04</v>
      </c>
      <c r="AH1523" s="4">
        <f t="shared" si="95"/>
        <v>2.5000000000000001E-2</v>
      </c>
      <c r="AI1523" s="4">
        <f t="shared" si="95"/>
        <v>0.17599999999999999</v>
      </c>
      <c r="AJ1523" s="4"/>
      <c r="AK1523" s="10">
        <f>Q1523*(0.0197*(2.5^2.9174))+R1523*(0.0197*(7.5^2.9174))+S1523*(0.0197*(15^2.9174))</f>
        <v>7.0367149081055116</v>
      </c>
    </row>
    <row r="1524" spans="1:37" ht="12.75" customHeight="1">
      <c r="A1524" s="12">
        <v>112</v>
      </c>
      <c r="B1524" s="12">
        <v>7</v>
      </c>
      <c r="C1524" s="12">
        <v>1</v>
      </c>
      <c r="D1524" s="5">
        <v>39491</v>
      </c>
      <c r="E1524" s="6" t="s">
        <v>37</v>
      </c>
      <c r="F1524" s="12" t="s">
        <v>38</v>
      </c>
      <c r="G1524" s="4" t="s">
        <v>38</v>
      </c>
      <c r="H1524" s="12" t="s">
        <v>39</v>
      </c>
      <c r="I1524" s="12" t="s">
        <v>40</v>
      </c>
      <c r="J1524" s="12" t="s">
        <v>110</v>
      </c>
      <c r="K1524" s="11">
        <v>33</v>
      </c>
      <c r="L1524" s="4" t="str">
        <f t="shared" si="92"/>
        <v>30-35</v>
      </c>
      <c r="M1524" s="12" t="s">
        <v>42</v>
      </c>
      <c r="N1524" s="12">
        <v>3</v>
      </c>
      <c r="O1524" s="4" t="s">
        <v>52</v>
      </c>
      <c r="P1524" s="6" t="s">
        <v>46</v>
      </c>
      <c r="S1524" s="7">
        <v>100</v>
      </c>
      <c r="AE1524" s="4">
        <f t="shared" si="93"/>
        <v>15</v>
      </c>
      <c r="AF1524" s="8">
        <f t="shared" si="94"/>
        <v>100</v>
      </c>
      <c r="AG1524" s="8">
        <v>2500.17</v>
      </c>
      <c r="AH1524" s="4">
        <f t="shared" si="95"/>
        <v>2.5</v>
      </c>
      <c r="AI1524" s="4">
        <f t="shared" si="95"/>
        <v>62.504249999999999</v>
      </c>
      <c r="AK1524" s="10">
        <f>Q1524*(0.01*(((2.5-1.82)/1.15)^3.208))+R1524*(0.01*(((7.5-1.82)/1.15)^3.208))+S1524*(0.01*(((15-1.82)/1.15)^3.208))+T1524*(0.01*(((25-1.82)/1.15)^3.208))</f>
        <v>2500.1724441339957</v>
      </c>
    </row>
    <row r="1525" spans="1:37" ht="12.75" customHeight="1">
      <c r="A1525" s="12">
        <v>112</v>
      </c>
      <c r="B1525" s="12">
        <v>7</v>
      </c>
      <c r="C1525" s="12">
        <v>1</v>
      </c>
      <c r="D1525" s="5">
        <v>39491</v>
      </c>
      <c r="E1525" s="6" t="s">
        <v>37</v>
      </c>
      <c r="F1525" s="12" t="s">
        <v>38</v>
      </c>
      <c r="G1525" s="4" t="s">
        <v>38</v>
      </c>
      <c r="H1525" s="12" t="s">
        <v>39</v>
      </c>
      <c r="I1525" s="12" t="s">
        <v>40</v>
      </c>
      <c r="J1525" s="12" t="s">
        <v>110</v>
      </c>
      <c r="K1525" s="11">
        <v>33</v>
      </c>
      <c r="L1525" s="4" t="str">
        <f t="shared" si="92"/>
        <v>30-35</v>
      </c>
      <c r="M1525" s="12" t="s">
        <v>42</v>
      </c>
      <c r="N1525" s="12">
        <v>4</v>
      </c>
      <c r="O1525" s="4" t="s">
        <v>51</v>
      </c>
      <c r="P1525" s="6" t="s">
        <v>48</v>
      </c>
      <c r="U1525" s="7">
        <v>2</v>
      </c>
      <c r="AE1525" s="4">
        <f t="shared" si="93"/>
        <v>35</v>
      </c>
      <c r="AF1525" s="8">
        <f t="shared" si="94"/>
        <v>2</v>
      </c>
      <c r="AG1525" s="8">
        <v>2025.15</v>
      </c>
      <c r="AH1525" s="4">
        <f t="shared" si="95"/>
        <v>0.05</v>
      </c>
      <c r="AI1525" s="4">
        <f t="shared" si="95"/>
        <v>50.628750000000004</v>
      </c>
      <c r="AK1525" s="10">
        <f>Q1525*(0.0337*(2.5^2.9))+R1525*(0.0337*(7.5^2.9))+S1525*(0.0337*(15^2.9))+T1525*(0.0337*(25^2.9))+U1525*(0.0337*(35^2.9))</f>
        <v>2025.1501344376807</v>
      </c>
    </row>
    <row r="1526" spans="1:37" ht="12.75" customHeight="1">
      <c r="A1526" s="12">
        <v>112</v>
      </c>
      <c r="B1526" s="12">
        <v>7</v>
      </c>
      <c r="C1526" s="12">
        <v>1</v>
      </c>
      <c r="D1526" s="5">
        <v>39491</v>
      </c>
      <c r="E1526" s="6" t="s">
        <v>37</v>
      </c>
      <c r="F1526" s="12" t="s">
        <v>38</v>
      </c>
      <c r="G1526" s="4" t="s">
        <v>38</v>
      </c>
      <c r="H1526" s="12" t="s">
        <v>39</v>
      </c>
      <c r="I1526" s="12" t="s">
        <v>40</v>
      </c>
      <c r="J1526" s="12" t="s">
        <v>110</v>
      </c>
      <c r="K1526" s="11">
        <v>33</v>
      </c>
      <c r="L1526" s="4" t="str">
        <f t="shared" si="92"/>
        <v>30-35</v>
      </c>
      <c r="M1526" s="12" t="s">
        <v>42</v>
      </c>
      <c r="N1526" s="12">
        <v>5</v>
      </c>
      <c r="O1526" s="4" t="s">
        <v>68</v>
      </c>
      <c r="P1526" s="6" t="s">
        <v>46</v>
      </c>
      <c r="S1526" s="7">
        <v>1</v>
      </c>
      <c r="AE1526" s="4">
        <f t="shared" si="93"/>
        <v>15</v>
      </c>
      <c r="AF1526" s="8">
        <f t="shared" si="94"/>
        <v>1</v>
      </c>
      <c r="AG1526" s="8">
        <v>39.630000000000003</v>
      </c>
      <c r="AH1526" s="4">
        <f t="shared" si="95"/>
        <v>2.5000000000000001E-2</v>
      </c>
      <c r="AI1526" s="4">
        <f t="shared" si="95"/>
        <v>0.99075000000000002</v>
      </c>
      <c r="AK1526" s="10">
        <f>Q1526*(0.0208*((2.5/1.21)^3))+R1526*(0.0208*((7.5/1.21)^3))+S1526*(0.0208*((15/1.21)^3))+T1526*(0.0079*(25^3.076))+U1526*(0.0079*(35^3.076))</f>
        <v>39.626069889775181</v>
      </c>
    </row>
    <row r="1527" spans="1:37" ht="12.75" customHeight="1">
      <c r="A1527" s="12">
        <v>112</v>
      </c>
      <c r="B1527" s="12">
        <v>7</v>
      </c>
      <c r="C1527" s="12">
        <v>1</v>
      </c>
      <c r="D1527" s="5">
        <v>39491</v>
      </c>
      <c r="E1527" s="6" t="s">
        <v>37</v>
      </c>
      <c r="F1527" s="12" t="s">
        <v>38</v>
      </c>
      <c r="G1527" s="4" t="s">
        <v>38</v>
      </c>
      <c r="H1527" s="12" t="s">
        <v>39</v>
      </c>
      <c r="I1527" s="12" t="s">
        <v>40</v>
      </c>
      <c r="J1527" s="12" t="s">
        <v>110</v>
      </c>
      <c r="K1527" s="11">
        <v>33</v>
      </c>
      <c r="L1527" s="4" t="str">
        <f t="shared" si="92"/>
        <v>30-35</v>
      </c>
      <c r="M1527" s="12" t="s">
        <v>42</v>
      </c>
      <c r="N1527" s="12">
        <v>6</v>
      </c>
      <c r="O1527" s="11" t="s">
        <v>45</v>
      </c>
      <c r="P1527" s="6" t="s">
        <v>46</v>
      </c>
      <c r="T1527" s="7">
        <v>1</v>
      </c>
      <c r="AE1527" s="4">
        <f t="shared" si="93"/>
        <v>25</v>
      </c>
      <c r="AF1527" s="8">
        <f t="shared" si="94"/>
        <v>1</v>
      </c>
      <c r="AG1527" s="8">
        <v>303.7</v>
      </c>
      <c r="AH1527" s="4">
        <f t="shared" si="95"/>
        <v>2.5000000000000001E-2</v>
      </c>
      <c r="AI1527" s="4">
        <f t="shared" si="95"/>
        <v>7.5924999999999994</v>
      </c>
      <c r="AK1527" s="10">
        <f>Q1527*(0.039*((2.5/1.15)^2.91))+S1527*(0.039*((15/1.15)^2.91))+T1527*(0.039*((25/1.15)^2.91))+U1527*(0.039*((35/1.15)^2.91))</f>
        <v>303.69617132395854</v>
      </c>
    </row>
    <row r="1528" spans="1:37" ht="12.75" customHeight="1">
      <c r="A1528" s="12">
        <v>112</v>
      </c>
      <c r="B1528" s="12">
        <v>7</v>
      </c>
      <c r="C1528" s="12">
        <v>1</v>
      </c>
      <c r="D1528" s="5">
        <v>39491</v>
      </c>
      <c r="E1528" s="6" t="s">
        <v>37</v>
      </c>
      <c r="F1528" s="12" t="s">
        <v>38</v>
      </c>
      <c r="G1528" s="4" t="s">
        <v>38</v>
      </c>
      <c r="H1528" s="12" t="s">
        <v>39</v>
      </c>
      <c r="I1528" s="12" t="s">
        <v>40</v>
      </c>
      <c r="J1528" s="12" t="s">
        <v>110</v>
      </c>
      <c r="K1528" s="11">
        <v>33</v>
      </c>
      <c r="L1528" s="4" t="str">
        <f t="shared" si="92"/>
        <v>30-35</v>
      </c>
      <c r="M1528" s="12" t="s">
        <v>42</v>
      </c>
      <c r="N1528" s="12">
        <v>7</v>
      </c>
      <c r="O1528" s="4" t="s">
        <v>47</v>
      </c>
      <c r="P1528" s="12" t="s">
        <v>48</v>
      </c>
      <c r="R1528" s="7">
        <v>5</v>
      </c>
      <c r="AE1528" s="4">
        <f t="shared" si="93"/>
        <v>7.5</v>
      </c>
      <c r="AF1528" s="8">
        <f t="shared" si="94"/>
        <v>5</v>
      </c>
      <c r="AG1528" s="8">
        <v>61.71</v>
      </c>
      <c r="AH1528" s="4">
        <f t="shared" si="95"/>
        <v>0.125</v>
      </c>
      <c r="AI1528" s="4">
        <f t="shared" si="95"/>
        <v>1.5427500000000001</v>
      </c>
      <c r="AK1528" s="10">
        <f>Q1528*(0.0251*(2.5^3.076))+R1528*(0.0251*(7.5^3.076))+S1528*(0.0251*(15^3.076))</f>
        <v>61.706678761202333</v>
      </c>
    </row>
    <row r="1529" spans="1:37" ht="12.75" customHeight="1">
      <c r="A1529" s="12">
        <v>112</v>
      </c>
      <c r="B1529" s="12">
        <v>7</v>
      </c>
      <c r="C1529" s="12">
        <v>1</v>
      </c>
      <c r="D1529" s="5">
        <v>39491</v>
      </c>
      <c r="E1529" s="6" t="s">
        <v>37</v>
      </c>
      <c r="F1529" s="12" t="s">
        <v>38</v>
      </c>
      <c r="G1529" s="4" t="s">
        <v>38</v>
      </c>
      <c r="H1529" s="12" t="s">
        <v>39</v>
      </c>
      <c r="I1529" s="12" t="s">
        <v>40</v>
      </c>
      <c r="J1529" s="12" t="s">
        <v>110</v>
      </c>
      <c r="K1529" s="11">
        <v>33</v>
      </c>
      <c r="L1529" s="4" t="str">
        <f t="shared" si="92"/>
        <v>30-35</v>
      </c>
      <c r="M1529" s="12" t="s">
        <v>42</v>
      </c>
      <c r="N1529" s="12">
        <v>8</v>
      </c>
      <c r="O1529" s="12" t="s">
        <v>145</v>
      </c>
      <c r="P1529" s="6" t="s">
        <v>44</v>
      </c>
      <c r="V1529" s="7">
        <v>1</v>
      </c>
      <c r="AE1529" s="4">
        <f t="shared" si="93"/>
        <v>45</v>
      </c>
      <c r="AF1529" s="8">
        <f t="shared" si="94"/>
        <v>1</v>
      </c>
      <c r="AG1529" s="8">
        <v>1343.19</v>
      </c>
      <c r="AH1529" s="4">
        <f t="shared" si="95"/>
        <v>2.5000000000000001E-2</v>
      </c>
      <c r="AI1529" s="4">
        <f t="shared" si="95"/>
        <v>33.579750000000004</v>
      </c>
      <c r="AK1529" s="10">
        <f>U1529*(0.013*(35^3.033))+V1529*(0.013*(45^3.033))+W1529*(0.013*(55^3.033))</f>
        <v>1343.1883198380501</v>
      </c>
    </row>
    <row r="1530" spans="1:37" ht="12.75" customHeight="1">
      <c r="A1530" s="12">
        <v>112</v>
      </c>
      <c r="B1530" s="12">
        <v>7</v>
      </c>
      <c r="C1530" s="12">
        <v>1</v>
      </c>
      <c r="D1530" s="5">
        <v>39491</v>
      </c>
      <c r="E1530" s="6" t="s">
        <v>37</v>
      </c>
      <c r="F1530" s="12" t="s">
        <v>38</v>
      </c>
      <c r="G1530" s="4" t="s">
        <v>38</v>
      </c>
      <c r="H1530" s="12" t="s">
        <v>39</v>
      </c>
      <c r="I1530" s="12" t="s">
        <v>40</v>
      </c>
      <c r="J1530" s="12" t="s">
        <v>110</v>
      </c>
      <c r="K1530" s="11">
        <v>33</v>
      </c>
      <c r="L1530" s="4" t="str">
        <f t="shared" si="92"/>
        <v>30-35</v>
      </c>
      <c r="M1530" s="12" t="s">
        <v>42</v>
      </c>
      <c r="N1530" s="12">
        <v>9</v>
      </c>
      <c r="O1530" s="4" t="s">
        <v>59</v>
      </c>
      <c r="P1530" s="6" t="s">
        <v>46</v>
      </c>
      <c r="S1530" s="7">
        <v>1</v>
      </c>
      <c r="AE1530" s="4">
        <f t="shared" si="93"/>
        <v>15</v>
      </c>
      <c r="AF1530" s="8">
        <f t="shared" si="94"/>
        <v>1</v>
      </c>
      <c r="AG1530" s="8">
        <v>37.94</v>
      </c>
      <c r="AH1530" s="4">
        <f t="shared" si="95"/>
        <v>2.5000000000000001E-2</v>
      </c>
      <c r="AI1530" s="4">
        <f t="shared" si="95"/>
        <v>0.9484999999999999</v>
      </c>
      <c r="AK1530" s="10">
        <f>Q1530*(0.0093*(2.5^3.07))+R1530*(0.0093*(7.5^3.07))+S1530*(0.0093*(15^3.07))+T1530*(0.0126*(25^3.0673))</f>
        <v>37.938758397924737</v>
      </c>
    </row>
    <row r="1531" spans="1:37" ht="12.75" customHeight="1">
      <c r="A1531" s="12">
        <v>112</v>
      </c>
      <c r="B1531" s="12">
        <v>7</v>
      </c>
      <c r="C1531" s="12">
        <v>1</v>
      </c>
      <c r="D1531" s="5">
        <v>39491</v>
      </c>
      <c r="E1531" s="6" t="s">
        <v>37</v>
      </c>
      <c r="F1531" s="12" t="s">
        <v>38</v>
      </c>
      <c r="G1531" s="4" t="s">
        <v>38</v>
      </c>
      <c r="H1531" s="12" t="s">
        <v>39</v>
      </c>
      <c r="I1531" s="12" t="s">
        <v>40</v>
      </c>
      <c r="J1531" s="12" t="s">
        <v>110</v>
      </c>
      <c r="K1531" s="11">
        <v>33</v>
      </c>
      <c r="L1531" s="4" t="str">
        <f t="shared" si="92"/>
        <v>30-35</v>
      </c>
      <c r="M1531" s="12" t="s">
        <v>42</v>
      </c>
      <c r="N1531" s="12">
        <v>10</v>
      </c>
      <c r="O1531" s="6" t="s">
        <v>79</v>
      </c>
      <c r="P1531" s="12" t="s">
        <v>54</v>
      </c>
      <c r="T1531" s="7">
        <v>1</v>
      </c>
      <c r="AE1531" s="4">
        <f t="shared" si="93"/>
        <v>25</v>
      </c>
      <c r="AF1531" s="8">
        <f t="shared" si="94"/>
        <v>1</v>
      </c>
      <c r="AG1531" s="8">
        <v>317.86</v>
      </c>
      <c r="AH1531" s="4">
        <f t="shared" si="95"/>
        <v>2.5000000000000001E-2</v>
      </c>
      <c r="AI1531" s="4">
        <f t="shared" si="95"/>
        <v>7.9465000000000003</v>
      </c>
      <c r="AK1531" s="10">
        <f>Q1531*(0.024*(2.5^2.93))+R1531*(0.024*(7.5^2.93))+S1531*(0.0225*((15/1.03416)^3))+T1531*(0.0225*((25/1.03416)^3))+U1531*(0.0225*((35/1.03416)^3))</f>
        <v>317.86253067900554</v>
      </c>
    </row>
    <row r="1532" spans="1:37" ht="12.75" customHeight="1">
      <c r="A1532" s="12">
        <v>112</v>
      </c>
      <c r="B1532" s="12">
        <v>7</v>
      </c>
      <c r="C1532" s="12">
        <v>1</v>
      </c>
      <c r="D1532" s="5">
        <v>39491</v>
      </c>
      <c r="E1532" s="6" t="s">
        <v>37</v>
      </c>
      <c r="F1532" s="12" t="s">
        <v>38</v>
      </c>
      <c r="G1532" s="4" t="s">
        <v>38</v>
      </c>
      <c r="H1532" s="12" t="s">
        <v>39</v>
      </c>
      <c r="I1532" s="12" t="s">
        <v>40</v>
      </c>
      <c r="J1532" s="12" t="s">
        <v>110</v>
      </c>
      <c r="K1532" s="11">
        <v>33</v>
      </c>
      <c r="L1532" s="4" t="str">
        <f t="shared" si="92"/>
        <v>30-35</v>
      </c>
      <c r="M1532" s="12" t="s">
        <v>42</v>
      </c>
      <c r="N1532" s="12">
        <v>11</v>
      </c>
      <c r="O1532" s="4" t="s">
        <v>112</v>
      </c>
      <c r="P1532" s="6" t="s">
        <v>44</v>
      </c>
      <c r="S1532" s="7">
        <v>1</v>
      </c>
      <c r="AE1532" s="4">
        <f t="shared" si="93"/>
        <v>15</v>
      </c>
      <c r="AF1532" s="8">
        <f t="shared" si="94"/>
        <v>1</v>
      </c>
      <c r="AG1532" s="8">
        <v>33.32</v>
      </c>
      <c r="AH1532" s="4">
        <f t="shared" si="95"/>
        <v>2.5000000000000001E-2</v>
      </c>
      <c r="AI1532" s="4">
        <f t="shared" si="95"/>
        <v>0.83299999999999996</v>
      </c>
      <c r="AK1532" s="10">
        <f>Q1532*(0.0099*(2.5^2.999))+R1532*(0.0099*(7.5^2.999))+S1532*(0.0099*(15^2.999))+T1532*(0.0099*(25^2.999))</f>
        <v>33.322139678021429</v>
      </c>
    </row>
    <row r="1533" spans="1:37" ht="12.75" customHeight="1">
      <c r="A1533" s="12">
        <v>112</v>
      </c>
      <c r="B1533" s="12">
        <v>7</v>
      </c>
      <c r="C1533" s="12">
        <v>1</v>
      </c>
      <c r="D1533" s="5">
        <v>39491</v>
      </c>
      <c r="E1533" s="6" t="s">
        <v>37</v>
      </c>
      <c r="F1533" s="12" t="s">
        <v>38</v>
      </c>
      <c r="G1533" s="4" t="s">
        <v>38</v>
      </c>
      <c r="H1533" s="12" t="s">
        <v>39</v>
      </c>
      <c r="I1533" s="12" t="s">
        <v>40</v>
      </c>
      <c r="J1533" s="12" t="s">
        <v>110</v>
      </c>
      <c r="K1533" s="11">
        <v>33</v>
      </c>
      <c r="L1533" s="4" t="str">
        <f t="shared" si="92"/>
        <v>30-35</v>
      </c>
      <c r="M1533" s="12" t="s">
        <v>42</v>
      </c>
      <c r="N1533" s="12">
        <v>12</v>
      </c>
      <c r="O1533" s="12" t="s">
        <v>50</v>
      </c>
      <c r="P1533" s="6" t="s">
        <v>46</v>
      </c>
      <c r="R1533" s="7">
        <v>2</v>
      </c>
      <c r="AE1533" s="4">
        <f t="shared" si="93"/>
        <v>7.5</v>
      </c>
      <c r="AF1533" s="8">
        <f t="shared" si="94"/>
        <v>2</v>
      </c>
      <c r="AG1533" s="8">
        <v>12.17</v>
      </c>
      <c r="AH1533" s="4">
        <f t="shared" si="95"/>
        <v>0.05</v>
      </c>
      <c r="AI1533" s="4">
        <f t="shared" si="95"/>
        <v>0.30425000000000002</v>
      </c>
      <c r="AK1533" s="10">
        <f>Q1533*(0.0194*(2.5^2.8528))+R1533*(0.0194*(7.5^2.8528))+S1533*(0.0194*(15^2.8528))</f>
        <v>12.167644087470595</v>
      </c>
    </row>
    <row r="1534" spans="1:37" ht="12.75" customHeight="1">
      <c r="A1534" s="12">
        <v>112</v>
      </c>
      <c r="B1534" s="12">
        <v>7</v>
      </c>
      <c r="C1534" s="12">
        <v>1</v>
      </c>
      <c r="D1534" s="5">
        <v>39491</v>
      </c>
      <c r="E1534" s="6" t="s">
        <v>37</v>
      </c>
      <c r="F1534" s="12" t="s">
        <v>38</v>
      </c>
      <c r="G1534" s="4" t="s">
        <v>38</v>
      </c>
      <c r="H1534" s="12" t="s">
        <v>39</v>
      </c>
      <c r="I1534" s="12" t="s">
        <v>40</v>
      </c>
      <c r="J1534" s="12" t="s">
        <v>110</v>
      </c>
      <c r="K1534" s="11">
        <v>33</v>
      </c>
      <c r="L1534" s="4" t="str">
        <f t="shared" si="92"/>
        <v>30-35</v>
      </c>
      <c r="M1534" s="12" t="s">
        <v>42</v>
      </c>
      <c r="N1534" s="12">
        <v>13</v>
      </c>
      <c r="O1534" s="12" t="s">
        <v>55</v>
      </c>
      <c r="P1534" s="6" t="s">
        <v>56</v>
      </c>
      <c r="R1534" s="7">
        <v>1</v>
      </c>
      <c r="AE1534" s="4">
        <f t="shared" si="93"/>
        <v>7.5</v>
      </c>
      <c r="AF1534" s="8">
        <f t="shared" si="94"/>
        <v>1</v>
      </c>
      <c r="AG1534" s="8">
        <v>4.84</v>
      </c>
      <c r="AH1534" s="4">
        <f t="shared" si="95"/>
        <v>2.5000000000000001E-2</v>
      </c>
      <c r="AI1534" s="4">
        <f t="shared" si="95"/>
        <v>0.121</v>
      </c>
      <c r="AK1534" s="10">
        <f>Q1534*(0.0109*(2.5^3.0249))+R1534*(0.0109*(7.5^3.0249))</f>
        <v>4.8350315638823389</v>
      </c>
    </row>
    <row r="1535" spans="1:37" ht="12.75" customHeight="1">
      <c r="A1535" s="12">
        <v>112</v>
      </c>
      <c r="B1535" s="12">
        <v>7</v>
      </c>
      <c r="C1535" s="12">
        <v>1</v>
      </c>
      <c r="D1535" s="5">
        <v>39491</v>
      </c>
      <c r="E1535" s="6" t="s">
        <v>37</v>
      </c>
      <c r="F1535" s="12" t="s">
        <v>38</v>
      </c>
      <c r="G1535" s="4" t="s">
        <v>38</v>
      </c>
      <c r="H1535" s="12" t="s">
        <v>39</v>
      </c>
      <c r="I1535" s="12" t="s">
        <v>40</v>
      </c>
      <c r="J1535" s="12" t="s">
        <v>110</v>
      </c>
      <c r="K1535" s="11">
        <v>33</v>
      </c>
      <c r="L1535" s="4" t="str">
        <f t="shared" si="92"/>
        <v>30-35</v>
      </c>
      <c r="M1535" s="12" t="s">
        <v>42</v>
      </c>
      <c r="N1535" s="12">
        <v>14</v>
      </c>
      <c r="O1535" s="12" t="s">
        <v>122</v>
      </c>
      <c r="P1535" s="6" t="s">
        <v>46</v>
      </c>
      <c r="S1535" s="7">
        <v>1</v>
      </c>
      <c r="AE1535" s="4">
        <f t="shared" si="93"/>
        <v>15</v>
      </c>
      <c r="AF1535" s="8">
        <f t="shared" si="94"/>
        <v>1</v>
      </c>
      <c r="AG1535" s="8">
        <v>50.74</v>
      </c>
      <c r="AH1535" s="4">
        <f t="shared" si="95"/>
        <v>2.5000000000000001E-2</v>
      </c>
      <c r="AI1535" s="4">
        <f t="shared" si="95"/>
        <v>1.2685</v>
      </c>
      <c r="AK1535" s="10">
        <f>Q1535*(0.0087*(2.5^3.202))+R1535*(0.0087*(7.5^3.202))+S1535*(0.0087*(15^3.202))+T1535*(0.0087*(25^3.202))</f>
        <v>50.74151899752669</v>
      </c>
    </row>
    <row r="1536" spans="1:37" ht="12.75" customHeight="1">
      <c r="A1536" s="12">
        <v>112</v>
      </c>
      <c r="B1536" s="12">
        <v>7</v>
      </c>
      <c r="C1536" s="12">
        <v>1</v>
      </c>
      <c r="D1536" s="5">
        <v>39491</v>
      </c>
      <c r="E1536" s="6" t="s">
        <v>37</v>
      </c>
      <c r="F1536" s="12" t="s">
        <v>38</v>
      </c>
      <c r="G1536" s="4" t="s">
        <v>38</v>
      </c>
      <c r="H1536" s="12" t="s">
        <v>39</v>
      </c>
      <c r="I1536" s="12" t="s">
        <v>40</v>
      </c>
      <c r="J1536" s="12" t="s">
        <v>110</v>
      </c>
      <c r="K1536" s="11">
        <v>33</v>
      </c>
      <c r="L1536" s="4" t="str">
        <f t="shared" si="92"/>
        <v>30-35</v>
      </c>
      <c r="M1536" s="12" t="s">
        <v>42</v>
      </c>
      <c r="N1536" s="12">
        <v>15</v>
      </c>
      <c r="O1536" s="12" t="s">
        <v>163</v>
      </c>
      <c r="P1536" s="6" t="s">
        <v>46</v>
      </c>
      <c r="Q1536" s="7">
        <v>1</v>
      </c>
      <c r="AE1536" s="4">
        <f t="shared" si="93"/>
        <v>2.5</v>
      </c>
      <c r="AF1536" s="8">
        <f t="shared" si="94"/>
        <v>1</v>
      </c>
      <c r="AG1536" s="8">
        <v>0.32</v>
      </c>
      <c r="AH1536" s="4">
        <f t="shared" si="95"/>
        <v>2.5000000000000001E-2</v>
      </c>
      <c r="AI1536" s="4">
        <f t="shared" si="95"/>
        <v>8.0000000000000002E-3</v>
      </c>
      <c r="AK1536" s="10">
        <f>Q1536*(0.0252*(2.5^2.79))+R1536*(0.0252*(7.5^2.79))</f>
        <v>0.32482778073396174</v>
      </c>
    </row>
    <row r="1537" spans="1:37" ht="12.75" customHeight="1">
      <c r="A1537" s="12">
        <v>113</v>
      </c>
      <c r="B1537" s="12">
        <v>7</v>
      </c>
      <c r="C1537" s="12">
        <v>1</v>
      </c>
      <c r="D1537" s="5">
        <v>39491</v>
      </c>
      <c r="E1537" s="6" t="s">
        <v>37</v>
      </c>
      <c r="F1537" s="12" t="s">
        <v>38</v>
      </c>
      <c r="G1537" s="4" t="s">
        <v>38</v>
      </c>
      <c r="H1537" s="12" t="s">
        <v>39</v>
      </c>
      <c r="I1537" s="12" t="s">
        <v>57</v>
      </c>
      <c r="J1537" s="12" t="s">
        <v>110</v>
      </c>
      <c r="K1537" s="11">
        <v>34</v>
      </c>
      <c r="L1537" s="4" t="str">
        <f t="shared" si="92"/>
        <v>30-35</v>
      </c>
      <c r="M1537" s="12" t="s">
        <v>76</v>
      </c>
      <c r="N1537" s="12">
        <v>1</v>
      </c>
      <c r="O1537" s="4" t="s">
        <v>60</v>
      </c>
      <c r="P1537" s="12" t="s">
        <v>48</v>
      </c>
      <c r="R1537" s="7">
        <v>3</v>
      </c>
      <c r="AE1537" s="4">
        <f t="shared" si="93"/>
        <v>7.5</v>
      </c>
      <c r="AF1537" s="8">
        <f t="shared" si="94"/>
        <v>3</v>
      </c>
      <c r="AG1537" s="8">
        <v>21.11</v>
      </c>
      <c r="AH1537" s="4">
        <f t="shared" si="95"/>
        <v>7.4999999999999997E-2</v>
      </c>
      <c r="AI1537" s="4">
        <f t="shared" si="95"/>
        <v>0.52774999999999994</v>
      </c>
      <c r="AK1537" s="10">
        <f>Q1537*(0.0197*(2.5^2.9174))+R1537*(0.0197*(7.5^2.9174))+S1537*(0.0197*(15^2.9174))</f>
        <v>21.110144724316534</v>
      </c>
    </row>
    <row r="1538" spans="1:37" ht="12.75" customHeight="1">
      <c r="A1538" s="12">
        <v>113</v>
      </c>
      <c r="B1538" s="12">
        <v>7</v>
      </c>
      <c r="C1538" s="12">
        <v>1</v>
      </c>
      <c r="D1538" s="5">
        <v>39491</v>
      </c>
      <c r="E1538" s="6" t="s">
        <v>37</v>
      </c>
      <c r="F1538" s="12" t="s">
        <v>38</v>
      </c>
      <c r="G1538" s="4" t="s">
        <v>38</v>
      </c>
      <c r="H1538" s="12" t="s">
        <v>39</v>
      </c>
      <c r="I1538" s="12" t="s">
        <v>57</v>
      </c>
      <c r="J1538" s="12" t="s">
        <v>110</v>
      </c>
      <c r="K1538" s="11">
        <v>34</v>
      </c>
      <c r="L1538" s="4" t="str">
        <f t="shared" ref="L1538:L1601" si="96">IF(K1538&lt;=5,"0-5",IF(K1538&lt;=10,"5-10",IF(K1538&lt;=15,"10-15",IF(K1538&lt;=20,"15-20",IF(K1538&lt;=25,"20-25",IF(K1538&lt;=30,"25-30",IF(K1538&lt;=35,"30-35","35-40")))))))</f>
        <v>30-35</v>
      </c>
      <c r="M1538" s="12" t="s">
        <v>76</v>
      </c>
      <c r="N1538" s="12">
        <v>2</v>
      </c>
      <c r="O1538" s="4" t="s">
        <v>52</v>
      </c>
      <c r="P1538" s="6" t="s">
        <v>46</v>
      </c>
      <c r="T1538" s="7">
        <v>7</v>
      </c>
      <c r="AE1538" s="4">
        <f t="shared" ref="AE1538:AE1601" si="97">ROUND(((Q1538*2.5)+(R1538*7.5)+(S1538*15)+(T1538*25)+(U1538*35)+(V1538*45)+(W1538*55)+(X1538*65)+(Y1538*75)+(Z1538*85)+(AA1538*95)+(AB1538*105)+(AC1538*115)+(AD1538*195))/(SUM(Q1538:AD1538)),1)</f>
        <v>25</v>
      </c>
      <c r="AF1538" s="8">
        <f t="shared" ref="AF1538:AF1601" si="98">SUM(Q1538:AD1538)</f>
        <v>7</v>
      </c>
      <c r="AG1538" s="8">
        <v>1070.69</v>
      </c>
      <c r="AH1538" s="4">
        <f t="shared" ref="AH1538:AI1601" si="99">AF1538/40</f>
        <v>0.17499999999999999</v>
      </c>
      <c r="AI1538" s="4">
        <f t="shared" si="99"/>
        <v>26.767250000000001</v>
      </c>
      <c r="AK1538" s="10">
        <f>Q1538*(0.01*(((2.5-1.82)/1.15)^3.208))+R1538*(0.01*(((7.5-1.82)/1.15)^3.208))+S1538*(0.01*(((15-1.82)/1.15)^3.208))+T1538*(0.01*(((25-1.82)/1.15)^3.208))</f>
        <v>1070.688792810397</v>
      </c>
    </row>
    <row r="1539" spans="1:37" ht="12.75" customHeight="1">
      <c r="A1539" s="17">
        <v>113</v>
      </c>
      <c r="B1539" s="17">
        <v>7</v>
      </c>
      <c r="C1539" s="17">
        <v>1</v>
      </c>
      <c r="D1539" s="18">
        <v>39491</v>
      </c>
      <c r="E1539" s="19" t="s">
        <v>37</v>
      </c>
      <c r="F1539" s="17" t="s">
        <v>38</v>
      </c>
      <c r="G1539" s="17" t="s">
        <v>38</v>
      </c>
      <c r="H1539" s="17" t="s">
        <v>39</v>
      </c>
      <c r="I1539" s="17" t="s">
        <v>57</v>
      </c>
      <c r="J1539" s="17" t="s">
        <v>110</v>
      </c>
      <c r="K1539" s="20">
        <v>34</v>
      </c>
      <c r="L1539" s="17" t="str">
        <f t="shared" si="96"/>
        <v>30-35</v>
      </c>
      <c r="M1539" s="17" t="s">
        <v>76</v>
      </c>
      <c r="N1539" s="17">
        <v>3</v>
      </c>
      <c r="O1539" s="17" t="s">
        <v>167</v>
      </c>
      <c r="P1539" s="19" t="s">
        <v>81</v>
      </c>
      <c r="Q1539" s="21"/>
      <c r="R1539" s="21">
        <v>200</v>
      </c>
      <c r="S1539" s="21"/>
      <c r="T1539" s="21"/>
      <c r="U1539" s="21"/>
      <c r="V1539" s="21"/>
      <c r="W1539" s="21"/>
      <c r="X1539" s="21"/>
      <c r="Y1539" s="21"/>
      <c r="Z1539" s="21"/>
      <c r="AA1539" s="21"/>
      <c r="AB1539" s="21"/>
      <c r="AC1539" s="21"/>
      <c r="AD1539" s="21"/>
      <c r="AE1539" s="17">
        <f t="shared" si="97"/>
        <v>7.5</v>
      </c>
      <c r="AF1539" s="22">
        <f t="shared" si="98"/>
        <v>200</v>
      </c>
      <c r="AG1539" s="22">
        <v>511.08855963377761</v>
      </c>
      <c r="AH1539" s="17">
        <f t="shared" si="99"/>
        <v>5</v>
      </c>
      <c r="AI1539" s="17">
        <f t="shared" si="99"/>
        <v>12.777213990844441</v>
      </c>
      <c r="AJ1539" s="17"/>
      <c r="AK1539" s="27">
        <f>R1539*(0.0049*((7.5/1.055)^3.19))+S1539*(0.0119*(15^2.19))</f>
        <v>511.08855963377761</v>
      </c>
    </row>
    <row r="1540" spans="1:37" s="17" customFormat="1" ht="12.75" customHeight="1">
      <c r="A1540" s="12">
        <v>113</v>
      </c>
      <c r="B1540" s="12">
        <v>7</v>
      </c>
      <c r="C1540" s="12">
        <v>1</v>
      </c>
      <c r="D1540" s="5">
        <v>39491</v>
      </c>
      <c r="E1540" s="6" t="s">
        <v>37</v>
      </c>
      <c r="F1540" s="12" t="s">
        <v>38</v>
      </c>
      <c r="G1540" s="4" t="s">
        <v>38</v>
      </c>
      <c r="H1540" s="12" t="s">
        <v>39</v>
      </c>
      <c r="I1540" s="12" t="s">
        <v>57</v>
      </c>
      <c r="J1540" s="12" t="s">
        <v>110</v>
      </c>
      <c r="K1540" s="11">
        <v>34</v>
      </c>
      <c r="L1540" s="4" t="str">
        <f t="shared" si="96"/>
        <v>30-35</v>
      </c>
      <c r="M1540" s="12" t="s">
        <v>76</v>
      </c>
      <c r="N1540" s="12">
        <v>4</v>
      </c>
      <c r="O1540" s="11" t="s">
        <v>65</v>
      </c>
      <c r="P1540" s="6" t="s">
        <v>44</v>
      </c>
      <c r="Q1540" s="7"/>
      <c r="R1540" s="7"/>
      <c r="S1540" s="7"/>
      <c r="T1540" s="7"/>
      <c r="U1540" s="7"/>
      <c r="V1540" s="7">
        <v>1</v>
      </c>
      <c r="W1540" s="7"/>
      <c r="X1540" s="7"/>
      <c r="Y1540" s="7"/>
      <c r="Z1540" s="7"/>
      <c r="AA1540" s="7"/>
      <c r="AB1540" s="7"/>
      <c r="AC1540" s="7"/>
      <c r="AD1540" s="7"/>
      <c r="AE1540" s="4">
        <f t="shared" si="97"/>
        <v>45</v>
      </c>
      <c r="AF1540" s="8">
        <f t="shared" si="98"/>
        <v>1</v>
      </c>
      <c r="AG1540" s="8">
        <v>717.72</v>
      </c>
      <c r="AH1540" s="4">
        <f t="shared" si="99"/>
        <v>2.5000000000000001E-2</v>
      </c>
      <c r="AI1540" s="4">
        <f t="shared" si="99"/>
        <v>17.943000000000001</v>
      </c>
      <c r="AJ1540" s="4"/>
      <c r="AK1540" s="10">
        <f>T1540*(0.0009*((25/1.013)^3.582))+U1540*(0.0009*((35/1.013)^3.582))+V1540*(0.0009*((45/1.013)^3.582))+W1540*(0.0009*((55/1.013)^3.582))</f>
        <v>717.72273018916803</v>
      </c>
    </row>
    <row r="1541" spans="1:37" ht="12.75" customHeight="1">
      <c r="A1541" s="12">
        <v>113</v>
      </c>
      <c r="B1541" s="12">
        <v>7</v>
      </c>
      <c r="C1541" s="12">
        <v>1</v>
      </c>
      <c r="D1541" s="5">
        <v>39491</v>
      </c>
      <c r="E1541" s="6" t="s">
        <v>37</v>
      </c>
      <c r="F1541" s="12" t="s">
        <v>38</v>
      </c>
      <c r="G1541" s="4" t="s">
        <v>38</v>
      </c>
      <c r="H1541" s="12" t="s">
        <v>39</v>
      </c>
      <c r="I1541" s="12" t="s">
        <v>57</v>
      </c>
      <c r="J1541" s="12" t="s">
        <v>110</v>
      </c>
      <c r="K1541" s="11">
        <v>34</v>
      </c>
      <c r="L1541" s="4" t="str">
        <f t="shared" si="96"/>
        <v>30-35</v>
      </c>
      <c r="M1541" s="12" t="s">
        <v>76</v>
      </c>
      <c r="N1541" s="12">
        <v>5</v>
      </c>
      <c r="O1541" s="12" t="s">
        <v>156</v>
      </c>
      <c r="P1541" s="6" t="s">
        <v>63</v>
      </c>
      <c r="S1541" s="7">
        <v>1</v>
      </c>
      <c r="AE1541" s="4">
        <f t="shared" si="97"/>
        <v>15</v>
      </c>
      <c r="AF1541" s="8">
        <f t="shared" si="98"/>
        <v>1</v>
      </c>
      <c r="AG1541" s="8">
        <v>47.54</v>
      </c>
      <c r="AH1541" s="4">
        <f t="shared" si="99"/>
        <v>2.5000000000000001E-2</v>
      </c>
      <c r="AI1541" s="4">
        <f t="shared" si="99"/>
        <v>1.1884999999999999</v>
      </c>
      <c r="AJ1541" s="13"/>
      <c r="AK1541" s="10">
        <f>Q1541*(0.0405*((2.5*0.78+1.77)^2.718))+R1541*(0.0405*((7.5*0.78+1.77)^2.718))+S1541*(0.0405*((15*0.78+1.77)^2.718))+T1541*(0.0235*(25^2.74))</f>
        <v>47.541857764771663</v>
      </c>
    </row>
    <row r="1542" spans="1:37" ht="12.75" customHeight="1">
      <c r="A1542" s="12">
        <v>113</v>
      </c>
      <c r="B1542" s="12">
        <v>7</v>
      </c>
      <c r="C1542" s="12">
        <v>1</v>
      </c>
      <c r="D1542" s="5">
        <v>39491</v>
      </c>
      <c r="E1542" s="6" t="s">
        <v>37</v>
      </c>
      <c r="F1542" s="12" t="s">
        <v>38</v>
      </c>
      <c r="G1542" s="4" t="s">
        <v>38</v>
      </c>
      <c r="H1542" s="12" t="s">
        <v>39</v>
      </c>
      <c r="I1542" s="12" t="s">
        <v>57</v>
      </c>
      <c r="J1542" s="12" t="s">
        <v>110</v>
      </c>
      <c r="K1542" s="11">
        <v>34</v>
      </c>
      <c r="L1542" s="4" t="str">
        <f t="shared" si="96"/>
        <v>30-35</v>
      </c>
      <c r="M1542" s="12" t="s">
        <v>76</v>
      </c>
      <c r="N1542" s="12">
        <v>6</v>
      </c>
      <c r="O1542" s="4" t="s">
        <v>103</v>
      </c>
      <c r="P1542" s="12" t="s">
        <v>46</v>
      </c>
      <c r="U1542" s="7">
        <v>1</v>
      </c>
      <c r="AE1542" s="4">
        <f t="shared" si="97"/>
        <v>35</v>
      </c>
      <c r="AF1542" s="8">
        <f t="shared" si="98"/>
        <v>1</v>
      </c>
      <c r="AG1542" s="8">
        <v>630.07000000000005</v>
      </c>
      <c r="AH1542" s="4">
        <f t="shared" si="99"/>
        <v>2.5000000000000001E-2</v>
      </c>
      <c r="AI1542" s="4">
        <f t="shared" si="99"/>
        <v>15.751750000000001</v>
      </c>
      <c r="AK1542" s="10">
        <f>T1542*(0.0059*((25/1.15239)^3.392))+U1542*(0.0059*((35/1.15239)^3.392))+V1542*(0.0059*((45/1.15239)^3.392))</f>
        <v>630.06503377448848</v>
      </c>
    </row>
    <row r="1543" spans="1:37" ht="12.75" customHeight="1">
      <c r="A1543" s="12">
        <v>113</v>
      </c>
      <c r="B1543" s="12">
        <v>7</v>
      </c>
      <c r="C1543" s="12">
        <v>1</v>
      </c>
      <c r="D1543" s="5">
        <v>39491</v>
      </c>
      <c r="E1543" s="6" t="s">
        <v>37</v>
      </c>
      <c r="F1543" s="12" t="s">
        <v>38</v>
      </c>
      <c r="G1543" s="4" t="s">
        <v>38</v>
      </c>
      <c r="H1543" s="12" t="s">
        <v>39</v>
      </c>
      <c r="I1543" s="12" t="s">
        <v>57</v>
      </c>
      <c r="J1543" s="12" t="s">
        <v>110</v>
      </c>
      <c r="K1543" s="11">
        <v>34</v>
      </c>
      <c r="L1543" s="4" t="str">
        <f t="shared" si="96"/>
        <v>30-35</v>
      </c>
      <c r="M1543" s="12" t="s">
        <v>76</v>
      </c>
      <c r="N1543" s="12">
        <v>7</v>
      </c>
      <c r="O1543" s="12" t="s">
        <v>55</v>
      </c>
      <c r="P1543" s="6" t="s">
        <v>56</v>
      </c>
      <c r="Q1543" s="7">
        <v>1</v>
      </c>
      <c r="AE1543" s="4">
        <f t="shared" si="97"/>
        <v>2.5</v>
      </c>
      <c r="AF1543" s="8">
        <f t="shared" si="98"/>
        <v>1</v>
      </c>
      <c r="AG1543" s="8">
        <v>0.17</v>
      </c>
      <c r="AH1543" s="4">
        <f t="shared" si="99"/>
        <v>2.5000000000000001E-2</v>
      </c>
      <c r="AI1543" s="4">
        <f t="shared" si="99"/>
        <v>4.2500000000000003E-3</v>
      </c>
      <c r="AK1543" s="10">
        <f>Q1543*(0.0109*(2.5^3.0249))+R1543*(0.0109*(7.5^3.0249))</f>
        <v>0.17424295598865394</v>
      </c>
    </row>
    <row r="1544" spans="1:37" ht="12.75" customHeight="1">
      <c r="A1544" s="12">
        <v>113</v>
      </c>
      <c r="B1544" s="12">
        <v>7</v>
      </c>
      <c r="C1544" s="12">
        <v>1</v>
      </c>
      <c r="D1544" s="5">
        <v>39491</v>
      </c>
      <c r="E1544" s="6" t="s">
        <v>37</v>
      </c>
      <c r="F1544" s="12" t="s">
        <v>38</v>
      </c>
      <c r="G1544" s="4" t="s">
        <v>38</v>
      </c>
      <c r="H1544" s="12" t="s">
        <v>39</v>
      </c>
      <c r="I1544" s="12" t="s">
        <v>57</v>
      </c>
      <c r="J1544" s="12" t="s">
        <v>110</v>
      </c>
      <c r="K1544" s="11">
        <v>34</v>
      </c>
      <c r="L1544" s="4" t="str">
        <f t="shared" si="96"/>
        <v>30-35</v>
      </c>
      <c r="M1544" s="12" t="s">
        <v>76</v>
      </c>
      <c r="N1544" s="12">
        <v>8</v>
      </c>
      <c r="O1544" s="12" t="s">
        <v>50</v>
      </c>
      <c r="P1544" s="6" t="s">
        <v>46</v>
      </c>
      <c r="Q1544" s="7">
        <v>2</v>
      </c>
      <c r="AE1544" s="4">
        <f t="shared" si="97"/>
        <v>2.5</v>
      </c>
      <c r="AF1544" s="8">
        <f t="shared" si="98"/>
        <v>2</v>
      </c>
      <c r="AG1544" s="8">
        <v>0.53</v>
      </c>
      <c r="AH1544" s="4">
        <f t="shared" si="99"/>
        <v>0.05</v>
      </c>
      <c r="AI1544" s="4">
        <f t="shared" si="99"/>
        <v>1.3250000000000001E-2</v>
      </c>
      <c r="AJ1544" s="13"/>
      <c r="AK1544" s="10">
        <f>Q1544*(0.0194*(2.5^2.8528))+R1544*(0.0194*(7.5^2.8528))+S1544*(0.0194*(15^2.8528))</f>
        <v>0.52975489987716406</v>
      </c>
    </row>
    <row r="1545" spans="1:37" s="13" customFormat="1" ht="12.75" customHeight="1">
      <c r="A1545" s="12">
        <v>113</v>
      </c>
      <c r="B1545" s="12">
        <v>7</v>
      </c>
      <c r="C1545" s="12">
        <v>1</v>
      </c>
      <c r="D1545" s="5">
        <v>39491</v>
      </c>
      <c r="E1545" s="6" t="s">
        <v>37</v>
      </c>
      <c r="F1545" s="12" t="s">
        <v>38</v>
      </c>
      <c r="G1545" s="4" t="s">
        <v>38</v>
      </c>
      <c r="H1545" s="12" t="s">
        <v>39</v>
      </c>
      <c r="I1545" s="12" t="s">
        <v>57</v>
      </c>
      <c r="J1545" s="12" t="s">
        <v>110</v>
      </c>
      <c r="K1545" s="11">
        <v>34</v>
      </c>
      <c r="L1545" s="4" t="str">
        <f t="shared" si="96"/>
        <v>30-35</v>
      </c>
      <c r="M1545" s="12" t="s">
        <v>76</v>
      </c>
      <c r="N1545" s="12">
        <v>9</v>
      </c>
      <c r="O1545" s="4" t="s">
        <v>85</v>
      </c>
      <c r="P1545" s="6" t="s">
        <v>46</v>
      </c>
      <c r="Q1545" s="7">
        <v>1</v>
      </c>
      <c r="R1545" s="7"/>
      <c r="S1545" s="7"/>
      <c r="T1545" s="7"/>
      <c r="U1545" s="7"/>
      <c r="V1545" s="7"/>
      <c r="W1545" s="7"/>
      <c r="X1545" s="7"/>
      <c r="Y1545" s="7"/>
      <c r="Z1545" s="7"/>
      <c r="AA1545" s="7"/>
      <c r="AB1545" s="7"/>
      <c r="AC1545" s="7"/>
      <c r="AD1545" s="7"/>
      <c r="AE1545" s="4">
        <f t="shared" si="97"/>
        <v>2.5</v>
      </c>
      <c r="AF1545" s="8">
        <f t="shared" si="98"/>
        <v>1</v>
      </c>
      <c r="AG1545" s="8">
        <v>0.14000000000000001</v>
      </c>
      <c r="AH1545" s="4">
        <f t="shared" si="99"/>
        <v>2.5000000000000001E-2</v>
      </c>
      <c r="AI1545" s="4">
        <f t="shared" si="99"/>
        <v>3.5000000000000005E-3</v>
      </c>
      <c r="AK1545" s="10">
        <f>Q1545*(0.0091*(2.5^3))+R1545*(0.0091*(7.5^3))</f>
        <v>0.14218749999999999</v>
      </c>
    </row>
    <row r="1546" spans="1:37" ht="12.75" customHeight="1">
      <c r="A1546" s="12">
        <v>113</v>
      </c>
      <c r="B1546" s="12">
        <v>7</v>
      </c>
      <c r="C1546" s="12">
        <v>1</v>
      </c>
      <c r="D1546" s="5">
        <v>39491</v>
      </c>
      <c r="E1546" s="6" t="s">
        <v>37</v>
      </c>
      <c r="F1546" s="12" t="s">
        <v>38</v>
      </c>
      <c r="G1546" s="4" t="s">
        <v>38</v>
      </c>
      <c r="H1546" s="12" t="s">
        <v>39</v>
      </c>
      <c r="I1546" s="12" t="s">
        <v>57</v>
      </c>
      <c r="J1546" s="12" t="s">
        <v>110</v>
      </c>
      <c r="K1546" s="11">
        <v>34</v>
      </c>
      <c r="L1546" s="4" t="str">
        <f t="shared" si="96"/>
        <v>30-35</v>
      </c>
      <c r="M1546" s="12" t="s">
        <v>76</v>
      </c>
      <c r="N1546" s="12">
        <v>10</v>
      </c>
      <c r="O1546" s="4" t="s">
        <v>66</v>
      </c>
      <c r="P1546" s="12" t="s">
        <v>46</v>
      </c>
      <c r="Q1546" s="15">
        <v>7</v>
      </c>
      <c r="AE1546" s="4">
        <f t="shared" si="97"/>
        <v>2.5</v>
      </c>
      <c r="AF1546" s="8">
        <f t="shared" si="98"/>
        <v>7</v>
      </c>
      <c r="AG1546" s="8">
        <v>1.98</v>
      </c>
      <c r="AH1546" s="4">
        <f t="shared" si="99"/>
        <v>0.17499999999999999</v>
      </c>
      <c r="AI1546" s="4">
        <f t="shared" si="99"/>
        <v>4.9500000000000002E-2</v>
      </c>
      <c r="AK1546" s="10">
        <f>Q1546*(0.0213*(2.5^2.8235))+R1546*(0.0213*(7.5^2.8235))</f>
        <v>1.9818065431069583</v>
      </c>
    </row>
    <row r="1547" spans="1:37" ht="12.75" customHeight="1">
      <c r="A1547" s="12">
        <v>114</v>
      </c>
      <c r="B1547" s="12">
        <v>7</v>
      </c>
      <c r="C1547" s="12">
        <v>1</v>
      </c>
      <c r="D1547" s="5">
        <v>39491</v>
      </c>
      <c r="E1547" s="6" t="s">
        <v>37</v>
      </c>
      <c r="F1547" s="12" t="s">
        <v>38</v>
      </c>
      <c r="G1547" s="4" t="s">
        <v>38</v>
      </c>
      <c r="H1547" s="12" t="s">
        <v>39</v>
      </c>
      <c r="I1547" s="12" t="s">
        <v>57</v>
      </c>
      <c r="J1547" s="12" t="s">
        <v>110</v>
      </c>
      <c r="K1547" s="11">
        <v>30</v>
      </c>
      <c r="L1547" s="4" t="str">
        <f t="shared" si="96"/>
        <v>25-30</v>
      </c>
      <c r="M1547" s="12" t="s">
        <v>42</v>
      </c>
      <c r="N1547" s="12">
        <v>1</v>
      </c>
      <c r="O1547" s="4" t="s">
        <v>49</v>
      </c>
      <c r="P1547" s="6" t="s">
        <v>46</v>
      </c>
      <c r="S1547" s="7">
        <v>1</v>
      </c>
      <c r="AE1547" s="4">
        <f t="shared" si="97"/>
        <v>15</v>
      </c>
      <c r="AF1547" s="8">
        <f t="shared" si="98"/>
        <v>1</v>
      </c>
      <c r="AG1547" s="8">
        <v>51.03</v>
      </c>
      <c r="AH1547" s="4">
        <f t="shared" si="99"/>
        <v>2.5000000000000001E-2</v>
      </c>
      <c r="AI1547" s="4">
        <f t="shared" si="99"/>
        <v>1.2757499999999999</v>
      </c>
      <c r="AK1547" s="10">
        <f>Q1547*(0.007*(2.5^3.39))+R1547*(0.0126*(7.5^3.0673))+S1547*(0.0126*(15^3.0673))+T1547*(0.0126*(25^3.0673))+U1547*(0.0126*(35^3.0673))</f>
        <v>51.026439339633377</v>
      </c>
    </row>
    <row r="1548" spans="1:37" ht="12.75" customHeight="1">
      <c r="A1548" s="12">
        <v>114</v>
      </c>
      <c r="B1548" s="12">
        <v>7</v>
      </c>
      <c r="C1548" s="12">
        <v>1</v>
      </c>
      <c r="D1548" s="5">
        <v>39491</v>
      </c>
      <c r="E1548" s="6" t="s">
        <v>37</v>
      </c>
      <c r="F1548" s="12" t="s">
        <v>38</v>
      </c>
      <c r="G1548" s="4" t="s">
        <v>38</v>
      </c>
      <c r="H1548" s="12" t="s">
        <v>39</v>
      </c>
      <c r="I1548" s="12" t="s">
        <v>57</v>
      </c>
      <c r="J1548" s="12" t="s">
        <v>110</v>
      </c>
      <c r="K1548" s="11">
        <v>30</v>
      </c>
      <c r="L1548" s="4" t="str">
        <f t="shared" si="96"/>
        <v>25-30</v>
      </c>
      <c r="M1548" s="12" t="s">
        <v>42</v>
      </c>
      <c r="N1548" s="12">
        <v>2</v>
      </c>
      <c r="O1548" s="11" t="s">
        <v>45</v>
      </c>
      <c r="P1548" s="6" t="s">
        <v>46</v>
      </c>
      <c r="S1548" s="7">
        <v>1</v>
      </c>
      <c r="AE1548" s="4">
        <f t="shared" si="97"/>
        <v>15</v>
      </c>
      <c r="AF1548" s="8">
        <f t="shared" si="98"/>
        <v>1</v>
      </c>
      <c r="AG1548" s="8">
        <v>68.680000000000007</v>
      </c>
      <c r="AH1548" s="4">
        <f t="shared" si="99"/>
        <v>2.5000000000000001E-2</v>
      </c>
      <c r="AI1548" s="4">
        <f t="shared" si="99"/>
        <v>1.7170000000000001</v>
      </c>
      <c r="AK1548" s="10">
        <f>Q1548*(0.039*((2.5/1.15)^2.91))+S1548*(0.039*((15/1.15)^2.91))+T1548*(0.039*((25/1.15)^2.91))+U1548*(0.039*((35/1.15)^2.91))</f>
        <v>68.684612979389726</v>
      </c>
    </row>
    <row r="1549" spans="1:37" ht="12.75" customHeight="1">
      <c r="A1549" s="12">
        <v>114</v>
      </c>
      <c r="B1549" s="12">
        <v>7</v>
      </c>
      <c r="C1549" s="12">
        <v>1</v>
      </c>
      <c r="D1549" s="5">
        <v>39491</v>
      </c>
      <c r="E1549" s="6" t="s">
        <v>37</v>
      </c>
      <c r="F1549" s="12" t="s">
        <v>38</v>
      </c>
      <c r="G1549" s="4" t="s">
        <v>38</v>
      </c>
      <c r="H1549" s="12" t="s">
        <v>39</v>
      </c>
      <c r="I1549" s="12" t="s">
        <v>57</v>
      </c>
      <c r="J1549" s="12" t="s">
        <v>110</v>
      </c>
      <c r="K1549" s="11">
        <v>30</v>
      </c>
      <c r="L1549" s="4" t="str">
        <f t="shared" si="96"/>
        <v>25-30</v>
      </c>
      <c r="M1549" s="12" t="s">
        <v>42</v>
      </c>
      <c r="N1549" s="12">
        <v>3</v>
      </c>
      <c r="O1549" s="4" t="s">
        <v>52</v>
      </c>
      <c r="P1549" s="6" t="s">
        <v>46</v>
      </c>
      <c r="R1549" s="7">
        <v>100</v>
      </c>
      <c r="S1549" s="24">
        <f>50+50</f>
        <v>100</v>
      </c>
      <c r="AE1549" s="4">
        <f t="shared" si="97"/>
        <v>11.3</v>
      </c>
      <c r="AF1549" s="8">
        <f t="shared" si="98"/>
        <v>200</v>
      </c>
      <c r="AG1549" s="8">
        <v>2668.14</v>
      </c>
      <c r="AH1549" s="4">
        <f t="shared" si="99"/>
        <v>5</v>
      </c>
      <c r="AI1549" s="4">
        <f t="shared" si="99"/>
        <v>66.703499999999991</v>
      </c>
      <c r="AK1549" s="10">
        <f>Q1549*(0.01*(((2.5-1.82)/1.15)^3.208))+R1549*(0.01*(((7.5-1.82)/1.15)^3.208))+S1549*(0.01*(((15-1.82)/1.15)^3.208))+T1549*(0.01*(((25-1.82)/1.15)^3.208))</f>
        <v>2668.142083240632</v>
      </c>
    </row>
    <row r="1550" spans="1:37" ht="12.75" customHeight="1">
      <c r="A1550" s="12">
        <v>114</v>
      </c>
      <c r="B1550" s="12">
        <v>7</v>
      </c>
      <c r="C1550" s="12">
        <v>1</v>
      </c>
      <c r="D1550" s="5">
        <v>39491</v>
      </c>
      <c r="E1550" s="6" t="s">
        <v>37</v>
      </c>
      <c r="F1550" s="12" t="s">
        <v>38</v>
      </c>
      <c r="G1550" s="4" t="s">
        <v>38</v>
      </c>
      <c r="H1550" s="12" t="s">
        <v>39</v>
      </c>
      <c r="I1550" s="12" t="s">
        <v>57</v>
      </c>
      <c r="J1550" s="12" t="s">
        <v>110</v>
      </c>
      <c r="K1550" s="11">
        <v>30</v>
      </c>
      <c r="L1550" s="4" t="str">
        <f t="shared" si="96"/>
        <v>25-30</v>
      </c>
      <c r="M1550" s="12" t="s">
        <v>42</v>
      </c>
      <c r="N1550" s="12">
        <v>4</v>
      </c>
      <c r="O1550" s="4" t="s">
        <v>47</v>
      </c>
      <c r="P1550" s="12" t="s">
        <v>48</v>
      </c>
      <c r="R1550" s="7">
        <v>8</v>
      </c>
      <c r="AE1550" s="4">
        <f t="shared" si="97"/>
        <v>7.5</v>
      </c>
      <c r="AF1550" s="8">
        <f t="shared" si="98"/>
        <v>8</v>
      </c>
      <c r="AG1550" s="8">
        <v>98.73</v>
      </c>
      <c r="AH1550" s="4">
        <f t="shared" si="99"/>
        <v>0.2</v>
      </c>
      <c r="AI1550" s="4">
        <f t="shared" si="99"/>
        <v>2.4682500000000003</v>
      </c>
      <c r="AK1550" s="10">
        <f>Q1550*(0.0251*(2.5^3.076))+R1550*(0.0251*(7.5^3.076))+S1550*(0.0251*(15^3.076))</f>
        <v>98.73068601792373</v>
      </c>
    </row>
    <row r="1551" spans="1:37" ht="12.75" customHeight="1">
      <c r="A1551" s="12">
        <v>114</v>
      </c>
      <c r="B1551" s="12">
        <v>7</v>
      </c>
      <c r="C1551" s="12">
        <v>1</v>
      </c>
      <c r="D1551" s="5">
        <v>39491</v>
      </c>
      <c r="E1551" s="6" t="s">
        <v>37</v>
      </c>
      <c r="F1551" s="12" t="s">
        <v>38</v>
      </c>
      <c r="G1551" s="4" t="s">
        <v>38</v>
      </c>
      <c r="H1551" s="12" t="s">
        <v>39</v>
      </c>
      <c r="I1551" s="12" t="s">
        <v>57</v>
      </c>
      <c r="J1551" s="12" t="s">
        <v>110</v>
      </c>
      <c r="K1551" s="11">
        <v>30</v>
      </c>
      <c r="L1551" s="4" t="str">
        <f t="shared" si="96"/>
        <v>25-30</v>
      </c>
      <c r="M1551" s="12" t="s">
        <v>42</v>
      </c>
      <c r="N1551" s="12">
        <v>5</v>
      </c>
      <c r="O1551" s="4" t="s">
        <v>101</v>
      </c>
      <c r="P1551" s="12" t="s">
        <v>46</v>
      </c>
      <c r="Q1551" s="7">
        <v>2</v>
      </c>
      <c r="T1551" s="7">
        <v>2</v>
      </c>
      <c r="AE1551" s="4">
        <f t="shared" si="97"/>
        <v>13.8</v>
      </c>
      <c r="AF1551" s="8">
        <f t="shared" si="98"/>
        <v>4</v>
      </c>
      <c r="AG1551" s="8">
        <v>563.49</v>
      </c>
      <c r="AH1551" s="4">
        <f t="shared" si="99"/>
        <v>0.1</v>
      </c>
      <c r="AI1551" s="4">
        <f t="shared" si="99"/>
        <v>14.087250000000001</v>
      </c>
      <c r="AK1551" s="10">
        <f>Q1551*(0.0148*((2.5/1.11359)^3.167))+R1551*(0.0148*((7.5/1.11359)^3.167))+S1551*(0.0148*((15/1.11359)^3.167))+T1551*(0.0148*((25/1.11359)^3.167))+U1551*(0.0148*((35/1.11359)^3.167))</f>
        <v>563.48735735762557</v>
      </c>
    </row>
    <row r="1552" spans="1:37" ht="12.75" customHeight="1">
      <c r="A1552" s="12">
        <v>114</v>
      </c>
      <c r="B1552" s="12">
        <v>7</v>
      </c>
      <c r="C1552" s="12">
        <v>1</v>
      </c>
      <c r="D1552" s="5">
        <v>39491</v>
      </c>
      <c r="E1552" s="6" t="s">
        <v>37</v>
      </c>
      <c r="F1552" s="12" t="s">
        <v>38</v>
      </c>
      <c r="G1552" s="4" t="s">
        <v>38</v>
      </c>
      <c r="H1552" s="12" t="s">
        <v>39</v>
      </c>
      <c r="I1552" s="12" t="s">
        <v>57</v>
      </c>
      <c r="J1552" s="12" t="s">
        <v>110</v>
      </c>
      <c r="K1552" s="11">
        <v>30</v>
      </c>
      <c r="L1552" s="4" t="str">
        <f t="shared" si="96"/>
        <v>25-30</v>
      </c>
      <c r="M1552" s="12" t="s">
        <v>42</v>
      </c>
      <c r="N1552" s="12">
        <v>6</v>
      </c>
      <c r="O1552" s="12" t="s">
        <v>134</v>
      </c>
      <c r="P1552" s="12" t="s">
        <v>56</v>
      </c>
      <c r="S1552" s="7">
        <v>3</v>
      </c>
      <c r="AE1552" s="4">
        <f t="shared" si="97"/>
        <v>15</v>
      </c>
      <c r="AF1552" s="8">
        <f t="shared" si="98"/>
        <v>3</v>
      </c>
      <c r="AG1552" s="8">
        <v>211.77</v>
      </c>
      <c r="AH1552" s="4">
        <f t="shared" si="99"/>
        <v>7.4999999999999997E-2</v>
      </c>
      <c r="AI1552" s="4">
        <f t="shared" si="99"/>
        <v>5.2942499999999999</v>
      </c>
      <c r="AK1552" s="10">
        <f>R1552*(0.0683*(7.5^2.563))+S1552*(0.0683*(15^2.563))+T1552*(0.0683*(25^2.563))</f>
        <v>211.76971656980336</v>
      </c>
    </row>
    <row r="1553" spans="1:41" ht="12.75" customHeight="1">
      <c r="A1553" s="12">
        <v>114</v>
      </c>
      <c r="B1553" s="12">
        <v>7</v>
      </c>
      <c r="C1553" s="12">
        <v>1</v>
      </c>
      <c r="D1553" s="5">
        <v>39491</v>
      </c>
      <c r="E1553" s="6" t="s">
        <v>37</v>
      </c>
      <c r="F1553" s="12" t="s">
        <v>38</v>
      </c>
      <c r="G1553" s="4" t="s">
        <v>38</v>
      </c>
      <c r="H1553" s="12" t="s">
        <v>39</v>
      </c>
      <c r="I1553" s="12" t="s">
        <v>57</v>
      </c>
      <c r="J1553" s="12" t="s">
        <v>110</v>
      </c>
      <c r="K1553" s="11">
        <v>30</v>
      </c>
      <c r="L1553" s="4" t="str">
        <f t="shared" si="96"/>
        <v>25-30</v>
      </c>
      <c r="M1553" s="12" t="s">
        <v>42</v>
      </c>
      <c r="N1553" s="12">
        <v>7</v>
      </c>
      <c r="O1553" s="12" t="s">
        <v>127</v>
      </c>
      <c r="P1553" s="12" t="s">
        <v>46</v>
      </c>
      <c r="T1553" s="7">
        <v>1</v>
      </c>
      <c r="AE1553" s="4">
        <f t="shared" si="97"/>
        <v>25</v>
      </c>
      <c r="AF1553" s="8">
        <f t="shared" si="98"/>
        <v>1</v>
      </c>
      <c r="AG1553" s="8">
        <v>313.25</v>
      </c>
      <c r="AH1553" s="4">
        <f t="shared" si="99"/>
        <v>2.5000000000000001E-2</v>
      </c>
      <c r="AI1553" s="4">
        <f t="shared" si="99"/>
        <v>7.8312499999999998</v>
      </c>
      <c r="AK1553" s="10">
        <f>Q1553*(0.0201*(2.5^2.9992))+R1553*(0.0201*(7.5^2.9992))+S1553*(0.0201*(15^2.9992))+T1553*(0.0201*(25^2.9992))+U1553*(0.0201*(35^2.9992))</f>
        <v>313.25479785250087</v>
      </c>
    </row>
    <row r="1554" spans="1:41" ht="12.75" customHeight="1">
      <c r="A1554" s="12">
        <v>114</v>
      </c>
      <c r="B1554" s="12">
        <v>7</v>
      </c>
      <c r="C1554" s="12">
        <v>1</v>
      </c>
      <c r="D1554" s="5">
        <v>39491</v>
      </c>
      <c r="E1554" s="6" t="s">
        <v>37</v>
      </c>
      <c r="F1554" s="12" t="s">
        <v>38</v>
      </c>
      <c r="G1554" s="4" t="s">
        <v>38</v>
      </c>
      <c r="H1554" s="12" t="s">
        <v>39</v>
      </c>
      <c r="I1554" s="12" t="s">
        <v>57</v>
      </c>
      <c r="J1554" s="12" t="s">
        <v>110</v>
      </c>
      <c r="K1554" s="11">
        <v>30</v>
      </c>
      <c r="L1554" s="4" t="str">
        <f t="shared" si="96"/>
        <v>25-30</v>
      </c>
      <c r="M1554" s="12" t="s">
        <v>42</v>
      </c>
      <c r="N1554" s="12">
        <v>8</v>
      </c>
      <c r="O1554" s="4" t="s">
        <v>80</v>
      </c>
      <c r="P1554" s="12" t="s">
        <v>81</v>
      </c>
      <c r="R1554" s="7">
        <v>1</v>
      </c>
      <c r="AE1554" s="4">
        <f t="shared" si="97"/>
        <v>7.5</v>
      </c>
      <c r="AF1554" s="8">
        <f t="shared" si="98"/>
        <v>1</v>
      </c>
      <c r="AG1554" s="8">
        <v>7.85</v>
      </c>
      <c r="AH1554" s="4">
        <f t="shared" si="99"/>
        <v>2.5000000000000001E-2</v>
      </c>
      <c r="AI1554" s="4">
        <f t="shared" si="99"/>
        <v>0.19624999999999998</v>
      </c>
      <c r="AK1554" s="10">
        <f>Q1554*(0.0202*(2.5^2.9595))+R1554*(0.0202*(7.5^2.9595))+S1554*(0.0202*(15^2.9595))+T1554*(0.0202*(25^2.9595))</f>
        <v>7.8540774295436098</v>
      </c>
    </row>
    <row r="1555" spans="1:41" ht="12.75" customHeight="1">
      <c r="A1555" s="12">
        <v>114</v>
      </c>
      <c r="B1555" s="12">
        <v>7</v>
      </c>
      <c r="C1555" s="12">
        <v>1</v>
      </c>
      <c r="D1555" s="5">
        <v>39491</v>
      </c>
      <c r="E1555" s="6" t="s">
        <v>37</v>
      </c>
      <c r="F1555" s="12" t="s">
        <v>38</v>
      </c>
      <c r="G1555" s="4" t="s">
        <v>38</v>
      </c>
      <c r="H1555" s="12" t="s">
        <v>39</v>
      </c>
      <c r="I1555" s="12" t="s">
        <v>57</v>
      </c>
      <c r="J1555" s="12" t="s">
        <v>110</v>
      </c>
      <c r="K1555" s="11">
        <v>30</v>
      </c>
      <c r="L1555" s="4" t="str">
        <f t="shared" si="96"/>
        <v>25-30</v>
      </c>
      <c r="M1555" s="12" t="s">
        <v>42</v>
      </c>
      <c r="N1555" s="12">
        <v>9</v>
      </c>
      <c r="O1555" s="4" t="s">
        <v>51</v>
      </c>
      <c r="P1555" s="6" t="s">
        <v>48</v>
      </c>
      <c r="T1555" s="7">
        <v>1</v>
      </c>
      <c r="AE1555" s="4">
        <f t="shared" si="97"/>
        <v>25</v>
      </c>
      <c r="AF1555" s="8">
        <f t="shared" si="98"/>
        <v>1</v>
      </c>
      <c r="AG1555" s="8">
        <v>381.64</v>
      </c>
      <c r="AH1555" s="4">
        <f t="shared" si="99"/>
        <v>2.5000000000000001E-2</v>
      </c>
      <c r="AI1555" s="4">
        <f t="shared" si="99"/>
        <v>9.5410000000000004</v>
      </c>
      <c r="AK1555" s="10">
        <f>Q1555*(0.0337*(2.5^2.9))+R1555*(0.0337*(7.5^2.9))+S1555*(0.0337*(15^2.9))+T1555*(0.0337*(25^2.9))+U1555*(0.0337*(35^2.9))</f>
        <v>381.64179165528623</v>
      </c>
    </row>
    <row r="1556" spans="1:41" s="11" customFormat="1" ht="12.75" customHeight="1">
      <c r="A1556" s="12">
        <v>114</v>
      </c>
      <c r="B1556" s="12">
        <v>7</v>
      </c>
      <c r="C1556" s="12">
        <v>1</v>
      </c>
      <c r="D1556" s="5">
        <v>39491</v>
      </c>
      <c r="E1556" s="6" t="s">
        <v>37</v>
      </c>
      <c r="F1556" s="12" t="s">
        <v>38</v>
      </c>
      <c r="G1556" s="4" t="s">
        <v>38</v>
      </c>
      <c r="H1556" s="12" t="s">
        <v>39</v>
      </c>
      <c r="I1556" s="12" t="s">
        <v>57</v>
      </c>
      <c r="J1556" s="12" t="s">
        <v>110</v>
      </c>
      <c r="K1556" s="11">
        <v>30</v>
      </c>
      <c r="L1556" s="4" t="str">
        <f t="shared" si="96"/>
        <v>25-30</v>
      </c>
      <c r="M1556" s="12" t="s">
        <v>42</v>
      </c>
      <c r="N1556" s="12">
        <v>10</v>
      </c>
      <c r="O1556" s="4" t="s">
        <v>58</v>
      </c>
      <c r="P1556" s="12" t="s">
        <v>46</v>
      </c>
      <c r="Q1556" s="7"/>
      <c r="R1556" s="7"/>
      <c r="S1556" s="7">
        <v>1</v>
      </c>
      <c r="T1556" s="15">
        <v>1</v>
      </c>
      <c r="U1556" s="7"/>
      <c r="V1556" s="7"/>
      <c r="W1556" s="7"/>
      <c r="X1556" s="7"/>
      <c r="Y1556" s="7"/>
      <c r="Z1556" s="7"/>
      <c r="AA1556" s="7"/>
      <c r="AB1556" s="7"/>
      <c r="AC1556" s="7"/>
      <c r="AD1556" s="7"/>
      <c r="AE1556" s="4">
        <f t="shared" si="97"/>
        <v>20</v>
      </c>
      <c r="AF1556" s="8">
        <f t="shared" si="98"/>
        <v>2</v>
      </c>
      <c r="AG1556" s="8">
        <v>255.83</v>
      </c>
      <c r="AH1556" s="4">
        <f t="shared" si="99"/>
        <v>0.05</v>
      </c>
      <c r="AI1556" s="4">
        <f t="shared" si="99"/>
        <v>6.3957500000000005</v>
      </c>
      <c r="AJ1556" s="4"/>
      <c r="AK1556" s="10">
        <f>Q1556*(0.0145*((2.5/1.08175)^3.053))+R1556*(0.0145*((7.5/1.08175)^3.053))+S1556*(0.0145*((15/1.08175)^3.053))+T1556*(0.0145*((25/1.08175)^3.053))+U1556*(0.0145*((35/1.08175)^3.053))+V1556*(0.0145*((45/1.08175)^3.053))+W1556*(0.0145*((55/1.08175)^3.053))</f>
        <v>255.8335590596227</v>
      </c>
    </row>
    <row r="1557" spans="1:41" ht="12.75" customHeight="1">
      <c r="A1557" s="12">
        <v>114</v>
      </c>
      <c r="B1557" s="12">
        <v>7</v>
      </c>
      <c r="C1557" s="12">
        <v>1</v>
      </c>
      <c r="D1557" s="5">
        <v>39491</v>
      </c>
      <c r="E1557" s="6" t="s">
        <v>37</v>
      </c>
      <c r="F1557" s="12" t="s">
        <v>38</v>
      </c>
      <c r="G1557" s="4" t="s">
        <v>38</v>
      </c>
      <c r="H1557" s="12" t="s">
        <v>39</v>
      </c>
      <c r="I1557" s="12" t="s">
        <v>57</v>
      </c>
      <c r="J1557" s="12" t="s">
        <v>110</v>
      </c>
      <c r="K1557" s="11">
        <v>30</v>
      </c>
      <c r="L1557" s="4" t="str">
        <f t="shared" si="96"/>
        <v>25-30</v>
      </c>
      <c r="M1557" s="12" t="s">
        <v>42</v>
      </c>
      <c r="N1557" s="12">
        <v>11</v>
      </c>
      <c r="O1557" s="4" t="s">
        <v>78</v>
      </c>
      <c r="P1557" s="12" t="s">
        <v>44</v>
      </c>
      <c r="U1557" s="7">
        <v>1</v>
      </c>
      <c r="AE1557" s="4">
        <f t="shared" si="97"/>
        <v>35</v>
      </c>
      <c r="AF1557" s="8">
        <f t="shared" si="98"/>
        <v>1</v>
      </c>
      <c r="AG1557" s="8">
        <v>499.85</v>
      </c>
      <c r="AH1557" s="4">
        <f t="shared" si="99"/>
        <v>2.5000000000000001E-2</v>
      </c>
      <c r="AI1557" s="4">
        <f t="shared" si="99"/>
        <v>12.49625</v>
      </c>
      <c r="AK1557" s="10">
        <f>T1557*(0.0524*((25/1.16064)^2.69))+U1557*(0.0524*((35/1.16064)^2.69))</f>
        <v>499.84800155662697</v>
      </c>
    </row>
    <row r="1558" spans="1:41" ht="12.75" customHeight="1">
      <c r="A1558" s="12">
        <v>114</v>
      </c>
      <c r="B1558" s="12">
        <v>7</v>
      </c>
      <c r="C1558" s="12">
        <v>1</v>
      </c>
      <c r="D1558" s="5">
        <v>39491</v>
      </c>
      <c r="E1558" s="6" t="s">
        <v>37</v>
      </c>
      <c r="F1558" s="12" t="s">
        <v>38</v>
      </c>
      <c r="G1558" s="4" t="s">
        <v>38</v>
      </c>
      <c r="H1558" s="12" t="s">
        <v>39</v>
      </c>
      <c r="I1558" s="12" t="s">
        <v>57</v>
      </c>
      <c r="J1558" s="12" t="s">
        <v>110</v>
      </c>
      <c r="K1558" s="11">
        <v>30</v>
      </c>
      <c r="L1558" s="4" t="str">
        <f t="shared" si="96"/>
        <v>25-30</v>
      </c>
      <c r="M1558" s="12" t="s">
        <v>42</v>
      </c>
      <c r="N1558" s="12">
        <v>12</v>
      </c>
      <c r="O1558" s="12" t="s">
        <v>50</v>
      </c>
      <c r="P1558" s="6" t="s">
        <v>46</v>
      </c>
      <c r="R1558" s="7">
        <v>4</v>
      </c>
      <c r="AE1558" s="4">
        <f t="shared" si="97"/>
        <v>7.5</v>
      </c>
      <c r="AF1558" s="8">
        <f t="shared" si="98"/>
        <v>4</v>
      </c>
      <c r="AG1558" s="8">
        <v>24.34</v>
      </c>
      <c r="AH1558" s="4">
        <f t="shared" si="99"/>
        <v>0.1</v>
      </c>
      <c r="AI1558" s="4">
        <f t="shared" si="99"/>
        <v>0.60850000000000004</v>
      </c>
      <c r="AK1558" s="10">
        <f>Q1558*(0.0194*(2.5^2.8528))+R1558*(0.0194*(7.5^2.8528))+S1558*(0.0194*(15^2.8528))</f>
        <v>24.335288174941191</v>
      </c>
    </row>
    <row r="1559" spans="1:41" ht="12.75" customHeight="1">
      <c r="A1559" s="12">
        <v>114</v>
      </c>
      <c r="B1559" s="12">
        <v>7</v>
      </c>
      <c r="C1559" s="12">
        <v>1</v>
      </c>
      <c r="D1559" s="5">
        <v>39491</v>
      </c>
      <c r="E1559" s="6" t="s">
        <v>37</v>
      </c>
      <c r="F1559" s="12" t="s">
        <v>38</v>
      </c>
      <c r="G1559" s="4" t="s">
        <v>38</v>
      </c>
      <c r="H1559" s="12" t="s">
        <v>39</v>
      </c>
      <c r="I1559" s="12" t="s">
        <v>57</v>
      </c>
      <c r="J1559" s="12" t="s">
        <v>110</v>
      </c>
      <c r="K1559" s="11">
        <v>30</v>
      </c>
      <c r="L1559" s="4" t="str">
        <f t="shared" si="96"/>
        <v>25-30</v>
      </c>
      <c r="M1559" s="12" t="s">
        <v>42</v>
      </c>
      <c r="N1559" s="12">
        <v>13</v>
      </c>
      <c r="O1559" s="12" t="s">
        <v>71</v>
      </c>
      <c r="P1559" s="6" t="s">
        <v>46</v>
      </c>
      <c r="Q1559" s="7">
        <v>2</v>
      </c>
      <c r="AE1559" s="4">
        <f t="shared" si="97"/>
        <v>2.5</v>
      </c>
      <c r="AF1559" s="8">
        <f t="shared" si="98"/>
        <v>2</v>
      </c>
      <c r="AG1559" s="8">
        <v>0.28000000000000003</v>
      </c>
      <c r="AH1559" s="4">
        <f t="shared" si="99"/>
        <v>0.05</v>
      </c>
      <c r="AI1559" s="4">
        <f t="shared" si="99"/>
        <v>7.000000000000001E-3</v>
      </c>
      <c r="AK1559" s="10">
        <f>Q1559*(0.0089*(2.5^3))+R1559*(0.0089*(7.5^3))</f>
        <v>0.27812500000000001</v>
      </c>
    </row>
    <row r="1560" spans="1:41" ht="12.75" customHeight="1">
      <c r="A1560" s="12">
        <v>114</v>
      </c>
      <c r="B1560" s="12">
        <v>7</v>
      </c>
      <c r="C1560" s="12">
        <v>1</v>
      </c>
      <c r="D1560" s="5">
        <v>39491</v>
      </c>
      <c r="E1560" s="6" t="s">
        <v>37</v>
      </c>
      <c r="F1560" s="12" t="s">
        <v>38</v>
      </c>
      <c r="G1560" s="4" t="s">
        <v>38</v>
      </c>
      <c r="H1560" s="12" t="s">
        <v>39</v>
      </c>
      <c r="I1560" s="12" t="s">
        <v>57</v>
      </c>
      <c r="J1560" s="12" t="s">
        <v>110</v>
      </c>
      <c r="K1560" s="11">
        <v>30</v>
      </c>
      <c r="L1560" s="4" t="str">
        <f t="shared" si="96"/>
        <v>25-30</v>
      </c>
      <c r="M1560" s="12" t="s">
        <v>42</v>
      </c>
      <c r="N1560" s="12">
        <v>14</v>
      </c>
      <c r="O1560" s="12" t="s">
        <v>55</v>
      </c>
      <c r="P1560" s="6" t="s">
        <v>56</v>
      </c>
      <c r="Q1560" s="7">
        <v>11</v>
      </c>
      <c r="AE1560" s="4">
        <f t="shared" si="97"/>
        <v>2.5</v>
      </c>
      <c r="AF1560" s="8">
        <f t="shared" si="98"/>
        <v>11</v>
      </c>
      <c r="AG1560" s="8">
        <v>1.92</v>
      </c>
      <c r="AH1560" s="4">
        <f t="shared" si="99"/>
        <v>0.27500000000000002</v>
      </c>
      <c r="AI1560" s="4">
        <f t="shared" si="99"/>
        <v>4.8000000000000001E-2</v>
      </c>
      <c r="AK1560" s="10">
        <f>Q1560*(0.0109*(2.5^3.0249))+R1560*(0.0109*(7.5^3.0249))</f>
        <v>1.9166725158751934</v>
      </c>
    </row>
    <row r="1561" spans="1:41" ht="12.75" customHeight="1">
      <c r="A1561" s="12">
        <v>114</v>
      </c>
      <c r="B1561" s="12">
        <v>7</v>
      </c>
      <c r="C1561" s="12">
        <v>1</v>
      </c>
      <c r="D1561" s="5">
        <v>39491</v>
      </c>
      <c r="E1561" s="6" t="s">
        <v>37</v>
      </c>
      <c r="F1561" s="12" t="s">
        <v>38</v>
      </c>
      <c r="G1561" s="4" t="s">
        <v>38</v>
      </c>
      <c r="H1561" s="12" t="s">
        <v>39</v>
      </c>
      <c r="I1561" s="12" t="s">
        <v>57</v>
      </c>
      <c r="J1561" s="12" t="s">
        <v>110</v>
      </c>
      <c r="K1561" s="11">
        <v>30</v>
      </c>
      <c r="L1561" s="4" t="str">
        <f t="shared" si="96"/>
        <v>25-30</v>
      </c>
      <c r="M1561" s="12" t="s">
        <v>42</v>
      </c>
      <c r="N1561" s="12">
        <v>15</v>
      </c>
      <c r="O1561" s="4" t="s">
        <v>66</v>
      </c>
      <c r="P1561" s="12" t="s">
        <v>46</v>
      </c>
      <c r="Q1561" s="7">
        <v>1</v>
      </c>
      <c r="AE1561" s="4">
        <f t="shared" si="97"/>
        <v>2.5</v>
      </c>
      <c r="AF1561" s="8">
        <f t="shared" si="98"/>
        <v>1</v>
      </c>
      <c r="AG1561" s="8">
        <v>0.28000000000000003</v>
      </c>
      <c r="AH1561" s="4">
        <f t="shared" si="99"/>
        <v>2.5000000000000001E-2</v>
      </c>
      <c r="AI1561" s="4">
        <f t="shared" si="99"/>
        <v>7.000000000000001E-3</v>
      </c>
      <c r="AK1561" s="10">
        <f>Q1561*(0.0213*(2.5^2.8235))+R1561*(0.0213*(7.5^2.8235))</f>
        <v>0.28311522044385118</v>
      </c>
    </row>
    <row r="1562" spans="1:41" ht="12.75" customHeight="1">
      <c r="A1562" s="12">
        <v>115</v>
      </c>
      <c r="B1562" s="12">
        <v>7</v>
      </c>
      <c r="C1562" s="12">
        <v>2</v>
      </c>
      <c r="D1562" s="5">
        <v>39491</v>
      </c>
      <c r="E1562" s="6" t="s">
        <v>73</v>
      </c>
      <c r="F1562" s="12" t="s">
        <v>74</v>
      </c>
      <c r="G1562" s="4" t="s">
        <v>74</v>
      </c>
      <c r="H1562" s="12" t="s">
        <v>155</v>
      </c>
      <c r="I1562" s="12" t="s">
        <v>40</v>
      </c>
      <c r="J1562" s="12" t="s">
        <v>110</v>
      </c>
      <c r="K1562" s="11">
        <v>12</v>
      </c>
      <c r="L1562" s="4" t="str">
        <f t="shared" si="96"/>
        <v>10-15</v>
      </c>
      <c r="M1562" s="12" t="s">
        <v>42</v>
      </c>
      <c r="N1562" s="12">
        <v>1</v>
      </c>
      <c r="O1562" s="4" t="s">
        <v>95</v>
      </c>
      <c r="P1562" s="6" t="s">
        <v>56</v>
      </c>
      <c r="U1562" s="7">
        <v>6</v>
      </c>
      <c r="AE1562" s="4">
        <f t="shared" si="97"/>
        <v>35</v>
      </c>
      <c r="AF1562" s="8">
        <f t="shared" si="98"/>
        <v>6</v>
      </c>
      <c r="AG1562" s="8">
        <v>5082.6400000000003</v>
      </c>
      <c r="AH1562" s="4">
        <f t="shared" si="99"/>
        <v>0.15</v>
      </c>
      <c r="AI1562" s="4">
        <f t="shared" si="99"/>
        <v>127.066</v>
      </c>
      <c r="AK1562" s="10">
        <f>S1562*(0.0204*(15^2.991))+T1562*(0.0204*(25^2.991))+U1562*(0.0204*(35^2.991))</f>
        <v>5082.6351836343283</v>
      </c>
    </row>
    <row r="1563" spans="1:41" ht="12.75" customHeight="1">
      <c r="A1563" s="12">
        <v>115</v>
      </c>
      <c r="B1563" s="12">
        <v>7</v>
      </c>
      <c r="C1563" s="12">
        <v>2</v>
      </c>
      <c r="D1563" s="5">
        <v>39491</v>
      </c>
      <c r="E1563" s="6" t="s">
        <v>73</v>
      </c>
      <c r="F1563" s="12" t="s">
        <v>74</v>
      </c>
      <c r="G1563" s="4" t="s">
        <v>74</v>
      </c>
      <c r="H1563" s="12" t="s">
        <v>155</v>
      </c>
      <c r="I1563" s="12" t="s">
        <v>40</v>
      </c>
      <c r="J1563" s="12" t="s">
        <v>110</v>
      </c>
      <c r="K1563" s="11">
        <v>12</v>
      </c>
      <c r="L1563" s="4" t="str">
        <f t="shared" si="96"/>
        <v>10-15</v>
      </c>
      <c r="M1563" s="12" t="s">
        <v>42</v>
      </c>
      <c r="N1563" s="12">
        <v>2</v>
      </c>
      <c r="O1563" s="6" t="s">
        <v>53</v>
      </c>
      <c r="P1563" s="12" t="s">
        <v>54</v>
      </c>
      <c r="T1563" s="7">
        <v>5</v>
      </c>
      <c r="U1563" s="7">
        <v>1</v>
      </c>
      <c r="AE1563" s="4">
        <f t="shared" si="97"/>
        <v>26.7</v>
      </c>
      <c r="AF1563" s="8">
        <f t="shared" si="98"/>
        <v>6</v>
      </c>
      <c r="AG1563" s="8">
        <v>1978.4</v>
      </c>
      <c r="AH1563" s="4">
        <f t="shared" si="99"/>
        <v>0.15</v>
      </c>
      <c r="AI1563" s="4">
        <f t="shared" si="99"/>
        <v>49.46</v>
      </c>
      <c r="AK1563" s="10">
        <f>Q1563*(0.026*(2.5^2.87))+R1563*(0.026*(7.5^2.87))+S1563*(0.0236*((15/1.1)^2.975))+T1563*(0.0236*((25/1.1)^2.975))+U1563*(0.0236*((35/1.1)^2.975))</f>
        <v>1978.4026091928899</v>
      </c>
    </row>
    <row r="1564" spans="1:41" ht="12.75" customHeight="1">
      <c r="A1564" s="12">
        <v>115</v>
      </c>
      <c r="B1564" s="12">
        <v>7</v>
      </c>
      <c r="C1564" s="12">
        <v>2</v>
      </c>
      <c r="D1564" s="5">
        <v>39491</v>
      </c>
      <c r="E1564" s="6" t="s">
        <v>73</v>
      </c>
      <c r="F1564" s="12" t="s">
        <v>74</v>
      </c>
      <c r="G1564" s="4" t="s">
        <v>74</v>
      </c>
      <c r="H1564" s="12" t="s">
        <v>155</v>
      </c>
      <c r="I1564" s="12" t="s">
        <v>40</v>
      </c>
      <c r="J1564" s="12" t="s">
        <v>110</v>
      </c>
      <c r="K1564" s="11">
        <v>12</v>
      </c>
      <c r="L1564" s="4" t="str">
        <f t="shared" si="96"/>
        <v>10-15</v>
      </c>
      <c r="M1564" s="12" t="s">
        <v>42</v>
      </c>
      <c r="N1564" s="12">
        <v>3</v>
      </c>
      <c r="O1564" s="12" t="s">
        <v>121</v>
      </c>
      <c r="P1564" s="6" t="s">
        <v>56</v>
      </c>
      <c r="U1564" s="7">
        <v>1</v>
      </c>
      <c r="AE1564" s="4">
        <f t="shared" si="97"/>
        <v>35</v>
      </c>
      <c r="AF1564" s="8">
        <f t="shared" si="98"/>
        <v>1</v>
      </c>
      <c r="AG1564" s="8">
        <v>1362.24</v>
      </c>
      <c r="AH1564" s="4">
        <f t="shared" si="99"/>
        <v>2.5000000000000001E-2</v>
      </c>
      <c r="AI1564" s="4">
        <f t="shared" si="99"/>
        <v>34.055999999999997</v>
      </c>
      <c r="AK1564" s="10">
        <f>S1564*(0.0203*(15^3.126))+T1564*(0.0203*(25^3.126))+U1564*(0.0203*(35^3.126))</f>
        <v>1362.2372273563635</v>
      </c>
    </row>
    <row r="1565" spans="1:41" ht="12.75" customHeight="1">
      <c r="A1565" s="12">
        <v>115</v>
      </c>
      <c r="B1565" s="12">
        <v>7</v>
      </c>
      <c r="C1565" s="12">
        <v>2</v>
      </c>
      <c r="D1565" s="5">
        <v>39491</v>
      </c>
      <c r="E1565" s="6" t="s">
        <v>73</v>
      </c>
      <c r="F1565" s="12" t="s">
        <v>74</v>
      </c>
      <c r="G1565" s="4" t="s">
        <v>74</v>
      </c>
      <c r="H1565" s="12" t="s">
        <v>155</v>
      </c>
      <c r="I1565" s="12" t="s">
        <v>40</v>
      </c>
      <c r="J1565" s="12" t="s">
        <v>110</v>
      </c>
      <c r="K1565" s="11">
        <v>12</v>
      </c>
      <c r="L1565" s="4" t="str">
        <f t="shared" si="96"/>
        <v>10-15</v>
      </c>
      <c r="M1565" s="12" t="s">
        <v>42</v>
      </c>
      <c r="N1565" s="12">
        <v>4</v>
      </c>
      <c r="O1565" s="6" t="s">
        <v>79</v>
      </c>
      <c r="P1565" s="12" t="s">
        <v>54</v>
      </c>
      <c r="U1565" s="15">
        <v>1</v>
      </c>
      <c r="AE1565" s="4">
        <f t="shared" si="97"/>
        <v>35</v>
      </c>
      <c r="AF1565" s="8">
        <f t="shared" si="98"/>
        <v>1</v>
      </c>
      <c r="AG1565" s="8">
        <v>872.21</v>
      </c>
      <c r="AH1565" s="4">
        <f t="shared" si="99"/>
        <v>2.5000000000000001E-2</v>
      </c>
      <c r="AI1565" s="4">
        <f t="shared" si="99"/>
        <v>21.805250000000001</v>
      </c>
      <c r="AK1565" s="10">
        <f>Q1565*(0.024*(2.5^2.93))+R1565*(0.024*(7.5^2.93))+S1565*(0.0225*((15/1.03416)^3))+T1565*(0.0225*((25/1.03416)^3))+U1565*(0.0225*((35/1.03416)^3))</f>
        <v>872.21478418319157</v>
      </c>
    </row>
    <row r="1566" spans="1:41" s="13" customFormat="1" ht="12.75" customHeight="1">
      <c r="A1566" s="12">
        <v>115</v>
      </c>
      <c r="B1566" s="12">
        <v>7</v>
      </c>
      <c r="C1566" s="12">
        <v>2</v>
      </c>
      <c r="D1566" s="5">
        <v>39491</v>
      </c>
      <c r="E1566" s="6" t="s">
        <v>73</v>
      </c>
      <c r="F1566" s="12" t="s">
        <v>74</v>
      </c>
      <c r="G1566" s="4" t="s">
        <v>74</v>
      </c>
      <c r="H1566" s="12" t="s">
        <v>155</v>
      </c>
      <c r="I1566" s="12" t="s">
        <v>40</v>
      </c>
      <c r="J1566" s="12" t="s">
        <v>110</v>
      </c>
      <c r="K1566" s="11">
        <v>12</v>
      </c>
      <c r="L1566" s="4" t="str">
        <f t="shared" si="96"/>
        <v>10-15</v>
      </c>
      <c r="M1566" s="12" t="s">
        <v>42</v>
      </c>
      <c r="N1566" s="12">
        <v>5</v>
      </c>
      <c r="O1566" s="12" t="s">
        <v>144</v>
      </c>
      <c r="P1566" s="6" t="s">
        <v>56</v>
      </c>
      <c r="Q1566" s="7"/>
      <c r="R1566" s="7"/>
      <c r="S1566" s="7"/>
      <c r="T1566" s="7"/>
      <c r="U1566" s="15">
        <v>1</v>
      </c>
      <c r="V1566" s="7"/>
      <c r="W1566" s="7"/>
      <c r="X1566" s="7"/>
      <c r="Y1566" s="7"/>
      <c r="Z1566" s="7"/>
      <c r="AA1566" s="7"/>
      <c r="AB1566" s="7"/>
      <c r="AC1566" s="7"/>
      <c r="AD1566" s="7"/>
      <c r="AE1566" s="4">
        <f t="shared" si="97"/>
        <v>35</v>
      </c>
      <c r="AF1566" s="8">
        <f t="shared" si="98"/>
        <v>1</v>
      </c>
      <c r="AG1566" s="8">
        <v>1320.12</v>
      </c>
      <c r="AH1566" s="4">
        <f t="shared" si="99"/>
        <v>2.5000000000000001E-2</v>
      </c>
      <c r="AI1566" s="4">
        <f t="shared" si="99"/>
        <v>33.003</v>
      </c>
      <c r="AJ1566" s="4"/>
      <c r="AK1566" s="10">
        <f>T1566*(0.0345*(25^2.968))+U1566*(0.0345*(35^2.968))+V1566*(0.0345*(45^2.968))</f>
        <v>1320.1189056426388</v>
      </c>
    </row>
    <row r="1567" spans="1:41" s="13" customFormat="1" ht="12.75" customHeight="1">
      <c r="A1567" s="12">
        <v>115</v>
      </c>
      <c r="B1567" s="12">
        <v>7</v>
      </c>
      <c r="C1567" s="12">
        <v>2</v>
      </c>
      <c r="D1567" s="5">
        <v>39491</v>
      </c>
      <c r="E1567" s="6" t="s">
        <v>73</v>
      </c>
      <c r="F1567" s="12" t="s">
        <v>74</v>
      </c>
      <c r="G1567" s="4" t="s">
        <v>74</v>
      </c>
      <c r="H1567" s="12" t="s">
        <v>155</v>
      </c>
      <c r="I1567" s="12" t="s">
        <v>40</v>
      </c>
      <c r="J1567" s="12" t="s">
        <v>110</v>
      </c>
      <c r="K1567" s="11">
        <v>12</v>
      </c>
      <c r="L1567" s="4" t="str">
        <f t="shared" si="96"/>
        <v>10-15</v>
      </c>
      <c r="M1567" s="12" t="s">
        <v>42</v>
      </c>
      <c r="N1567" s="12">
        <v>6</v>
      </c>
      <c r="O1567" s="4" t="s">
        <v>83</v>
      </c>
      <c r="P1567" s="6" t="s">
        <v>84</v>
      </c>
      <c r="Q1567" s="7"/>
      <c r="R1567" s="7">
        <v>1</v>
      </c>
      <c r="S1567" s="7"/>
      <c r="T1567" s="7"/>
      <c r="U1567" s="7"/>
      <c r="V1567" s="7"/>
      <c r="W1567" s="7"/>
      <c r="X1567" s="7"/>
      <c r="Y1567" s="7"/>
      <c r="Z1567" s="7"/>
      <c r="AA1567" s="7"/>
      <c r="AB1567" s="7"/>
      <c r="AC1567" s="7"/>
      <c r="AD1567" s="7"/>
      <c r="AE1567" s="4">
        <f t="shared" si="97"/>
        <v>7.5</v>
      </c>
      <c r="AF1567" s="8">
        <f t="shared" si="98"/>
        <v>1</v>
      </c>
      <c r="AG1567" s="8">
        <v>12.3</v>
      </c>
      <c r="AH1567" s="4">
        <f t="shared" si="99"/>
        <v>2.5000000000000001E-2</v>
      </c>
      <c r="AI1567" s="4">
        <f t="shared" si="99"/>
        <v>0.3075</v>
      </c>
      <c r="AJ1567" s="4"/>
      <c r="AK1567" s="10">
        <f>Q1567*(0.0349*(2.5^2.9109))+R1567*(0.0349*(7.5^2.9109))+S1567*(0.0349*(15^2.9109))</f>
        <v>12.30385653569728</v>
      </c>
      <c r="AL1567" s="4"/>
      <c r="AM1567" s="4"/>
      <c r="AN1567" s="4"/>
      <c r="AO1567" s="4"/>
    </row>
    <row r="1568" spans="1:41" ht="12.75" customHeight="1">
      <c r="A1568" s="12">
        <v>115</v>
      </c>
      <c r="B1568" s="12">
        <v>7</v>
      </c>
      <c r="C1568" s="12">
        <v>2</v>
      </c>
      <c r="D1568" s="5">
        <v>39491</v>
      </c>
      <c r="E1568" s="6" t="s">
        <v>73</v>
      </c>
      <c r="F1568" s="12" t="s">
        <v>74</v>
      </c>
      <c r="G1568" s="4" t="s">
        <v>74</v>
      </c>
      <c r="H1568" s="12" t="s">
        <v>155</v>
      </c>
      <c r="I1568" s="12" t="s">
        <v>40</v>
      </c>
      <c r="J1568" s="12" t="s">
        <v>110</v>
      </c>
      <c r="K1568" s="11">
        <v>12</v>
      </c>
      <c r="L1568" s="4" t="str">
        <f t="shared" si="96"/>
        <v>10-15</v>
      </c>
      <c r="M1568" s="12" t="s">
        <v>42</v>
      </c>
      <c r="N1568" s="12">
        <v>7</v>
      </c>
      <c r="O1568" s="4" t="s">
        <v>87</v>
      </c>
      <c r="P1568" s="6" t="s">
        <v>46</v>
      </c>
      <c r="T1568" s="7">
        <v>1</v>
      </c>
      <c r="AE1568" s="4">
        <f t="shared" si="97"/>
        <v>25</v>
      </c>
      <c r="AF1568" s="8">
        <f t="shared" si="98"/>
        <v>1</v>
      </c>
      <c r="AG1568" s="8">
        <v>248.93</v>
      </c>
      <c r="AH1568" s="4">
        <f t="shared" si="99"/>
        <v>2.5000000000000001E-2</v>
      </c>
      <c r="AI1568" s="4">
        <f t="shared" si="99"/>
        <v>6.2232500000000002</v>
      </c>
      <c r="AK1568" s="10">
        <f>Q1568*(0.0229*((2.5/1.08)^2.958))+R1568*(0.0229*((7.5/1.08)^2.958))+S1568*(0.0229*((15/1.08)^2.958))+T1568*(0.0229*((25/1.08)^2.958))+U1568*(0.0229*((35/1.08)^2.958))</f>
        <v>248.92846396069424</v>
      </c>
    </row>
    <row r="1569" spans="1:37" ht="12.75" customHeight="1">
      <c r="A1569" s="12">
        <v>115</v>
      </c>
      <c r="B1569" s="12">
        <v>7</v>
      </c>
      <c r="C1569" s="12">
        <v>2</v>
      </c>
      <c r="D1569" s="5">
        <v>39491</v>
      </c>
      <c r="E1569" s="6" t="s">
        <v>73</v>
      </c>
      <c r="F1569" s="12" t="s">
        <v>74</v>
      </c>
      <c r="G1569" s="4" t="s">
        <v>74</v>
      </c>
      <c r="H1569" s="12" t="s">
        <v>155</v>
      </c>
      <c r="I1569" s="12" t="s">
        <v>40</v>
      </c>
      <c r="J1569" s="12" t="s">
        <v>110</v>
      </c>
      <c r="K1569" s="11">
        <v>12</v>
      </c>
      <c r="L1569" s="4" t="str">
        <f t="shared" si="96"/>
        <v>10-15</v>
      </c>
      <c r="M1569" s="12" t="s">
        <v>42</v>
      </c>
      <c r="N1569" s="12">
        <v>8</v>
      </c>
      <c r="O1569" s="4" t="s">
        <v>69</v>
      </c>
      <c r="P1569" s="12" t="s">
        <v>48</v>
      </c>
      <c r="S1569" s="7">
        <v>1</v>
      </c>
      <c r="AE1569" s="4">
        <f t="shared" si="97"/>
        <v>15</v>
      </c>
      <c r="AF1569" s="8">
        <f t="shared" si="98"/>
        <v>1</v>
      </c>
      <c r="AG1569" s="8">
        <v>109.47</v>
      </c>
      <c r="AH1569" s="4">
        <f t="shared" si="99"/>
        <v>2.5000000000000001E-2</v>
      </c>
      <c r="AI1569" s="4">
        <f t="shared" si="99"/>
        <v>2.7367499999999998</v>
      </c>
      <c r="AK1569" s="10">
        <f>Q1569*(0.029*(2.5^2.98))+R1569*(0.029*(7.5^2.98))+S1569*(0.0222*(15^3.14))</f>
        <v>109.46607034280856</v>
      </c>
    </row>
    <row r="1570" spans="1:37" ht="12.75" customHeight="1">
      <c r="A1570" s="12">
        <v>115</v>
      </c>
      <c r="B1570" s="12">
        <v>7</v>
      </c>
      <c r="C1570" s="12">
        <v>2</v>
      </c>
      <c r="D1570" s="5">
        <v>39491</v>
      </c>
      <c r="E1570" s="6" t="s">
        <v>73</v>
      </c>
      <c r="F1570" s="12" t="s">
        <v>74</v>
      </c>
      <c r="G1570" s="4" t="s">
        <v>74</v>
      </c>
      <c r="H1570" s="12" t="s">
        <v>155</v>
      </c>
      <c r="I1570" s="12" t="s">
        <v>40</v>
      </c>
      <c r="J1570" s="12" t="s">
        <v>110</v>
      </c>
      <c r="K1570" s="11">
        <v>12</v>
      </c>
      <c r="L1570" s="4" t="str">
        <f t="shared" si="96"/>
        <v>10-15</v>
      </c>
      <c r="M1570" s="12" t="s">
        <v>42</v>
      </c>
      <c r="N1570" s="12">
        <v>9</v>
      </c>
      <c r="O1570" s="12" t="s">
        <v>134</v>
      </c>
      <c r="P1570" s="12" t="s">
        <v>56</v>
      </c>
      <c r="T1570" s="7">
        <v>1</v>
      </c>
      <c r="AE1570" s="4">
        <f t="shared" si="97"/>
        <v>25</v>
      </c>
      <c r="AF1570" s="8">
        <f t="shared" si="98"/>
        <v>1</v>
      </c>
      <c r="AG1570" s="8">
        <v>261.42</v>
      </c>
      <c r="AH1570" s="4">
        <f t="shared" si="99"/>
        <v>2.5000000000000001E-2</v>
      </c>
      <c r="AI1570" s="4">
        <f t="shared" si="99"/>
        <v>6.5355000000000008</v>
      </c>
      <c r="AJ1570" s="13"/>
      <c r="AK1570" s="10">
        <f>R1570*(0.0683*(7.5^2.563))+S1570*(0.0683*(15^2.563))+T1570*(0.0683*(25^2.563))</f>
        <v>261.42128550317625</v>
      </c>
    </row>
    <row r="1571" spans="1:37" ht="12.75" customHeight="1">
      <c r="A1571" s="12">
        <v>115</v>
      </c>
      <c r="B1571" s="12">
        <v>7</v>
      </c>
      <c r="C1571" s="12">
        <v>2</v>
      </c>
      <c r="D1571" s="5">
        <v>39491</v>
      </c>
      <c r="E1571" s="6" t="s">
        <v>73</v>
      </c>
      <c r="F1571" s="12" t="s">
        <v>74</v>
      </c>
      <c r="G1571" s="4" t="s">
        <v>74</v>
      </c>
      <c r="H1571" s="12" t="s">
        <v>155</v>
      </c>
      <c r="I1571" s="12" t="s">
        <v>40</v>
      </c>
      <c r="J1571" s="12" t="s">
        <v>110</v>
      </c>
      <c r="K1571" s="11">
        <v>12</v>
      </c>
      <c r="L1571" s="4" t="str">
        <f t="shared" si="96"/>
        <v>10-15</v>
      </c>
      <c r="M1571" s="12" t="s">
        <v>42</v>
      </c>
      <c r="N1571" s="12">
        <v>10</v>
      </c>
      <c r="O1571" s="4" t="s">
        <v>60</v>
      </c>
      <c r="P1571" s="12" t="s">
        <v>48</v>
      </c>
      <c r="R1571" s="7">
        <v>1</v>
      </c>
      <c r="AE1571" s="4">
        <f t="shared" si="97"/>
        <v>7.5</v>
      </c>
      <c r="AF1571" s="8">
        <f t="shared" si="98"/>
        <v>1</v>
      </c>
      <c r="AG1571" s="8">
        <v>7.04</v>
      </c>
      <c r="AH1571" s="4">
        <f t="shared" si="99"/>
        <v>2.5000000000000001E-2</v>
      </c>
      <c r="AI1571" s="4">
        <f t="shared" si="99"/>
        <v>0.17599999999999999</v>
      </c>
      <c r="AK1571" s="10">
        <f>Q1571*(0.0197*(2.5^2.9174))+R1571*(0.0197*(7.5^2.9174))+S1571*(0.0197*(15^2.9174))</f>
        <v>7.0367149081055116</v>
      </c>
    </row>
    <row r="1572" spans="1:37" ht="12.75" customHeight="1">
      <c r="A1572" s="12">
        <v>115</v>
      </c>
      <c r="B1572" s="12">
        <v>7</v>
      </c>
      <c r="C1572" s="12">
        <v>2</v>
      </c>
      <c r="D1572" s="5">
        <v>39491</v>
      </c>
      <c r="E1572" s="6" t="s">
        <v>73</v>
      </c>
      <c r="F1572" s="12" t="s">
        <v>74</v>
      </c>
      <c r="G1572" s="4" t="s">
        <v>74</v>
      </c>
      <c r="H1572" s="12" t="s">
        <v>155</v>
      </c>
      <c r="I1572" s="12" t="s">
        <v>40</v>
      </c>
      <c r="J1572" s="12" t="s">
        <v>110</v>
      </c>
      <c r="K1572" s="11">
        <v>12</v>
      </c>
      <c r="L1572" s="4" t="str">
        <f t="shared" si="96"/>
        <v>10-15</v>
      </c>
      <c r="M1572" s="12" t="s">
        <v>42</v>
      </c>
      <c r="N1572" s="12">
        <v>11</v>
      </c>
      <c r="O1572" s="12" t="s">
        <v>86</v>
      </c>
      <c r="P1572" s="6" t="s">
        <v>44</v>
      </c>
      <c r="T1572" s="7">
        <v>1</v>
      </c>
      <c r="AE1572" s="4">
        <f t="shared" si="97"/>
        <v>25</v>
      </c>
      <c r="AF1572" s="8">
        <f t="shared" si="98"/>
        <v>1</v>
      </c>
      <c r="AG1572" s="8">
        <v>128.81</v>
      </c>
      <c r="AH1572" s="4">
        <f t="shared" si="99"/>
        <v>2.5000000000000001E-2</v>
      </c>
      <c r="AI1572" s="4">
        <f t="shared" si="99"/>
        <v>3.2202500000000001</v>
      </c>
      <c r="AK1572" s="10">
        <f>S1572*(0.002*(15^3.44))+T1572*(0.002*(25^3.44))+U1572*(0.002*(35^3.44))</f>
        <v>128.80823386167029</v>
      </c>
    </row>
    <row r="1573" spans="1:37" ht="12.75" customHeight="1">
      <c r="A1573" s="12">
        <v>115</v>
      </c>
      <c r="B1573" s="12">
        <v>7</v>
      </c>
      <c r="C1573" s="12">
        <v>2</v>
      </c>
      <c r="D1573" s="5">
        <v>39491</v>
      </c>
      <c r="E1573" s="6" t="s">
        <v>73</v>
      </c>
      <c r="F1573" s="12" t="s">
        <v>74</v>
      </c>
      <c r="G1573" s="4" t="s">
        <v>74</v>
      </c>
      <c r="H1573" s="12" t="s">
        <v>155</v>
      </c>
      <c r="I1573" s="12" t="s">
        <v>40</v>
      </c>
      <c r="J1573" s="12" t="s">
        <v>110</v>
      </c>
      <c r="K1573" s="11">
        <v>12</v>
      </c>
      <c r="L1573" s="4" t="str">
        <f t="shared" si="96"/>
        <v>10-15</v>
      </c>
      <c r="M1573" s="12" t="s">
        <v>42</v>
      </c>
      <c r="N1573" s="12">
        <v>12</v>
      </c>
      <c r="O1573" s="12" t="s">
        <v>174</v>
      </c>
      <c r="P1573" s="6" t="s">
        <v>63</v>
      </c>
      <c r="V1573" s="7">
        <v>1</v>
      </c>
      <c r="AE1573" s="4">
        <f t="shared" si="97"/>
        <v>45</v>
      </c>
      <c r="AF1573" s="8">
        <f t="shared" si="98"/>
        <v>1</v>
      </c>
      <c r="AG1573" s="8">
        <v>1152.19</v>
      </c>
      <c r="AH1573" s="4">
        <f t="shared" si="99"/>
        <v>2.5000000000000001E-2</v>
      </c>
      <c r="AI1573" s="4">
        <f t="shared" si="99"/>
        <v>28.804750000000002</v>
      </c>
      <c r="AK1573" s="10">
        <f>V1573*(0.0071*(45^3.1516))+W1573*(0.0071*(55^3.1516))</f>
        <v>1152.1868310364555</v>
      </c>
    </row>
    <row r="1574" spans="1:37" ht="12.75" customHeight="1">
      <c r="A1574" s="12">
        <v>115</v>
      </c>
      <c r="B1574" s="12">
        <v>7</v>
      </c>
      <c r="C1574" s="12">
        <v>2</v>
      </c>
      <c r="D1574" s="5">
        <v>39491</v>
      </c>
      <c r="E1574" s="6" t="s">
        <v>73</v>
      </c>
      <c r="F1574" s="12" t="s">
        <v>74</v>
      </c>
      <c r="G1574" s="4" t="s">
        <v>74</v>
      </c>
      <c r="H1574" s="12" t="s">
        <v>155</v>
      </c>
      <c r="I1574" s="12" t="s">
        <v>40</v>
      </c>
      <c r="J1574" s="12" t="s">
        <v>110</v>
      </c>
      <c r="K1574" s="11">
        <v>12</v>
      </c>
      <c r="L1574" s="4" t="str">
        <f t="shared" si="96"/>
        <v>10-15</v>
      </c>
      <c r="M1574" s="12" t="s">
        <v>42</v>
      </c>
      <c r="N1574" s="12">
        <v>13</v>
      </c>
      <c r="O1574" s="12" t="s">
        <v>175</v>
      </c>
      <c r="P1574" s="6" t="s">
        <v>46</v>
      </c>
      <c r="Q1574" s="7">
        <v>2</v>
      </c>
      <c r="AE1574" s="4">
        <f t="shared" si="97"/>
        <v>2.5</v>
      </c>
      <c r="AF1574" s="8">
        <f t="shared" si="98"/>
        <v>2</v>
      </c>
      <c r="AG1574" s="8">
        <v>0.28999999999999998</v>
      </c>
      <c r="AH1574" s="4">
        <f t="shared" si="99"/>
        <v>0.05</v>
      </c>
      <c r="AI1574" s="4">
        <f t="shared" si="99"/>
        <v>7.2499999999999995E-3</v>
      </c>
      <c r="AJ1574" s="13"/>
      <c r="AK1574" s="10">
        <f>Q1574*(0.0093*(2.5^2.99))</f>
        <v>0.28797419315574413</v>
      </c>
    </row>
    <row r="1575" spans="1:37" ht="12.75" customHeight="1">
      <c r="A1575" s="28">
        <v>117</v>
      </c>
      <c r="B1575" s="11">
        <v>7</v>
      </c>
      <c r="C1575" s="11">
        <v>2</v>
      </c>
      <c r="D1575" s="29">
        <v>39491</v>
      </c>
      <c r="E1575" s="6" t="s">
        <v>73</v>
      </c>
      <c r="F1575" s="11" t="s">
        <v>74</v>
      </c>
      <c r="G1575" s="4" t="s">
        <v>74</v>
      </c>
      <c r="H1575" s="11" t="s">
        <v>155</v>
      </c>
      <c r="I1575" s="11" t="s">
        <v>40</v>
      </c>
      <c r="J1575" s="11" t="s">
        <v>110</v>
      </c>
      <c r="K1575" s="11">
        <v>12</v>
      </c>
      <c r="L1575" s="4" t="str">
        <f t="shared" si="96"/>
        <v>10-15</v>
      </c>
      <c r="M1575" s="11" t="s">
        <v>42</v>
      </c>
      <c r="N1575" s="11">
        <v>1</v>
      </c>
      <c r="O1575" s="12" t="s">
        <v>121</v>
      </c>
      <c r="P1575" s="6" t="s">
        <v>56</v>
      </c>
      <c r="Q1575" s="30"/>
      <c r="R1575" s="30"/>
      <c r="S1575" s="30"/>
      <c r="T1575" s="30"/>
      <c r="U1575" s="26">
        <v>1</v>
      </c>
      <c r="V1575" s="30"/>
      <c r="W1575" s="30"/>
      <c r="X1575" s="30"/>
      <c r="Y1575" s="30"/>
      <c r="Z1575" s="30"/>
      <c r="AA1575" s="30"/>
      <c r="AB1575" s="30"/>
      <c r="AC1575" s="30"/>
      <c r="AD1575" s="30"/>
      <c r="AE1575" s="4">
        <f t="shared" si="97"/>
        <v>35</v>
      </c>
      <c r="AF1575" s="8">
        <f t="shared" si="98"/>
        <v>1</v>
      </c>
      <c r="AG1575" s="8">
        <v>1362.24</v>
      </c>
      <c r="AH1575" s="4">
        <f t="shared" si="99"/>
        <v>2.5000000000000001E-2</v>
      </c>
      <c r="AI1575" s="4">
        <f t="shared" si="99"/>
        <v>34.055999999999997</v>
      </c>
      <c r="AK1575" s="10">
        <f>S1575*(0.0203*(15^3.126))+T1575*(0.0203*(25^3.126))+U1575*(0.0203*(35^3.126))</f>
        <v>1362.2372273563635</v>
      </c>
    </row>
    <row r="1576" spans="1:37" ht="12.75" customHeight="1">
      <c r="A1576" s="28">
        <v>117</v>
      </c>
      <c r="B1576" s="11">
        <v>7</v>
      </c>
      <c r="C1576" s="11">
        <v>2</v>
      </c>
      <c r="D1576" s="29">
        <v>39491</v>
      </c>
      <c r="E1576" s="6" t="s">
        <v>73</v>
      </c>
      <c r="F1576" s="11" t="s">
        <v>74</v>
      </c>
      <c r="G1576" s="4" t="s">
        <v>74</v>
      </c>
      <c r="H1576" s="11" t="s">
        <v>155</v>
      </c>
      <c r="I1576" s="11" t="s">
        <v>40</v>
      </c>
      <c r="J1576" s="11" t="s">
        <v>110</v>
      </c>
      <c r="K1576" s="11">
        <v>12</v>
      </c>
      <c r="L1576" s="4" t="str">
        <f t="shared" si="96"/>
        <v>10-15</v>
      </c>
      <c r="M1576" s="11" t="s">
        <v>42</v>
      </c>
      <c r="N1576" s="11">
        <v>2</v>
      </c>
      <c r="O1576" s="4" t="s">
        <v>87</v>
      </c>
      <c r="P1576" s="6" t="s">
        <v>46</v>
      </c>
      <c r="Q1576" s="30"/>
      <c r="R1576" s="30"/>
      <c r="S1576" s="26">
        <v>4</v>
      </c>
      <c r="T1576" s="26">
        <v>3</v>
      </c>
      <c r="U1576" s="30"/>
      <c r="V1576" s="30"/>
      <c r="W1576" s="30"/>
      <c r="X1576" s="30"/>
      <c r="Y1576" s="30"/>
      <c r="Z1576" s="30"/>
      <c r="AA1576" s="30"/>
      <c r="AB1576" s="30"/>
      <c r="AC1576" s="30"/>
      <c r="AD1576" s="30"/>
      <c r="AE1576" s="4">
        <f t="shared" si="97"/>
        <v>19.3</v>
      </c>
      <c r="AF1576" s="8">
        <f t="shared" si="98"/>
        <v>7</v>
      </c>
      <c r="AG1576" s="8">
        <v>966.52</v>
      </c>
      <c r="AH1576" s="4">
        <f t="shared" si="99"/>
        <v>0.17499999999999999</v>
      </c>
      <c r="AI1576" s="4">
        <f t="shared" si="99"/>
        <v>24.163</v>
      </c>
      <c r="AJ1576" s="13"/>
      <c r="AK1576" s="10">
        <f>Q1576*(0.0229*((2.5/1.08)^2.958))+R1576*(0.0229*((7.5/1.08)^2.958))+S1576*(0.0229*((15/1.08)^2.958))+T1576*(0.0229*((25/1.08)^2.958))+U1576*(0.0229*((35/1.08)^2.958))</f>
        <v>966.52378747937678</v>
      </c>
    </row>
    <row r="1577" spans="1:37" ht="12.75" customHeight="1">
      <c r="A1577" s="28">
        <v>117</v>
      </c>
      <c r="B1577" s="11">
        <v>7</v>
      </c>
      <c r="C1577" s="11">
        <v>2</v>
      </c>
      <c r="D1577" s="29">
        <v>39491</v>
      </c>
      <c r="E1577" s="6" t="s">
        <v>73</v>
      </c>
      <c r="F1577" s="11" t="s">
        <v>74</v>
      </c>
      <c r="G1577" s="4" t="s">
        <v>74</v>
      </c>
      <c r="H1577" s="11" t="s">
        <v>155</v>
      </c>
      <c r="I1577" s="11" t="s">
        <v>40</v>
      </c>
      <c r="J1577" s="11" t="s">
        <v>110</v>
      </c>
      <c r="K1577" s="11">
        <v>12</v>
      </c>
      <c r="L1577" s="4" t="str">
        <f t="shared" si="96"/>
        <v>10-15</v>
      </c>
      <c r="M1577" s="11" t="s">
        <v>42</v>
      </c>
      <c r="N1577" s="11">
        <v>3</v>
      </c>
      <c r="O1577" s="4" t="s">
        <v>49</v>
      </c>
      <c r="P1577" s="6" t="s">
        <v>46</v>
      </c>
      <c r="Q1577" s="30"/>
      <c r="R1577" s="30"/>
      <c r="S1577" s="30"/>
      <c r="T1577" s="26">
        <v>1</v>
      </c>
      <c r="U1577" s="30"/>
      <c r="V1577" s="30"/>
      <c r="W1577" s="30"/>
      <c r="X1577" s="30"/>
      <c r="Y1577" s="30"/>
      <c r="Z1577" s="30"/>
      <c r="AA1577" s="30"/>
      <c r="AB1577" s="30"/>
      <c r="AC1577" s="30"/>
      <c r="AD1577" s="30"/>
      <c r="AE1577" s="4">
        <f t="shared" si="97"/>
        <v>25</v>
      </c>
      <c r="AF1577" s="8">
        <f t="shared" si="98"/>
        <v>1</v>
      </c>
      <c r="AG1577" s="8">
        <v>244.5</v>
      </c>
      <c r="AH1577" s="4">
        <f t="shared" si="99"/>
        <v>2.5000000000000001E-2</v>
      </c>
      <c r="AI1577" s="4">
        <f t="shared" si="99"/>
        <v>6.1124999999999998</v>
      </c>
      <c r="AK1577" s="10">
        <f>Q1577*(0.007*(2.5^3.39))+R1577*(0.0126*(7.5^3.0673))+S1577*(0.0126*(15^3.0673))+T1577*(0.0126*(25^3.0673))+U1577*(0.0126*(35^3.0673))</f>
        <v>244.49609871054292</v>
      </c>
    </row>
    <row r="1578" spans="1:37" s="13" customFormat="1" ht="12.75" customHeight="1">
      <c r="A1578" s="28">
        <v>117</v>
      </c>
      <c r="B1578" s="11">
        <v>7</v>
      </c>
      <c r="C1578" s="11">
        <v>2</v>
      </c>
      <c r="D1578" s="29">
        <v>39491</v>
      </c>
      <c r="E1578" s="6" t="s">
        <v>73</v>
      </c>
      <c r="F1578" s="11" t="s">
        <v>74</v>
      </c>
      <c r="G1578" s="4" t="s">
        <v>74</v>
      </c>
      <c r="H1578" s="11" t="s">
        <v>155</v>
      </c>
      <c r="I1578" s="11" t="s">
        <v>40</v>
      </c>
      <c r="J1578" s="11" t="s">
        <v>110</v>
      </c>
      <c r="K1578" s="11">
        <v>12</v>
      </c>
      <c r="L1578" s="4" t="str">
        <f t="shared" si="96"/>
        <v>10-15</v>
      </c>
      <c r="M1578" s="11" t="s">
        <v>42</v>
      </c>
      <c r="N1578" s="11">
        <v>4</v>
      </c>
      <c r="O1578" s="11" t="s">
        <v>125</v>
      </c>
      <c r="P1578" s="4" t="s">
        <v>56</v>
      </c>
      <c r="Q1578" s="30"/>
      <c r="R1578" s="30"/>
      <c r="S1578" s="30"/>
      <c r="T1578" s="30"/>
      <c r="U1578" s="26">
        <v>1</v>
      </c>
      <c r="V1578" s="30"/>
      <c r="W1578" s="30"/>
      <c r="X1578" s="30"/>
      <c r="Y1578" s="30"/>
      <c r="Z1578" s="30"/>
      <c r="AA1578" s="30"/>
      <c r="AB1578" s="30"/>
      <c r="AC1578" s="30"/>
      <c r="AD1578" s="30"/>
      <c r="AE1578" s="4">
        <f t="shared" si="97"/>
        <v>35</v>
      </c>
      <c r="AF1578" s="8">
        <f t="shared" si="98"/>
        <v>1</v>
      </c>
      <c r="AG1578" s="8">
        <v>767.46</v>
      </c>
      <c r="AH1578" s="4">
        <f t="shared" si="99"/>
        <v>2.5000000000000001E-2</v>
      </c>
      <c r="AI1578" s="4">
        <f t="shared" si="99"/>
        <v>19.186500000000002</v>
      </c>
      <c r="AJ1578" s="4"/>
      <c r="AK1578" s="10">
        <f>S1578*(0.0179*(15^3))+T1578*(0.0179*(25^3))+U1578*(0.0179*(35^3))</f>
        <v>767.46249999999998</v>
      </c>
    </row>
    <row r="1579" spans="1:37" ht="12.75" customHeight="1">
      <c r="A1579" s="28">
        <v>117</v>
      </c>
      <c r="B1579" s="11">
        <v>7</v>
      </c>
      <c r="C1579" s="11">
        <v>2</v>
      </c>
      <c r="D1579" s="29">
        <v>39491</v>
      </c>
      <c r="E1579" s="6" t="s">
        <v>73</v>
      </c>
      <c r="F1579" s="11" t="s">
        <v>74</v>
      </c>
      <c r="G1579" s="4" t="s">
        <v>74</v>
      </c>
      <c r="H1579" s="11" t="s">
        <v>155</v>
      </c>
      <c r="I1579" s="11" t="s">
        <v>40</v>
      </c>
      <c r="J1579" s="11" t="s">
        <v>110</v>
      </c>
      <c r="K1579" s="11">
        <v>12</v>
      </c>
      <c r="L1579" s="4" t="str">
        <f t="shared" si="96"/>
        <v>10-15</v>
      </c>
      <c r="M1579" s="11" t="s">
        <v>42</v>
      </c>
      <c r="N1579" s="11">
        <v>5</v>
      </c>
      <c r="O1579" s="4" t="s">
        <v>59</v>
      </c>
      <c r="P1579" s="6" t="s">
        <v>46</v>
      </c>
      <c r="Q1579" s="30"/>
      <c r="R1579" s="30">
        <v>4</v>
      </c>
      <c r="S1579" s="30">
        <v>3</v>
      </c>
      <c r="T1579" s="30"/>
      <c r="U1579" s="30"/>
      <c r="V1579" s="30"/>
      <c r="W1579" s="30"/>
      <c r="X1579" s="30"/>
      <c r="Y1579" s="30"/>
      <c r="Z1579" s="30"/>
      <c r="AA1579" s="30"/>
      <c r="AB1579" s="30"/>
      <c r="AC1579" s="30"/>
      <c r="AD1579" s="30"/>
      <c r="AE1579" s="4">
        <f t="shared" si="97"/>
        <v>10.7</v>
      </c>
      <c r="AF1579" s="8">
        <f t="shared" si="98"/>
        <v>7</v>
      </c>
      <c r="AG1579" s="8">
        <v>131.88999999999999</v>
      </c>
      <c r="AH1579" s="4">
        <f t="shared" si="99"/>
        <v>0.17499999999999999</v>
      </c>
      <c r="AI1579" s="4">
        <f t="shared" si="99"/>
        <v>3.2972499999999996</v>
      </c>
      <c r="AK1579" s="10">
        <f>Q1579*(0.0093*(2.5^3.07))+R1579*(0.0093*(7.5^3.07))+S1579*(0.0093*(15^3.07))+T1579*(0.0126*(25^3.0673))</f>
        <v>131.88722661801003</v>
      </c>
    </row>
    <row r="1580" spans="1:37" ht="12.75" customHeight="1">
      <c r="A1580" s="28">
        <v>117</v>
      </c>
      <c r="B1580" s="11">
        <v>7</v>
      </c>
      <c r="C1580" s="11">
        <v>2</v>
      </c>
      <c r="D1580" s="29">
        <v>39491</v>
      </c>
      <c r="E1580" s="6" t="s">
        <v>73</v>
      </c>
      <c r="F1580" s="11" t="s">
        <v>74</v>
      </c>
      <c r="G1580" s="4" t="s">
        <v>74</v>
      </c>
      <c r="H1580" s="11" t="s">
        <v>155</v>
      </c>
      <c r="I1580" s="11" t="s">
        <v>40</v>
      </c>
      <c r="J1580" s="11" t="s">
        <v>110</v>
      </c>
      <c r="K1580" s="11">
        <v>12</v>
      </c>
      <c r="L1580" s="4" t="str">
        <f t="shared" si="96"/>
        <v>10-15</v>
      </c>
      <c r="M1580" s="11" t="s">
        <v>42</v>
      </c>
      <c r="N1580" s="11">
        <v>6</v>
      </c>
      <c r="O1580" s="6" t="s">
        <v>79</v>
      </c>
      <c r="P1580" s="12" t="s">
        <v>54</v>
      </c>
      <c r="Q1580" s="30"/>
      <c r="R1580" s="30"/>
      <c r="S1580" s="30"/>
      <c r="T1580" s="30">
        <v>4</v>
      </c>
      <c r="U1580" s="30">
        <v>1</v>
      </c>
      <c r="V1580" s="30"/>
      <c r="W1580" s="30"/>
      <c r="X1580" s="30"/>
      <c r="Y1580" s="30"/>
      <c r="Z1580" s="30"/>
      <c r="AA1580" s="30"/>
      <c r="AB1580" s="30"/>
      <c r="AC1580" s="30"/>
      <c r="AD1580" s="30"/>
      <c r="AE1580" s="4">
        <f t="shared" si="97"/>
        <v>27</v>
      </c>
      <c r="AF1580" s="8">
        <f t="shared" si="98"/>
        <v>5</v>
      </c>
      <c r="AG1580" s="8">
        <v>2143.66</v>
      </c>
      <c r="AH1580" s="4">
        <f t="shared" si="99"/>
        <v>0.125</v>
      </c>
      <c r="AI1580" s="4">
        <f t="shared" si="99"/>
        <v>53.591499999999996</v>
      </c>
      <c r="AK1580" s="10">
        <f>Q1580*(0.024*(2.5^2.93))+R1580*(0.024*(7.5^2.93))+S1580*(0.0225*((15/1.03416)^3))+T1580*(0.0225*((25/1.03416)^3))+U1580*(0.0225*((35/1.03416)^3))</f>
        <v>2143.6649068992137</v>
      </c>
    </row>
    <row r="1581" spans="1:37" ht="12.75" customHeight="1">
      <c r="A1581" s="28">
        <v>117</v>
      </c>
      <c r="B1581" s="11">
        <v>7</v>
      </c>
      <c r="C1581" s="11">
        <v>2</v>
      </c>
      <c r="D1581" s="29">
        <v>39491</v>
      </c>
      <c r="E1581" s="6" t="s">
        <v>73</v>
      </c>
      <c r="F1581" s="11" t="s">
        <v>74</v>
      </c>
      <c r="G1581" s="4" t="s">
        <v>74</v>
      </c>
      <c r="H1581" s="11" t="s">
        <v>155</v>
      </c>
      <c r="I1581" s="11" t="s">
        <v>40</v>
      </c>
      <c r="J1581" s="11" t="s">
        <v>110</v>
      </c>
      <c r="K1581" s="11">
        <v>12</v>
      </c>
      <c r="L1581" s="4" t="str">
        <f t="shared" si="96"/>
        <v>10-15</v>
      </c>
      <c r="M1581" s="11" t="s">
        <v>42</v>
      </c>
      <c r="N1581" s="11">
        <v>7</v>
      </c>
      <c r="O1581" s="4" t="s">
        <v>77</v>
      </c>
      <c r="P1581" s="6" t="s">
        <v>48</v>
      </c>
      <c r="Q1581" s="30"/>
      <c r="R1581" s="30"/>
      <c r="S1581" s="30"/>
      <c r="T1581" s="26">
        <v>2</v>
      </c>
      <c r="U1581" s="30"/>
      <c r="V1581" s="30"/>
      <c r="W1581" s="30"/>
      <c r="X1581" s="30"/>
      <c r="Y1581" s="30"/>
      <c r="Z1581" s="30"/>
      <c r="AA1581" s="30"/>
      <c r="AB1581" s="30"/>
      <c r="AC1581" s="30"/>
      <c r="AD1581" s="30"/>
      <c r="AE1581" s="4">
        <f t="shared" si="97"/>
        <v>25</v>
      </c>
      <c r="AF1581" s="8">
        <f t="shared" si="98"/>
        <v>2</v>
      </c>
      <c r="AG1581" s="8">
        <v>846.81</v>
      </c>
      <c r="AH1581" s="4">
        <f t="shared" si="99"/>
        <v>0.05</v>
      </c>
      <c r="AI1581" s="4">
        <f t="shared" si="99"/>
        <v>21.170249999999999</v>
      </c>
      <c r="AK1581" s="10">
        <f>R1581*(0.0428*(7.5^2.858))+S1581*(0.0428*(15^2.858))+T1581*(0.0428*(25^2.858))+U1581*(0.0428*(35^2.858))</f>
        <v>846.81064635675693</v>
      </c>
    </row>
    <row r="1582" spans="1:37" ht="12.75" customHeight="1">
      <c r="A1582" s="28">
        <v>117</v>
      </c>
      <c r="B1582" s="11">
        <v>7</v>
      </c>
      <c r="C1582" s="11">
        <v>2</v>
      </c>
      <c r="D1582" s="29">
        <v>39491</v>
      </c>
      <c r="E1582" s="6" t="s">
        <v>73</v>
      </c>
      <c r="F1582" s="11" t="s">
        <v>74</v>
      </c>
      <c r="G1582" s="4" t="s">
        <v>74</v>
      </c>
      <c r="H1582" s="11" t="s">
        <v>155</v>
      </c>
      <c r="I1582" s="11" t="s">
        <v>40</v>
      </c>
      <c r="J1582" s="11" t="s">
        <v>110</v>
      </c>
      <c r="K1582" s="11">
        <v>12</v>
      </c>
      <c r="L1582" s="4" t="str">
        <f t="shared" si="96"/>
        <v>10-15</v>
      </c>
      <c r="M1582" s="11" t="s">
        <v>42</v>
      </c>
      <c r="N1582" s="11">
        <v>8</v>
      </c>
      <c r="O1582" s="4" t="s">
        <v>95</v>
      </c>
      <c r="P1582" s="6" t="s">
        <v>56</v>
      </c>
      <c r="Q1582" s="30"/>
      <c r="R1582" s="30"/>
      <c r="S1582" s="30"/>
      <c r="T1582" s="26">
        <v>2</v>
      </c>
      <c r="U1582" s="30"/>
      <c r="V1582" s="30"/>
      <c r="W1582" s="30"/>
      <c r="X1582" s="30"/>
      <c r="Y1582" s="30"/>
      <c r="Z1582" s="30"/>
      <c r="AA1582" s="30"/>
      <c r="AB1582" s="30"/>
      <c r="AC1582" s="30"/>
      <c r="AD1582" s="30"/>
      <c r="AE1582" s="4">
        <f t="shared" si="97"/>
        <v>25</v>
      </c>
      <c r="AF1582" s="8">
        <f t="shared" si="98"/>
        <v>2</v>
      </c>
      <c r="AG1582" s="8">
        <v>619.29999999999995</v>
      </c>
      <c r="AH1582" s="4">
        <f t="shared" si="99"/>
        <v>0.05</v>
      </c>
      <c r="AI1582" s="4">
        <f t="shared" si="99"/>
        <v>15.482499999999998</v>
      </c>
      <c r="AK1582" s="10">
        <f>S1582*(0.0204*(15^2.991))+T1582*(0.0204*(25^2.991))+U1582*(0.0204*(35^2.991))</f>
        <v>619.29664753055545</v>
      </c>
    </row>
    <row r="1583" spans="1:37" ht="12.75" customHeight="1">
      <c r="A1583" s="28">
        <v>117</v>
      </c>
      <c r="B1583" s="11">
        <v>7</v>
      </c>
      <c r="C1583" s="11">
        <v>2</v>
      </c>
      <c r="D1583" s="29">
        <v>39491</v>
      </c>
      <c r="E1583" s="6" t="s">
        <v>73</v>
      </c>
      <c r="F1583" s="11" t="s">
        <v>74</v>
      </c>
      <c r="G1583" s="4" t="s">
        <v>74</v>
      </c>
      <c r="H1583" s="11" t="s">
        <v>155</v>
      </c>
      <c r="I1583" s="11" t="s">
        <v>40</v>
      </c>
      <c r="J1583" s="11" t="s">
        <v>110</v>
      </c>
      <c r="K1583" s="11">
        <v>12</v>
      </c>
      <c r="L1583" s="4" t="str">
        <f t="shared" si="96"/>
        <v>10-15</v>
      </c>
      <c r="M1583" s="11" t="s">
        <v>42</v>
      </c>
      <c r="N1583" s="11">
        <v>9</v>
      </c>
      <c r="O1583" s="4" t="s">
        <v>83</v>
      </c>
      <c r="P1583" s="6" t="s">
        <v>84</v>
      </c>
      <c r="Q1583" s="30"/>
      <c r="R1583" s="30">
        <v>2</v>
      </c>
      <c r="S1583" s="30"/>
      <c r="T1583" s="30"/>
      <c r="U1583" s="30"/>
      <c r="V1583" s="30"/>
      <c r="W1583" s="30"/>
      <c r="X1583" s="30"/>
      <c r="Y1583" s="30"/>
      <c r="Z1583" s="30"/>
      <c r="AA1583" s="30"/>
      <c r="AB1583" s="30"/>
      <c r="AC1583" s="30"/>
      <c r="AD1583" s="30"/>
      <c r="AE1583" s="4">
        <f t="shared" si="97"/>
        <v>7.5</v>
      </c>
      <c r="AF1583" s="8">
        <f t="shared" si="98"/>
        <v>2</v>
      </c>
      <c r="AG1583" s="8">
        <v>24.61</v>
      </c>
      <c r="AH1583" s="4">
        <f t="shared" si="99"/>
        <v>0.05</v>
      </c>
      <c r="AI1583" s="4">
        <f t="shared" si="99"/>
        <v>0.61524999999999996</v>
      </c>
      <c r="AK1583" s="10">
        <f>Q1583*(0.0349*(2.5^2.9109))+R1583*(0.0349*(7.5^2.9109))+S1583*(0.0349*(15^2.9109))</f>
        <v>24.60771307139456</v>
      </c>
    </row>
    <row r="1584" spans="1:37" ht="12.75" customHeight="1">
      <c r="A1584" s="28">
        <v>117</v>
      </c>
      <c r="B1584" s="11">
        <v>7</v>
      </c>
      <c r="C1584" s="11">
        <v>2</v>
      </c>
      <c r="D1584" s="29">
        <v>39491</v>
      </c>
      <c r="E1584" s="6" t="s">
        <v>73</v>
      </c>
      <c r="F1584" s="11" t="s">
        <v>74</v>
      </c>
      <c r="G1584" s="4" t="s">
        <v>74</v>
      </c>
      <c r="H1584" s="11" t="s">
        <v>155</v>
      </c>
      <c r="I1584" s="11" t="s">
        <v>40</v>
      </c>
      <c r="J1584" s="11" t="s">
        <v>110</v>
      </c>
      <c r="K1584" s="11">
        <v>12</v>
      </c>
      <c r="L1584" s="4" t="str">
        <f t="shared" si="96"/>
        <v>10-15</v>
      </c>
      <c r="M1584" s="11" t="s">
        <v>42</v>
      </c>
      <c r="N1584" s="11">
        <v>10</v>
      </c>
      <c r="O1584" s="4" t="s">
        <v>68</v>
      </c>
      <c r="P1584" s="6" t="s">
        <v>46</v>
      </c>
      <c r="Q1584" s="30"/>
      <c r="R1584" s="30"/>
      <c r="S1584" s="30">
        <v>1</v>
      </c>
      <c r="T1584" s="30"/>
      <c r="U1584" s="30"/>
      <c r="V1584" s="30"/>
      <c r="W1584" s="30"/>
      <c r="X1584" s="30"/>
      <c r="Y1584" s="30"/>
      <c r="Z1584" s="30"/>
      <c r="AA1584" s="30"/>
      <c r="AB1584" s="30"/>
      <c r="AC1584" s="30"/>
      <c r="AD1584" s="30"/>
      <c r="AE1584" s="4">
        <f t="shared" si="97"/>
        <v>15</v>
      </c>
      <c r="AF1584" s="8">
        <f t="shared" si="98"/>
        <v>1</v>
      </c>
      <c r="AG1584" s="8">
        <v>39.630000000000003</v>
      </c>
      <c r="AH1584" s="4">
        <f t="shared" si="99"/>
        <v>2.5000000000000001E-2</v>
      </c>
      <c r="AI1584" s="4">
        <f t="shared" si="99"/>
        <v>0.99075000000000002</v>
      </c>
      <c r="AK1584" s="10">
        <f>Q1584*(0.0208*((2.5/1.21)^3))+R1584*(0.0208*((7.5/1.21)^3))+S1584*(0.0208*((15/1.21)^3))+T1584*(0.0079*(25^3.076))+U1584*(0.0079*(35^3.076))</f>
        <v>39.626069889775181</v>
      </c>
    </row>
    <row r="1585" spans="1:37" ht="12.75" customHeight="1">
      <c r="A1585" s="28">
        <v>117</v>
      </c>
      <c r="B1585" s="11">
        <v>7</v>
      </c>
      <c r="C1585" s="11">
        <v>2</v>
      </c>
      <c r="D1585" s="29">
        <v>39491</v>
      </c>
      <c r="E1585" s="6" t="s">
        <v>73</v>
      </c>
      <c r="F1585" s="11" t="s">
        <v>74</v>
      </c>
      <c r="G1585" s="4" t="s">
        <v>74</v>
      </c>
      <c r="H1585" s="11" t="s">
        <v>155</v>
      </c>
      <c r="I1585" s="11" t="s">
        <v>40</v>
      </c>
      <c r="J1585" s="11" t="s">
        <v>110</v>
      </c>
      <c r="K1585" s="11">
        <v>12</v>
      </c>
      <c r="L1585" s="4" t="str">
        <f t="shared" si="96"/>
        <v>10-15</v>
      </c>
      <c r="M1585" s="11" t="s">
        <v>42</v>
      </c>
      <c r="N1585" s="11">
        <v>11</v>
      </c>
      <c r="O1585" s="6" t="s">
        <v>53</v>
      </c>
      <c r="P1585" s="12" t="s">
        <v>54</v>
      </c>
      <c r="Q1585" s="30"/>
      <c r="R1585" s="30"/>
      <c r="S1585" s="30"/>
      <c r="T1585" s="26">
        <v>3</v>
      </c>
      <c r="U1585" s="30"/>
      <c r="V1585" s="30"/>
      <c r="W1585" s="30"/>
      <c r="X1585" s="30"/>
      <c r="Y1585" s="30"/>
      <c r="Z1585" s="30"/>
      <c r="AA1585" s="30"/>
      <c r="AB1585" s="30"/>
      <c r="AC1585" s="30"/>
      <c r="AD1585" s="30"/>
      <c r="AE1585" s="4">
        <f t="shared" si="97"/>
        <v>25</v>
      </c>
      <c r="AF1585" s="8">
        <f t="shared" si="98"/>
        <v>3</v>
      </c>
      <c r="AG1585" s="8">
        <v>768.71</v>
      </c>
      <c r="AH1585" s="4">
        <f t="shared" si="99"/>
        <v>7.4999999999999997E-2</v>
      </c>
      <c r="AI1585" s="4">
        <f t="shared" si="99"/>
        <v>19.217750000000002</v>
      </c>
      <c r="AK1585" s="10">
        <f>Q1585*(0.026*(2.5^2.87))+R1585*(0.026*(7.5^2.87))+S1585*(0.0236*((15/1.1)^2.975))+T1585*(0.0236*((25/1.1)^2.975))+U1585*(0.0236*((35/1.1)^2.975))</f>
        <v>768.70825544223442</v>
      </c>
    </row>
    <row r="1586" spans="1:37" ht="12.75" customHeight="1">
      <c r="A1586" s="28">
        <v>117</v>
      </c>
      <c r="B1586" s="11">
        <v>7</v>
      </c>
      <c r="C1586" s="11">
        <v>2</v>
      </c>
      <c r="D1586" s="29">
        <v>39491</v>
      </c>
      <c r="E1586" s="6" t="s">
        <v>73</v>
      </c>
      <c r="F1586" s="11" t="s">
        <v>74</v>
      </c>
      <c r="G1586" s="4" t="s">
        <v>74</v>
      </c>
      <c r="H1586" s="11" t="s">
        <v>155</v>
      </c>
      <c r="I1586" s="11" t="s">
        <v>40</v>
      </c>
      <c r="J1586" s="11" t="s">
        <v>110</v>
      </c>
      <c r="K1586" s="11">
        <v>12</v>
      </c>
      <c r="L1586" s="4" t="str">
        <f t="shared" si="96"/>
        <v>10-15</v>
      </c>
      <c r="M1586" s="11" t="s">
        <v>42</v>
      </c>
      <c r="N1586" s="11">
        <v>12</v>
      </c>
      <c r="O1586" s="4" t="s">
        <v>82</v>
      </c>
      <c r="P1586" s="6" t="s">
        <v>46</v>
      </c>
      <c r="Q1586" s="30"/>
      <c r="R1586" s="30"/>
      <c r="S1586" s="30"/>
      <c r="T1586" s="26">
        <v>1</v>
      </c>
      <c r="U1586" s="30"/>
      <c r="V1586" s="30"/>
      <c r="W1586" s="30"/>
      <c r="X1586" s="30"/>
      <c r="Y1586" s="30"/>
      <c r="Z1586" s="30"/>
      <c r="AA1586" s="30"/>
      <c r="AB1586" s="30"/>
      <c r="AC1586" s="30"/>
      <c r="AD1586" s="30"/>
      <c r="AE1586" s="4">
        <f t="shared" si="97"/>
        <v>25</v>
      </c>
      <c r="AF1586" s="8">
        <f t="shared" si="98"/>
        <v>1</v>
      </c>
      <c r="AG1586" s="8">
        <v>251.27</v>
      </c>
      <c r="AH1586" s="4">
        <f t="shared" si="99"/>
        <v>2.5000000000000001E-2</v>
      </c>
      <c r="AI1586" s="4">
        <f t="shared" si="99"/>
        <v>6.2817500000000006</v>
      </c>
      <c r="AK1586" s="10">
        <f>Q1586*(0.0121*((2.5/1.09)^3.161))+R1586*(0.0121*((7.5/1.09)^3.161))+S1586*(0.0335*(15^2.772))+T1586*(0.0335*(25^2.772))+U1586*(0.0335*(35^2.772))</f>
        <v>251.26645415008608</v>
      </c>
    </row>
    <row r="1587" spans="1:37" ht="12.75" customHeight="1">
      <c r="A1587" s="28">
        <v>117</v>
      </c>
      <c r="B1587" s="11">
        <v>7</v>
      </c>
      <c r="C1587" s="11">
        <v>2</v>
      </c>
      <c r="D1587" s="29">
        <v>39491</v>
      </c>
      <c r="E1587" s="6" t="s">
        <v>73</v>
      </c>
      <c r="F1587" s="11" t="s">
        <v>74</v>
      </c>
      <c r="G1587" s="4" t="s">
        <v>74</v>
      </c>
      <c r="H1587" s="11" t="s">
        <v>155</v>
      </c>
      <c r="I1587" s="11" t="s">
        <v>40</v>
      </c>
      <c r="J1587" s="11" t="s">
        <v>110</v>
      </c>
      <c r="K1587" s="11">
        <v>12</v>
      </c>
      <c r="L1587" s="4" t="str">
        <f t="shared" si="96"/>
        <v>10-15</v>
      </c>
      <c r="M1587" s="11" t="s">
        <v>42</v>
      </c>
      <c r="N1587" s="11">
        <v>13</v>
      </c>
      <c r="O1587" s="13" t="s">
        <v>97</v>
      </c>
      <c r="P1587" s="12" t="s">
        <v>46</v>
      </c>
      <c r="Q1587" s="30"/>
      <c r="R1587" s="30">
        <v>1</v>
      </c>
      <c r="S1587" s="30"/>
      <c r="T1587" s="30"/>
      <c r="U1587" s="30"/>
      <c r="V1587" s="30"/>
      <c r="W1587" s="30"/>
      <c r="X1587" s="30"/>
      <c r="Y1587" s="30"/>
      <c r="Z1587" s="30"/>
      <c r="AA1587" s="30"/>
      <c r="AB1587" s="30"/>
      <c r="AC1587" s="30"/>
      <c r="AD1587" s="30"/>
      <c r="AE1587" s="4">
        <f t="shared" si="97"/>
        <v>7.5</v>
      </c>
      <c r="AF1587" s="8">
        <f t="shared" si="98"/>
        <v>1</v>
      </c>
      <c r="AG1587" s="8">
        <v>2.59</v>
      </c>
      <c r="AH1587" s="4">
        <f t="shared" si="99"/>
        <v>2.5000000000000001E-2</v>
      </c>
      <c r="AI1587" s="4">
        <f t="shared" si="99"/>
        <v>6.4750000000000002E-2</v>
      </c>
      <c r="AK1587" s="10">
        <f>Q1587*(0.0026*(2.5^3.427))+R1587*(0.0026*(7.5^3.427))+S1587*(0.0026*(15^3.427))</f>
        <v>2.593034515359999</v>
      </c>
    </row>
    <row r="1588" spans="1:37" ht="12.75" customHeight="1">
      <c r="A1588" s="28">
        <v>117</v>
      </c>
      <c r="B1588" s="11">
        <v>7</v>
      </c>
      <c r="C1588" s="11">
        <v>2</v>
      </c>
      <c r="D1588" s="29">
        <v>39491</v>
      </c>
      <c r="E1588" s="6" t="s">
        <v>73</v>
      </c>
      <c r="F1588" s="11" t="s">
        <v>74</v>
      </c>
      <c r="G1588" s="4" t="s">
        <v>74</v>
      </c>
      <c r="H1588" s="11" t="s">
        <v>155</v>
      </c>
      <c r="I1588" s="11" t="s">
        <v>40</v>
      </c>
      <c r="J1588" s="11" t="s">
        <v>110</v>
      </c>
      <c r="K1588" s="11">
        <v>12</v>
      </c>
      <c r="L1588" s="4" t="str">
        <f t="shared" si="96"/>
        <v>10-15</v>
      </c>
      <c r="M1588" s="11" t="s">
        <v>42</v>
      </c>
      <c r="N1588" s="11">
        <v>14</v>
      </c>
      <c r="O1588" s="12" t="s">
        <v>71</v>
      </c>
      <c r="P1588" s="6" t="s">
        <v>46</v>
      </c>
      <c r="Q1588" s="30">
        <v>1</v>
      </c>
      <c r="R1588" s="30"/>
      <c r="S1588" s="30"/>
      <c r="T1588" s="30"/>
      <c r="U1588" s="30"/>
      <c r="V1588" s="30"/>
      <c r="W1588" s="30"/>
      <c r="X1588" s="30"/>
      <c r="Y1588" s="30"/>
      <c r="Z1588" s="30"/>
      <c r="AA1588" s="30"/>
      <c r="AB1588" s="30"/>
      <c r="AC1588" s="30"/>
      <c r="AD1588" s="30"/>
      <c r="AE1588" s="4">
        <f t="shared" si="97"/>
        <v>2.5</v>
      </c>
      <c r="AF1588" s="8">
        <f t="shared" si="98"/>
        <v>1</v>
      </c>
      <c r="AG1588" s="8">
        <v>0.14000000000000001</v>
      </c>
      <c r="AH1588" s="4">
        <f t="shared" si="99"/>
        <v>2.5000000000000001E-2</v>
      </c>
      <c r="AI1588" s="4">
        <f t="shared" si="99"/>
        <v>3.5000000000000005E-3</v>
      </c>
      <c r="AK1588" s="10">
        <f>Q1588*(0.0089*(2.5^3))+R1588*(0.0089*(7.5^3))</f>
        <v>0.13906250000000001</v>
      </c>
    </row>
    <row r="1589" spans="1:37" ht="12.75" customHeight="1">
      <c r="A1589" s="28">
        <v>118</v>
      </c>
      <c r="B1589" s="11">
        <v>7</v>
      </c>
      <c r="C1589" s="11">
        <v>2</v>
      </c>
      <c r="D1589" s="29">
        <v>39491</v>
      </c>
      <c r="E1589" s="6" t="s">
        <v>73</v>
      </c>
      <c r="F1589" s="11" t="s">
        <v>74</v>
      </c>
      <c r="G1589" s="4" t="s">
        <v>74</v>
      </c>
      <c r="H1589" s="11" t="s">
        <v>155</v>
      </c>
      <c r="I1589" s="11" t="s">
        <v>40</v>
      </c>
      <c r="J1589" s="11" t="s">
        <v>110</v>
      </c>
      <c r="K1589" s="11">
        <v>11</v>
      </c>
      <c r="L1589" s="4" t="str">
        <f t="shared" si="96"/>
        <v>10-15</v>
      </c>
      <c r="M1589" s="11" t="s">
        <v>76</v>
      </c>
      <c r="N1589" s="11">
        <v>1</v>
      </c>
      <c r="O1589" s="6" t="s">
        <v>53</v>
      </c>
      <c r="P1589" s="12" t="s">
        <v>54</v>
      </c>
      <c r="Q1589" s="30"/>
      <c r="R1589" s="30">
        <v>1</v>
      </c>
      <c r="S1589" s="30">
        <v>3</v>
      </c>
      <c r="T1589" s="30">
        <v>2</v>
      </c>
      <c r="U1589" s="30"/>
      <c r="V1589" s="30"/>
      <c r="W1589" s="30"/>
      <c r="X1589" s="30"/>
      <c r="Y1589" s="30"/>
      <c r="Z1589" s="30"/>
      <c r="AA1589" s="30"/>
      <c r="AB1589" s="30"/>
      <c r="AC1589" s="30"/>
      <c r="AD1589" s="30"/>
      <c r="AE1589" s="4">
        <f t="shared" si="97"/>
        <v>17.100000000000001</v>
      </c>
      <c r="AF1589" s="8">
        <f t="shared" si="98"/>
        <v>6</v>
      </c>
      <c r="AG1589" s="8">
        <v>689.09</v>
      </c>
      <c r="AH1589" s="4">
        <f t="shared" si="99"/>
        <v>0.15</v>
      </c>
      <c r="AI1589" s="4">
        <f t="shared" si="99"/>
        <v>17.227250000000002</v>
      </c>
      <c r="AK1589" s="10">
        <f>Q1589*(0.026*(2.5^2.87))+R1589*(0.026*(7.5^2.87))+S1589*(0.0236*((15/1.1)^2.975))+T1589*(0.0236*((25/1.1)^2.975))+U1589*(0.0236*((35/1.1)^2.975))</f>
        <v>689.08830326223404</v>
      </c>
    </row>
    <row r="1590" spans="1:37" ht="12.75" customHeight="1">
      <c r="A1590" s="11">
        <v>118</v>
      </c>
      <c r="B1590" s="11">
        <v>7</v>
      </c>
      <c r="C1590" s="11">
        <v>2</v>
      </c>
      <c r="D1590" s="29">
        <v>39491</v>
      </c>
      <c r="E1590" s="6" t="s">
        <v>73</v>
      </c>
      <c r="F1590" s="11" t="s">
        <v>74</v>
      </c>
      <c r="G1590" s="4" t="s">
        <v>74</v>
      </c>
      <c r="H1590" s="11" t="s">
        <v>155</v>
      </c>
      <c r="I1590" s="11" t="s">
        <v>40</v>
      </c>
      <c r="J1590" s="11" t="s">
        <v>110</v>
      </c>
      <c r="K1590" s="11">
        <v>11</v>
      </c>
      <c r="L1590" s="4" t="str">
        <f t="shared" si="96"/>
        <v>10-15</v>
      </c>
      <c r="M1590" s="11" t="s">
        <v>76</v>
      </c>
      <c r="N1590" s="11">
        <v>2</v>
      </c>
      <c r="O1590" s="4" t="s">
        <v>87</v>
      </c>
      <c r="P1590" s="6" t="s">
        <v>46</v>
      </c>
      <c r="Q1590" s="30"/>
      <c r="R1590" s="30"/>
      <c r="S1590" s="30">
        <v>13</v>
      </c>
      <c r="T1590" s="26">
        <v>6</v>
      </c>
      <c r="U1590" s="30"/>
      <c r="V1590" s="30"/>
      <c r="W1590" s="30"/>
      <c r="X1590" s="30"/>
      <c r="Y1590" s="30"/>
      <c r="Z1590" s="30"/>
      <c r="AA1590" s="30"/>
      <c r="AB1590" s="30"/>
      <c r="AC1590" s="30"/>
      <c r="AD1590" s="30"/>
      <c r="AE1590" s="4">
        <f t="shared" si="97"/>
        <v>18.2</v>
      </c>
      <c r="AF1590" s="8">
        <f t="shared" si="98"/>
        <v>19</v>
      </c>
      <c r="AG1590" s="8">
        <v>2207.7199999999998</v>
      </c>
      <c r="AH1590" s="4">
        <f t="shared" si="99"/>
        <v>0.47499999999999998</v>
      </c>
      <c r="AI1590" s="4">
        <f t="shared" si="99"/>
        <v>55.192999999999998</v>
      </c>
      <c r="AK1590" s="10">
        <f>Q1590*(0.0229*((2.5/1.08)^2.958))+R1590*(0.0229*((7.5/1.08)^2.958))+S1590*(0.0229*((15/1.08)^2.958))+T1590*(0.0229*((25/1.08)^2.958))+U1590*(0.0229*((35/1.08)^2.958))</f>
        <v>2207.7205694553713</v>
      </c>
    </row>
    <row r="1591" spans="1:37" ht="12.75" customHeight="1">
      <c r="A1591" s="11">
        <v>118</v>
      </c>
      <c r="B1591" s="11">
        <v>7</v>
      </c>
      <c r="C1591" s="11">
        <v>2</v>
      </c>
      <c r="D1591" s="29">
        <v>39491</v>
      </c>
      <c r="E1591" s="6" t="s">
        <v>73</v>
      </c>
      <c r="F1591" s="11" t="s">
        <v>74</v>
      </c>
      <c r="G1591" s="4" t="s">
        <v>74</v>
      </c>
      <c r="H1591" s="11" t="s">
        <v>155</v>
      </c>
      <c r="I1591" s="11" t="s">
        <v>40</v>
      </c>
      <c r="J1591" s="11" t="s">
        <v>110</v>
      </c>
      <c r="K1591" s="11">
        <v>11</v>
      </c>
      <c r="L1591" s="4" t="str">
        <f t="shared" si="96"/>
        <v>10-15</v>
      </c>
      <c r="M1591" s="11" t="s">
        <v>76</v>
      </c>
      <c r="N1591" s="11">
        <v>3</v>
      </c>
      <c r="O1591" s="4" t="s">
        <v>47</v>
      </c>
      <c r="P1591" s="12" t="s">
        <v>48</v>
      </c>
      <c r="Q1591" s="30"/>
      <c r="R1591" s="30">
        <v>1</v>
      </c>
      <c r="S1591" s="30"/>
      <c r="T1591" s="30"/>
      <c r="U1591" s="30"/>
      <c r="V1591" s="30"/>
      <c r="W1591" s="30"/>
      <c r="X1591" s="30"/>
      <c r="Y1591" s="30"/>
      <c r="Z1591" s="30"/>
      <c r="AA1591" s="30"/>
      <c r="AB1591" s="30"/>
      <c r="AC1591" s="30"/>
      <c r="AD1591" s="30"/>
      <c r="AE1591" s="4">
        <f t="shared" si="97"/>
        <v>7.5</v>
      </c>
      <c r="AF1591" s="8">
        <f t="shared" si="98"/>
        <v>1</v>
      </c>
      <c r="AG1591" s="8">
        <v>12.34</v>
      </c>
      <c r="AH1591" s="4">
        <f t="shared" si="99"/>
        <v>2.5000000000000001E-2</v>
      </c>
      <c r="AI1591" s="4">
        <f t="shared" si="99"/>
        <v>0.3085</v>
      </c>
      <c r="AJ1591" s="13"/>
      <c r="AK1591" s="10">
        <f>Q1591*(0.0251*(2.5^3.076))+R1591*(0.0251*(7.5^3.076))+S1591*(0.0251*(15^3.076))</f>
        <v>12.341335752240466</v>
      </c>
    </row>
    <row r="1592" spans="1:37" ht="12.75" customHeight="1">
      <c r="A1592" s="11">
        <v>118</v>
      </c>
      <c r="B1592" s="11">
        <v>7</v>
      </c>
      <c r="C1592" s="11">
        <v>2</v>
      </c>
      <c r="D1592" s="29">
        <v>39491</v>
      </c>
      <c r="E1592" s="6" t="s">
        <v>73</v>
      </c>
      <c r="F1592" s="11" t="s">
        <v>74</v>
      </c>
      <c r="G1592" s="4" t="s">
        <v>74</v>
      </c>
      <c r="H1592" s="11" t="s">
        <v>155</v>
      </c>
      <c r="I1592" s="11" t="s">
        <v>40</v>
      </c>
      <c r="J1592" s="11" t="s">
        <v>110</v>
      </c>
      <c r="K1592" s="11">
        <v>11</v>
      </c>
      <c r="L1592" s="4" t="str">
        <f t="shared" si="96"/>
        <v>10-15</v>
      </c>
      <c r="M1592" s="11" t="s">
        <v>76</v>
      </c>
      <c r="N1592" s="11">
        <v>4</v>
      </c>
      <c r="O1592" s="4" t="s">
        <v>59</v>
      </c>
      <c r="P1592" s="6" t="s">
        <v>46</v>
      </c>
      <c r="Q1592" s="30"/>
      <c r="R1592" s="30"/>
      <c r="S1592" s="30">
        <v>2</v>
      </c>
      <c r="T1592" s="30"/>
      <c r="U1592" s="30"/>
      <c r="V1592" s="30"/>
      <c r="W1592" s="30"/>
      <c r="X1592" s="30"/>
      <c r="Y1592" s="30"/>
      <c r="Z1592" s="30"/>
      <c r="AA1592" s="30"/>
      <c r="AB1592" s="30"/>
      <c r="AC1592" s="30"/>
      <c r="AD1592" s="30"/>
      <c r="AE1592" s="4">
        <f t="shared" si="97"/>
        <v>15</v>
      </c>
      <c r="AF1592" s="8">
        <f t="shared" si="98"/>
        <v>2</v>
      </c>
      <c r="AG1592" s="8">
        <v>75.88</v>
      </c>
      <c r="AH1592" s="4">
        <f t="shared" si="99"/>
        <v>0.05</v>
      </c>
      <c r="AI1592" s="4">
        <f t="shared" si="99"/>
        <v>1.8969999999999998</v>
      </c>
      <c r="AK1592" s="10">
        <f>Q1592*(0.0093*(2.5^3.07))+R1592*(0.0093*(7.5^3.07))+S1592*(0.0093*(15^3.07))+T1592*(0.0126*(25^3.0673))</f>
        <v>75.877516795849473</v>
      </c>
    </row>
    <row r="1593" spans="1:37" ht="12.75" customHeight="1">
      <c r="A1593" s="11">
        <v>118</v>
      </c>
      <c r="B1593" s="11">
        <v>7</v>
      </c>
      <c r="C1593" s="11">
        <v>2</v>
      </c>
      <c r="D1593" s="29">
        <v>39491</v>
      </c>
      <c r="E1593" s="6" t="s">
        <v>73</v>
      </c>
      <c r="F1593" s="11" t="s">
        <v>74</v>
      </c>
      <c r="G1593" s="4" t="s">
        <v>74</v>
      </c>
      <c r="H1593" s="11" t="s">
        <v>155</v>
      </c>
      <c r="I1593" s="11" t="s">
        <v>40</v>
      </c>
      <c r="J1593" s="11" t="s">
        <v>110</v>
      </c>
      <c r="K1593" s="11">
        <v>11</v>
      </c>
      <c r="L1593" s="4" t="str">
        <f t="shared" si="96"/>
        <v>10-15</v>
      </c>
      <c r="M1593" s="11" t="s">
        <v>76</v>
      </c>
      <c r="N1593" s="11">
        <v>5</v>
      </c>
      <c r="O1593" s="4" t="s">
        <v>77</v>
      </c>
      <c r="P1593" s="6" t="s">
        <v>48</v>
      </c>
      <c r="Q1593" s="30"/>
      <c r="R1593" s="30"/>
      <c r="S1593" s="30"/>
      <c r="T1593" s="30">
        <v>1</v>
      </c>
      <c r="U1593" s="30"/>
      <c r="V1593" s="30"/>
      <c r="W1593" s="30"/>
      <c r="X1593" s="30"/>
      <c r="Y1593" s="30"/>
      <c r="Z1593" s="30"/>
      <c r="AA1593" s="30"/>
      <c r="AB1593" s="30"/>
      <c r="AC1593" s="30"/>
      <c r="AD1593" s="30"/>
      <c r="AE1593" s="4">
        <f t="shared" si="97"/>
        <v>25</v>
      </c>
      <c r="AF1593" s="8">
        <f t="shared" si="98"/>
        <v>1</v>
      </c>
      <c r="AG1593" s="8">
        <v>423.41</v>
      </c>
      <c r="AH1593" s="4">
        <f t="shared" si="99"/>
        <v>2.5000000000000001E-2</v>
      </c>
      <c r="AI1593" s="4">
        <f t="shared" si="99"/>
        <v>10.58525</v>
      </c>
      <c r="AK1593" s="10">
        <f>R1593*(0.0428*(7.5^2.858))+S1593*(0.0428*(15^2.858))+T1593*(0.0428*(25^2.858))+U1593*(0.0428*(35^2.858))</f>
        <v>423.40532317837847</v>
      </c>
    </row>
    <row r="1594" spans="1:37" ht="12.75" customHeight="1">
      <c r="A1594" s="11">
        <v>118</v>
      </c>
      <c r="B1594" s="11">
        <v>7</v>
      </c>
      <c r="C1594" s="11">
        <v>2</v>
      </c>
      <c r="D1594" s="29">
        <v>39491</v>
      </c>
      <c r="E1594" s="6" t="s">
        <v>73</v>
      </c>
      <c r="F1594" s="11" t="s">
        <v>74</v>
      </c>
      <c r="G1594" s="4" t="s">
        <v>74</v>
      </c>
      <c r="H1594" s="11" t="s">
        <v>155</v>
      </c>
      <c r="I1594" s="11" t="s">
        <v>40</v>
      </c>
      <c r="J1594" s="11" t="s">
        <v>110</v>
      </c>
      <c r="K1594" s="11">
        <v>11</v>
      </c>
      <c r="L1594" s="4" t="str">
        <f t="shared" si="96"/>
        <v>10-15</v>
      </c>
      <c r="M1594" s="11" t="s">
        <v>76</v>
      </c>
      <c r="N1594" s="11">
        <v>6</v>
      </c>
      <c r="O1594" s="6" t="s">
        <v>79</v>
      </c>
      <c r="P1594" s="12" t="s">
        <v>54</v>
      </c>
      <c r="Q1594" s="30"/>
      <c r="R1594" s="30"/>
      <c r="S1594" s="26">
        <v>8</v>
      </c>
      <c r="T1594" s="26">
        <v>10</v>
      </c>
      <c r="U1594" s="30"/>
      <c r="V1594" s="30"/>
      <c r="W1594" s="30"/>
      <c r="X1594" s="30"/>
      <c r="Y1594" s="30"/>
      <c r="Z1594" s="30"/>
      <c r="AA1594" s="30"/>
      <c r="AB1594" s="30"/>
      <c r="AC1594" s="30"/>
      <c r="AD1594" s="30"/>
      <c r="AE1594" s="4">
        <f t="shared" si="97"/>
        <v>20.6</v>
      </c>
      <c r="AF1594" s="8">
        <f t="shared" si="98"/>
        <v>18</v>
      </c>
      <c r="AG1594" s="8">
        <v>3727.89</v>
      </c>
      <c r="AH1594" s="4">
        <f t="shared" si="99"/>
        <v>0.45</v>
      </c>
      <c r="AI1594" s="4">
        <f t="shared" si="99"/>
        <v>93.197249999999997</v>
      </c>
      <c r="AK1594" s="10">
        <f>Q1594*(0.024*(2.5^2.93))+R1594*(0.024*(7.5^2.93))+S1594*(0.0225*((15/1.03416)^3))+T1594*(0.0225*((25/1.03416)^3))+U1594*(0.0225*((35/1.03416)^3))</f>
        <v>3727.8917598033768</v>
      </c>
    </row>
    <row r="1595" spans="1:37" ht="12.75" customHeight="1">
      <c r="A1595" s="11">
        <v>118</v>
      </c>
      <c r="B1595" s="11">
        <v>7</v>
      </c>
      <c r="C1595" s="11">
        <v>2</v>
      </c>
      <c r="D1595" s="29">
        <v>39491</v>
      </c>
      <c r="E1595" s="6" t="s">
        <v>73</v>
      </c>
      <c r="F1595" s="11" t="s">
        <v>74</v>
      </c>
      <c r="G1595" s="4" t="s">
        <v>74</v>
      </c>
      <c r="H1595" s="11" t="s">
        <v>155</v>
      </c>
      <c r="I1595" s="11" t="s">
        <v>40</v>
      </c>
      <c r="J1595" s="11" t="s">
        <v>110</v>
      </c>
      <c r="K1595" s="11">
        <v>11</v>
      </c>
      <c r="L1595" s="4" t="str">
        <f t="shared" si="96"/>
        <v>10-15</v>
      </c>
      <c r="M1595" s="11" t="s">
        <v>76</v>
      </c>
      <c r="N1595" s="11">
        <v>7</v>
      </c>
      <c r="O1595" s="4" t="s">
        <v>69</v>
      </c>
      <c r="P1595" s="12" t="s">
        <v>48</v>
      </c>
      <c r="Q1595" s="30"/>
      <c r="R1595" s="30"/>
      <c r="S1595" s="26">
        <v>3</v>
      </c>
      <c r="T1595" s="30"/>
      <c r="U1595" s="30"/>
      <c r="V1595" s="30"/>
      <c r="W1595" s="30"/>
      <c r="X1595" s="30"/>
      <c r="Y1595" s="30"/>
      <c r="Z1595" s="30"/>
      <c r="AA1595" s="30"/>
      <c r="AB1595" s="30"/>
      <c r="AC1595" s="30"/>
      <c r="AD1595" s="30"/>
      <c r="AE1595" s="4">
        <f t="shared" si="97"/>
        <v>15</v>
      </c>
      <c r="AF1595" s="8">
        <f t="shared" si="98"/>
        <v>3</v>
      </c>
      <c r="AG1595" s="8">
        <v>328.4</v>
      </c>
      <c r="AH1595" s="4">
        <f t="shared" si="99"/>
        <v>7.4999999999999997E-2</v>
      </c>
      <c r="AI1595" s="4">
        <f t="shared" si="99"/>
        <v>8.2099999999999991</v>
      </c>
      <c r="AK1595" s="10">
        <f>Q1595*(0.029*(2.5^2.98))+R1595*(0.029*(7.5^2.98))+S1595*(0.0222*(15^3.14))</f>
        <v>328.39821102842569</v>
      </c>
    </row>
    <row r="1596" spans="1:37" ht="12.75" customHeight="1">
      <c r="A1596" s="11">
        <v>118</v>
      </c>
      <c r="B1596" s="11">
        <v>7</v>
      </c>
      <c r="C1596" s="11">
        <v>2</v>
      </c>
      <c r="D1596" s="29">
        <v>39491</v>
      </c>
      <c r="E1596" s="6" t="s">
        <v>73</v>
      </c>
      <c r="F1596" s="11" t="s">
        <v>74</v>
      </c>
      <c r="G1596" s="4" t="s">
        <v>74</v>
      </c>
      <c r="H1596" s="11" t="s">
        <v>155</v>
      </c>
      <c r="I1596" s="11" t="s">
        <v>40</v>
      </c>
      <c r="J1596" s="11" t="s">
        <v>110</v>
      </c>
      <c r="K1596" s="11">
        <v>11</v>
      </c>
      <c r="L1596" s="4" t="str">
        <f t="shared" si="96"/>
        <v>10-15</v>
      </c>
      <c r="M1596" s="11" t="s">
        <v>76</v>
      </c>
      <c r="N1596" s="11">
        <v>8</v>
      </c>
      <c r="O1596" s="4" t="s">
        <v>58</v>
      </c>
      <c r="P1596" s="12" t="s">
        <v>46</v>
      </c>
      <c r="Q1596" s="30"/>
      <c r="R1596" s="30"/>
      <c r="S1596" s="30"/>
      <c r="T1596" s="30">
        <v>3</v>
      </c>
      <c r="U1596" s="30"/>
      <c r="V1596" s="30"/>
      <c r="W1596" s="30"/>
      <c r="X1596" s="30"/>
      <c r="Y1596" s="30"/>
      <c r="Z1596" s="30"/>
      <c r="AA1596" s="30"/>
      <c r="AB1596" s="30"/>
      <c r="AC1596" s="30"/>
      <c r="AD1596" s="30"/>
      <c r="AE1596" s="4">
        <f t="shared" si="97"/>
        <v>25</v>
      </c>
      <c r="AF1596" s="8">
        <f t="shared" si="98"/>
        <v>3</v>
      </c>
      <c r="AG1596" s="8">
        <v>634.17999999999995</v>
      </c>
      <c r="AH1596" s="4">
        <f t="shared" si="99"/>
        <v>7.4999999999999997E-2</v>
      </c>
      <c r="AI1596" s="4">
        <f t="shared" si="99"/>
        <v>15.854499999999998</v>
      </c>
      <c r="AK1596" s="10">
        <f>Q1596*(0.0145*((2.5/1.08175)^3.053))+R1596*(0.0145*((7.5/1.08175)^3.053))+S1596*(0.0145*((15/1.08175)^3.053))+T1596*(0.0145*((25/1.08175)^3.053))+U1596*(0.0145*((35/1.08175)^3.053))+V1596*(0.0145*((45/1.08175)^3.053))+W1596*(0.0145*((55/1.08175)^3.053))</f>
        <v>634.17726094836223</v>
      </c>
    </row>
    <row r="1597" spans="1:37" s="12" customFormat="1" ht="12.75" customHeight="1">
      <c r="A1597" s="11">
        <v>118</v>
      </c>
      <c r="B1597" s="11">
        <v>7</v>
      </c>
      <c r="C1597" s="11">
        <v>2</v>
      </c>
      <c r="D1597" s="29">
        <v>39491</v>
      </c>
      <c r="E1597" s="6" t="s">
        <v>73</v>
      </c>
      <c r="F1597" s="11" t="s">
        <v>74</v>
      </c>
      <c r="G1597" s="4" t="s">
        <v>74</v>
      </c>
      <c r="H1597" s="11" t="s">
        <v>155</v>
      </c>
      <c r="I1597" s="11" t="s">
        <v>40</v>
      </c>
      <c r="J1597" s="11" t="s">
        <v>110</v>
      </c>
      <c r="K1597" s="11">
        <v>11</v>
      </c>
      <c r="L1597" s="4" t="str">
        <f t="shared" si="96"/>
        <v>10-15</v>
      </c>
      <c r="M1597" s="11" t="s">
        <v>76</v>
      </c>
      <c r="N1597" s="11">
        <v>9</v>
      </c>
      <c r="O1597" s="4" t="s">
        <v>107</v>
      </c>
      <c r="P1597" s="6" t="s">
        <v>54</v>
      </c>
      <c r="Q1597" s="30"/>
      <c r="R1597" s="30"/>
      <c r="S1597" s="30"/>
      <c r="T1597" s="26">
        <v>1</v>
      </c>
      <c r="U1597" s="30"/>
      <c r="V1597" s="30"/>
      <c r="W1597" s="30"/>
      <c r="X1597" s="30"/>
      <c r="Y1597" s="30"/>
      <c r="Z1597" s="30"/>
      <c r="AA1597" s="30"/>
      <c r="AB1597" s="30"/>
      <c r="AC1597" s="30"/>
      <c r="AD1597" s="30"/>
      <c r="AE1597" s="4">
        <f t="shared" si="97"/>
        <v>25</v>
      </c>
      <c r="AF1597" s="8">
        <f t="shared" si="98"/>
        <v>1</v>
      </c>
      <c r="AG1597" s="8">
        <v>274.51</v>
      </c>
      <c r="AH1597" s="4">
        <f t="shared" si="99"/>
        <v>2.5000000000000001E-2</v>
      </c>
      <c r="AI1597" s="4">
        <f t="shared" si="99"/>
        <v>6.8627500000000001</v>
      </c>
      <c r="AJ1597" s="4"/>
      <c r="AK1597" s="10">
        <f>R1597*(0.0144*(7.5^3.1))+S1597*(0.0162*(15^3.0252))+T1597*(0.0162*(25^3.0252))+U1597*(0.0162*(35^3.0252))+V1597*(0.0162*(45^3.0252))</f>
        <v>274.51313450729776</v>
      </c>
    </row>
    <row r="1598" spans="1:37" ht="12.75" customHeight="1">
      <c r="A1598" s="11">
        <v>118</v>
      </c>
      <c r="B1598" s="11">
        <v>7</v>
      </c>
      <c r="C1598" s="11">
        <v>2</v>
      </c>
      <c r="D1598" s="29">
        <v>39491</v>
      </c>
      <c r="E1598" s="6" t="s">
        <v>73</v>
      </c>
      <c r="F1598" s="11" t="s">
        <v>74</v>
      </c>
      <c r="G1598" s="4" t="s">
        <v>74</v>
      </c>
      <c r="H1598" s="11" t="s">
        <v>155</v>
      </c>
      <c r="I1598" s="11" t="s">
        <v>40</v>
      </c>
      <c r="J1598" s="11" t="s">
        <v>110</v>
      </c>
      <c r="K1598" s="11">
        <v>11</v>
      </c>
      <c r="L1598" s="4" t="str">
        <f t="shared" si="96"/>
        <v>10-15</v>
      </c>
      <c r="M1598" s="11" t="s">
        <v>76</v>
      </c>
      <c r="N1598" s="11">
        <v>10</v>
      </c>
      <c r="O1598" s="4" t="s">
        <v>68</v>
      </c>
      <c r="P1598" s="6" t="s">
        <v>46</v>
      </c>
      <c r="Q1598" s="30"/>
      <c r="R1598" s="30"/>
      <c r="S1598" s="30"/>
      <c r="T1598" s="26">
        <v>2</v>
      </c>
      <c r="U1598" s="30"/>
      <c r="V1598" s="30"/>
      <c r="W1598" s="30"/>
      <c r="X1598" s="30"/>
      <c r="Y1598" s="30"/>
      <c r="Z1598" s="30"/>
      <c r="AA1598" s="30"/>
      <c r="AB1598" s="30"/>
      <c r="AC1598" s="30"/>
      <c r="AD1598" s="30"/>
      <c r="AE1598" s="4">
        <f t="shared" si="97"/>
        <v>25</v>
      </c>
      <c r="AF1598" s="8">
        <f t="shared" si="98"/>
        <v>2</v>
      </c>
      <c r="AG1598" s="8">
        <v>315.3</v>
      </c>
      <c r="AH1598" s="4">
        <f t="shared" si="99"/>
        <v>0.05</v>
      </c>
      <c r="AI1598" s="4">
        <f t="shared" si="99"/>
        <v>7.8825000000000003</v>
      </c>
      <c r="AK1598" s="10">
        <f>Q1598*(0.0208*((2.5/1.21)^3))+R1598*(0.0208*((7.5/1.21)^3))+S1598*(0.0208*((15/1.21)^3))+T1598*(0.0079*(25^3.076))+U1598*(0.0079*(35^3.076))</f>
        <v>315.29751916451954</v>
      </c>
    </row>
    <row r="1599" spans="1:37" ht="12.75" customHeight="1">
      <c r="A1599" s="11">
        <v>118</v>
      </c>
      <c r="B1599" s="11">
        <v>7</v>
      </c>
      <c r="C1599" s="11">
        <v>2</v>
      </c>
      <c r="D1599" s="29">
        <v>39491</v>
      </c>
      <c r="E1599" s="6" t="s">
        <v>73</v>
      </c>
      <c r="F1599" s="11" t="s">
        <v>74</v>
      </c>
      <c r="G1599" s="4" t="s">
        <v>74</v>
      </c>
      <c r="H1599" s="11" t="s">
        <v>155</v>
      </c>
      <c r="I1599" s="11" t="s">
        <v>40</v>
      </c>
      <c r="J1599" s="11" t="s">
        <v>110</v>
      </c>
      <c r="K1599" s="11">
        <v>11</v>
      </c>
      <c r="L1599" s="4" t="str">
        <f t="shared" si="96"/>
        <v>10-15</v>
      </c>
      <c r="M1599" s="11" t="s">
        <v>76</v>
      </c>
      <c r="N1599" s="11">
        <v>11</v>
      </c>
      <c r="O1599" s="11" t="s">
        <v>45</v>
      </c>
      <c r="P1599" s="6" t="s">
        <v>46</v>
      </c>
      <c r="Q1599" s="30"/>
      <c r="R1599" s="30"/>
      <c r="S1599" s="30"/>
      <c r="T1599" s="26">
        <v>1</v>
      </c>
      <c r="U1599" s="30"/>
      <c r="V1599" s="30"/>
      <c r="W1599" s="30"/>
      <c r="X1599" s="30"/>
      <c r="Y1599" s="30"/>
      <c r="Z1599" s="30"/>
      <c r="AA1599" s="30"/>
      <c r="AB1599" s="30"/>
      <c r="AC1599" s="30"/>
      <c r="AD1599" s="30"/>
      <c r="AE1599" s="4">
        <f t="shared" si="97"/>
        <v>25</v>
      </c>
      <c r="AF1599" s="8">
        <f t="shared" si="98"/>
        <v>1</v>
      </c>
      <c r="AG1599" s="8">
        <v>303.7</v>
      </c>
      <c r="AH1599" s="4">
        <f t="shared" si="99"/>
        <v>2.5000000000000001E-2</v>
      </c>
      <c r="AI1599" s="4">
        <f t="shared" si="99"/>
        <v>7.5924999999999994</v>
      </c>
      <c r="AK1599" s="10">
        <f>Q1599*(0.039*((2.5/1.15)^2.91))+S1599*(0.039*((15/1.15)^2.91))+T1599*(0.039*((25/1.15)^2.91))+U1599*(0.039*((35/1.15)^2.91))</f>
        <v>303.69617132395854</v>
      </c>
    </row>
    <row r="1600" spans="1:37" ht="12.75" customHeight="1">
      <c r="A1600" s="11">
        <v>118</v>
      </c>
      <c r="B1600" s="11">
        <v>7</v>
      </c>
      <c r="C1600" s="11">
        <v>2</v>
      </c>
      <c r="D1600" s="29">
        <v>39491</v>
      </c>
      <c r="E1600" s="6" t="s">
        <v>73</v>
      </c>
      <c r="F1600" s="11" t="s">
        <v>74</v>
      </c>
      <c r="G1600" s="4" t="s">
        <v>74</v>
      </c>
      <c r="H1600" s="11" t="s">
        <v>155</v>
      </c>
      <c r="I1600" s="11" t="s">
        <v>40</v>
      </c>
      <c r="J1600" s="11" t="s">
        <v>110</v>
      </c>
      <c r="K1600" s="11">
        <v>11</v>
      </c>
      <c r="L1600" s="4" t="str">
        <f t="shared" si="96"/>
        <v>10-15</v>
      </c>
      <c r="M1600" s="11" t="s">
        <v>76</v>
      </c>
      <c r="N1600" s="11">
        <v>12</v>
      </c>
      <c r="O1600" s="12" t="s">
        <v>71</v>
      </c>
      <c r="P1600" s="6" t="s">
        <v>46</v>
      </c>
      <c r="Q1600" s="30">
        <v>3</v>
      </c>
      <c r="R1600" s="30"/>
      <c r="S1600" s="30"/>
      <c r="T1600" s="30"/>
      <c r="U1600" s="30"/>
      <c r="V1600" s="30"/>
      <c r="W1600" s="30"/>
      <c r="X1600" s="30"/>
      <c r="Y1600" s="30"/>
      <c r="Z1600" s="30"/>
      <c r="AA1600" s="30"/>
      <c r="AB1600" s="30"/>
      <c r="AC1600" s="30"/>
      <c r="AD1600" s="30"/>
      <c r="AE1600" s="4">
        <f t="shared" si="97"/>
        <v>2.5</v>
      </c>
      <c r="AF1600" s="8">
        <f t="shared" si="98"/>
        <v>3</v>
      </c>
      <c r="AG1600" s="8">
        <v>0.42</v>
      </c>
      <c r="AH1600" s="4">
        <f t="shared" si="99"/>
        <v>7.4999999999999997E-2</v>
      </c>
      <c r="AI1600" s="4">
        <f t="shared" si="99"/>
        <v>1.0499999999999999E-2</v>
      </c>
      <c r="AK1600" s="10">
        <f>Q1600*(0.0089*(2.5^3))+R1600*(0.0089*(7.5^3))</f>
        <v>0.41718750000000004</v>
      </c>
    </row>
    <row r="1601" spans="1:37" ht="12.75" customHeight="1">
      <c r="A1601" s="11">
        <v>118</v>
      </c>
      <c r="B1601" s="11">
        <v>7</v>
      </c>
      <c r="C1601" s="11">
        <v>2</v>
      </c>
      <c r="D1601" s="29">
        <v>39491</v>
      </c>
      <c r="E1601" s="6" t="s">
        <v>73</v>
      </c>
      <c r="F1601" s="11" t="s">
        <v>74</v>
      </c>
      <c r="G1601" s="4" t="s">
        <v>74</v>
      </c>
      <c r="H1601" s="11" t="s">
        <v>155</v>
      </c>
      <c r="I1601" s="11" t="s">
        <v>40</v>
      </c>
      <c r="J1601" s="11" t="s">
        <v>110</v>
      </c>
      <c r="K1601" s="11">
        <v>11</v>
      </c>
      <c r="L1601" s="4" t="str">
        <f t="shared" si="96"/>
        <v>10-15</v>
      </c>
      <c r="M1601" s="11" t="s">
        <v>76</v>
      </c>
      <c r="N1601" s="11">
        <v>13</v>
      </c>
      <c r="O1601" s="12" t="s">
        <v>55</v>
      </c>
      <c r="P1601" s="6" t="s">
        <v>56</v>
      </c>
      <c r="Q1601" s="30">
        <v>3</v>
      </c>
      <c r="R1601" s="30"/>
      <c r="S1601" s="30"/>
      <c r="T1601" s="30"/>
      <c r="U1601" s="30"/>
      <c r="V1601" s="30"/>
      <c r="W1601" s="30"/>
      <c r="X1601" s="30"/>
      <c r="Y1601" s="30"/>
      <c r="Z1601" s="30"/>
      <c r="AA1601" s="30"/>
      <c r="AB1601" s="30"/>
      <c r="AC1601" s="30"/>
      <c r="AD1601" s="30"/>
      <c r="AE1601" s="4">
        <f t="shared" si="97"/>
        <v>2.5</v>
      </c>
      <c r="AF1601" s="8">
        <f t="shared" si="98"/>
        <v>3</v>
      </c>
      <c r="AG1601" s="8">
        <v>0.52</v>
      </c>
      <c r="AH1601" s="4">
        <f t="shared" si="99"/>
        <v>7.4999999999999997E-2</v>
      </c>
      <c r="AI1601" s="4">
        <f t="shared" si="99"/>
        <v>1.3000000000000001E-2</v>
      </c>
      <c r="AK1601" s="10">
        <f>Q1601*(0.0109*(2.5^3.0249))+R1601*(0.0109*(7.5^3.0249))</f>
        <v>0.52272886796596185</v>
      </c>
    </row>
    <row r="1602" spans="1:37" ht="12.75" customHeight="1">
      <c r="A1602" s="11">
        <v>118</v>
      </c>
      <c r="B1602" s="11">
        <v>7</v>
      </c>
      <c r="C1602" s="11">
        <v>2</v>
      </c>
      <c r="D1602" s="29">
        <v>39491</v>
      </c>
      <c r="E1602" s="6" t="s">
        <v>73</v>
      </c>
      <c r="F1602" s="11" t="s">
        <v>74</v>
      </c>
      <c r="G1602" s="4" t="s">
        <v>74</v>
      </c>
      <c r="H1602" s="11" t="s">
        <v>155</v>
      </c>
      <c r="I1602" s="11" t="s">
        <v>40</v>
      </c>
      <c r="J1602" s="11" t="s">
        <v>110</v>
      </c>
      <c r="K1602" s="11">
        <v>11</v>
      </c>
      <c r="L1602" s="4" t="str">
        <f t="shared" ref="L1602:L1665" si="100">IF(K1602&lt;=5,"0-5",IF(K1602&lt;=10,"5-10",IF(K1602&lt;=15,"10-15",IF(K1602&lt;=20,"15-20",IF(K1602&lt;=25,"20-25",IF(K1602&lt;=30,"25-30",IF(K1602&lt;=35,"30-35","35-40")))))))</f>
        <v>10-15</v>
      </c>
      <c r="M1602" s="11" t="s">
        <v>76</v>
      </c>
      <c r="N1602" s="11">
        <v>14</v>
      </c>
      <c r="O1602" s="12" t="s">
        <v>86</v>
      </c>
      <c r="P1602" s="6" t="s">
        <v>44</v>
      </c>
      <c r="Q1602" s="30"/>
      <c r="R1602" s="30"/>
      <c r="S1602" s="30">
        <v>1</v>
      </c>
      <c r="T1602" s="30"/>
      <c r="U1602" s="30"/>
      <c r="V1602" s="30"/>
      <c r="W1602" s="30"/>
      <c r="X1602" s="30"/>
      <c r="Y1602" s="30"/>
      <c r="Z1602" s="30"/>
      <c r="AA1602" s="30"/>
      <c r="AB1602" s="30"/>
      <c r="AC1602" s="30"/>
      <c r="AD1602" s="30"/>
      <c r="AE1602" s="4">
        <f t="shared" ref="AE1602:AE1665" si="101">ROUND(((Q1602*2.5)+(R1602*7.5)+(S1602*15)+(T1602*25)+(U1602*35)+(V1602*45)+(W1602*55)+(X1602*65)+(Y1602*75)+(Z1602*85)+(AA1602*95)+(AB1602*105)+(AC1602*115)+(AD1602*195))/(SUM(Q1602:AD1602)),1)</f>
        <v>15</v>
      </c>
      <c r="AF1602" s="8">
        <f t="shared" ref="AF1602:AF1665" si="102">SUM(Q1602:AD1602)</f>
        <v>1</v>
      </c>
      <c r="AG1602" s="8">
        <v>22.22</v>
      </c>
      <c r="AH1602" s="4">
        <f t="shared" ref="AH1602:AI1665" si="103">AF1602/40</f>
        <v>2.5000000000000001E-2</v>
      </c>
      <c r="AI1602" s="4">
        <f t="shared" si="103"/>
        <v>0.55549999999999999</v>
      </c>
      <c r="AK1602" s="10">
        <f>S1602*(0.002*(15^3.44))+T1602*(0.002*(25^3.44))+U1602*(0.002*(35^3.44))</f>
        <v>22.222040093137309</v>
      </c>
    </row>
    <row r="1603" spans="1:37" ht="12.75" customHeight="1">
      <c r="A1603" s="11">
        <v>119</v>
      </c>
      <c r="B1603" s="11">
        <v>7</v>
      </c>
      <c r="C1603" s="11">
        <v>2</v>
      </c>
      <c r="D1603" s="29">
        <v>39491</v>
      </c>
      <c r="E1603" s="6" t="s">
        <v>73</v>
      </c>
      <c r="F1603" s="11" t="s">
        <v>74</v>
      </c>
      <c r="G1603" s="4" t="s">
        <v>74</v>
      </c>
      <c r="H1603" s="11" t="s">
        <v>155</v>
      </c>
      <c r="I1603" s="11" t="s">
        <v>93</v>
      </c>
      <c r="J1603" s="11" t="s">
        <v>110</v>
      </c>
      <c r="K1603" s="11">
        <v>9</v>
      </c>
      <c r="L1603" s="4" t="str">
        <f t="shared" si="100"/>
        <v>5-10</v>
      </c>
      <c r="M1603" s="11" t="s">
        <v>76</v>
      </c>
      <c r="N1603" s="11">
        <v>1</v>
      </c>
      <c r="O1603" s="4" t="s">
        <v>59</v>
      </c>
      <c r="P1603" s="6" t="s">
        <v>46</v>
      </c>
      <c r="Q1603" s="30"/>
      <c r="R1603" s="30">
        <v>8</v>
      </c>
      <c r="S1603" s="30">
        <v>2</v>
      </c>
      <c r="T1603" s="30"/>
      <c r="U1603" s="30"/>
      <c r="V1603" s="30"/>
      <c r="W1603" s="30"/>
      <c r="X1603" s="30"/>
      <c r="Y1603" s="30"/>
      <c r="Z1603" s="30"/>
      <c r="AA1603" s="30"/>
      <c r="AB1603" s="30"/>
      <c r="AC1603" s="30"/>
      <c r="AD1603" s="30"/>
      <c r="AE1603" s="4">
        <f t="shared" si="101"/>
        <v>9</v>
      </c>
      <c r="AF1603" s="8">
        <f t="shared" si="102"/>
        <v>10</v>
      </c>
      <c r="AG1603" s="8">
        <v>112.02</v>
      </c>
      <c r="AH1603" s="4">
        <f t="shared" si="103"/>
        <v>0.25</v>
      </c>
      <c r="AI1603" s="4">
        <f t="shared" si="103"/>
        <v>2.8005</v>
      </c>
      <c r="AK1603" s="10">
        <f>Q1603*(0.0093*(2.5^3.07))+R1603*(0.0093*(7.5^3.07))+S1603*(0.0093*(15^3.07))+T1603*(0.0126*(25^3.0673))</f>
        <v>112.01941964432113</v>
      </c>
    </row>
    <row r="1604" spans="1:37" ht="12.75" customHeight="1">
      <c r="A1604" s="11">
        <v>119</v>
      </c>
      <c r="B1604" s="11">
        <v>7</v>
      </c>
      <c r="C1604" s="11">
        <v>2</v>
      </c>
      <c r="D1604" s="29">
        <v>39491</v>
      </c>
      <c r="E1604" s="6" t="s">
        <v>73</v>
      </c>
      <c r="F1604" s="11" t="s">
        <v>74</v>
      </c>
      <c r="G1604" s="4" t="s">
        <v>74</v>
      </c>
      <c r="H1604" s="11" t="s">
        <v>155</v>
      </c>
      <c r="I1604" s="11" t="s">
        <v>93</v>
      </c>
      <c r="J1604" s="11" t="s">
        <v>110</v>
      </c>
      <c r="K1604" s="11">
        <v>9</v>
      </c>
      <c r="L1604" s="4" t="str">
        <f t="shared" si="100"/>
        <v>5-10</v>
      </c>
      <c r="M1604" s="11" t="s">
        <v>76</v>
      </c>
      <c r="N1604" s="11">
        <v>2</v>
      </c>
      <c r="O1604" s="4" t="s">
        <v>49</v>
      </c>
      <c r="P1604" s="6" t="s">
        <v>46</v>
      </c>
      <c r="Q1604" s="30"/>
      <c r="R1604" s="30">
        <v>1</v>
      </c>
      <c r="S1604" s="30"/>
      <c r="T1604" s="30"/>
      <c r="U1604" s="30"/>
      <c r="V1604" s="30"/>
      <c r="W1604" s="30"/>
      <c r="X1604" s="30"/>
      <c r="Y1604" s="30"/>
      <c r="Z1604" s="30"/>
      <c r="AA1604" s="30"/>
      <c r="AB1604" s="30"/>
      <c r="AC1604" s="30"/>
      <c r="AD1604" s="30"/>
      <c r="AE1604" s="4">
        <f t="shared" si="101"/>
        <v>7.5</v>
      </c>
      <c r="AF1604" s="8">
        <f t="shared" si="102"/>
        <v>1</v>
      </c>
      <c r="AG1604" s="8">
        <v>6.09</v>
      </c>
      <c r="AH1604" s="4">
        <f t="shared" si="103"/>
        <v>2.5000000000000001E-2</v>
      </c>
      <c r="AI1604" s="4">
        <f t="shared" si="103"/>
        <v>0.15225</v>
      </c>
      <c r="AK1604" s="10">
        <f>Q1604*(0.007*(2.5^3.39))+R1604*(0.0126*(7.5^3.0673))+S1604*(0.0126*(15^3.0673))+T1604*(0.0126*(25^3.0673))+U1604*(0.0126*(35^3.0673))</f>
        <v>6.0875978967715536</v>
      </c>
    </row>
    <row r="1605" spans="1:37" ht="12.75" customHeight="1">
      <c r="A1605" s="11">
        <v>119</v>
      </c>
      <c r="B1605" s="11">
        <v>7</v>
      </c>
      <c r="C1605" s="11">
        <v>2</v>
      </c>
      <c r="D1605" s="29">
        <v>39491</v>
      </c>
      <c r="E1605" s="6" t="s">
        <v>73</v>
      </c>
      <c r="F1605" s="11" t="s">
        <v>74</v>
      </c>
      <c r="G1605" s="4" t="s">
        <v>74</v>
      </c>
      <c r="H1605" s="11" t="s">
        <v>155</v>
      </c>
      <c r="I1605" s="11" t="s">
        <v>93</v>
      </c>
      <c r="J1605" s="11" t="s">
        <v>110</v>
      </c>
      <c r="K1605" s="11">
        <v>9</v>
      </c>
      <c r="L1605" s="4" t="str">
        <f t="shared" si="100"/>
        <v>5-10</v>
      </c>
      <c r="M1605" s="11" t="s">
        <v>76</v>
      </c>
      <c r="N1605" s="11">
        <v>3</v>
      </c>
      <c r="O1605" s="4" t="s">
        <v>83</v>
      </c>
      <c r="P1605" s="6" t="s">
        <v>84</v>
      </c>
      <c r="Q1605" s="30"/>
      <c r="R1605" s="30">
        <v>1</v>
      </c>
      <c r="S1605" s="30"/>
      <c r="T1605" s="30"/>
      <c r="U1605" s="30"/>
      <c r="V1605" s="30"/>
      <c r="W1605" s="30"/>
      <c r="X1605" s="30"/>
      <c r="Y1605" s="30"/>
      <c r="Z1605" s="30"/>
      <c r="AA1605" s="30"/>
      <c r="AB1605" s="30"/>
      <c r="AC1605" s="30"/>
      <c r="AD1605" s="30"/>
      <c r="AE1605" s="4">
        <f t="shared" si="101"/>
        <v>7.5</v>
      </c>
      <c r="AF1605" s="8">
        <f t="shared" si="102"/>
        <v>1</v>
      </c>
      <c r="AG1605" s="8">
        <v>12.3</v>
      </c>
      <c r="AH1605" s="4">
        <f t="shared" si="103"/>
        <v>2.5000000000000001E-2</v>
      </c>
      <c r="AI1605" s="4">
        <f t="shared" si="103"/>
        <v>0.3075</v>
      </c>
      <c r="AK1605" s="10">
        <f>Q1605*(0.0349*(2.5^2.9109))+R1605*(0.0349*(7.5^2.9109))+S1605*(0.0349*(15^2.9109))</f>
        <v>12.30385653569728</v>
      </c>
    </row>
    <row r="1606" spans="1:37" ht="12.75" customHeight="1">
      <c r="A1606" s="11">
        <v>119</v>
      </c>
      <c r="B1606" s="11">
        <v>7</v>
      </c>
      <c r="C1606" s="11">
        <v>2</v>
      </c>
      <c r="D1606" s="29">
        <v>39491</v>
      </c>
      <c r="E1606" s="6" t="s">
        <v>73</v>
      </c>
      <c r="F1606" s="11" t="s">
        <v>74</v>
      </c>
      <c r="G1606" s="4" t="s">
        <v>74</v>
      </c>
      <c r="H1606" s="11" t="s">
        <v>155</v>
      </c>
      <c r="I1606" s="11" t="s">
        <v>93</v>
      </c>
      <c r="J1606" s="11" t="s">
        <v>110</v>
      </c>
      <c r="K1606" s="11">
        <v>9</v>
      </c>
      <c r="L1606" s="4" t="str">
        <f t="shared" si="100"/>
        <v>5-10</v>
      </c>
      <c r="M1606" s="11" t="s">
        <v>76</v>
      </c>
      <c r="N1606" s="11">
        <v>4</v>
      </c>
      <c r="O1606" s="4" t="s">
        <v>80</v>
      </c>
      <c r="P1606" s="12" t="s">
        <v>81</v>
      </c>
      <c r="Q1606" s="30"/>
      <c r="R1606" s="26">
        <v>4</v>
      </c>
      <c r="S1606" s="30">
        <v>1</v>
      </c>
      <c r="T1606" s="30"/>
      <c r="U1606" s="30"/>
      <c r="V1606" s="30"/>
      <c r="W1606" s="30"/>
      <c r="X1606" s="30"/>
      <c r="Y1606" s="30"/>
      <c r="Z1606" s="30"/>
      <c r="AA1606" s="30"/>
      <c r="AB1606" s="30"/>
      <c r="AC1606" s="30"/>
      <c r="AD1606" s="30"/>
      <c r="AE1606" s="4">
        <f t="shared" si="101"/>
        <v>9</v>
      </c>
      <c r="AF1606" s="8">
        <f t="shared" si="102"/>
        <v>5</v>
      </c>
      <c r="AG1606" s="8">
        <v>92.51</v>
      </c>
      <c r="AH1606" s="4">
        <f t="shared" si="103"/>
        <v>0.125</v>
      </c>
      <c r="AI1606" s="4">
        <f t="shared" si="103"/>
        <v>2.3127500000000003</v>
      </c>
      <c r="AJ1606" s="13"/>
      <c r="AK1606" s="10">
        <f>Q1606*(0.0202*(2.5^2.9595))+R1606*(0.0202*(7.5^2.9595))+S1606*(0.0202*(15^2.9595))+T1606*(0.0202*(25^2.9595))</f>
        <v>92.509590884536436</v>
      </c>
    </row>
    <row r="1607" spans="1:37" ht="12.75" customHeight="1">
      <c r="A1607" s="11">
        <v>119</v>
      </c>
      <c r="B1607" s="11">
        <v>7</v>
      </c>
      <c r="C1607" s="11">
        <v>2</v>
      </c>
      <c r="D1607" s="31">
        <v>39491</v>
      </c>
      <c r="E1607" s="6" t="s">
        <v>73</v>
      </c>
      <c r="F1607" s="11" t="s">
        <v>74</v>
      </c>
      <c r="G1607" s="12" t="s">
        <v>74</v>
      </c>
      <c r="H1607" s="11" t="s">
        <v>155</v>
      </c>
      <c r="I1607" s="11" t="s">
        <v>93</v>
      </c>
      <c r="J1607" s="11" t="s">
        <v>110</v>
      </c>
      <c r="K1607" s="11">
        <v>9</v>
      </c>
      <c r="L1607" s="12" t="str">
        <f t="shared" si="100"/>
        <v>5-10</v>
      </c>
      <c r="M1607" s="11" t="s">
        <v>76</v>
      </c>
      <c r="N1607" s="11">
        <v>5</v>
      </c>
      <c r="O1607" s="12" t="s">
        <v>98</v>
      </c>
      <c r="P1607" s="6" t="s">
        <v>81</v>
      </c>
      <c r="Q1607" s="26"/>
      <c r="R1607" s="26">
        <v>1</v>
      </c>
      <c r="S1607" s="26">
        <v>6</v>
      </c>
      <c r="T1607" s="26"/>
      <c r="U1607" s="26"/>
      <c r="V1607" s="26"/>
      <c r="W1607" s="26"/>
      <c r="X1607" s="26"/>
      <c r="Y1607" s="26"/>
      <c r="Z1607" s="26"/>
      <c r="AA1607" s="26"/>
      <c r="AB1607" s="26"/>
      <c r="AC1607" s="26"/>
      <c r="AD1607" s="26"/>
      <c r="AE1607" s="12">
        <f t="shared" si="101"/>
        <v>13.9</v>
      </c>
      <c r="AF1607" s="16">
        <f t="shared" si="102"/>
        <v>7</v>
      </c>
      <c r="AG1607" s="16">
        <v>210.31</v>
      </c>
      <c r="AH1607" s="12">
        <f t="shared" si="103"/>
        <v>0.17499999999999999</v>
      </c>
      <c r="AI1607" s="4">
        <f t="shared" si="103"/>
        <v>5.2577499999999997</v>
      </c>
      <c r="AJ1607" s="12"/>
      <c r="AK1607" s="10">
        <f>R1607*(0.0135*((7.5/1.14)^3.043))+S1607*(0.0135*((15/1.14)^3.043))+T1607*(0.0135*((25/1.14)^3.043))+U1607*(0.0135*((35/1.14)^3.043))+V1607*(0.0135*((45/1.14)^3.043))</f>
        <v>210.31185356768225</v>
      </c>
    </row>
    <row r="1608" spans="1:37" ht="12.75" customHeight="1">
      <c r="A1608" s="11">
        <v>119</v>
      </c>
      <c r="B1608" s="11">
        <v>7</v>
      </c>
      <c r="C1608" s="11">
        <v>2</v>
      </c>
      <c r="D1608" s="29">
        <v>39491</v>
      </c>
      <c r="E1608" s="6" t="s">
        <v>73</v>
      </c>
      <c r="F1608" s="11" t="s">
        <v>74</v>
      </c>
      <c r="G1608" s="4" t="s">
        <v>74</v>
      </c>
      <c r="H1608" s="11" t="s">
        <v>155</v>
      </c>
      <c r="I1608" s="11" t="s">
        <v>93</v>
      </c>
      <c r="J1608" s="11" t="s">
        <v>110</v>
      </c>
      <c r="K1608" s="11">
        <v>9</v>
      </c>
      <c r="L1608" s="4" t="str">
        <f t="shared" si="100"/>
        <v>5-10</v>
      </c>
      <c r="M1608" s="11" t="s">
        <v>76</v>
      </c>
      <c r="N1608" s="11">
        <v>6</v>
      </c>
      <c r="O1608" s="4" t="s">
        <v>68</v>
      </c>
      <c r="P1608" s="6" t="s">
        <v>46</v>
      </c>
      <c r="Q1608" s="30"/>
      <c r="R1608" s="26">
        <v>3</v>
      </c>
      <c r="S1608" s="30"/>
      <c r="T1608" s="30">
        <v>1</v>
      </c>
      <c r="U1608" s="30"/>
      <c r="V1608" s="30"/>
      <c r="W1608" s="30"/>
      <c r="X1608" s="30"/>
      <c r="Y1608" s="30"/>
      <c r="Z1608" s="30"/>
      <c r="AA1608" s="30"/>
      <c r="AB1608" s="30"/>
      <c r="AC1608" s="30"/>
      <c r="AD1608" s="30"/>
      <c r="AE1608" s="4">
        <f t="shared" si="101"/>
        <v>11.9</v>
      </c>
      <c r="AF1608" s="8">
        <f t="shared" si="102"/>
        <v>4</v>
      </c>
      <c r="AG1608" s="8">
        <v>172.51</v>
      </c>
      <c r="AH1608" s="4">
        <f t="shared" si="103"/>
        <v>0.1</v>
      </c>
      <c r="AI1608" s="4">
        <f t="shared" si="103"/>
        <v>4.3127499999999994</v>
      </c>
      <c r="AK1608" s="10">
        <f>Q1608*(0.0208*((2.5/1.21)^3))+R1608*(0.0208*((7.5/1.21)^3))+S1608*(0.0208*((15/1.21)^3))+T1608*(0.0079*(25^3.076))+U1608*(0.0079*(35^3.076))</f>
        <v>172.50853579092546</v>
      </c>
    </row>
    <row r="1609" spans="1:37" ht="12.75" customHeight="1">
      <c r="A1609" s="11">
        <v>119</v>
      </c>
      <c r="B1609" s="11">
        <v>7</v>
      </c>
      <c r="C1609" s="11">
        <v>2</v>
      </c>
      <c r="D1609" s="29">
        <v>39491</v>
      </c>
      <c r="E1609" s="6" t="s">
        <v>73</v>
      </c>
      <c r="F1609" s="11" t="s">
        <v>74</v>
      </c>
      <c r="G1609" s="4" t="s">
        <v>74</v>
      </c>
      <c r="H1609" s="11" t="s">
        <v>155</v>
      </c>
      <c r="I1609" s="11" t="s">
        <v>93</v>
      </c>
      <c r="J1609" s="11" t="s">
        <v>110</v>
      </c>
      <c r="K1609" s="11">
        <v>9</v>
      </c>
      <c r="L1609" s="4" t="str">
        <f t="shared" si="100"/>
        <v>5-10</v>
      </c>
      <c r="M1609" s="11" t="s">
        <v>76</v>
      </c>
      <c r="N1609" s="11">
        <v>7</v>
      </c>
      <c r="O1609" s="12" t="s">
        <v>134</v>
      </c>
      <c r="P1609" s="12" t="s">
        <v>56</v>
      </c>
      <c r="Q1609" s="30"/>
      <c r="R1609" s="30"/>
      <c r="S1609" s="30"/>
      <c r="T1609" s="30">
        <v>2</v>
      </c>
      <c r="U1609" s="30"/>
      <c r="V1609" s="30"/>
      <c r="W1609" s="30"/>
      <c r="X1609" s="30"/>
      <c r="Y1609" s="30"/>
      <c r="Z1609" s="30"/>
      <c r="AA1609" s="30"/>
      <c r="AB1609" s="30"/>
      <c r="AC1609" s="30"/>
      <c r="AD1609" s="30"/>
      <c r="AE1609" s="4">
        <f t="shared" si="101"/>
        <v>25</v>
      </c>
      <c r="AF1609" s="8">
        <f t="shared" si="102"/>
        <v>2</v>
      </c>
      <c r="AG1609" s="8">
        <v>522.84</v>
      </c>
      <c r="AH1609" s="4">
        <f t="shared" si="103"/>
        <v>0.05</v>
      </c>
      <c r="AI1609" s="4">
        <f t="shared" si="103"/>
        <v>13.071000000000002</v>
      </c>
      <c r="AK1609" s="10">
        <f>R1609*(0.0683*(7.5^2.563))+S1609*(0.0683*(15^2.563))+T1609*(0.0683*(25^2.563))</f>
        <v>522.8425710063525</v>
      </c>
    </row>
    <row r="1610" spans="1:37" ht="12.75" customHeight="1">
      <c r="A1610" s="11">
        <v>119</v>
      </c>
      <c r="B1610" s="11">
        <v>7</v>
      </c>
      <c r="C1610" s="11">
        <v>2</v>
      </c>
      <c r="D1610" s="29">
        <v>39491</v>
      </c>
      <c r="E1610" s="6" t="s">
        <v>73</v>
      </c>
      <c r="F1610" s="11" t="s">
        <v>74</v>
      </c>
      <c r="G1610" s="4" t="s">
        <v>74</v>
      </c>
      <c r="H1610" s="11" t="s">
        <v>155</v>
      </c>
      <c r="I1610" s="11" t="s">
        <v>93</v>
      </c>
      <c r="J1610" s="11" t="s">
        <v>110</v>
      </c>
      <c r="K1610" s="11">
        <v>9</v>
      </c>
      <c r="L1610" s="4" t="str">
        <f t="shared" si="100"/>
        <v>5-10</v>
      </c>
      <c r="M1610" s="11" t="s">
        <v>76</v>
      </c>
      <c r="N1610" s="11">
        <v>8</v>
      </c>
      <c r="O1610" s="6" t="s">
        <v>53</v>
      </c>
      <c r="P1610" s="12" t="s">
        <v>54</v>
      </c>
      <c r="Q1610" s="30"/>
      <c r="R1610" s="30"/>
      <c r="S1610" s="30"/>
      <c r="T1610" s="30">
        <v>4</v>
      </c>
      <c r="U1610" s="30"/>
      <c r="V1610" s="30"/>
      <c r="W1610" s="30"/>
      <c r="X1610" s="30"/>
      <c r="Y1610" s="30"/>
      <c r="Z1610" s="30"/>
      <c r="AA1610" s="30"/>
      <c r="AB1610" s="30"/>
      <c r="AC1610" s="30"/>
      <c r="AD1610" s="30"/>
      <c r="AE1610" s="4">
        <f t="shared" si="101"/>
        <v>25</v>
      </c>
      <c r="AF1610" s="8">
        <f t="shared" si="102"/>
        <v>4</v>
      </c>
      <c r="AG1610" s="8">
        <v>1024.94</v>
      </c>
      <c r="AH1610" s="4">
        <f t="shared" si="103"/>
        <v>0.1</v>
      </c>
      <c r="AI1610" s="4">
        <f t="shared" si="103"/>
        <v>25.6235</v>
      </c>
      <c r="AK1610" s="10">
        <f>Q1610*(0.026*(2.5^2.87))+R1610*(0.026*(7.5^2.87))+S1610*(0.0236*((15/1.1)^2.975))+T1610*(0.0236*((25/1.1)^2.975))+U1610*(0.0236*((35/1.1)^2.975))</f>
        <v>1024.9443405896459</v>
      </c>
    </row>
    <row r="1611" spans="1:37" s="13" customFormat="1" ht="12.75" customHeight="1">
      <c r="A1611" s="11">
        <v>119</v>
      </c>
      <c r="B1611" s="11">
        <v>7</v>
      </c>
      <c r="C1611" s="11">
        <v>2</v>
      </c>
      <c r="D1611" s="29">
        <v>39491</v>
      </c>
      <c r="E1611" s="6" t="s">
        <v>73</v>
      </c>
      <c r="F1611" s="11" t="s">
        <v>74</v>
      </c>
      <c r="G1611" s="4" t="s">
        <v>74</v>
      </c>
      <c r="H1611" s="11" t="s">
        <v>155</v>
      </c>
      <c r="I1611" s="11" t="s">
        <v>93</v>
      </c>
      <c r="J1611" s="11" t="s">
        <v>110</v>
      </c>
      <c r="K1611" s="11">
        <v>9</v>
      </c>
      <c r="L1611" s="4" t="str">
        <f t="shared" si="100"/>
        <v>5-10</v>
      </c>
      <c r="M1611" s="11" t="s">
        <v>76</v>
      </c>
      <c r="N1611" s="11">
        <v>9</v>
      </c>
      <c r="O1611" s="4" t="s">
        <v>82</v>
      </c>
      <c r="P1611" s="6" t="s">
        <v>46</v>
      </c>
      <c r="Q1611" s="30"/>
      <c r="R1611" s="30"/>
      <c r="S1611" s="30">
        <v>1</v>
      </c>
      <c r="T1611" s="26">
        <v>5</v>
      </c>
      <c r="U1611" s="30"/>
      <c r="V1611" s="30"/>
      <c r="W1611" s="30"/>
      <c r="X1611" s="30"/>
      <c r="Y1611" s="30"/>
      <c r="Z1611" s="30"/>
      <c r="AA1611" s="30"/>
      <c r="AB1611" s="30"/>
      <c r="AC1611" s="30"/>
      <c r="AD1611" s="30"/>
      <c r="AE1611" s="4">
        <f t="shared" si="101"/>
        <v>23.3</v>
      </c>
      <c r="AF1611" s="8">
        <f t="shared" si="102"/>
        <v>6</v>
      </c>
      <c r="AG1611" s="8">
        <v>1317.31</v>
      </c>
      <c r="AH1611" s="4">
        <f t="shared" si="103"/>
        <v>0.15</v>
      </c>
      <c r="AI1611" s="4">
        <f t="shared" si="103"/>
        <v>32.932749999999999</v>
      </c>
      <c r="AJ1611" s="4"/>
      <c r="AK1611" s="10">
        <f>Q1611*(0.0121*((2.5/1.09)^3.161))+R1611*(0.0121*((7.5/1.09)^3.161))+S1611*(0.0335*(15^2.772))+T1611*(0.0335*(25^2.772))+U1611*(0.0335*(35^2.772))</f>
        <v>1317.3097935336234</v>
      </c>
    </row>
    <row r="1612" spans="1:37" ht="12.75" customHeight="1">
      <c r="A1612" s="11">
        <v>119</v>
      </c>
      <c r="B1612" s="11">
        <v>7</v>
      </c>
      <c r="C1612" s="11">
        <v>2</v>
      </c>
      <c r="D1612" s="29">
        <v>39491</v>
      </c>
      <c r="E1612" s="6" t="s">
        <v>73</v>
      </c>
      <c r="F1612" s="11" t="s">
        <v>74</v>
      </c>
      <c r="G1612" s="4" t="s">
        <v>74</v>
      </c>
      <c r="H1612" s="11" t="s">
        <v>155</v>
      </c>
      <c r="I1612" s="11" t="s">
        <v>93</v>
      </c>
      <c r="J1612" s="11" t="s">
        <v>110</v>
      </c>
      <c r="K1612" s="11">
        <v>9</v>
      </c>
      <c r="L1612" s="4" t="str">
        <f t="shared" si="100"/>
        <v>5-10</v>
      </c>
      <c r="M1612" s="11" t="s">
        <v>76</v>
      </c>
      <c r="N1612" s="11">
        <v>10</v>
      </c>
      <c r="O1612" s="11" t="s">
        <v>125</v>
      </c>
      <c r="P1612" s="4" t="s">
        <v>56</v>
      </c>
      <c r="Q1612" s="30"/>
      <c r="R1612" s="30"/>
      <c r="S1612" s="30"/>
      <c r="T1612" s="26">
        <v>1</v>
      </c>
      <c r="U1612" s="30"/>
      <c r="V1612" s="30"/>
      <c r="W1612" s="30"/>
      <c r="X1612" s="30"/>
      <c r="Y1612" s="30"/>
      <c r="Z1612" s="30"/>
      <c r="AA1612" s="30"/>
      <c r="AB1612" s="30"/>
      <c r="AC1612" s="30"/>
      <c r="AD1612" s="30"/>
      <c r="AE1612" s="4">
        <f t="shared" si="101"/>
        <v>25</v>
      </c>
      <c r="AF1612" s="8">
        <f t="shared" si="102"/>
        <v>1</v>
      </c>
      <c r="AG1612" s="8">
        <v>279.69</v>
      </c>
      <c r="AH1612" s="4">
        <f t="shared" si="103"/>
        <v>2.5000000000000001E-2</v>
      </c>
      <c r="AI1612" s="4">
        <f t="shared" si="103"/>
        <v>6.9922500000000003</v>
      </c>
      <c r="AK1612" s="10">
        <f>S1612*(0.0179*(15^3))+T1612*(0.0179*(25^3))+U1612*(0.0179*(35^3))</f>
        <v>279.6875</v>
      </c>
    </row>
    <row r="1613" spans="1:37" ht="12.75" customHeight="1">
      <c r="A1613" s="11">
        <v>119</v>
      </c>
      <c r="B1613" s="11">
        <v>7</v>
      </c>
      <c r="C1613" s="11">
        <v>2</v>
      </c>
      <c r="D1613" s="29">
        <v>39491</v>
      </c>
      <c r="E1613" s="6" t="s">
        <v>73</v>
      </c>
      <c r="F1613" s="11" t="s">
        <v>74</v>
      </c>
      <c r="G1613" s="4" t="s">
        <v>74</v>
      </c>
      <c r="H1613" s="11" t="s">
        <v>155</v>
      </c>
      <c r="I1613" s="11" t="s">
        <v>93</v>
      </c>
      <c r="J1613" s="11" t="s">
        <v>110</v>
      </c>
      <c r="K1613" s="11">
        <v>9</v>
      </c>
      <c r="L1613" s="4" t="str">
        <f t="shared" si="100"/>
        <v>5-10</v>
      </c>
      <c r="M1613" s="11" t="s">
        <v>76</v>
      </c>
      <c r="N1613" s="11">
        <v>11</v>
      </c>
      <c r="O1613" s="4" t="s">
        <v>60</v>
      </c>
      <c r="P1613" s="12" t="s">
        <v>48</v>
      </c>
      <c r="Q1613" s="30"/>
      <c r="R1613" s="30">
        <v>1</v>
      </c>
      <c r="S1613" s="30"/>
      <c r="T1613" s="30"/>
      <c r="U1613" s="30"/>
      <c r="V1613" s="30"/>
      <c r="W1613" s="30"/>
      <c r="X1613" s="30"/>
      <c r="Y1613" s="30"/>
      <c r="Z1613" s="30"/>
      <c r="AA1613" s="30"/>
      <c r="AB1613" s="30"/>
      <c r="AC1613" s="30"/>
      <c r="AD1613" s="30"/>
      <c r="AE1613" s="4">
        <f t="shared" si="101"/>
        <v>7.5</v>
      </c>
      <c r="AF1613" s="8">
        <f t="shared" si="102"/>
        <v>1</v>
      </c>
      <c r="AG1613" s="8">
        <v>7.04</v>
      </c>
      <c r="AH1613" s="4">
        <f t="shared" si="103"/>
        <v>2.5000000000000001E-2</v>
      </c>
      <c r="AI1613" s="4">
        <f t="shared" si="103"/>
        <v>0.17599999999999999</v>
      </c>
      <c r="AJ1613" s="9"/>
      <c r="AK1613" s="10">
        <f>Q1613*(0.0197*(2.5^2.9174))+R1613*(0.0197*(7.5^2.9174))+S1613*(0.0197*(15^2.9174))</f>
        <v>7.0367149081055116</v>
      </c>
    </row>
    <row r="1614" spans="1:37" s="13" customFormat="1" ht="12.75" customHeight="1">
      <c r="A1614" s="11">
        <v>119</v>
      </c>
      <c r="B1614" s="11">
        <v>7</v>
      </c>
      <c r="C1614" s="11">
        <v>2</v>
      </c>
      <c r="D1614" s="31">
        <v>39491</v>
      </c>
      <c r="E1614" s="6" t="s">
        <v>73</v>
      </c>
      <c r="F1614" s="11" t="s">
        <v>74</v>
      </c>
      <c r="G1614" s="12" t="s">
        <v>74</v>
      </c>
      <c r="H1614" s="11" t="s">
        <v>155</v>
      </c>
      <c r="I1614" s="11" t="s">
        <v>93</v>
      </c>
      <c r="J1614" s="11" t="s">
        <v>110</v>
      </c>
      <c r="K1614" s="11">
        <v>9</v>
      </c>
      <c r="L1614" s="12" t="str">
        <f t="shared" si="100"/>
        <v>5-10</v>
      </c>
      <c r="M1614" s="11" t="s">
        <v>76</v>
      </c>
      <c r="N1614" s="11">
        <v>12</v>
      </c>
      <c r="O1614" s="12" t="s">
        <v>117</v>
      </c>
      <c r="P1614" s="6" t="s">
        <v>46</v>
      </c>
      <c r="Q1614" s="26">
        <v>1</v>
      </c>
      <c r="R1614" s="26"/>
      <c r="S1614" s="26"/>
      <c r="T1614" s="26"/>
      <c r="U1614" s="26"/>
      <c r="V1614" s="26"/>
      <c r="W1614" s="26"/>
      <c r="X1614" s="26"/>
      <c r="Y1614" s="26"/>
      <c r="Z1614" s="26"/>
      <c r="AA1614" s="26"/>
      <c r="AB1614" s="26"/>
      <c r="AC1614" s="26"/>
      <c r="AD1614" s="26"/>
      <c r="AE1614" s="12">
        <f t="shared" si="101"/>
        <v>2.5</v>
      </c>
      <c r="AF1614" s="16">
        <f t="shared" si="102"/>
        <v>1</v>
      </c>
      <c r="AG1614" s="16">
        <v>0.18</v>
      </c>
      <c r="AH1614" s="12">
        <f t="shared" si="103"/>
        <v>2.5000000000000001E-2</v>
      </c>
      <c r="AI1614" s="4">
        <f t="shared" si="103"/>
        <v>4.4999999999999997E-3</v>
      </c>
      <c r="AJ1614" s="12"/>
      <c r="AK1614" s="10">
        <f>Q1614*(0.0122*(2.5^2.95))+R1614*(0.0122*(7.5^2.95))</f>
        <v>0.18208864169091182</v>
      </c>
    </row>
    <row r="1615" spans="1:37" ht="12.75" customHeight="1">
      <c r="A1615" s="11">
        <v>119</v>
      </c>
      <c r="B1615" s="11">
        <v>7</v>
      </c>
      <c r="C1615" s="11">
        <v>2</v>
      </c>
      <c r="D1615" s="29">
        <v>39491</v>
      </c>
      <c r="E1615" s="6" t="s">
        <v>73</v>
      </c>
      <c r="F1615" s="11" t="s">
        <v>74</v>
      </c>
      <c r="G1615" s="4" t="s">
        <v>74</v>
      </c>
      <c r="H1615" s="11" t="s">
        <v>155</v>
      </c>
      <c r="I1615" s="11" t="s">
        <v>93</v>
      </c>
      <c r="J1615" s="11" t="s">
        <v>110</v>
      </c>
      <c r="K1615" s="11">
        <v>9</v>
      </c>
      <c r="L1615" s="4" t="str">
        <f t="shared" si="100"/>
        <v>5-10</v>
      </c>
      <c r="M1615" s="11" t="s">
        <v>76</v>
      </c>
      <c r="N1615" s="11">
        <v>13</v>
      </c>
      <c r="O1615" s="12" t="s">
        <v>71</v>
      </c>
      <c r="P1615" s="6" t="s">
        <v>46</v>
      </c>
      <c r="Q1615" s="30">
        <v>7</v>
      </c>
      <c r="R1615" s="30"/>
      <c r="S1615" s="30"/>
      <c r="T1615" s="30"/>
      <c r="U1615" s="30"/>
      <c r="V1615" s="30"/>
      <c r="W1615" s="30"/>
      <c r="X1615" s="30"/>
      <c r="Y1615" s="30"/>
      <c r="Z1615" s="30"/>
      <c r="AA1615" s="30"/>
      <c r="AB1615" s="30"/>
      <c r="AC1615" s="30"/>
      <c r="AD1615" s="30"/>
      <c r="AE1615" s="4">
        <f t="shared" si="101"/>
        <v>2.5</v>
      </c>
      <c r="AF1615" s="8">
        <f t="shared" si="102"/>
        <v>7</v>
      </c>
      <c r="AG1615" s="8">
        <v>0.97</v>
      </c>
      <c r="AH1615" s="4">
        <f t="shared" si="103"/>
        <v>0.17499999999999999</v>
      </c>
      <c r="AI1615" s="4">
        <f t="shared" si="103"/>
        <v>2.4250000000000001E-2</v>
      </c>
      <c r="AJ1615" s="11"/>
      <c r="AK1615" s="10">
        <f>Q1615*(0.0089*(2.5^3))+R1615*(0.0089*(7.5^3))</f>
        <v>0.97343750000000007</v>
      </c>
    </row>
    <row r="1616" spans="1:37" ht="12.75" customHeight="1">
      <c r="A1616" s="11">
        <v>119</v>
      </c>
      <c r="B1616" s="11">
        <v>7</v>
      </c>
      <c r="C1616" s="11">
        <v>2</v>
      </c>
      <c r="D1616" s="29">
        <v>39491</v>
      </c>
      <c r="E1616" s="6" t="s">
        <v>73</v>
      </c>
      <c r="F1616" s="11" t="s">
        <v>74</v>
      </c>
      <c r="G1616" s="4" t="s">
        <v>74</v>
      </c>
      <c r="H1616" s="11" t="s">
        <v>155</v>
      </c>
      <c r="I1616" s="11" t="s">
        <v>93</v>
      </c>
      <c r="J1616" s="11" t="s">
        <v>110</v>
      </c>
      <c r="K1616" s="11">
        <v>9</v>
      </c>
      <c r="L1616" s="4" t="str">
        <f t="shared" si="100"/>
        <v>5-10</v>
      </c>
      <c r="M1616" s="11" t="s">
        <v>76</v>
      </c>
      <c r="N1616" s="11">
        <v>14</v>
      </c>
      <c r="O1616" s="12" t="s">
        <v>159</v>
      </c>
      <c r="P1616" s="6" t="s">
        <v>63</v>
      </c>
      <c r="Q1616" s="30"/>
      <c r="R1616" s="30"/>
      <c r="S1616" s="30">
        <v>1</v>
      </c>
      <c r="T1616" s="30"/>
      <c r="U1616" s="30"/>
      <c r="V1616" s="30"/>
      <c r="W1616" s="30"/>
      <c r="X1616" s="30"/>
      <c r="Y1616" s="30"/>
      <c r="Z1616" s="30"/>
      <c r="AA1616" s="30"/>
      <c r="AB1616" s="30"/>
      <c r="AC1616" s="30"/>
      <c r="AD1616" s="30"/>
      <c r="AE1616" s="4">
        <f t="shared" si="101"/>
        <v>15</v>
      </c>
      <c r="AF1616" s="8">
        <f t="shared" si="102"/>
        <v>1</v>
      </c>
      <c r="AG1616" s="8">
        <v>78.239999999999995</v>
      </c>
      <c r="AH1616" s="4">
        <f t="shared" si="103"/>
        <v>2.5000000000000001E-2</v>
      </c>
      <c r="AI1616" s="4">
        <f t="shared" si="103"/>
        <v>1.956</v>
      </c>
      <c r="AK1616" s="10">
        <f>S1616*(0.0348*(15^2.85))+T1616*(0.0244*(25^2.949))+U1616*(0.0244*(35^2.949))</f>
        <v>78.241889926693077</v>
      </c>
    </row>
    <row r="1617" spans="1:37" ht="12.75" customHeight="1">
      <c r="A1617" s="11">
        <v>119</v>
      </c>
      <c r="B1617" s="11">
        <v>7</v>
      </c>
      <c r="C1617" s="11">
        <v>2</v>
      </c>
      <c r="D1617" s="29">
        <v>39491</v>
      </c>
      <c r="E1617" s="6" t="s">
        <v>73</v>
      </c>
      <c r="F1617" s="11" t="s">
        <v>74</v>
      </c>
      <c r="G1617" s="4" t="s">
        <v>74</v>
      </c>
      <c r="H1617" s="11" t="s">
        <v>155</v>
      </c>
      <c r="I1617" s="11" t="s">
        <v>93</v>
      </c>
      <c r="J1617" s="11" t="s">
        <v>110</v>
      </c>
      <c r="K1617" s="11">
        <v>9</v>
      </c>
      <c r="L1617" s="4" t="str">
        <f t="shared" si="100"/>
        <v>5-10</v>
      </c>
      <c r="M1617" s="11" t="s">
        <v>76</v>
      </c>
      <c r="N1617" s="11">
        <v>15</v>
      </c>
      <c r="O1617" s="4" t="s">
        <v>112</v>
      </c>
      <c r="P1617" s="6" t="s">
        <v>44</v>
      </c>
      <c r="Q1617" s="30">
        <v>1</v>
      </c>
      <c r="R1617" s="30"/>
      <c r="S1617" s="30"/>
      <c r="T1617" s="30"/>
      <c r="U1617" s="30"/>
      <c r="V1617" s="30"/>
      <c r="W1617" s="30"/>
      <c r="X1617" s="30"/>
      <c r="Y1617" s="30"/>
      <c r="Z1617" s="30"/>
      <c r="AA1617" s="30"/>
      <c r="AB1617" s="30"/>
      <c r="AC1617" s="30"/>
      <c r="AD1617" s="30"/>
      <c r="AE1617" s="4">
        <f t="shared" si="101"/>
        <v>2.5</v>
      </c>
      <c r="AF1617" s="8">
        <f t="shared" si="102"/>
        <v>1</v>
      </c>
      <c r="AG1617" s="8">
        <v>0.15</v>
      </c>
      <c r="AH1617" s="4">
        <f t="shared" si="103"/>
        <v>2.5000000000000001E-2</v>
      </c>
      <c r="AI1617" s="4">
        <f t="shared" si="103"/>
        <v>3.7499999999999999E-3</v>
      </c>
      <c r="AK1617" s="10">
        <f>Q1617*(0.0099*(2.5^2.999))+R1617*(0.0099*(7.5^2.999))+S1617*(0.0099*(15^2.999))+T1617*(0.0099*(25^2.999))</f>
        <v>0.15454582619452301</v>
      </c>
    </row>
    <row r="1618" spans="1:37" ht="12.75" customHeight="1">
      <c r="A1618" s="11">
        <v>120</v>
      </c>
      <c r="B1618" s="11">
        <v>7</v>
      </c>
      <c r="C1618" s="11">
        <v>2</v>
      </c>
      <c r="D1618" s="29">
        <v>39491</v>
      </c>
      <c r="E1618" s="6" t="s">
        <v>73</v>
      </c>
      <c r="F1618" s="11" t="s">
        <v>74</v>
      </c>
      <c r="G1618" s="4" t="s">
        <v>74</v>
      </c>
      <c r="H1618" s="11" t="s">
        <v>155</v>
      </c>
      <c r="I1618" s="11" t="s">
        <v>93</v>
      </c>
      <c r="J1618" s="11" t="s">
        <v>110</v>
      </c>
      <c r="K1618" s="11">
        <v>8</v>
      </c>
      <c r="L1618" s="4" t="str">
        <f t="shared" si="100"/>
        <v>5-10</v>
      </c>
      <c r="M1618" s="11" t="s">
        <v>76</v>
      </c>
      <c r="N1618" s="11">
        <v>1</v>
      </c>
      <c r="O1618" s="12" t="s">
        <v>58</v>
      </c>
      <c r="P1618" s="12" t="s">
        <v>46</v>
      </c>
      <c r="Q1618" s="30"/>
      <c r="R1618" s="30"/>
      <c r="S1618" s="30">
        <v>1</v>
      </c>
      <c r="T1618" s="30"/>
      <c r="U1618" s="30"/>
      <c r="V1618" s="30">
        <v>1</v>
      </c>
      <c r="W1618" s="30"/>
      <c r="X1618" s="30"/>
      <c r="Y1618" s="30"/>
      <c r="Z1618" s="30"/>
      <c r="AA1618" s="30"/>
      <c r="AB1618" s="30"/>
      <c r="AC1618" s="30"/>
      <c r="AD1618" s="30"/>
      <c r="AE1618" s="4">
        <f t="shared" si="101"/>
        <v>30</v>
      </c>
      <c r="AF1618" s="8">
        <f t="shared" si="102"/>
        <v>2</v>
      </c>
      <c r="AG1618" s="8">
        <v>1316.29</v>
      </c>
      <c r="AH1618" s="4">
        <f t="shared" si="103"/>
        <v>0.05</v>
      </c>
      <c r="AI1618" s="4">
        <f t="shared" si="103"/>
        <v>32.907249999999998</v>
      </c>
      <c r="AK1618" s="10">
        <f>Q1618*(0.0145*((2.5/1.08175)^3.053))+R1618*(0.0145*((7.5/1.08175)^3.053))+S1618*(0.0145*((15/1.08175)^3.053))+T1618*(0.0145*((25/1.08175)^3.053))+U1618*(0.0145*((35/1.08175)^3.053))+V1618*(0.0145*((45/1.08175)^3.053))+W1618*(0.0145*((55/1.08175)^3.053))</f>
        <v>1316.2925296648257</v>
      </c>
    </row>
    <row r="1619" spans="1:37" ht="12.75" customHeight="1">
      <c r="A1619" s="11">
        <v>120</v>
      </c>
      <c r="B1619" s="11">
        <v>7</v>
      </c>
      <c r="C1619" s="11">
        <v>2</v>
      </c>
      <c r="D1619" s="29">
        <v>39491</v>
      </c>
      <c r="E1619" s="6" t="s">
        <v>73</v>
      </c>
      <c r="F1619" s="11" t="s">
        <v>74</v>
      </c>
      <c r="G1619" s="4" t="s">
        <v>74</v>
      </c>
      <c r="H1619" s="11" t="s">
        <v>155</v>
      </c>
      <c r="I1619" s="11" t="s">
        <v>93</v>
      </c>
      <c r="J1619" s="11" t="s">
        <v>110</v>
      </c>
      <c r="K1619" s="11">
        <v>8</v>
      </c>
      <c r="L1619" s="4" t="str">
        <f t="shared" si="100"/>
        <v>5-10</v>
      </c>
      <c r="M1619" s="11" t="s">
        <v>76</v>
      </c>
      <c r="N1619" s="11">
        <v>2</v>
      </c>
      <c r="O1619" s="4" t="s">
        <v>123</v>
      </c>
      <c r="P1619" s="12" t="s">
        <v>56</v>
      </c>
      <c r="Q1619" s="30"/>
      <c r="R1619" s="30"/>
      <c r="S1619" s="30"/>
      <c r="T1619" s="30"/>
      <c r="U1619" s="30">
        <v>2</v>
      </c>
      <c r="V1619" s="30"/>
      <c r="W1619" s="30"/>
      <c r="X1619" s="30"/>
      <c r="Y1619" s="30"/>
      <c r="Z1619" s="30"/>
      <c r="AA1619" s="30"/>
      <c r="AB1619" s="30"/>
      <c r="AC1619" s="30"/>
      <c r="AD1619" s="30"/>
      <c r="AE1619" s="4">
        <f t="shared" si="101"/>
        <v>35</v>
      </c>
      <c r="AF1619" s="8">
        <f t="shared" si="102"/>
        <v>2</v>
      </c>
      <c r="AG1619" s="8">
        <v>1400.89</v>
      </c>
      <c r="AH1619" s="4">
        <f t="shared" si="103"/>
        <v>0.05</v>
      </c>
      <c r="AI1619" s="4">
        <f t="shared" si="103"/>
        <v>35.02225</v>
      </c>
      <c r="AK1619" s="10">
        <f>T1619*(0.0561*(25^2.653))+U1619*(0.0561*(35^2.653))</f>
        <v>1400.8943334211199</v>
      </c>
    </row>
    <row r="1620" spans="1:37" ht="12.75" customHeight="1">
      <c r="A1620" s="11">
        <v>120</v>
      </c>
      <c r="B1620" s="11">
        <v>7</v>
      </c>
      <c r="C1620" s="11">
        <v>2</v>
      </c>
      <c r="D1620" s="29">
        <v>39491</v>
      </c>
      <c r="E1620" s="6" t="s">
        <v>73</v>
      </c>
      <c r="F1620" s="11" t="s">
        <v>74</v>
      </c>
      <c r="G1620" s="4" t="s">
        <v>74</v>
      </c>
      <c r="H1620" s="11" t="s">
        <v>155</v>
      </c>
      <c r="I1620" s="11" t="s">
        <v>93</v>
      </c>
      <c r="J1620" s="11" t="s">
        <v>110</v>
      </c>
      <c r="K1620" s="11">
        <v>8</v>
      </c>
      <c r="L1620" s="4" t="str">
        <f t="shared" si="100"/>
        <v>5-10</v>
      </c>
      <c r="M1620" s="11" t="s">
        <v>76</v>
      </c>
      <c r="N1620" s="11">
        <v>3</v>
      </c>
      <c r="O1620" s="12" t="s">
        <v>134</v>
      </c>
      <c r="P1620" s="12" t="s">
        <v>56</v>
      </c>
      <c r="Q1620" s="30"/>
      <c r="R1620" s="30"/>
      <c r="S1620" s="30"/>
      <c r="T1620" s="30">
        <v>2</v>
      </c>
      <c r="U1620" s="30"/>
      <c r="V1620" s="30"/>
      <c r="W1620" s="30"/>
      <c r="X1620" s="30"/>
      <c r="Y1620" s="30"/>
      <c r="Z1620" s="30"/>
      <c r="AA1620" s="30"/>
      <c r="AB1620" s="30"/>
      <c r="AC1620" s="30"/>
      <c r="AD1620" s="30"/>
      <c r="AE1620" s="4">
        <f t="shared" si="101"/>
        <v>25</v>
      </c>
      <c r="AF1620" s="8">
        <f t="shared" si="102"/>
        <v>2</v>
      </c>
      <c r="AG1620" s="8">
        <v>522.84</v>
      </c>
      <c r="AH1620" s="4">
        <f t="shared" si="103"/>
        <v>0.05</v>
      </c>
      <c r="AI1620" s="4">
        <f t="shared" si="103"/>
        <v>13.071000000000002</v>
      </c>
      <c r="AK1620" s="10">
        <f>R1620*(0.0683*(7.5^2.563))+S1620*(0.0683*(15^2.563))+T1620*(0.0683*(25^2.563))</f>
        <v>522.8425710063525</v>
      </c>
    </row>
    <row r="1621" spans="1:37" ht="12.75" customHeight="1">
      <c r="A1621" s="11">
        <v>120</v>
      </c>
      <c r="B1621" s="11">
        <v>7</v>
      </c>
      <c r="C1621" s="11">
        <v>2</v>
      </c>
      <c r="D1621" s="29">
        <v>39491</v>
      </c>
      <c r="E1621" s="6" t="s">
        <v>73</v>
      </c>
      <c r="F1621" s="11" t="s">
        <v>74</v>
      </c>
      <c r="G1621" s="4" t="s">
        <v>74</v>
      </c>
      <c r="H1621" s="11" t="s">
        <v>155</v>
      </c>
      <c r="I1621" s="11" t="s">
        <v>93</v>
      </c>
      <c r="J1621" s="11" t="s">
        <v>110</v>
      </c>
      <c r="K1621" s="11">
        <v>8</v>
      </c>
      <c r="L1621" s="4" t="str">
        <f t="shared" si="100"/>
        <v>5-10</v>
      </c>
      <c r="M1621" s="11" t="s">
        <v>76</v>
      </c>
      <c r="N1621" s="11">
        <v>4</v>
      </c>
      <c r="O1621" s="4" t="s">
        <v>95</v>
      </c>
      <c r="P1621" s="6" t="s">
        <v>56</v>
      </c>
      <c r="Q1621" s="30"/>
      <c r="R1621" s="30"/>
      <c r="S1621" s="30"/>
      <c r="T1621" s="30">
        <v>1</v>
      </c>
      <c r="U1621" s="30"/>
      <c r="V1621" s="30"/>
      <c r="W1621" s="30"/>
      <c r="X1621" s="30"/>
      <c r="Y1621" s="30"/>
      <c r="Z1621" s="30"/>
      <c r="AA1621" s="30"/>
      <c r="AB1621" s="30"/>
      <c r="AC1621" s="30"/>
      <c r="AD1621" s="30"/>
      <c r="AE1621" s="4">
        <f t="shared" si="101"/>
        <v>25</v>
      </c>
      <c r="AF1621" s="8">
        <f t="shared" si="102"/>
        <v>1</v>
      </c>
      <c r="AG1621" s="8">
        <v>309.64999999999998</v>
      </c>
      <c r="AH1621" s="4">
        <f t="shared" si="103"/>
        <v>2.5000000000000001E-2</v>
      </c>
      <c r="AI1621" s="4">
        <f t="shared" si="103"/>
        <v>7.7412499999999991</v>
      </c>
      <c r="AK1621" s="10">
        <f>S1621*(0.0204*(15^2.991))+T1621*(0.0204*(25^2.991))+U1621*(0.0204*(35^2.991))</f>
        <v>309.64832376527772</v>
      </c>
    </row>
    <row r="1622" spans="1:37" ht="12.75" customHeight="1">
      <c r="A1622" s="11">
        <v>120</v>
      </c>
      <c r="B1622" s="11">
        <v>7</v>
      </c>
      <c r="C1622" s="11">
        <v>2</v>
      </c>
      <c r="D1622" s="29">
        <v>39491</v>
      </c>
      <c r="E1622" s="6" t="s">
        <v>73</v>
      </c>
      <c r="F1622" s="11" t="s">
        <v>74</v>
      </c>
      <c r="G1622" s="4" t="s">
        <v>74</v>
      </c>
      <c r="H1622" s="11" t="s">
        <v>155</v>
      </c>
      <c r="I1622" s="11" t="s">
        <v>93</v>
      </c>
      <c r="J1622" s="11" t="s">
        <v>110</v>
      </c>
      <c r="K1622" s="11">
        <v>8</v>
      </c>
      <c r="L1622" s="4" t="str">
        <f t="shared" si="100"/>
        <v>5-10</v>
      </c>
      <c r="M1622" s="11" t="s">
        <v>76</v>
      </c>
      <c r="N1622" s="11">
        <v>5</v>
      </c>
      <c r="O1622" s="4" t="s">
        <v>77</v>
      </c>
      <c r="P1622" s="6" t="s">
        <v>48</v>
      </c>
      <c r="Q1622" s="30"/>
      <c r="R1622" s="30"/>
      <c r="S1622" s="30"/>
      <c r="T1622" s="30">
        <v>1</v>
      </c>
      <c r="U1622" s="30"/>
      <c r="V1622" s="30"/>
      <c r="W1622" s="30"/>
      <c r="X1622" s="30"/>
      <c r="Y1622" s="30"/>
      <c r="Z1622" s="30"/>
      <c r="AA1622" s="30"/>
      <c r="AB1622" s="30"/>
      <c r="AC1622" s="30"/>
      <c r="AD1622" s="30"/>
      <c r="AE1622" s="4">
        <f t="shared" si="101"/>
        <v>25</v>
      </c>
      <c r="AF1622" s="8">
        <f t="shared" si="102"/>
        <v>1</v>
      </c>
      <c r="AG1622" s="8">
        <v>423.41</v>
      </c>
      <c r="AH1622" s="4">
        <f t="shared" si="103"/>
        <v>2.5000000000000001E-2</v>
      </c>
      <c r="AI1622" s="4">
        <f t="shared" si="103"/>
        <v>10.58525</v>
      </c>
      <c r="AK1622" s="10">
        <f>R1622*(0.0428*(7.5^2.858))+S1622*(0.0428*(15^2.858))+T1622*(0.0428*(25^2.858))+U1622*(0.0428*(35^2.858))</f>
        <v>423.40532317837847</v>
      </c>
    </row>
    <row r="1623" spans="1:37" ht="12.75" customHeight="1">
      <c r="A1623" s="11">
        <v>120</v>
      </c>
      <c r="B1623" s="11">
        <v>7</v>
      </c>
      <c r="C1623" s="11">
        <v>2</v>
      </c>
      <c r="D1623" s="29">
        <v>39491</v>
      </c>
      <c r="E1623" s="6" t="s">
        <v>73</v>
      </c>
      <c r="F1623" s="11" t="s">
        <v>74</v>
      </c>
      <c r="G1623" s="4" t="s">
        <v>74</v>
      </c>
      <c r="H1623" s="11" t="s">
        <v>155</v>
      </c>
      <c r="I1623" s="11" t="s">
        <v>93</v>
      </c>
      <c r="J1623" s="11" t="s">
        <v>110</v>
      </c>
      <c r="K1623" s="11">
        <v>8</v>
      </c>
      <c r="L1623" s="4" t="str">
        <f t="shared" si="100"/>
        <v>5-10</v>
      </c>
      <c r="M1623" s="11" t="s">
        <v>76</v>
      </c>
      <c r="N1623" s="11">
        <v>6</v>
      </c>
      <c r="O1623" s="4" t="s">
        <v>83</v>
      </c>
      <c r="P1623" s="6" t="s">
        <v>84</v>
      </c>
      <c r="Q1623" s="30"/>
      <c r="R1623" s="30">
        <v>4</v>
      </c>
      <c r="S1623" s="30"/>
      <c r="T1623" s="30"/>
      <c r="U1623" s="30"/>
      <c r="V1623" s="30"/>
      <c r="W1623" s="30"/>
      <c r="X1623" s="30"/>
      <c r="Y1623" s="30"/>
      <c r="Z1623" s="30"/>
      <c r="AA1623" s="30"/>
      <c r="AB1623" s="30"/>
      <c r="AC1623" s="30"/>
      <c r="AD1623" s="30"/>
      <c r="AE1623" s="4">
        <f t="shared" si="101"/>
        <v>7.5</v>
      </c>
      <c r="AF1623" s="8">
        <f t="shared" si="102"/>
        <v>4</v>
      </c>
      <c r="AG1623" s="8">
        <v>49.22</v>
      </c>
      <c r="AH1623" s="4">
        <f t="shared" si="103"/>
        <v>0.1</v>
      </c>
      <c r="AI1623" s="4">
        <f t="shared" si="103"/>
        <v>1.2304999999999999</v>
      </c>
      <c r="AK1623" s="10">
        <f>Q1623*(0.0349*(2.5^2.9109))+R1623*(0.0349*(7.5^2.9109))+S1623*(0.0349*(15^2.9109))</f>
        <v>49.21542614278912</v>
      </c>
    </row>
    <row r="1624" spans="1:37" ht="12.75" customHeight="1">
      <c r="A1624" s="11">
        <v>120</v>
      </c>
      <c r="B1624" s="11">
        <v>7</v>
      </c>
      <c r="C1624" s="11">
        <v>2</v>
      </c>
      <c r="D1624" s="29">
        <v>39491</v>
      </c>
      <c r="E1624" s="6" t="s">
        <v>73</v>
      </c>
      <c r="F1624" s="11" t="s">
        <v>74</v>
      </c>
      <c r="G1624" s="4" t="s">
        <v>74</v>
      </c>
      <c r="H1624" s="11" t="s">
        <v>155</v>
      </c>
      <c r="I1624" s="11" t="s">
        <v>93</v>
      </c>
      <c r="J1624" s="11" t="s">
        <v>110</v>
      </c>
      <c r="K1624" s="11">
        <v>8</v>
      </c>
      <c r="L1624" s="4" t="str">
        <f t="shared" si="100"/>
        <v>5-10</v>
      </c>
      <c r="M1624" s="11" t="s">
        <v>76</v>
      </c>
      <c r="N1624" s="11">
        <v>7</v>
      </c>
      <c r="O1624" s="6" t="s">
        <v>53</v>
      </c>
      <c r="P1624" s="12" t="s">
        <v>54</v>
      </c>
      <c r="Q1624" s="30"/>
      <c r="R1624" s="30"/>
      <c r="S1624" s="30"/>
      <c r="T1624" s="26">
        <v>6</v>
      </c>
      <c r="U1624" s="30"/>
      <c r="V1624" s="30"/>
      <c r="W1624" s="30"/>
      <c r="X1624" s="30"/>
      <c r="Y1624" s="30"/>
      <c r="Z1624" s="30"/>
      <c r="AA1624" s="30"/>
      <c r="AB1624" s="30"/>
      <c r="AC1624" s="30"/>
      <c r="AD1624" s="30"/>
      <c r="AE1624" s="4">
        <f t="shared" si="101"/>
        <v>25</v>
      </c>
      <c r="AF1624" s="8">
        <f t="shared" si="102"/>
        <v>6</v>
      </c>
      <c r="AG1624" s="8">
        <v>1537.42</v>
      </c>
      <c r="AH1624" s="4">
        <f t="shared" si="103"/>
        <v>0.15</v>
      </c>
      <c r="AI1624" s="4">
        <f t="shared" si="103"/>
        <v>38.435500000000005</v>
      </c>
      <c r="AK1624" s="10">
        <f>Q1624*(0.026*(2.5^2.87))+R1624*(0.026*(7.5^2.87))+S1624*(0.0236*((15/1.1)^2.975))+T1624*(0.0236*((25/1.1)^2.975))+U1624*(0.0236*((35/1.1)^2.975))</f>
        <v>1537.4165108844688</v>
      </c>
    </row>
    <row r="1625" spans="1:37" ht="12.75" customHeight="1">
      <c r="A1625" s="11">
        <v>120</v>
      </c>
      <c r="B1625" s="11">
        <v>7</v>
      </c>
      <c r="C1625" s="11">
        <v>2</v>
      </c>
      <c r="D1625" s="29">
        <v>39491</v>
      </c>
      <c r="E1625" s="6" t="s">
        <v>73</v>
      </c>
      <c r="F1625" s="11" t="s">
        <v>74</v>
      </c>
      <c r="G1625" s="4" t="s">
        <v>74</v>
      </c>
      <c r="H1625" s="11" t="s">
        <v>155</v>
      </c>
      <c r="I1625" s="11" t="s">
        <v>93</v>
      </c>
      <c r="J1625" s="11" t="s">
        <v>110</v>
      </c>
      <c r="K1625" s="11">
        <v>8</v>
      </c>
      <c r="L1625" s="4" t="str">
        <f t="shared" si="100"/>
        <v>5-10</v>
      </c>
      <c r="M1625" s="11" t="s">
        <v>76</v>
      </c>
      <c r="N1625" s="11">
        <v>8</v>
      </c>
      <c r="O1625" s="12" t="s">
        <v>116</v>
      </c>
      <c r="P1625" s="6" t="s">
        <v>84</v>
      </c>
      <c r="Q1625" s="30"/>
      <c r="R1625" s="30">
        <v>1</v>
      </c>
      <c r="S1625" s="30"/>
      <c r="T1625" s="30"/>
      <c r="U1625" s="30"/>
      <c r="V1625" s="30"/>
      <c r="W1625" s="30"/>
      <c r="X1625" s="30"/>
      <c r="Y1625" s="30"/>
      <c r="Z1625" s="30"/>
      <c r="AA1625" s="30"/>
      <c r="AB1625" s="30"/>
      <c r="AC1625" s="30"/>
      <c r="AD1625" s="30"/>
      <c r="AE1625" s="4">
        <f t="shared" si="101"/>
        <v>7.5</v>
      </c>
      <c r="AF1625" s="8">
        <f t="shared" si="102"/>
        <v>1</v>
      </c>
      <c r="AG1625" s="8">
        <v>8.5500000000000007</v>
      </c>
      <c r="AH1625" s="4">
        <f t="shared" si="103"/>
        <v>2.5000000000000001E-2</v>
      </c>
      <c r="AI1625" s="4">
        <f t="shared" si="103"/>
        <v>0.21375000000000002</v>
      </c>
      <c r="AK1625" s="10">
        <f>Q1625*(0.0156*(2.5^3.13))+R1625*(0.0156*(7.5^3.13))</f>
        <v>8.551973624371902</v>
      </c>
    </row>
    <row r="1626" spans="1:37" s="13" customFormat="1" ht="12.75" customHeight="1">
      <c r="A1626" s="11">
        <v>120</v>
      </c>
      <c r="B1626" s="11">
        <v>7</v>
      </c>
      <c r="C1626" s="11">
        <v>2</v>
      </c>
      <c r="D1626" s="29">
        <v>39491</v>
      </c>
      <c r="E1626" s="6" t="s">
        <v>73</v>
      </c>
      <c r="F1626" s="11" t="s">
        <v>74</v>
      </c>
      <c r="G1626" s="4" t="s">
        <v>74</v>
      </c>
      <c r="H1626" s="11" t="s">
        <v>155</v>
      </c>
      <c r="I1626" s="11" t="s">
        <v>93</v>
      </c>
      <c r="J1626" s="11" t="s">
        <v>110</v>
      </c>
      <c r="K1626" s="11">
        <v>8</v>
      </c>
      <c r="L1626" s="4" t="str">
        <f t="shared" si="100"/>
        <v>5-10</v>
      </c>
      <c r="M1626" s="11" t="s">
        <v>76</v>
      </c>
      <c r="N1626" s="11">
        <v>9</v>
      </c>
      <c r="O1626" s="4" t="s">
        <v>60</v>
      </c>
      <c r="P1626" s="12" t="s">
        <v>48</v>
      </c>
      <c r="Q1626" s="30"/>
      <c r="R1626" s="30">
        <v>1</v>
      </c>
      <c r="S1626" s="30"/>
      <c r="T1626" s="30"/>
      <c r="U1626" s="30"/>
      <c r="V1626" s="30"/>
      <c r="W1626" s="30"/>
      <c r="X1626" s="30"/>
      <c r="Y1626" s="30"/>
      <c r="Z1626" s="30"/>
      <c r="AA1626" s="30"/>
      <c r="AB1626" s="30"/>
      <c r="AC1626" s="30"/>
      <c r="AD1626" s="30"/>
      <c r="AE1626" s="4">
        <f t="shared" si="101"/>
        <v>7.5</v>
      </c>
      <c r="AF1626" s="8">
        <f t="shared" si="102"/>
        <v>1</v>
      </c>
      <c r="AG1626" s="8">
        <v>7.04</v>
      </c>
      <c r="AH1626" s="4">
        <f t="shared" si="103"/>
        <v>2.5000000000000001E-2</v>
      </c>
      <c r="AI1626" s="4">
        <f t="shared" si="103"/>
        <v>0.17599999999999999</v>
      </c>
      <c r="AJ1626" s="4"/>
      <c r="AK1626" s="10">
        <f>Q1626*(0.0197*(2.5^2.9174))+R1626*(0.0197*(7.5^2.9174))+S1626*(0.0197*(15^2.9174))</f>
        <v>7.0367149081055116</v>
      </c>
    </row>
    <row r="1627" spans="1:37" ht="12.75" customHeight="1">
      <c r="A1627" s="11">
        <v>120</v>
      </c>
      <c r="B1627" s="11">
        <v>7</v>
      </c>
      <c r="C1627" s="11">
        <v>2</v>
      </c>
      <c r="D1627" s="29">
        <v>39491</v>
      </c>
      <c r="E1627" s="6" t="s">
        <v>73</v>
      </c>
      <c r="F1627" s="11" t="s">
        <v>74</v>
      </c>
      <c r="G1627" s="4" t="s">
        <v>74</v>
      </c>
      <c r="H1627" s="11" t="s">
        <v>155</v>
      </c>
      <c r="I1627" s="11" t="s">
        <v>93</v>
      </c>
      <c r="J1627" s="11" t="s">
        <v>110</v>
      </c>
      <c r="K1627" s="11">
        <v>8</v>
      </c>
      <c r="L1627" s="4" t="str">
        <f t="shared" si="100"/>
        <v>5-10</v>
      </c>
      <c r="M1627" s="11" t="s">
        <v>76</v>
      </c>
      <c r="N1627" s="11">
        <v>10</v>
      </c>
      <c r="O1627" s="4" t="s">
        <v>96</v>
      </c>
      <c r="P1627" s="6" t="s">
        <v>84</v>
      </c>
      <c r="Q1627" s="30"/>
      <c r="R1627" s="30"/>
      <c r="S1627" s="30">
        <v>1</v>
      </c>
      <c r="T1627" s="30"/>
      <c r="U1627" s="30"/>
      <c r="V1627" s="30"/>
      <c r="W1627" s="30"/>
      <c r="X1627" s="30"/>
      <c r="Y1627" s="30"/>
      <c r="Z1627" s="30"/>
      <c r="AA1627" s="30"/>
      <c r="AB1627" s="30"/>
      <c r="AC1627" s="30"/>
      <c r="AD1627" s="30"/>
      <c r="AE1627" s="4">
        <f t="shared" si="101"/>
        <v>15</v>
      </c>
      <c r="AF1627" s="8">
        <f t="shared" si="102"/>
        <v>1</v>
      </c>
      <c r="AG1627" s="8">
        <v>58.45</v>
      </c>
      <c r="AH1627" s="4">
        <f t="shared" si="103"/>
        <v>2.5000000000000001E-2</v>
      </c>
      <c r="AI1627" s="4">
        <f t="shared" si="103"/>
        <v>1.4612500000000002</v>
      </c>
      <c r="AK1627" s="10">
        <f>Q1627*(0.0193*(2.5^2.96))+R1627*(0.0193*(7.5^2.96))+S1627*(0.0193*(15^2.96))</f>
        <v>58.450393035088091</v>
      </c>
    </row>
    <row r="1628" spans="1:37" ht="12.75" customHeight="1">
      <c r="A1628" s="11">
        <v>120</v>
      </c>
      <c r="B1628" s="11">
        <v>7</v>
      </c>
      <c r="C1628" s="11">
        <v>2</v>
      </c>
      <c r="D1628" s="29">
        <v>39491</v>
      </c>
      <c r="E1628" s="6" t="s">
        <v>73</v>
      </c>
      <c r="F1628" s="11" t="s">
        <v>74</v>
      </c>
      <c r="G1628" s="4" t="s">
        <v>74</v>
      </c>
      <c r="H1628" s="11" t="s">
        <v>155</v>
      </c>
      <c r="I1628" s="11" t="s">
        <v>93</v>
      </c>
      <c r="J1628" s="11" t="s">
        <v>110</v>
      </c>
      <c r="K1628" s="11">
        <v>8</v>
      </c>
      <c r="L1628" s="4" t="str">
        <f t="shared" si="100"/>
        <v>5-10</v>
      </c>
      <c r="M1628" s="11" t="s">
        <v>76</v>
      </c>
      <c r="N1628" s="11">
        <v>11</v>
      </c>
      <c r="O1628" s="4" t="s">
        <v>68</v>
      </c>
      <c r="P1628" s="6" t="s">
        <v>46</v>
      </c>
      <c r="Q1628" s="30"/>
      <c r="R1628" s="30"/>
      <c r="S1628" s="30"/>
      <c r="T1628" s="30">
        <v>4</v>
      </c>
      <c r="U1628" s="30"/>
      <c r="V1628" s="30"/>
      <c r="W1628" s="30"/>
      <c r="X1628" s="30"/>
      <c r="Y1628" s="30"/>
      <c r="Z1628" s="30"/>
      <c r="AA1628" s="30"/>
      <c r="AB1628" s="30"/>
      <c r="AC1628" s="30"/>
      <c r="AD1628" s="30"/>
      <c r="AE1628" s="4">
        <f t="shared" si="101"/>
        <v>25</v>
      </c>
      <c r="AF1628" s="8">
        <f t="shared" si="102"/>
        <v>4</v>
      </c>
      <c r="AG1628" s="8">
        <v>630.6</v>
      </c>
      <c r="AH1628" s="4">
        <f t="shared" si="103"/>
        <v>0.1</v>
      </c>
      <c r="AI1628" s="4">
        <f t="shared" si="103"/>
        <v>15.765000000000001</v>
      </c>
      <c r="AK1628" s="10">
        <f>Q1628*(0.0208*((2.5/1.21)^3))+R1628*(0.0208*((7.5/1.21)^3))+S1628*(0.0208*((15/1.21)^3))+T1628*(0.0079*(25^3.076))+U1628*(0.0079*(35^3.076))</f>
        <v>630.59503832903908</v>
      </c>
    </row>
    <row r="1629" spans="1:37" ht="12.75" customHeight="1">
      <c r="A1629" s="11">
        <v>120</v>
      </c>
      <c r="B1629" s="11">
        <v>7</v>
      </c>
      <c r="C1629" s="11">
        <v>2</v>
      </c>
      <c r="D1629" s="29">
        <v>39491</v>
      </c>
      <c r="E1629" s="6" t="s">
        <v>73</v>
      </c>
      <c r="F1629" s="11" t="s">
        <v>74</v>
      </c>
      <c r="G1629" s="4" t="s">
        <v>74</v>
      </c>
      <c r="H1629" s="11" t="s">
        <v>155</v>
      </c>
      <c r="I1629" s="11" t="s">
        <v>93</v>
      </c>
      <c r="J1629" s="11" t="s">
        <v>110</v>
      </c>
      <c r="K1629" s="11">
        <v>8</v>
      </c>
      <c r="L1629" s="4" t="str">
        <f t="shared" si="100"/>
        <v>5-10</v>
      </c>
      <c r="M1629" s="11" t="s">
        <v>76</v>
      </c>
      <c r="N1629" s="11">
        <v>12</v>
      </c>
      <c r="O1629" s="4" t="s">
        <v>82</v>
      </c>
      <c r="P1629" s="6" t="s">
        <v>46</v>
      </c>
      <c r="Q1629" s="30"/>
      <c r="R1629" s="30"/>
      <c r="S1629" s="30"/>
      <c r="T1629" s="30">
        <v>3</v>
      </c>
      <c r="U1629" s="30"/>
      <c r="V1629" s="30"/>
      <c r="W1629" s="30"/>
      <c r="X1629" s="30"/>
      <c r="Y1629" s="30"/>
      <c r="Z1629" s="30"/>
      <c r="AA1629" s="30"/>
      <c r="AB1629" s="30"/>
      <c r="AC1629" s="30"/>
      <c r="AD1629" s="30"/>
      <c r="AE1629" s="4">
        <f t="shared" si="101"/>
        <v>25</v>
      </c>
      <c r="AF1629" s="8">
        <f t="shared" si="102"/>
        <v>3</v>
      </c>
      <c r="AG1629" s="8">
        <v>753.8</v>
      </c>
      <c r="AH1629" s="4">
        <f t="shared" si="103"/>
        <v>7.4999999999999997E-2</v>
      </c>
      <c r="AI1629" s="4">
        <f t="shared" si="103"/>
        <v>18.844999999999999</v>
      </c>
      <c r="AK1629" s="10">
        <f>Q1629*(0.0121*((2.5/1.09)^3.161))+R1629*(0.0121*((7.5/1.09)^3.161))+S1629*(0.0335*(15^2.772))+T1629*(0.0335*(25^2.772))+U1629*(0.0335*(35^2.772))</f>
        <v>753.79936245025829</v>
      </c>
    </row>
    <row r="1630" spans="1:37" ht="12.75" customHeight="1">
      <c r="A1630" s="11">
        <v>120</v>
      </c>
      <c r="B1630" s="11">
        <v>7</v>
      </c>
      <c r="C1630" s="11">
        <v>2</v>
      </c>
      <c r="D1630" s="29">
        <v>39491</v>
      </c>
      <c r="E1630" s="6" t="s">
        <v>73</v>
      </c>
      <c r="F1630" s="11" t="s">
        <v>74</v>
      </c>
      <c r="G1630" s="4" t="s">
        <v>74</v>
      </c>
      <c r="H1630" s="11" t="s">
        <v>155</v>
      </c>
      <c r="I1630" s="11" t="s">
        <v>93</v>
      </c>
      <c r="J1630" s="11" t="s">
        <v>110</v>
      </c>
      <c r="K1630" s="11">
        <v>8</v>
      </c>
      <c r="L1630" s="4" t="str">
        <f t="shared" si="100"/>
        <v>5-10</v>
      </c>
      <c r="M1630" s="11" t="s">
        <v>76</v>
      </c>
      <c r="N1630" s="11">
        <v>13</v>
      </c>
      <c r="O1630" s="4" t="s">
        <v>69</v>
      </c>
      <c r="P1630" s="12" t="s">
        <v>48</v>
      </c>
      <c r="Q1630" s="30"/>
      <c r="R1630" s="30"/>
      <c r="S1630" s="30">
        <v>1</v>
      </c>
      <c r="T1630" s="30"/>
      <c r="U1630" s="30"/>
      <c r="V1630" s="30"/>
      <c r="W1630" s="30"/>
      <c r="X1630" s="30"/>
      <c r="Y1630" s="30"/>
      <c r="Z1630" s="30"/>
      <c r="AA1630" s="30"/>
      <c r="AB1630" s="30"/>
      <c r="AC1630" s="30"/>
      <c r="AD1630" s="30"/>
      <c r="AE1630" s="4">
        <f t="shared" si="101"/>
        <v>15</v>
      </c>
      <c r="AF1630" s="8">
        <f t="shared" si="102"/>
        <v>1</v>
      </c>
      <c r="AG1630" s="8">
        <v>109.47</v>
      </c>
      <c r="AH1630" s="4">
        <f t="shared" si="103"/>
        <v>2.5000000000000001E-2</v>
      </c>
      <c r="AI1630" s="4">
        <f t="shared" si="103"/>
        <v>2.7367499999999998</v>
      </c>
      <c r="AK1630" s="10">
        <f>Q1630*(0.029*(2.5^2.98))+R1630*(0.029*(7.5^2.98))+S1630*(0.0222*(15^3.14))</f>
        <v>109.46607034280856</v>
      </c>
    </row>
    <row r="1631" spans="1:37" ht="12.75" customHeight="1">
      <c r="A1631" s="11">
        <v>120</v>
      </c>
      <c r="B1631" s="11">
        <v>7</v>
      </c>
      <c r="C1631" s="11">
        <v>2</v>
      </c>
      <c r="D1631" s="29">
        <v>39491</v>
      </c>
      <c r="E1631" s="6" t="s">
        <v>73</v>
      </c>
      <c r="F1631" s="11" t="s">
        <v>74</v>
      </c>
      <c r="G1631" s="4" t="s">
        <v>74</v>
      </c>
      <c r="H1631" s="11" t="s">
        <v>155</v>
      </c>
      <c r="I1631" s="11" t="s">
        <v>93</v>
      </c>
      <c r="J1631" s="11" t="s">
        <v>110</v>
      </c>
      <c r="K1631" s="11">
        <v>8</v>
      </c>
      <c r="L1631" s="4" t="str">
        <f t="shared" si="100"/>
        <v>5-10</v>
      </c>
      <c r="M1631" s="11" t="s">
        <v>76</v>
      </c>
      <c r="N1631" s="11">
        <v>14</v>
      </c>
      <c r="O1631" s="4" t="s">
        <v>101</v>
      </c>
      <c r="P1631" s="12" t="s">
        <v>46</v>
      </c>
      <c r="Q1631" s="30"/>
      <c r="R1631" s="30"/>
      <c r="S1631" s="30"/>
      <c r="T1631" s="30">
        <v>2</v>
      </c>
      <c r="U1631" s="30"/>
      <c r="V1631" s="30"/>
      <c r="W1631" s="30"/>
      <c r="X1631" s="30"/>
      <c r="Y1631" s="30"/>
      <c r="Z1631" s="30"/>
      <c r="AA1631" s="30"/>
      <c r="AB1631" s="30"/>
      <c r="AC1631" s="30"/>
      <c r="AD1631" s="30"/>
      <c r="AE1631" s="4">
        <f t="shared" si="101"/>
        <v>25</v>
      </c>
      <c r="AF1631" s="8">
        <f t="shared" si="102"/>
        <v>2</v>
      </c>
      <c r="AG1631" s="8">
        <v>563.1</v>
      </c>
      <c r="AH1631" s="4">
        <f t="shared" si="103"/>
        <v>0.05</v>
      </c>
      <c r="AI1631" s="4">
        <f t="shared" si="103"/>
        <v>14.077500000000001</v>
      </c>
      <c r="AK1631" s="10">
        <f>Q1631*(0.0148*((2.5/1.11359)^3.167))+R1631*(0.0148*((7.5/1.11359)^3.167))+S1631*(0.0148*((15/1.11359)^3.167))+T1631*(0.0148*((25/1.11359)^3.167))+U1631*(0.0148*((35/1.11359)^3.167))</f>
        <v>563.10401339954569</v>
      </c>
    </row>
    <row r="1632" spans="1:37" ht="12.75" customHeight="1">
      <c r="A1632" s="11">
        <v>120</v>
      </c>
      <c r="B1632" s="11">
        <v>7</v>
      </c>
      <c r="C1632" s="11">
        <v>2</v>
      </c>
      <c r="D1632" s="29">
        <v>39491</v>
      </c>
      <c r="E1632" s="6" t="s">
        <v>73</v>
      </c>
      <c r="F1632" s="11" t="s">
        <v>74</v>
      </c>
      <c r="G1632" s="4" t="s">
        <v>74</v>
      </c>
      <c r="H1632" s="11" t="s">
        <v>155</v>
      </c>
      <c r="I1632" s="11" t="s">
        <v>93</v>
      </c>
      <c r="J1632" s="11" t="s">
        <v>110</v>
      </c>
      <c r="K1632" s="11">
        <v>8</v>
      </c>
      <c r="L1632" s="4" t="str">
        <f t="shared" si="100"/>
        <v>5-10</v>
      </c>
      <c r="M1632" s="11" t="s">
        <v>76</v>
      </c>
      <c r="N1632" s="11">
        <v>15</v>
      </c>
      <c r="O1632" s="4" t="s">
        <v>59</v>
      </c>
      <c r="P1632" s="6" t="s">
        <v>46</v>
      </c>
      <c r="Q1632" s="30"/>
      <c r="R1632" s="30">
        <v>5</v>
      </c>
      <c r="S1632" s="30">
        <v>2</v>
      </c>
      <c r="T1632" s="30"/>
      <c r="U1632" s="30"/>
      <c r="V1632" s="30"/>
      <c r="W1632" s="30"/>
      <c r="X1632" s="30"/>
      <c r="Y1632" s="30"/>
      <c r="Z1632" s="30"/>
      <c r="AA1632" s="30"/>
      <c r="AB1632" s="30"/>
      <c r="AC1632" s="30"/>
      <c r="AD1632" s="30"/>
      <c r="AE1632" s="4">
        <f t="shared" si="101"/>
        <v>9.6</v>
      </c>
      <c r="AF1632" s="8">
        <f t="shared" si="102"/>
        <v>7</v>
      </c>
      <c r="AG1632" s="8">
        <v>98.47</v>
      </c>
      <c r="AH1632" s="4">
        <f t="shared" si="103"/>
        <v>0.17499999999999999</v>
      </c>
      <c r="AI1632" s="4">
        <f t="shared" si="103"/>
        <v>2.4617499999999999</v>
      </c>
      <c r="AK1632" s="10">
        <f>Q1632*(0.0093*(2.5^3.07))+R1632*(0.0093*(7.5^3.07))+S1632*(0.0093*(15^3.07))+T1632*(0.0126*(25^3.0673))</f>
        <v>98.46620607614426</v>
      </c>
    </row>
    <row r="1633" spans="1:37" ht="12.75" customHeight="1">
      <c r="A1633" s="11">
        <v>121</v>
      </c>
      <c r="B1633" s="11">
        <v>7</v>
      </c>
      <c r="C1633" s="11">
        <v>2</v>
      </c>
      <c r="D1633" s="29">
        <v>39491</v>
      </c>
      <c r="E1633" s="6" t="s">
        <v>73</v>
      </c>
      <c r="F1633" s="11" t="s">
        <v>74</v>
      </c>
      <c r="G1633" s="4" t="s">
        <v>74</v>
      </c>
      <c r="H1633" s="11" t="s">
        <v>155</v>
      </c>
      <c r="I1633" s="11" t="s">
        <v>151</v>
      </c>
      <c r="J1633" s="11" t="s">
        <v>110</v>
      </c>
      <c r="K1633" s="11">
        <v>5</v>
      </c>
      <c r="L1633" s="4" t="str">
        <f t="shared" si="100"/>
        <v>0-5</v>
      </c>
      <c r="M1633" s="11" t="s">
        <v>42</v>
      </c>
      <c r="N1633" s="11">
        <v>1</v>
      </c>
      <c r="O1633" s="6" t="s">
        <v>53</v>
      </c>
      <c r="P1633" s="12" t="s">
        <v>54</v>
      </c>
      <c r="Q1633" s="30"/>
      <c r="R1633" s="30"/>
      <c r="S1633" s="26">
        <v>3</v>
      </c>
      <c r="T1633" s="30">
        <v>8</v>
      </c>
      <c r="U1633" s="30"/>
      <c r="V1633" s="30"/>
      <c r="W1633" s="30"/>
      <c r="X1633" s="30"/>
      <c r="Y1633" s="30"/>
      <c r="Z1633" s="30"/>
      <c r="AA1633" s="30"/>
      <c r="AB1633" s="30"/>
      <c r="AC1633" s="30"/>
      <c r="AD1633" s="30"/>
      <c r="AE1633" s="4">
        <f t="shared" si="101"/>
        <v>22.3</v>
      </c>
      <c r="AF1633" s="8">
        <f t="shared" si="102"/>
        <v>11</v>
      </c>
      <c r="AG1633" s="8">
        <v>2218.06</v>
      </c>
      <c r="AH1633" s="4">
        <f t="shared" si="103"/>
        <v>0.27500000000000002</v>
      </c>
      <c r="AI1633" s="4">
        <f t="shared" si="103"/>
        <v>55.451499999999996</v>
      </c>
      <c r="AK1633" s="10">
        <f>Q1633*(0.026*(2.5^2.87))+R1633*(0.026*(7.5^2.87))+S1633*(0.0236*((15/1.1)^2.975))+T1633*(0.0236*((25/1.1)^2.975))+U1633*(0.0236*((35/1.1)^2.975))</f>
        <v>2218.0637116470675</v>
      </c>
    </row>
    <row r="1634" spans="1:37" ht="12.75" customHeight="1">
      <c r="A1634" s="11">
        <v>121</v>
      </c>
      <c r="B1634" s="11">
        <v>7</v>
      </c>
      <c r="C1634" s="11">
        <v>2</v>
      </c>
      <c r="D1634" s="29">
        <v>39491</v>
      </c>
      <c r="E1634" s="6" t="s">
        <v>73</v>
      </c>
      <c r="F1634" s="11" t="s">
        <v>74</v>
      </c>
      <c r="G1634" s="4" t="s">
        <v>74</v>
      </c>
      <c r="H1634" s="11" t="s">
        <v>155</v>
      </c>
      <c r="I1634" s="11" t="s">
        <v>151</v>
      </c>
      <c r="J1634" s="11" t="s">
        <v>110</v>
      </c>
      <c r="K1634" s="11">
        <v>5</v>
      </c>
      <c r="L1634" s="4" t="str">
        <f t="shared" si="100"/>
        <v>0-5</v>
      </c>
      <c r="M1634" s="11" t="s">
        <v>42</v>
      </c>
      <c r="N1634" s="11">
        <v>2</v>
      </c>
      <c r="O1634" s="4" t="s">
        <v>49</v>
      </c>
      <c r="P1634" s="6" t="s">
        <v>46</v>
      </c>
      <c r="Q1634" s="30"/>
      <c r="R1634" s="30"/>
      <c r="S1634" s="30"/>
      <c r="T1634" s="30">
        <v>1</v>
      </c>
      <c r="U1634" s="30"/>
      <c r="V1634" s="30"/>
      <c r="W1634" s="30"/>
      <c r="X1634" s="30"/>
      <c r="Y1634" s="30"/>
      <c r="Z1634" s="30"/>
      <c r="AA1634" s="30"/>
      <c r="AB1634" s="30"/>
      <c r="AC1634" s="30"/>
      <c r="AD1634" s="30"/>
      <c r="AE1634" s="4">
        <f t="shared" si="101"/>
        <v>25</v>
      </c>
      <c r="AF1634" s="8">
        <f t="shared" si="102"/>
        <v>1</v>
      </c>
      <c r="AG1634" s="8">
        <v>244.5</v>
      </c>
      <c r="AH1634" s="4">
        <f t="shared" si="103"/>
        <v>2.5000000000000001E-2</v>
      </c>
      <c r="AI1634" s="4">
        <f t="shared" si="103"/>
        <v>6.1124999999999998</v>
      </c>
      <c r="AK1634" s="10">
        <f>Q1634*(0.007*(2.5^3.39))+R1634*(0.0126*(7.5^3.0673))+S1634*(0.0126*(15^3.0673))+T1634*(0.0126*(25^3.0673))+U1634*(0.0126*(35^3.0673))</f>
        <v>244.49609871054292</v>
      </c>
    </row>
    <row r="1635" spans="1:37" s="12" customFormat="1" ht="12.75" customHeight="1">
      <c r="A1635" s="11">
        <v>121</v>
      </c>
      <c r="B1635" s="11">
        <v>7</v>
      </c>
      <c r="C1635" s="11">
        <v>2</v>
      </c>
      <c r="D1635" s="29">
        <v>39491</v>
      </c>
      <c r="E1635" s="6" t="s">
        <v>73</v>
      </c>
      <c r="F1635" s="11" t="s">
        <v>74</v>
      </c>
      <c r="G1635" s="4" t="s">
        <v>74</v>
      </c>
      <c r="H1635" s="11" t="s">
        <v>155</v>
      </c>
      <c r="I1635" s="11" t="s">
        <v>151</v>
      </c>
      <c r="J1635" s="11" t="s">
        <v>110</v>
      </c>
      <c r="K1635" s="11">
        <v>5</v>
      </c>
      <c r="L1635" s="4" t="str">
        <f t="shared" si="100"/>
        <v>0-5</v>
      </c>
      <c r="M1635" s="11" t="s">
        <v>42</v>
      </c>
      <c r="N1635" s="11">
        <v>3</v>
      </c>
      <c r="O1635" s="4" t="s">
        <v>59</v>
      </c>
      <c r="P1635" s="6" t="s">
        <v>46</v>
      </c>
      <c r="Q1635" s="30"/>
      <c r="R1635" s="30"/>
      <c r="S1635" s="26">
        <v>1</v>
      </c>
      <c r="T1635" s="30"/>
      <c r="U1635" s="30"/>
      <c r="V1635" s="30"/>
      <c r="W1635" s="30"/>
      <c r="X1635" s="30"/>
      <c r="Y1635" s="30"/>
      <c r="Z1635" s="30"/>
      <c r="AA1635" s="30"/>
      <c r="AB1635" s="30"/>
      <c r="AC1635" s="30"/>
      <c r="AD1635" s="30"/>
      <c r="AE1635" s="4">
        <f t="shared" si="101"/>
        <v>15</v>
      </c>
      <c r="AF1635" s="8">
        <f t="shared" si="102"/>
        <v>1</v>
      </c>
      <c r="AG1635" s="8">
        <v>37.94</v>
      </c>
      <c r="AH1635" s="4">
        <f t="shared" si="103"/>
        <v>2.5000000000000001E-2</v>
      </c>
      <c r="AI1635" s="4">
        <f t="shared" si="103"/>
        <v>0.9484999999999999</v>
      </c>
      <c r="AJ1635" s="4"/>
      <c r="AK1635" s="10">
        <f>Q1635*(0.0093*(2.5^3.07))+R1635*(0.0093*(7.5^3.07))+S1635*(0.0093*(15^3.07))+T1635*(0.0126*(25^3.0673))</f>
        <v>37.938758397924737</v>
      </c>
    </row>
    <row r="1636" spans="1:37" s="12" customFormat="1" ht="12.75" customHeight="1">
      <c r="A1636" s="11">
        <v>121</v>
      </c>
      <c r="B1636" s="11">
        <v>7</v>
      </c>
      <c r="C1636" s="11">
        <v>2</v>
      </c>
      <c r="D1636" s="29">
        <v>39491</v>
      </c>
      <c r="E1636" s="6" t="s">
        <v>73</v>
      </c>
      <c r="F1636" s="11" t="s">
        <v>74</v>
      </c>
      <c r="G1636" s="4" t="s">
        <v>74</v>
      </c>
      <c r="H1636" s="11" t="s">
        <v>155</v>
      </c>
      <c r="I1636" s="11" t="s">
        <v>151</v>
      </c>
      <c r="J1636" s="11" t="s">
        <v>110</v>
      </c>
      <c r="K1636" s="11">
        <v>5</v>
      </c>
      <c r="L1636" s="4" t="str">
        <f t="shared" si="100"/>
        <v>0-5</v>
      </c>
      <c r="M1636" s="11" t="s">
        <v>42</v>
      </c>
      <c r="N1636" s="11">
        <v>4</v>
      </c>
      <c r="O1636" s="4" t="s">
        <v>58</v>
      </c>
      <c r="P1636" s="12" t="s">
        <v>46</v>
      </c>
      <c r="Q1636" s="30"/>
      <c r="R1636" s="30"/>
      <c r="S1636" s="30"/>
      <c r="T1636" s="26">
        <v>1</v>
      </c>
      <c r="U1636" s="30"/>
      <c r="V1636" s="30"/>
      <c r="W1636" s="30"/>
      <c r="X1636" s="30"/>
      <c r="Y1636" s="30"/>
      <c r="Z1636" s="30"/>
      <c r="AA1636" s="30"/>
      <c r="AB1636" s="30"/>
      <c r="AC1636" s="30"/>
      <c r="AD1636" s="30"/>
      <c r="AE1636" s="4">
        <f t="shared" si="101"/>
        <v>25</v>
      </c>
      <c r="AF1636" s="8">
        <f t="shared" si="102"/>
        <v>1</v>
      </c>
      <c r="AG1636" s="8">
        <v>211.39</v>
      </c>
      <c r="AH1636" s="4">
        <f t="shared" si="103"/>
        <v>2.5000000000000001E-2</v>
      </c>
      <c r="AI1636" s="4">
        <f t="shared" si="103"/>
        <v>5.2847499999999998</v>
      </c>
      <c r="AJ1636" s="4"/>
      <c r="AK1636" s="10">
        <f>Q1636*(0.0145*((2.5/1.08175)^3.053))+R1636*(0.0145*((7.5/1.08175)^3.053))+S1636*(0.0145*((15/1.08175)^3.053))+T1636*(0.0145*((25/1.08175)^3.053))+U1636*(0.0145*((35/1.08175)^3.053))+V1636*(0.0145*((45/1.08175)^3.053))+W1636*(0.0145*((55/1.08175)^3.053))</f>
        <v>211.39242031612073</v>
      </c>
    </row>
    <row r="1637" spans="1:37" s="12" customFormat="1" ht="12.75" customHeight="1">
      <c r="A1637" s="11">
        <v>121</v>
      </c>
      <c r="B1637" s="11">
        <v>7</v>
      </c>
      <c r="C1637" s="11">
        <v>2</v>
      </c>
      <c r="D1637" s="29">
        <v>39491</v>
      </c>
      <c r="E1637" s="6" t="s">
        <v>73</v>
      </c>
      <c r="F1637" s="11" t="s">
        <v>74</v>
      </c>
      <c r="G1637" s="4" t="s">
        <v>74</v>
      </c>
      <c r="H1637" s="11" t="s">
        <v>155</v>
      </c>
      <c r="I1637" s="11" t="s">
        <v>151</v>
      </c>
      <c r="J1637" s="11" t="s">
        <v>110</v>
      </c>
      <c r="K1637" s="11">
        <v>5</v>
      </c>
      <c r="L1637" s="4" t="str">
        <f t="shared" si="100"/>
        <v>0-5</v>
      </c>
      <c r="M1637" s="11" t="s">
        <v>42</v>
      </c>
      <c r="N1637" s="11">
        <v>5</v>
      </c>
      <c r="O1637" s="4" t="s">
        <v>89</v>
      </c>
      <c r="P1637" s="4" t="s">
        <v>56</v>
      </c>
      <c r="Q1637" s="30"/>
      <c r="R1637" s="30"/>
      <c r="S1637" s="26">
        <v>9</v>
      </c>
      <c r="T1637" s="30"/>
      <c r="U1637" s="30"/>
      <c r="V1637" s="30"/>
      <c r="W1637" s="30"/>
      <c r="X1637" s="30"/>
      <c r="Y1637" s="30"/>
      <c r="Z1637" s="30"/>
      <c r="AA1637" s="30"/>
      <c r="AB1637" s="30"/>
      <c r="AC1637" s="30"/>
      <c r="AD1637" s="30"/>
      <c r="AE1637" s="4">
        <f t="shared" si="101"/>
        <v>15</v>
      </c>
      <c r="AF1637" s="8">
        <f t="shared" si="102"/>
        <v>9</v>
      </c>
      <c r="AG1637" s="8">
        <v>648.07000000000005</v>
      </c>
      <c r="AH1637" s="4">
        <f t="shared" si="103"/>
        <v>0.22500000000000001</v>
      </c>
      <c r="AI1637" s="4">
        <f t="shared" si="103"/>
        <v>16.201750000000001</v>
      </c>
      <c r="AJ1637" s="4"/>
      <c r="AK1637" s="10">
        <f>R1637*(0.0246*(7.5^2.85))+S1637*(0.0227*((15/1.13204)^3.12))+T1637*(0.0227*((25/1.13204)^3.12))</f>
        <v>648.07365042801234</v>
      </c>
    </row>
    <row r="1638" spans="1:37" s="12" customFormat="1" ht="12.75" customHeight="1">
      <c r="A1638" s="11">
        <v>121</v>
      </c>
      <c r="B1638" s="11">
        <v>7</v>
      </c>
      <c r="C1638" s="11">
        <v>2</v>
      </c>
      <c r="D1638" s="29">
        <v>39491</v>
      </c>
      <c r="E1638" s="6" t="s">
        <v>73</v>
      </c>
      <c r="F1638" s="11" t="s">
        <v>74</v>
      </c>
      <c r="G1638" s="4" t="s">
        <v>74</v>
      </c>
      <c r="H1638" s="11" t="s">
        <v>155</v>
      </c>
      <c r="I1638" s="11" t="s">
        <v>151</v>
      </c>
      <c r="J1638" s="11" t="s">
        <v>110</v>
      </c>
      <c r="K1638" s="11">
        <v>5</v>
      </c>
      <c r="L1638" s="4" t="str">
        <f t="shared" si="100"/>
        <v>0-5</v>
      </c>
      <c r="M1638" s="11" t="s">
        <v>42</v>
      </c>
      <c r="N1638" s="11">
        <v>6</v>
      </c>
      <c r="O1638" s="4" t="s">
        <v>95</v>
      </c>
      <c r="P1638" s="6" t="s">
        <v>56</v>
      </c>
      <c r="Q1638" s="30"/>
      <c r="R1638" s="30"/>
      <c r="S1638" s="30"/>
      <c r="T1638" s="26">
        <v>1</v>
      </c>
      <c r="U1638" s="30"/>
      <c r="V1638" s="30"/>
      <c r="W1638" s="30"/>
      <c r="X1638" s="30"/>
      <c r="Y1638" s="30"/>
      <c r="Z1638" s="30"/>
      <c r="AA1638" s="30"/>
      <c r="AB1638" s="30"/>
      <c r="AC1638" s="30"/>
      <c r="AD1638" s="30"/>
      <c r="AE1638" s="4">
        <f t="shared" si="101"/>
        <v>25</v>
      </c>
      <c r="AF1638" s="8">
        <f t="shared" si="102"/>
        <v>1</v>
      </c>
      <c r="AG1638" s="8">
        <v>309.64999999999998</v>
      </c>
      <c r="AH1638" s="4">
        <f t="shared" si="103"/>
        <v>2.5000000000000001E-2</v>
      </c>
      <c r="AI1638" s="4">
        <f t="shared" si="103"/>
        <v>7.7412499999999991</v>
      </c>
      <c r="AJ1638" s="4"/>
      <c r="AK1638" s="10">
        <f>S1638*(0.0204*(15^2.991))+T1638*(0.0204*(25^2.991))+U1638*(0.0204*(35^2.991))</f>
        <v>309.64832376527772</v>
      </c>
    </row>
    <row r="1639" spans="1:37" s="11" customFormat="1" ht="12.75" customHeight="1">
      <c r="A1639" s="11">
        <v>121</v>
      </c>
      <c r="B1639" s="11">
        <v>7</v>
      </c>
      <c r="C1639" s="11">
        <v>2</v>
      </c>
      <c r="D1639" s="29">
        <v>39491</v>
      </c>
      <c r="E1639" s="6" t="s">
        <v>73</v>
      </c>
      <c r="F1639" s="11" t="s">
        <v>74</v>
      </c>
      <c r="G1639" s="4" t="s">
        <v>74</v>
      </c>
      <c r="H1639" s="11" t="s">
        <v>155</v>
      </c>
      <c r="I1639" s="11" t="s">
        <v>151</v>
      </c>
      <c r="J1639" s="11" t="s">
        <v>110</v>
      </c>
      <c r="K1639" s="11">
        <v>5</v>
      </c>
      <c r="L1639" s="4" t="str">
        <f t="shared" si="100"/>
        <v>0-5</v>
      </c>
      <c r="M1639" s="11" t="s">
        <v>42</v>
      </c>
      <c r="N1639" s="11">
        <v>7</v>
      </c>
      <c r="O1639" s="4" t="s">
        <v>101</v>
      </c>
      <c r="P1639" s="12" t="s">
        <v>46</v>
      </c>
      <c r="Q1639" s="30"/>
      <c r="R1639" s="30"/>
      <c r="S1639" s="30"/>
      <c r="T1639" s="26">
        <v>2</v>
      </c>
      <c r="U1639" s="30"/>
      <c r="V1639" s="30"/>
      <c r="W1639" s="30"/>
      <c r="X1639" s="30"/>
      <c r="Y1639" s="30"/>
      <c r="Z1639" s="30"/>
      <c r="AA1639" s="30"/>
      <c r="AB1639" s="30"/>
      <c r="AC1639" s="30"/>
      <c r="AD1639" s="30"/>
      <c r="AE1639" s="4">
        <f t="shared" si="101"/>
        <v>25</v>
      </c>
      <c r="AF1639" s="8">
        <f t="shared" si="102"/>
        <v>2</v>
      </c>
      <c r="AG1639" s="8">
        <v>563.1</v>
      </c>
      <c r="AH1639" s="4">
        <f t="shared" si="103"/>
        <v>0.05</v>
      </c>
      <c r="AI1639" s="4">
        <f t="shared" si="103"/>
        <v>14.077500000000001</v>
      </c>
      <c r="AJ1639" s="4"/>
      <c r="AK1639" s="10">
        <f>Q1639*(0.0148*((2.5/1.11359)^3.167))+R1639*(0.0148*((7.5/1.11359)^3.167))+S1639*(0.0148*((15/1.11359)^3.167))+T1639*(0.0148*((25/1.11359)^3.167))+U1639*(0.0148*((35/1.11359)^3.167))</f>
        <v>563.10401339954569</v>
      </c>
    </row>
    <row r="1640" spans="1:37" ht="12.75" customHeight="1">
      <c r="A1640" s="11">
        <v>121</v>
      </c>
      <c r="B1640" s="11">
        <v>7</v>
      </c>
      <c r="C1640" s="11">
        <v>2</v>
      </c>
      <c r="D1640" s="29">
        <v>39491</v>
      </c>
      <c r="E1640" s="6" t="s">
        <v>73</v>
      </c>
      <c r="F1640" s="11" t="s">
        <v>74</v>
      </c>
      <c r="G1640" s="4" t="s">
        <v>74</v>
      </c>
      <c r="H1640" s="11" t="s">
        <v>155</v>
      </c>
      <c r="I1640" s="11" t="s">
        <v>151</v>
      </c>
      <c r="J1640" s="11" t="s">
        <v>110</v>
      </c>
      <c r="K1640" s="11">
        <v>5</v>
      </c>
      <c r="L1640" s="4" t="str">
        <f t="shared" si="100"/>
        <v>0-5</v>
      </c>
      <c r="M1640" s="11" t="s">
        <v>42</v>
      </c>
      <c r="N1640" s="11">
        <v>8</v>
      </c>
      <c r="O1640" s="4" t="s">
        <v>80</v>
      </c>
      <c r="P1640" s="12" t="s">
        <v>81</v>
      </c>
      <c r="Q1640" s="30"/>
      <c r="R1640" s="30"/>
      <c r="S1640" s="30">
        <v>2</v>
      </c>
      <c r="T1640" s="30"/>
      <c r="U1640" s="30"/>
      <c r="V1640" s="30"/>
      <c r="W1640" s="30"/>
      <c r="X1640" s="30"/>
      <c r="Y1640" s="30"/>
      <c r="Z1640" s="30"/>
      <c r="AA1640" s="30"/>
      <c r="AB1640" s="30"/>
      <c r="AC1640" s="30"/>
      <c r="AD1640" s="30"/>
      <c r="AE1640" s="4">
        <f t="shared" si="101"/>
        <v>15</v>
      </c>
      <c r="AF1640" s="8">
        <f t="shared" si="102"/>
        <v>2</v>
      </c>
      <c r="AG1640" s="8">
        <v>122.19</v>
      </c>
      <c r="AH1640" s="4">
        <f t="shared" si="103"/>
        <v>0.05</v>
      </c>
      <c r="AI1640" s="4">
        <f t="shared" si="103"/>
        <v>3.0547499999999999</v>
      </c>
      <c r="AK1640" s="10">
        <f>Q1640*(0.0202*(2.5^2.9595))+R1640*(0.0202*(7.5^2.9595))+S1640*(0.0202*(15^2.9595))+T1640*(0.0202*(25^2.9595))</f>
        <v>122.18656233272399</v>
      </c>
    </row>
    <row r="1641" spans="1:37" ht="12.75" customHeight="1">
      <c r="A1641" s="11">
        <v>121</v>
      </c>
      <c r="B1641" s="11">
        <v>7</v>
      </c>
      <c r="C1641" s="11">
        <v>2</v>
      </c>
      <c r="D1641" s="29">
        <v>39491</v>
      </c>
      <c r="E1641" s="6" t="s">
        <v>73</v>
      </c>
      <c r="F1641" s="11" t="s">
        <v>74</v>
      </c>
      <c r="G1641" s="4" t="s">
        <v>74</v>
      </c>
      <c r="H1641" s="11" t="s">
        <v>155</v>
      </c>
      <c r="I1641" s="11" t="s">
        <v>151</v>
      </c>
      <c r="J1641" s="11" t="s">
        <v>110</v>
      </c>
      <c r="K1641" s="11">
        <v>5</v>
      </c>
      <c r="L1641" s="4" t="str">
        <f t="shared" si="100"/>
        <v>0-5</v>
      </c>
      <c r="M1641" s="11" t="s">
        <v>42</v>
      </c>
      <c r="N1641" s="11">
        <v>9</v>
      </c>
      <c r="O1641" s="12" t="s">
        <v>116</v>
      </c>
      <c r="P1641" s="6" t="s">
        <v>84</v>
      </c>
      <c r="Q1641" s="30">
        <v>1</v>
      </c>
      <c r="R1641" s="30">
        <v>2</v>
      </c>
      <c r="S1641" s="30"/>
      <c r="T1641" s="30"/>
      <c r="U1641" s="30"/>
      <c r="V1641" s="30"/>
      <c r="W1641" s="30"/>
      <c r="X1641" s="30"/>
      <c r="Y1641" s="30"/>
      <c r="Z1641" s="30"/>
      <c r="AA1641" s="30"/>
      <c r="AB1641" s="30"/>
      <c r="AC1641" s="30"/>
      <c r="AD1641" s="30"/>
      <c r="AE1641" s="4">
        <f t="shared" si="101"/>
        <v>5.8</v>
      </c>
      <c r="AF1641" s="8">
        <f t="shared" si="102"/>
        <v>3</v>
      </c>
      <c r="AG1641" s="8">
        <v>17.38</v>
      </c>
      <c r="AH1641" s="4">
        <f t="shared" si="103"/>
        <v>7.4999999999999997E-2</v>
      </c>
      <c r="AI1641" s="4">
        <f t="shared" si="103"/>
        <v>0.4345</v>
      </c>
      <c r="AK1641" s="10">
        <f>Q1641*(0.0156*(2.5^3.13))+R1641*(0.0156*(7.5^3.13))</f>
        <v>17.378532259202384</v>
      </c>
    </row>
    <row r="1642" spans="1:37" ht="12.75" customHeight="1">
      <c r="A1642" s="11">
        <v>121</v>
      </c>
      <c r="B1642" s="11">
        <v>7</v>
      </c>
      <c r="C1642" s="11">
        <v>2</v>
      </c>
      <c r="D1642" s="29">
        <v>39491</v>
      </c>
      <c r="E1642" s="6" t="s">
        <v>73</v>
      </c>
      <c r="F1642" s="11" t="s">
        <v>74</v>
      </c>
      <c r="G1642" s="4" t="s">
        <v>74</v>
      </c>
      <c r="H1642" s="11" t="s">
        <v>155</v>
      </c>
      <c r="I1642" s="11" t="s">
        <v>151</v>
      </c>
      <c r="J1642" s="11" t="s">
        <v>110</v>
      </c>
      <c r="K1642" s="11">
        <v>5</v>
      </c>
      <c r="L1642" s="4" t="str">
        <f t="shared" si="100"/>
        <v>0-5</v>
      </c>
      <c r="M1642" s="11" t="s">
        <v>42</v>
      </c>
      <c r="N1642" s="11">
        <v>10</v>
      </c>
      <c r="O1642" s="12" t="s">
        <v>135</v>
      </c>
      <c r="P1642" s="6" t="s">
        <v>46</v>
      </c>
      <c r="Q1642" s="30"/>
      <c r="R1642" s="30">
        <v>3</v>
      </c>
      <c r="S1642" s="30"/>
      <c r="T1642" s="30"/>
      <c r="U1642" s="30"/>
      <c r="V1642" s="30"/>
      <c r="W1642" s="30"/>
      <c r="X1642" s="30"/>
      <c r="Y1642" s="30"/>
      <c r="Z1642" s="30"/>
      <c r="AA1642" s="30"/>
      <c r="AB1642" s="30"/>
      <c r="AC1642" s="30"/>
      <c r="AD1642" s="30"/>
      <c r="AE1642" s="4">
        <f t="shared" si="101"/>
        <v>7.5</v>
      </c>
      <c r="AF1642" s="8">
        <f t="shared" si="102"/>
        <v>3</v>
      </c>
      <c r="AG1642" s="8">
        <v>18.260000000000002</v>
      </c>
      <c r="AH1642" s="4">
        <f t="shared" si="103"/>
        <v>7.4999999999999997E-2</v>
      </c>
      <c r="AI1642" s="4">
        <f t="shared" si="103"/>
        <v>0.45650000000000002</v>
      </c>
      <c r="AK1642" s="10">
        <f>Q1642*(0.0126*(2.5^3.0673))+R1642*(0.0126*(7.5^3.0673))+S1642*(0.0126*(15^3.0673))</f>
        <v>18.262793690314659</v>
      </c>
    </row>
    <row r="1643" spans="1:37" s="11" customFormat="1" ht="12.75" customHeight="1">
      <c r="A1643" s="11">
        <v>121</v>
      </c>
      <c r="B1643" s="11">
        <v>7</v>
      </c>
      <c r="C1643" s="11">
        <v>2</v>
      </c>
      <c r="D1643" s="29">
        <v>39491</v>
      </c>
      <c r="E1643" s="6" t="s">
        <v>73</v>
      </c>
      <c r="F1643" s="11" t="s">
        <v>74</v>
      </c>
      <c r="G1643" s="4" t="s">
        <v>74</v>
      </c>
      <c r="H1643" s="11" t="s">
        <v>155</v>
      </c>
      <c r="I1643" s="11" t="s">
        <v>151</v>
      </c>
      <c r="J1643" s="11" t="s">
        <v>110</v>
      </c>
      <c r="K1643" s="11">
        <v>5</v>
      </c>
      <c r="L1643" s="4" t="str">
        <f t="shared" si="100"/>
        <v>0-5</v>
      </c>
      <c r="M1643" s="11" t="s">
        <v>42</v>
      </c>
      <c r="N1643" s="11">
        <v>11</v>
      </c>
      <c r="O1643" s="12" t="s">
        <v>71</v>
      </c>
      <c r="P1643" s="6" t="s">
        <v>46</v>
      </c>
      <c r="Q1643" s="30">
        <v>4</v>
      </c>
      <c r="R1643" s="30"/>
      <c r="S1643" s="30"/>
      <c r="T1643" s="30"/>
      <c r="U1643" s="30"/>
      <c r="V1643" s="30"/>
      <c r="W1643" s="30"/>
      <c r="X1643" s="30"/>
      <c r="Y1643" s="30"/>
      <c r="Z1643" s="30"/>
      <c r="AA1643" s="30"/>
      <c r="AB1643" s="30"/>
      <c r="AC1643" s="30"/>
      <c r="AD1643" s="30"/>
      <c r="AE1643" s="4">
        <f t="shared" si="101"/>
        <v>2.5</v>
      </c>
      <c r="AF1643" s="8">
        <f t="shared" si="102"/>
        <v>4</v>
      </c>
      <c r="AG1643" s="8">
        <v>0.56000000000000005</v>
      </c>
      <c r="AH1643" s="4">
        <f t="shared" si="103"/>
        <v>0.1</v>
      </c>
      <c r="AI1643" s="4">
        <f t="shared" si="103"/>
        <v>1.4000000000000002E-2</v>
      </c>
      <c r="AJ1643" s="4"/>
      <c r="AK1643" s="10">
        <f>Q1643*(0.0089*(2.5^3))+R1643*(0.0089*(7.5^3))</f>
        <v>0.55625000000000002</v>
      </c>
    </row>
    <row r="1644" spans="1:37" ht="12.75" customHeight="1">
      <c r="A1644" s="11">
        <v>121</v>
      </c>
      <c r="B1644" s="11">
        <v>7</v>
      </c>
      <c r="C1644" s="11">
        <v>2</v>
      </c>
      <c r="D1644" s="29">
        <v>39491</v>
      </c>
      <c r="E1644" s="6" t="s">
        <v>73</v>
      </c>
      <c r="F1644" s="11" t="s">
        <v>74</v>
      </c>
      <c r="G1644" s="4" t="s">
        <v>74</v>
      </c>
      <c r="H1644" s="11" t="s">
        <v>155</v>
      </c>
      <c r="I1644" s="11" t="s">
        <v>151</v>
      </c>
      <c r="J1644" s="11" t="s">
        <v>110</v>
      </c>
      <c r="K1644" s="11">
        <v>5</v>
      </c>
      <c r="L1644" s="4" t="str">
        <f t="shared" si="100"/>
        <v>0-5</v>
      </c>
      <c r="M1644" s="11" t="s">
        <v>42</v>
      </c>
      <c r="N1644" s="11">
        <v>12</v>
      </c>
      <c r="O1644" s="12" t="s">
        <v>55</v>
      </c>
      <c r="P1644" s="6" t="s">
        <v>56</v>
      </c>
      <c r="Q1644" s="30">
        <v>1</v>
      </c>
      <c r="R1644" s="30"/>
      <c r="S1644" s="30"/>
      <c r="T1644" s="30"/>
      <c r="U1644" s="30"/>
      <c r="V1644" s="30"/>
      <c r="W1644" s="30"/>
      <c r="X1644" s="30"/>
      <c r="Y1644" s="30"/>
      <c r="Z1644" s="30"/>
      <c r="AA1644" s="30"/>
      <c r="AB1644" s="30"/>
      <c r="AC1644" s="30"/>
      <c r="AD1644" s="30"/>
      <c r="AE1644" s="4">
        <f t="shared" si="101"/>
        <v>2.5</v>
      </c>
      <c r="AF1644" s="8">
        <f t="shared" si="102"/>
        <v>1</v>
      </c>
      <c r="AG1644" s="8">
        <v>0.17</v>
      </c>
      <c r="AH1644" s="4">
        <f t="shared" si="103"/>
        <v>2.5000000000000001E-2</v>
      </c>
      <c r="AI1644" s="4">
        <f t="shared" si="103"/>
        <v>4.2500000000000003E-3</v>
      </c>
      <c r="AK1644" s="10">
        <f>Q1644*(0.0109*(2.5^3.0249))+R1644*(0.0109*(7.5^3.0249))</f>
        <v>0.17424295598865394</v>
      </c>
    </row>
    <row r="1645" spans="1:37" ht="12.75" customHeight="1">
      <c r="A1645" s="11">
        <v>123</v>
      </c>
      <c r="B1645" s="11">
        <v>7</v>
      </c>
      <c r="C1645" s="11">
        <v>2</v>
      </c>
      <c r="D1645" s="29">
        <v>39491</v>
      </c>
      <c r="E1645" s="6" t="s">
        <v>73</v>
      </c>
      <c r="F1645" s="11" t="s">
        <v>74</v>
      </c>
      <c r="G1645" s="4" t="s">
        <v>74</v>
      </c>
      <c r="H1645" s="11" t="s">
        <v>155</v>
      </c>
      <c r="I1645" s="11" t="s">
        <v>151</v>
      </c>
      <c r="J1645" s="11" t="s">
        <v>110</v>
      </c>
      <c r="K1645" s="11">
        <v>4</v>
      </c>
      <c r="L1645" s="4" t="str">
        <f t="shared" si="100"/>
        <v>0-5</v>
      </c>
      <c r="M1645" s="11" t="s">
        <v>42</v>
      </c>
      <c r="N1645" s="11">
        <v>1</v>
      </c>
      <c r="O1645" s="4" t="s">
        <v>95</v>
      </c>
      <c r="P1645" s="6" t="s">
        <v>56</v>
      </c>
      <c r="Q1645" s="30"/>
      <c r="R1645" s="30"/>
      <c r="S1645" s="30"/>
      <c r="T1645" s="26">
        <v>9</v>
      </c>
      <c r="U1645" s="30"/>
      <c r="V1645" s="30"/>
      <c r="W1645" s="30"/>
      <c r="X1645" s="30"/>
      <c r="Y1645" s="30"/>
      <c r="Z1645" s="30"/>
      <c r="AA1645" s="30"/>
      <c r="AB1645" s="30"/>
      <c r="AC1645" s="30"/>
      <c r="AD1645" s="30"/>
      <c r="AE1645" s="4">
        <f t="shared" si="101"/>
        <v>25</v>
      </c>
      <c r="AF1645" s="8">
        <f t="shared" si="102"/>
        <v>9</v>
      </c>
      <c r="AG1645" s="8">
        <v>2786.83</v>
      </c>
      <c r="AH1645" s="4">
        <f t="shared" si="103"/>
        <v>0.22500000000000001</v>
      </c>
      <c r="AI1645" s="4">
        <f t="shared" si="103"/>
        <v>69.670749999999998</v>
      </c>
      <c r="AK1645" s="10">
        <f>S1645*(0.0204*(15^2.991))+T1645*(0.0204*(25^2.991))+U1645*(0.0204*(35^2.991))</f>
        <v>2786.8349138874996</v>
      </c>
    </row>
    <row r="1646" spans="1:37" ht="12.75" customHeight="1">
      <c r="A1646" s="11">
        <v>123</v>
      </c>
      <c r="B1646" s="11">
        <v>7</v>
      </c>
      <c r="C1646" s="11">
        <v>2</v>
      </c>
      <c r="D1646" s="29">
        <v>39491</v>
      </c>
      <c r="E1646" s="6" t="s">
        <v>73</v>
      </c>
      <c r="F1646" s="11" t="s">
        <v>74</v>
      </c>
      <c r="G1646" s="4" t="s">
        <v>74</v>
      </c>
      <c r="H1646" s="11" t="s">
        <v>155</v>
      </c>
      <c r="I1646" s="11" t="s">
        <v>151</v>
      </c>
      <c r="J1646" s="11" t="s">
        <v>110</v>
      </c>
      <c r="K1646" s="11">
        <v>4</v>
      </c>
      <c r="L1646" s="4" t="str">
        <f t="shared" si="100"/>
        <v>0-5</v>
      </c>
      <c r="M1646" s="11" t="s">
        <v>42</v>
      </c>
      <c r="N1646" s="11">
        <v>2</v>
      </c>
      <c r="O1646" s="6" t="s">
        <v>53</v>
      </c>
      <c r="P1646" s="12" t="s">
        <v>54</v>
      </c>
      <c r="Q1646" s="30"/>
      <c r="R1646" s="26">
        <v>6</v>
      </c>
      <c r="S1646" s="26">
        <v>3</v>
      </c>
      <c r="T1646" s="26">
        <v>24</v>
      </c>
      <c r="U1646" s="26"/>
      <c r="V1646" s="30"/>
      <c r="W1646" s="30"/>
      <c r="X1646" s="30"/>
      <c r="Y1646" s="30"/>
      <c r="Z1646" s="30"/>
      <c r="AA1646" s="30"/>
      <c r="AB1646" s="30"/>
      <c r="AC1646" s="30"/>
      <c r="AD1646" s="30"/>
      <c r="AE1646" s="4">
        <f t="shared" si="101"/>
        <v>20.9</v>
      </c>
      <c r="AF1646" s="8">
        <f t="shared" si="102"/>
        <v>33</v>
      </c>
      <c r="AG1646" s="8">
        <v>6368.49</v>
      </c>
      <c r="AH1646" s="4">
        <f t="shared" si="103"/>
        <v>0.82499999999999996</v>
      </c>
      <c r="AI1646" s="4">
        <f t="shared" si="103"/>
        <v>159.21224999999998</v>
      </c>
      <c r="AK1646" s="10">
        <f>Q1646*(0.026*(2.5^2.87))+R1646*(0.026*(7.5^2.87))+S1646*(0.0236*((15/1.1)^2.975))+T1646*(0.0236*((25/1.1)^2.975))+U1646*(0.0236*((35/1.1)^2.975))</f>
        <v>6368.487689003462</v>
      </c>
    </row>
    <row r="1647" spans="1:37" ht="12.75" customHeight="1">
      <c r="A1647" s="11">
        <v>123</v>
      </c>
      <c r="B1647" s="11">
        <v>7</v>
      </c>
      <c r="C1647" s="11">
        <v>2</v>
      </c>
      <c r="D1647" s="29">
        <v>39491</v>
      </c>
      <c r="E1647" s="6" t="s">
        <v>73</v>
      </c>
      <c r="F1647" s="11" t="s">
        <v>74</v>
      </c>
      <c r="G1647" s="4" t="s">
        <v>74</v>
      </c>
      <c r="H1647" s="11" t="s">
        <v>155</v>
      </c>
      <c r="I1647" s="11" t="s">
        <v>151</v>
      </c>
      <c r="J1647" s="11" t="s">
        <v>110</v>
      </c>
      <c r="K1647" s="11">
        <v>4</v>
      </c>
      <c r="L1647" s="4" t="str">
        <f t="shared" si="100"/>
        <v>0-5</v>
      </c>
      <c r="M1647" s="11" t="s">
        <v>42</v>
      </c>
      <c r="N1647" s="11">
        <v>3</v>
      </c>
      <c r="O1647" s="4" t="s">
        <v>90</v>
      </c>
      <c r="P1647" s="6" t="s">
        <v>46</v>
      </c>
      <c r="Q1647" s="30"/>
      <c r="R1647" s="30"/>
      <c r="S1647" s="26">
        <v>21</v>
      </c>
      <c r="T1647" s="30"/>
      <c r="U1647" s="30"/>
      <c r="V1647" s="30"/>
      <c r="W1647" s="30"/>
      <c r="X1647" s="30"/>
      <c r="Y1647" s="30"/>
      <c r="Z1647" s="30"/>
      <c r="AA1647" s="30"/>
      <c r="AB1647" s="30"/>
      <c r="AC1647" s="30"/>
      <c r="AD1647" s="30"/>
      <c r="AE1647" s="4">
        <f t="shared" si="101"/>
        <v>15</v>
      </c>
      <c r="AF1647" s="8">
        <f t="shared" si="102"/>
        <v>21</v>
      </c>
      <c r="AG1647" s="8">
        <v>1073.0899999999999</v>
      </c>
      <c r="AH1647" s="4">
        <f t="shared" si="103"/>
        <v>0.52500000000000002</v>
      </c>
      <c r="AI1647" s="4">
        <f t="shared" si="103"/>
        <v>26.827249999999999</v>
      </c>
      <c r="AK1647" s="10">
        <f>R1647*(0.0207*((7.5*0.901)^3))+S1647*(0.0207*((15*0.901)^3))</f>
        <v>1073.0940585458625</v>
      </c>
    </row>
    <row r="1648" spans="1:37" ht="12.75" customHeight="1">
      <c r="A1648" s="11">
        <v>123</v>
      </c>
      <c r="B1648" s="11">
        <v>7</v>
      </c>
      <c r="C1648" s="11">
        <v>2</v>
      </c>
      <c r="D1648" s="29">
        <v>39491</v>
      </c>
      <c r="E1648" s="6" t="s">
        <v>73</v>
      </c>
      <c r="F1648" s="11" t="s">
        <v>74</v>
      </c>
      <c r="G1648" s="4" t="s">
        <v>74</v>
      </c>
      <c r="H1648" s="11" t="s">
        <v>155</v>
      </c>
      <c r="I1648" s="11" t="s">
        <v>151</v>
      </c>
      <c r="J1648" s="11" t="s">
        <v>110</v>
      </c>
      <c r="K1648" s="11">
        <v>4</v>
      </c>
      <c r="L1648" s="4" t="str">
        <f t="shared" si="100"/>
        <v>0-5</v>
      </c>
      <c r="M1648" s="11" t="s">
        <v>42</v>
      </c>
      <c r="N1648" s="11">
        <v>4</v>
      </c>
      <c r="O1648" s="4" t="s">
        <v>77</v>
      </c>
      <c r="P1648" s="6" t="s">
        <v>48</v>
      </c>
      <c r="Q1648" s="30"/>
      <c r="R1648" s="30"/>
      <c r="S1648" s="30"/>
      <c r="T1648" s="26">
        <v>1</v>
      </c>
      <c r="U1648" s="30"/>
      <c r="V1648" s="30"/>
      <c r="W1648" s="30"/>
      <c r="X1648" s="30"/>
      <c r="Y1648" s="30"/>
      <c r="Z1648" s="30"/>
      <c r="AA1648" s="30"/>
      <c r="AB1648" s="30"/>
      <c r="AC1648" s="30"/>
      <c r="AD1648" s="30"/>
      <c r="AE1648" s="4">
        <f t="shared" si="101"/>
        <v>25</v>
      </c>
      <c r="AF1648" s="8">
        <f t="shared" si="102"/>
        <v>1</v>
      </c>
      <c r="AG1648" s="8">
        <v>423.41</v>
      </c>
      <c r="AH1648" s="4">
        <f t="shared" si="103"/>
        <v>2.5000000000000001E-2</v>
      </c>
      <c r="AI1648" s="4">
        <f t="shared" si="103"/>
        <v>10.58525</v>
      </c>
      <c r="AJ1648" s="9"/>
      <c r="AK1648" s="10">
        <f>R1648*(0.0428*(7.5^2.858))+S1648*(0.0428*(15^2.858))+T1648*(0.0428*(25^2.858))+U1648*(0.0428*(35^2.858))</f>
        <v>423.40532317837847</v>
      </c>
    </row>
    <row r="1649" spans="1:37" ht="12.75" customHeight="1">
      <c r="A1649" s="11">
        <v>123</v>
      </c>
      <c r="B1649" s="11">
        <v>7</v>
      </c>
      <c r="C1649" s="11">
        <v>2</v>
      </c>
      <c r="D1649" s="29">
        <v>39491</v>
      </c>
      <c r="E1649" s="6" t="s">
        <v>73</v>
      </c>
      <c r="F1649" s="11" t="s">
        <v>74</v>
      </c>
      <c r="G1649" s="4" t="s">
        <v>74</v>
      </c>
      <c r="H1649" s="11" t="s">
        <v>155</v>
      </c>
      <c r="I1649" s="11" t="s">
        <v>151</v>
      </c>
      <c r="J1649" s="11" t="s">
        <v>110</v>
      </c>
      <c r="K1649" s="11">
        <v>4</v>
      </c>
      <c r="L1649" s="4" t="str">
        <f t="shared" si="100"/>
        <v>0-5</v>
      </c>
      <c r="M1649" s="11" t="s">
        <v>42</v>
      </c>
      <c r="N1649" s="11">
        <v>5</v>
      </c>
      <c r="O1649" s="12" t="s">
        <v>71</v>
      </c>
      <c r="P1649" s="6" t="s">
        <v>46</v>
      </c>
      <c r="Q1649" s="30">
        <v>1</v>
      </c>
      <c r="R1649" s="30"/>
      <c r="S1649" s="30"/>
      <c r="T1649" s="30"/>
      <c r="U1649" s="30"/>
      <c r="V1649" s="30"/>
      <c r="W1649" s="30"/>
      <c r="X1649" s="30"/>
      <c r="Y1649" s="30"/>
      <c r="Z1649" s="30"/>
      <c r="AA1649" s="30"/>
      <c r="AB1649" s="30"/>
      <c r="AC1649" s="30"/>
      <c r="AD1649" s="30"/>
      <c r="AE1649" s="4">
        <f t="shared" si="101"/>
        <v>2.5</v>
      </c>
      <c r="AF1649" s="8">
        <f t="shared" si="102"/>
        <v>1</v>
      </c>
      <c r="AG1649" s="8">
        <v>0.14000000000000001</v>
      </c>
      <c r="AH1649" s="4">
        <f t="shared" si="103"/>
        <v>2.5000000000000001E-2</v>
      </c>
      <c r="AI1649" s="4">
        <f t="shared" si="103"/>
        <v>3.5000000000000005E-3</v>
      </c>
      <c r="AK1649" s="10">
        <f>Q1649*(0.0089*(2.5^3))+R1649*(0.0089*(7.5^3))</f>
        <v>0.13906250000000001</v>
      </c>
    </row>
    <row r="1650" spans="1:37" ht="12.75" customHeight="1">
      <c r="A1650" s="11">
        <v>123</v>
      </c>
      <c r="B1650" s="11">
        <v>7</v>
      </c>
      <c r="C1650" s="11">
        <v>2</v>
      </c>
      <c r="D1650" s="29">
        <v>39491</v>
      </c>
      <c r="E1650" s="6" t="s">
        <v>73</v>
      </c>
      <c r="F1650" s="11" t="s">
        <v>74</v>
      </c>
      <c r="G1650" s="4" t="s">
        <v>74</v>
      </c>
      <c r="H1650" s="11" t="s">
        <v>155</v>
      </c>
      <c r="I1650" s="11" t="s">
        <v>151</v>
      </c>
      <c r="J1650" s="11" t="s">
        <v>110</v>
      </c>
      <c r="K1650" s="11">
        <v>4</v>
      </c>
      <c r="L1650" s="4" t="str">
        <f t="shared" si="100"/>
        <v>0-5</v>
      </c>
      <c r="M1650" s="11" t="s">
        <v>42</v>
      </c>
      <c r="N1650" s="11">
        <v>6</v>
      </c>
      <c r="O1650" s="4" t="s">
        <v>109</v>
      </c>
      <c r="P1650" s="6" t="s">
        <v>63</v>
      </c>
      <c r="Q1650" s="30"/>
      <c r="R1650" s="30">
        <v>1</v>
      </c>
      <c r="S1650" s="30"/>
      <c r="T1650" s="30"/>
      <c r="U1650" s="30"/>
      <c r="V1650" s="30"/>
      <c r="W1650" s="30"/>
      <c r="X1650" s="30"/>
      <c r="Y1650" s="30"/>
      <c r="Z1650" s="30"/>
      <c r="AA1650" s="30"/>
      <c r="AB1650" s="30"/>
      <c r="AC1650" s="30"/>
      <c r="AD1650" s="30"/>
      <c r="AE1650" s="4">
        <f t="shared" si="101"/>
        <v>7.5</v>
      </c>
      <c r="AF1650" s="8">
        <f t="shared" si="102"/>
        <v>1</v>
      </c>
      <c r="AG1650" s="8">
        <v>5.3</v>
      </c>
      <c r="AH1650" s="4">
        <f t="shared" si="103"/>
        <v>2.5000000000000001E-2</v>
      </c>
      <c r="AI1650" s="4">
        <f t="shared" si="103"/>
        <v>0.13250000000000001</v>
      </c>
      <c r="AK1650" s="10">
        <f>R1650*(0.0084*(7.5^3.2))+S1650*(0.0084*(15^3.2))+T1650*(0.0084*(25^3.2))</f>
        <v>5.3024347008870292</v>
      </c>
    </row>
    <row r="1651" spans="1:37" s="11" customFormat="1" ht="12.75" customHeight="1">
      <c r="A1651" s="11">
        <v>124</v>
      </c>
      <c r="B1651" s="11">
        <v>8</v>
      </c>
      <c r="C1651" s="11">
        <v>1</v>
      </c>
      <c r="D1651" s="29">
        <v>39492</v>
      </c>
      <c r="E1651" s="6" t="s">
        <v>37</v>
      </c>
      <c r="F1651" s="11" t="s">
        <v>126</v>
      </c>
      <c r="G1651" s="12" t="s">
        <v>126</v>
      </c>
      <c r="H1651" s="11" t="s">
        <v>39</v>
      </c>
      <c r="I1651" s="11" t="s">
        <v>57</v>
      </c>
      <c r="J1651" s="11" t="s">
        <v>41</v>
      </c>
      <c r="K1651" s="11">
        <v>25</v>
      </c>
      <c r="L1651" s="4" t="str">
        <f t="shared" si="100"/>
        <v>20-25</v>
      </c>
      <c r="M1651" s="11" t="s">
        <v>76</v>
      </c>
      <c r="N1651" s="11">
        <v>1</v>
      </c>
      <c r="O1651" s="4" t="s">
        <v>49</v>
      </c>
      <c r="P1651" s="6" t="s">
        <v>46</v>
      </c>
      <c r="Q1651" s="30">
        <v>3</v>
      </c>
      <c r="R1651" s="30"/>
      <c r="S1651" s="30"/>
      <c r="T1651" s="30"/>
      <c r="U1651" s="30"/>
      <c r="V1651" s="30"/>
      <c r="W1651" s="30"/>
      <c r="X1651" s="30"/>
      <c r="Y1651" s="30"/>
      <c r="Z1651" s="30"/>
      <c r="AA1651" s="30"/>
      <c r="AB1651" s="30"/>
      <c r="AC1651" s="30"/>
      <c r="AD1651" s="30"/>
      <c r="AE1651" s="4">
        <f t="shared" si="101"/>
        <v>2.5</v>
      </c>
      <c r="AF1651" s="8">
        <f t="shared" si="102"/>
        <v>3</v>
      </c>
      <c r="AG1651" s="8">
        <v>0.47</v>
      </c>
      <c r="AH1651" s="4">
        <f t="shared" si="103"/>
        <v>7.4999999999999997E-2</v>
      </c>
      <c r="AI1651" s="4">
        <f t="shared" si="103"/>
        <v>1.175E-2</v>
      </c>
      <c r="AJ1651" s="4"/>
      <c r="AK1651" s="10">
        <f>Q1651*(0.007*(2.5^3.39))+R1651*(0.0126*(7.5^3.0673))+S1651*(0.0126*(15^3.0673))+T1651*(0.0126*(25^3.0673))+U1651*(0.0126*(35^3.0673))</f>
        <v>0.4690681273526589</v>
      </c>
    </row>
    <row r="1652" spans="1:37" ht="12.75" customHeight="1">
      <c r="A1652" s="11">
        <v>124</v>
      </c>
      <c r="B1652" s="11">
        <v>8</v>
      </c>
      <c r="C1652" s="11">
        <v>1</v>
      </c>
      <c r="D1652" s="29">
        <v>39492</v>
      </c>
      <c r="E1652" s="6" t="s">
        <v>37</v>
      </c>
      <c r="F1652" s="11" t="s">
        <v>126</v>
      </c>
      <c r="G1652" s="12" t="s">
        <v>126</v>
      </c>
      <c r="H1652" s="11" t="s">
        <v>39</v>
      </c>
      <c r="I1652" s="11" t="s">
        <v>57</v>
      </c>
      <c r="J1652" s="11" t="s">
        <v>41</v>
      </c>
      <c r="K1652" s="11">
        <v>25</v>
      </c>
      <c r="L1652" s="4" t="str">
        <f t="shared" si="100"/>
        <v>20-25</v>
      </c>
      <c r="M1652" s="11" t="s">
        <v>76</v>
      </c>
      <c r="N1652" s="11">
        <v>2</v>
      </c>
      <c r="O1652" s="12" t="s">
        <v>122</v>
      </c>
      <c r="P1652" s="6" t="s">
        <v>46</v>
      </c>
      <c r="Q1652" s="30"/>
      <c r="R1652" s="30"/>
      <c r="S1652" s="30">
        <v>2</v>
      </c>
      <c r="T1652" s="30"/>
      <c r="U1652" s="30"/>
      <c r="V1652" s="30"/>
      <c r="W1652" s="30"/>
      <c r="X1652" s="30"/>
      <c r="Y1652" s="30"/>
      <c r="Z1652" s="30"/>
      <c r="AA1652" s="30"/>
      <c r="AB1652" s="30"/>
      <c r="AC1652" s="30"/>
      <c r="AD1652" s="30"/>
      <c r="AE1652" s="4">
        <f t="shared" si="101"/>
        <v>15</v>
      </c>
      <c r="AF1652" s="8">
        <f t="shared" si="102"/>
        <v>2</v>
      </c>
      <c r="AG1652" s="8">
        <v>101.48</v>
      </c>
      <c r="AH1652" s="4">
        <f t="shared" si="103"/>
        <v>0.05</v>
      </c>
      <c r="AI1652" s="4">
        <f t="shared" si="103"/>
        <v>2.5369999999999999</v>
      </c>
      <c r="AK1652" s="10">
        <f>Q1652*(0.0087*(2.5^3.202))+R1652*(0.0087*(7.5^3.202))+S1652*(0.0087*(15^3.202))+T1652*(0.0087*(25^3.202))</f>
        <v>101.48303799505338</v>
      </c>
    </row>
    <row r="1653" spans="1:37" ht="12.75" customHeight="1">
      <c r="A1653" s="11">
        <v>124</v>
      </c>
      <c r="B1653" s="11">
        <v>8</v>
      </c>
      <c r="C1653" s="11">
        <v>1</v>
      </c>
      <c r="D1653" s="29">
        <v>39492</v>
      </c>
      <c r="E1653" s="6" t="s">
        <v>37</v>
      </c>
      <c r="F1653" s="11" t="s">
        <v>126</v>
      </c>
      <c r="G1653" s="12" t="s">
        <v>126</v>
      </c>
      <c r="H1653" s="11" t="s">
        <v>39</v>
      </c>
      <c r="I1653" s="11" t="s">
        <v>57</v>
      </c>
      <c r="J1653" s="11" t="s">
        <v>41</v>
      </c>
      <c r="K1653" s="11">
        <v>25</v>
      </c>
      <c r="L1653" s="4" t="str">
        <f t="shared" si="100"/>
        <v>20-25</v>
      </c>
      <c r="M1653" s="11" t="s">
        <v>76</v>
      </c>
      <c r="N1653" s="11">
        <v>3</v>
      </c>
      <c r="O1653" s="4" t="s">
        <v>82</v>
      </c>
      <c r="P1653" s="6" t="s">
        <v>46</v>
      </c>
      <c r="Q1653" s="30"/>
      <c r="R1653" s="30"/>
      <c r="S1653" s="30">
        <v>6</v>
      </c>
      <c r="T1653" s="30">
        <v>4</v>
      </c>
      <c r="U1653" s="30"/>
      <c r="V1653" s="30"/>
      <c r="W1653" s="30"/>
      <c r="X1653" s="30"/>
      <c r="Y1653" s="30"/>
      <c r="Z1653" s="30"/>
      <c r="AA1653" s="30"/>
      <c r="AB1653" s="30"/>
      <c r="AC1653" s="30"/>
      <c r="AD1653" s="30"/>
      <c r="AE1653" s="4">
        <f t="shared" si="101"/>
        <v>19</v>
      </c>
      <c r="AF1653" s="8">
        <f t="shared" si="102"/>
        <v>10</v>
      </c>
      <c r="AG1653" s="8">
        <v>1370.93</v>
      </c>
      <c r="AH1653" s="4">
        <f t="shared" si="103"/>
        <v>0.25</v>
      </c>
      <c r="AI1653" s="4">
        <f t="shared" si="103"/>
        <v>34.273250000000004</v>
      </c>
      <c r="AJ1653" s="13"/>
      <c r="AK1653" s="10">
        <f>Q1653*(0.0121*((2.5/1.09)^3.161))+R1653*(0.0121*((7.5/1.09)^3.161))+S1653*(0.0335*(15^2.772))+T1653*(0.0335*(25^2.772))+U1653*(0.0335*(35^2.772))</f>
        <v>1370.9309532995032</v>
      </c>
    </row>
    <row r="1654" spans="1:37" ht="12.75" customHeight="1">
      <c r="A1654" s="11">
        <v>124</v>
      </c>
      <c r="B1654" s="11">
        <v>8</v>
      </c>
      <c r="C1654" s="11">
        <v>1</v>
      </c>
      <c r="D1654" s="29">
        <v>39492</v>
      </c>
      <c r="E1654" s="6" t="s">
        <v>37</v>
      </c>
      <c r="F1654" s="11" t="s">
        <v>126</v>
      </c>
      <c r="G1654" s="12" t="s">
        <v>126</v>
      </c>
      <c r="H1654" s="11" t="s">
        <v>39</v>
      </c>
      <c r="I1654" s="11" t="s">
        <v>57</v>
      </c>
      <c r="J1654" s="11" t="s">
        <v>41</v>
      </c>
      <c r="K1654" s="11">
        <v>25</v>
      </c>
      <c r="L1654" s="4" t="str">
        <f t="shared" si="100"/>
        <v>20-25</v>
      </c>
      <c r="M1654" s="11" t="s">
        <v>76</v>
      </c>
      <c r="N1654" s="11">
        <v>4</v>
      </c>
      <c r="O1654" s="12" t="s">
        <v>68</v>
      </c>
      <c r="P1654" s="6" t="s">
        <v>46</v>
      </c>
      <c r="Q1654" s="30"/>
      <c r="R1654" s="30"/>
      <c r="S1654" s="30">
        <v>1</v>
      </c>
      <c r="T1654" s="30">
        <v>1</v>
      </c>
      <c r="U1654" s="30"/>
      <c r="V1654" s="30"/>
      <c r="W1654" s="30"/>
      <c r="X1654" s="30"/>
      <c r="Y1654" s="30"/>
      <c r="Z1654" s="30"/>
      <c r="AA1654" s="30"/>
      <c r="AB1654" s="30"/>
      <c r="AC1654" s="30"/>
      <c r="AD1654" s="30"/>
      <c r="AE1654" s="4">
        <f t="shared" si="101"/>
        <v>20</v>
      </c>
      <c r="AF1654" s="8">
        <f t="shared" si="102"/>
        <v>2</v>
      </c>
      <c r="AG1654" s="8">
        <v>197.27</v>
      </c>
      <c r="AH1654" s="4">
        <f t="shared" si="103"/>
        <v>0.05</v>
      </c>
      <c r="AI1654" s="4">
        <f t="shared" si="103"/>
        <v>4.9317500000000001</v>
      </c>
      <c r="AK1654" s="10">
        <f>Q1654*(0.0208*((2.5/1.21)^3))+R1654*(0.0208*((7.5/1.21)^3))+S1654*(0.0208*((15/1.21)^3))+T1654*(0.0079*(25^3.076))+U1654*(0.0079*(35^3.076))</f>
        <v>197.27482947203495</v>
      </c>
    </row>
    <row r="1655" spans="1:37" s="17" customFormat="1" ht="12.75" customHeight="1">
      <c r="A1655" s="11">
        <v>124</v>
      </c>
      <c r="B1655" s="11">
        <v>8</v>
      </c>
      <c r="C1655" s="11">
        <v>1</v>
      </c>
      <c r="D1655" s="29">
        <v>39492</v>
      </c>
      <c r="E1655" s="6" t="s">
        <v>37</v>
      </c>
      <c r="F1655" s="11" t="s">
        <v>126</v>
      </c>
      <c r="G1655" s="12" t="s">
        <v>126</v>
      </c>
      <c r="H1655" s="11" t="s">
        <v>39</v>
      </c>
      <c r="I1655" s="11" t="s">
        <v>57</v>
      </c>
      <c r="J1655" s="11" t="s">
        <v>41</v>
      </c>
      <c r="K1655" s="11">
        <v>25</v>
      </c>
      <c r="L1655" s="4" t="str">
        <f t="shared" si="100"/>
        <v>20-25</v>
      </c>
      <c r="M1655" s="11" t="s">
        <v>76</v>
      </c>
      <c r="N1655" s="11">
        <v>5</v>
      </c>
      <c r="O1655" s="12" t="s">
        <v>134</v>
      </c>
      <c r="P1655" s="12" t="s">
        <v>56</v>
      </c>
      <c r="Q1655" s="30"/>
      <c r="R1655" s="30"/>
      <c r="S1655" s="26">
        <v>1</v>
      </c>
      <c r="T1655" s="30"/>
      <c r="U1655" s="30"/>
      <c r="V1655" s="30"/>
      <c r="W1655" s="30"/>
      <c r="X1655" s="30"/>
      <c r="Y1655" s="30"/>
      <c r="Z1655" s="30"/>
      <c r="AA1655" s="30"/>
      <c r="AB1655" s="30"/>
      <c r="AC1655" s="30"/>
      <c r="AD1655" s="30"/>
      <c r="AE1655" s="4">
        <f t="shared" si="101"/>
        <v>15</v>
      </c>
      <c r="AF1655" s="8">
        <f t="shared" si="102"/>
        <v>1</v>
      </c>
      <c r="AG1655" s="8">
        <v>70.59</v>
      </c>
      <c r="AH1655" s="4">
        <f t="shared" si="103"/>
        <v>2.5000000000000001E-2</v>
      </c>
      <c r="AI1655" s="4">
        <f t="shared" si="103"/>
        <v>1.76475</v>
      </c>
      <c r="AJ1655" s="13"/>
      <c r="AK1655" s="10">
        <f>R1655*(0.0683*(7.5^2.563))+S1655*(0.0683*(15^2.563))+T1655*(0.0683*(25^2.563))</f>
        <v>70.589905523267788</v>
      </c>
    </row>
    <row r="1656" spans="1:37" ht="12.75" customHeight="1">
      <c r="A1656" s="11">
        <v>124</v>
      </c>
      <c r="B1656" s="11">
        <v>8</v>
      </c>
      <c r="C1656" s="11">
        <v>1</v>
      </c>
      <c r="D1656" s="29">
        <v>39492</v>
      </c>
      <c r="E1656" s="6" t="s">
        <v>37</v>
      </c>
      <c r="F1656" s="11" t="s">
        <v>126</v>
      </c>
      <c r="G1656" s="12" t="s">
        <v>126</v>
      </c>
      <c r="H1656" s="11" t="s">
        <v>39</v>
      </c>
      <c r="I1656" s="11" t="s">
        <v>57</v>
      </c>
      <c r="J1656" s="11" t="s">
        <v>41</v>
      </c>
      <c r="K1656" s="11">
        <v>25</v>
      </c>
      <c r="L1656" s="4" t="str">
        <f t="shared" si="100"/>
        <v>20-25</v>
      </c>
      <c r="M1656" s="11" t="s">
        <v>76</v>
      </c>
      <c r="N1656" s="11">
        <v>6</v>
      </c>
      <c r="O1656" s="11" t="s">
        <v>45</v>
      </c>
      <c r="P1656" s="6" t="s">
        <v>46</v>
      </c>
      <c r="Q1656" s="30"/>
      <c r="R1656" s="30"/>
      <c r="S1656" s="30"/>
      <c r="T1656" s="30">
        <v>1</v>
      </c>
      <c r="U1656" s="30"/>
      <c r="V1656" s="30"/>
      <c r="W1656" s="30"/>
      <c r="X1656" s="30"/>
      <c r="Y1656" s="30"/>
      <c r="Z1656" s="30"/>
      <c r="AA1656" s="30"/>
      <c r="AB1656" s="30"/>
      <c r="AC1656" s="30"/>
      <c r="AD1656" s="30"/>
      <c r="AE1656" s="4">
        <f t="shared" si="101"/>
        <v>25</v>
      </c>
      <c r="AF1656" s="8">
        <f t="shared" si="102"/>
        <v>1</v>
      </c>
      <c r="AG1656" s="8">
        <v>303.7</v>
      </c>
      <c r="AH1656" s="4">
        <f t="shared" si="103"/>
        <v>2.5000000000000001E-2</v>
      </c>
      <c r="AI1656" s="4">
        <f t="shared" si="103"/>
        <v>7.5924999999999994</v>
      </c>
      <c r="AK1656" s="10">
        <f>Q1656*(0.039*((2.5/1.15)^2.91))+S1656*(0.039*((15/1.15)^2.91))+T1656*(0.039*((25/1.15)^2.91))+U1656*(0.039*((35/1.15)^2.91))</f>
        <v>303.69617132395854</v>
      </c>
    </row>
    <row r="1657" spans="1:37" ht="12.75" customHeight="1">
      <c r="A1657" s="11">
        <v>124</v>
      </c>
      <c r="B1657" s="11">
        <v>8</v>
      </c>
      <c r="C1657" s="11">
        <v>1</v>
      </c>
      <c r="D1657" s="29">
        <v>39492</v>
      </c>
      <c r="E1657" s="6" t="s">
        <v>37</v>
      </c>
      <c r="F1657" s="11" t="s">
        <v>126</v>
      </c>
      <c r="G1657" s="12" t="s">
        <v>126</v>
      </c>
      <c r="H1657" s="11" t="s">
        <v>39</v>
      </c>
      <c r="I1657" s="11" t="s">
        <v>57</v>
      </c>
      <c r="J1657" s="11" t="s">
        <v>41</v>
      </c>
      <c r="K1657" s="11">
        <v>25</v>
      </c>
      <c r="L1657" s="4" t="str">
        <f t="shared" si="100"/>
        <v>20-25</v>
      </c>
      <c r="M1657" s="11" t="s">
        <v>76</v>
      </c>
      <c r="N1657" s="11">
        <v>7</v>
      </c>
      <c r="O1657" s="4" t="s">
        <v>98</v>
      </c>
      <c r="P1657" s="6" t="s">
        <v>81</v>
      </c>
      <c r="Q1657" s="30"/>
      <c r="R1657" s="30"/>
      <c r="S1657" s="30"/>
      <c r="T1657" s="30"/>
      <c r="U1657" s="30">
        <v>1</v>
      </c>
      <c r="V1657" s="30"/>
      <c r="W1657" s="30"/>
      <c r="X1657" s="30"/>
      <c r="Y1657" s="30"/>
      <c r="Z1657" s="30"/>
      <c r="AA1657" s="30"/>
      <c r="AB1657" s="30"/>
      <c r="AC1657" s="30"/>
      <c r="AD1657" s="30"/>
      <c r="AE1657" s="4">
        <f t="shared" si="101"/>
        <v>35</v>
      </c>
      <c r="AF1657" s="8">
        <f t="shared" si="102"/>
        <v>1</v>
      </c>
      <c r="AG1657" s="8">
        <v>452.66</v>
      </c>
      <c r="AH1657" s="4">
        <f t="shared" si="103"/>
        <v>2.5000000000000001E-2</v>
      </c>
      <c r="AI1657" s="4">
        <f t="shared" si="103"/>
        <v>11.316500000000001</v>
      </c>
      <c r="AK1657" s="10">
        <f>R1657*(0.0135*((7.5/1.14)^3.043))+S1657*(0.0135*((15/1.14)^3.043))+T1657*(0.0135*((25/1.14)^3.043))+U1657*(0.0135*((35/1.14)^3.043))+V1657*(0.0135*((45/1.14)^3.043))</f>
        <v>452.65921385260106</v>
      </c>
    </row>
    <row r="1658" spans="1:37" ht="12.75" customHeight="1">
      <c r="A1658" s="11">
        <v>124</v>
      </c>
      <c r="B1658" s="11">
        <v>8</v>
      </c>
      <c r="C1658" s="11">
        <v>1</v>
      </c>
      <c r="D1658" s="29">
        <v>39492</v>
      </c>
      <c r="E1658" s="6" t="s">
        <v>37</v>
      </c>
      <c r="F1658" s="11" t="s">
        <v>126</v>
      </c>
      <c r="G1658" s="12" t="s">
        <v>126</v>
      </c>
      <c r="H1658" s="11" t="s">
        <v>39</v>
      </c>
      <c r="I1658" s="11" t="s">
        <v>57</v>
      </c>
      <c r="J1658" s="11" t="s">
        <v>41</v>
      </c>
      <c r="K1658" s="11">
        <v>25</v>
      </c>
      <c r="L1658" s="4" t="str">
        <f t="shared" si="100"/>
        <v>20-25</v>
      </c>
      <c r="M1658" s="11" t="s">
        <v>76</v>
      </c>
      <c r="N1658" s="11">
        <v>8</v>
      </c>
      <c r="O1658" s="4" t="s">
        <v>106</v>
      </c>
      <c r="P1658" s="6" t="s">
        <v>81</v>
      </c>
      <c r="Q1658" s="30"/>
      <c r="R1658" s="30"/>
      <c r="S1658" s="30"/>
      <c r="T1658" s="30">
        <v>1</v>
      </c>
      <c r="U1658" s="30"/>
      <c r="V1658" s="30"/>
      <c r="W1658" s="30"/>
      <c r="X1658" s="30"/>
      <c r="Y1658" s="30"/>
      <c r="Z1658" s="30"/>
      <c r="AA1658" s="30"/>
      <c r="AB1658" s="30"/>
      <c r="AC1658" s="30"/>
      <c r="AD1658" s="30"/>
      <c r="AE1658" s="4">
        <f t="shared" si="101"/>
        <v>25</v>
      </c>
      <c r="AF1658" s="8">
        <f t="shared" si="102"/>
        <v>1</v>
      </c>
      <c r="AG1658" s="8">
        <v>401.02</v>
      </c>
      <c r="AH1658" s="4">
        <f t="shared" si="103"/>
        <v>2.5000000000000001E-2</v>
      </c>
      <c r="AI1658" s="4">
        <f t="shared" si="103"/>
        <v>10.025499999999999</v>
      </c>
      <c r="AK1658" s="10">
        <f>R1658*(0.111*((7.5*0.813)^2.72))+S1658*(0.111*((15*0.813)^2.72))+T1658*(0.111*((25*0.813)^2.72))+U1658*(0.111*((35*0.813)^2.72))</f>
        <v>401.02004962052473</v>
      </c>
    </row>
    <row r="1659" spans="1:37" ht="12.75" customHeight="1">
      <c r="A1659" s="11">
        <v>124</v>
      </c>
      <c r="B1659" s="11">
        <v>8</v>
      </c>
      <c r="C1659" s="11">
        <v>1</v>
      </c>
      <c r="D1659" s="29">
        <v>39492</v>
      </c>
      <c r="E1659" s="6" t="s">
        <v>37</v>
      </c>
      <c r="F1659" s="11" t="s">
        <v>126</v>
      </c>
      <c r="G1659" s="12" t="s">
        <v>126</v>
      </c>
      <c r="H1659" s="11" t="s">
        <v>39</v>
      </c>
      <c r="I1659" s="11" t="s">
        <v>57</v>
      </c>
      <c r="J1659" s="11" t="s">
        <v>41</v>
      </c>
      <c r="K1659" s="11">
        <v>25</v>
      </c>
      <c r="L1659" s="4" t="str">
        <f t="shared" si="100"/>
        <v>20-25</v>
      </c>
      <c r="M1659" s="11" t="s">
        <v>76</v>
      </c>
      <c r="N1659" s="11">
        <v>9</v>
      </c>
      <c r="O1659" s="4" t="s">
        <v>47</v>
      </c>
      <c r="P1659" s="12" t="s">
        <v>48</v>
      </c>
      <c r="Q1659" s="30">
        <v>2</v>
      </c>
      <c r="R1659" s="30"/>
      <c r="S1659" s="30"/>
      <c r="T1659" s="30"/>
      <c r="U1659" s="30"/>
      <c r="V1659" s="30"/>
      <c r="W1659" s="30"/>
      <c r="X1659" s="30"/>
      <c r="Y1659" s="30"/>
      <c r="Z1659" s="30"/>
      <c r="AA1659" s="30"/>
      <c r="AB1659" s="30"/>
      <c r="AC1659" s="30"/>
      <c r="AD1659" s="30"/>
      <c r="AE1659" s="4">
        <f t="shared" si="101"/>
        <v>2.5</v>
      </c>
      <c r="AF1659" s="8">
        <f t="shared" si="102"/>
        <v>2</v>
      </c>
      <c r="AG1659" s="8">
        <v>0.84</v>
      </c>
      <c r="AH1659" s="4">
        <f t="shared" si="103"/>
        <v>0.05</v>
      </c>
      <c r="AI1659" s="4">
        <f t="shared" si="103"/>
        <v>2.0999999999999998E-2</v>
      </c>
      <c r="AK1659" s="10">
        <f>Q1659*(0.0251*(2.5^3.076))+R1659*(0.0251*(7.5^3.076))+S1659*(0.0251*(15^3.076))</f>
        <v>0.84094420820315563</v>
      </c>
    </row>
    <row r="1660" spans="1:37" ht="12.75" customHeight="1">
      <c r="A1660" s="11">
        <v>124</v>
      </c>
      <c r="B1660" s="11">
        <v>8</v>
      </c>
      <c r="C1660" s="11">
        <v>1</v>
      </c>
      <c r="D1660" s="29">
        <v>39492</v>
      </c>
      <c r="E1660" s="6" t="s">
        <v>37</v>
      </c>
      <c r="F1660" s="11" t="s">
        <v>126</v>
      </c>
      <c r="G1660" s="12" t="s">
        <v>126</v>
      </c>
      <c r="H1660" s="11" t="s">
        <v>39</v>
      </c>
      <c r="I1660" s="11" t="s">
        <v>57</v>
      </c>
      <c r="J1660" s="11" t="s">
        <v>41</v>
      </c>
      <c r="K1660" s="11">
        <v>25</v>
      </c>
      <c r="L1660" s="4" t="str">
        <f t="shared" si="100"/>
        <v>20-25</v>
      </c>
      <c r="M1660" s="11" t="s">
        <v>76</v>
      </c>
      <c r="N1660" s="11">
        <v>10</v>
      </c>
      <c r="O1660" s="4" t="s">
        <v>80</v>
      </c>
      <c r="P1660" s="12" t="s">
        <v>81</v>
      </c>
      <c r="Q1660" s="30"/>
      <c r="R1660" s="30">
        <v>1</v>
      </c>
      <c r="S1660" s="30"/>
      <c r="T1660" s="30"/>
      <c r="U1660" s="30"/>
      <c r="V1660" s="30"/>
      <c r="W1660" s="30"/>
      <c r="X1660" s="30"/>
      <c r="Y1660" s="30"/>
      <c r="Z1660" s="30"/>
      <c r="AA1660" s="30"/>
      <c r="AB1660" s="30"/>
      <c r="AC1660" s="30"/>
      <c r="AD1660" s="30"/>
      <c r="AE1660" s="4">
        <f t="shared" si="101"/>
        <v>7.5</v>
      </c>
      <c r="AF1660" s="8">
        <f t="shared" si="102"/>
        <v>1</v>
      </c>
      <c r="AG1660" s="8">
        <v>7.85</v>
      </c>
      <c r="AH1660" s="4">
        <f t="shared" si="103"/>
        <v>2.5000000000000001E-2</v>
      </c>
      <c r="AI1660" s="4">
        <f t="shared" si="103"/>
        <v>0.19624999999999998</v>
      </c>
      <c r="AK1660" s="10">
        <f>Q1660*(0.0202*(2.5^2.9595))+R1660*(0.0202*(7.5^2.9595))+S1660*(0.0202*(15^2.9595))+T1660*(0.0202*(25^2.9595))</f>
        <v>7.8540774295436098</v>
      </c>
    </row>
    <row r="1661" spans="1:37" ht="12.75" customHeight="1">
      <c r="A1661" s="11">
        <v>124</v>
      </c>
      <c r="B1661" s="11">
        <v>8</v>
      </c>
      <c r="C1661" s="11">
        <v>1</v>
      </c>
      <c r="D1661" s="29">
        <v>39492</v>
      </c>
      <c r="E1661" s="6" t="s">
        <v>37</v>
      </c>
      <c r="F1661" s="11" t="s">
        <v>126</v>
      </c>
      <c r="G1661" s="12" t="s">
        <v>126</v>
      </c>
      <c r="H1661" s="11" t="s">
        <v>39</v>
      </c>
      <c r="I1661" s="11" t="s">
        <v>57</v>
      </c>
      <c r="J1661" s="11" t="s">
        <v>41</v>
      </c>
      <c r="K1661" s="11">
        <v>25</v>
      </c>
      <c r="L1661" s="4" t="str">
        <f t="shared" si="100"/>
        <v>20-25</v>
      </c>
      <c r="M1661" s="11" t="s">
        <v>76</v>
      </c>
      <c r="N1661" s="11">
        <v>11</v>
      </c>
      <c r="O1661" s="4" t="s">
        <v>52</v>
      </c>
      <c r="P1661" s="6" t="s">
        <v>46</v>
      </c>
      <c r="Q1661" s="30"/>
      <c r="R1661" s="30"/>
      <c r="S1661" s="30">
        <v>1000</v>
      </c>
      <c r="T1661" s="30"/>
      <c r="U1661" s="30"/>
      <c r="V1661" s="30"/>
      <c r="W1661" s="30"/>
      <c r="X1661" s="30"/>
      <c r="Y1661" s="30"/>
      <c r="Z1661" s="30"/>
      <c r="AA1661" s="30"/>
      <c r="AB1661" s="30"/>
      <c r="AC1661" s="30"/>
      <c r="AD1661" s="30"/>
      <c r="AE1661" s="4">
        <f t="shared" si="101"/>
        <v>15</v>
      </c>
      <c r="AF1661" s="8">
        <f t="shared" si="102"/>
        <v>1000</v>
      </c>
      <c r="AG1661" s="8">
        <v>25001.72</v>
      </c>
      <c r="AH1661" s="4">
        <f t="shared" si="103"/>
        <v>25</v>
      </c>
      <c r="AI1661" s="4">
        <f t="shared" si="103"/>
        <v>625.04300000000001</v>
      </c>
      <c r="AK1661" s="10">
        <f>Q1661*(0.01*(((2.5-1.82)/1.15)^3.208))+R1661*(0.01*(((7.5-1.82)/1.15)^3.208))+S1661*(0.01*(((15-1.82)/1.15)^3.208))+T1661*(0.01*(((25-1.82)/1.15)^3.208))</f>
        <v>25001.724441339957</v>
      </c>
    </row>
    <row r="1662" spans="1:37" ht="12.75" customHeight="1">
      <c r="A1662" s="11">
        <v>124</v>
      </c>
      <c r="B1662" s="11">
        <v>8</v>
      </c>
      <c r="C1662" s="11">
        <v>1</v>
      </c>
      <c r="D1662" s="29">
        <v>39492</v>
      </c>
      <c r="E1662" s="6" t="s">
        <v>37</v>
      </c>
      <c r="F1662" s="11" t="s">
        <v>126</v>
      </c>
      <c r="G1662" s="12" t="s">
        <v>126</v>
      </c>
      <c r="H1662" s="11" t="s">
        <v>39</v>
      </c>
      <c r="I1662" s="11" t="s">
        <v>57</v>
      </c>
      <c r="J1662" s="11" t="s">
        <v>41</v>
      </c>
      <c r="K1662" s="11">
        <v>25</v>
      </c>
      <c r="L1662" s="4" t="str">
        <f t="shared" si="100"/>
        <v>20-25</v>
      </c>
      <c r="M1662" s="11" t="s">
        <v>76</v>
      </c>
      <c r="N1662" s="11">
        <v>12</v>
      </c>
      <c r="O1662" s="4" t="s">
        <v>95</v>
      </c>
      <c r="P1662" s="6" t="s">
        <v>56</v>
      </c>
      <c r="Q1662" s="30"/>
      <c r="R1662" s="30"/>
      <c r="S1662" s="30"/>
      <c r="T1662" s="30">
        <v>2</v>
      </c>
      <c r="U1662" s="30"/>
      <c r="V1662" s="30"/>
      <c r="W1662" s="30"/>
      <c r="X1662" s="30"/>
      <c r="Y1662" s="30"/>
      <c r="Z1662" s="30"/>
      <c r="AA1662" s="30"/>
      <c r="AB1662" s="30"/>
      <c r="AC1662" s="30"/>
      <c r="AD1662" s="30"/>
      <c r="AE1662" s="4">
        <f t="shared" si="101"/>
        <v>25</v>
      </c>
      <c r="AF1662" s="8">
        <f t="shared" si="102"/>
        <v>2</v>
      </c>
      <c r="AG1662" s="8">
        <v>619.29999999999995</v>
      </c>
      <c r="AH1662" s="4">
        <f t="shared" si="103"/>
        <v>0.05</v>
      </c>
      <c r="AI1662" s="4">
        <f t="shared" si="103"/>
        <v>15.482499999999998</v>
      </c>
      <c r="AK1662" s="10">
        <f>S1662*(0.0204*(15^2.991))+T1662*(0.0204*(25^2.991))+U1662*(0.0204*(35^2.991))</f>
        <v>619.29664753055545</v>
      </c>
    </row>
    <row r="1663" spans="1:37" ht="12.75" customHeight="1">
      <c r="A1663" s="20">
        <v>124</v>
      </c>
      <c r="B1663" s="20">
        <v>8</v>
      </c>
      <c r="C1663" s="20">
        <v>1</v>
      </c>
      <c r="D1663" s="32">
        <v>39492</v>
      </c>
      <c r="E1663" s="19" t="s">
        <v>37</v>
      </c>
      <c r="F1663" s="20" t="s">
        <v>126</v>
      </c>
      <c r="G1663" s="17" t="s">
        <v>126</v>
      </c>
      <c r="H1663" s="20" t="s">
        <v>39</v>
      </c>
      <c r="I1663" s="20" t="s">
        <v>57</v>
      </c>
      <c r="J1663" s="20" t="s">
        <v>41</v>
      </c>
      <c r="K1663" s="20">
        <v>25</v>
      </c>
      <c r="L1663" s="17" t="str">
        <f t="shared" si="100"/>
        <v>20-25</v>
      </c>
      <c r="M1663" s="20" t="s">
        <v>76</v>
      </c>
      <c r="N1663" s="20">
        <v>13</v>
      </c>
      <c r="O1663" s="17" t="s">
        <v>167</v>
      </c>
      <c r="P1663" s="19" t="s">
        <v>81</v>
      </c>
      <c r="Q1663" s="33"/>
      <c r="R1663" s="33"/>
      <c r="S1663" s="33">
        <v>100</v>
      </c>
      <c r="T1663" s="33"/>
      <c r="U1663" s="33"/>
      <c r="V1663" s="33"/>
      <c r="W1663" s="33"/>
      <c r="X1663" s="33"/>
      <c r="Y1663" s="33"/>
      <c r="Z1663" s="33"/>
      <c r="AA1663" s="33"/>
      <c r="AB1663" s="33"/>
      <c r="AC1663" s="33"/>
      <c r="AD1663" s="33"/>
      <c r="AE1663" s="17">
        <f t="shared" si="101"/>
        <v>15</v>
      </c>
      <c r="AF1663" s="22">
        <f t="shared" si="102"/>
        <v>100</v>
      </c>
      <c r="AG1663" s="22">
        <v>447.90593665107326</v>
      </c>
      <c r="AH1663" s="17">
        <f t="shared" si="103"/>
        <v>2.5</v>
      </c>
      <c r="AI1663" s="17">
        <f t="shared" si="103"/>
        <v>11.197648416276831</v>
      </c>
      <c r="AJ1663" s="17"/>
      <c r="AK1663" s="27">
        <f>R1663*(0.0049*((7.5/1.055)^3.19))+S1663*(0.0119*(15^2.19))</f>
        <v>447.90593665107326</v>
      </c>
    </row>
    <row r="1664" spans="1:37" ht="12.75" customHeight="1">
      <c r="A1664" s="11">
        <v>124</v>
      </c>
      <c r="B1664" s="11">
        <v>8</v>
      </c>
      <c r="C1664" s="11">
        <v>1</v>
      </c>
      <c r="D1664" s="29">
        <v>39492</v>
      </c>
      <c r="E1664" s="6" t="s">
        <v>37</v>
      </c>
      <c r="F1664" s="11" t="s">
        <v>126</v>
      </c>
      <c r="G1664" s="12" t="s">
        <v>126</v>
      </c>
      <c r="H1664" s="11" t="s">
        <v>39</v>
      </c>
      <c r="I1664" s="11" t="s">
        <v>57</v>
      </c>
      <c r="J1664" s="11" t="s">
        <v>41</v>
      </c>
      <c r="K1664" s="11">
        <v>25</v>
      </c>
      <c r="L1664" s="4" t="str">
        <f t="shared" si="100"/>
        <v>20-25</v>
      </c>
      <c r="M1664" s="11" t="s">
        <v>76</v>
      </c>
      <c r="N1664" s="11">
        <v>14</v>
      </c>
      <c r="O1664" s="4" t="s">
        <v>66</v>
      </c>
      <c r="P1664" s="12" t="s">
        <v>46</v>
      </c>
      <c r="Q1664" s="30">
        <v>4</v>
      </c>
      <c r="R1664" s="30"/>
      <c r="S1664" s="30"/>
      <c r="T1664" s="30"/>
      <c r="U1664" s="30"/>
      <c r="V1664" s="30"/>
      <c r="W1664" s="30"/>
      <c r="X1664" s="30"/>
      <c r="Y1664" s="30"/>
      <c r="Z1664" s="30"/>
      <c r="AA1664" s="30"/>
      <c r="AB1664" s="30"/>
      <c r="AC1664" s="30"/>
      <c r="AD1664" s="30"/>
      <c r="AE1664" s="4">
        <f t="shared" si="101"/>
        <v>2.5</v>
      </c>
      <c r="AF1664" s="8">
        <f t="shared" si="102"/>
        <v>4</v>
      </c>
      <c r="AG1664" s="8">
        <v>1.1299999999999999</v>
      </c>
      <c r="AH1664" s="4">
        <f t="shared" si="103"/>
        <v>0.1</v>
      </c>
      <c r="AI1664" s="4">
        <f t="shared" si="103"/>
        <v>2.8249999999999997E-2</v>
      </c>
      <c r="AJ1664" s="12"/>
      <c r="AK1664" s="10">
        <f>Q1664*(0.0213*(2.5^2.8235))+R1664*(0.0213*(7.5^2.8235))</f>
        <v>1.1324608817754047</v>
      </c>
    </row>
    <row r="1665" spans="1:37" ht="12.75" customHeight="1">
      <c r="A1665" s="11">
        <v>124</v>
      </c>
      <c r="B1665" s="11">
        <v>8</v>
      </c>
      <c r="C1665" s="11">
        <v>1</v>
      </c>
      <c r="D1665" s="29">
        <v>39492</v>
      </c>
      <c r="E1665" s="6" t="s">
        <v>37</v>
      </c>
      <c r="F1665" s="11" t="s">
        <v>126</v>
      </c>
      <c r="G1665" s="12" t="s">
        <v>126</v>
      </c>
      <c r="H1665" s="11" t="s">
        <v>39</v>
      </c>
      <c r="I1665" s="11" t="s">
        <v>57</v>
      </c>
      <c r="J1665" s="11" t="s">
        <v>41</v>
      </c>
      <c r="K1665" s="11">
        <v>25</v>
      </c>
      <c r="L1665" s="4" t="str">
        <f t="shared" si="100"/>
        <v>20-25</v>
      </c>
      <c r="M1665" s="11" t="s">
        <v>76</v>
      </c>
      <c r="N1665" s="11">
        <v>15</v>
      </c>
      <c r="O1665" s="12" t="s">
        <v>55</v>
      </c>
      <c r="P1665" s="6" t="s">
        <v>56</v>
      </c>
      <c r="Q1665" s="30">
        <v>9</v>
      </c>
      <c r="R1665" s="30"/>
      <c r="S1665" s="30"/>
      <c r="T1665" s="30"/>
      <c r="U1665" s="30"/>
      <c r="V1665" s="30"/>
      <c r="W1665" s="30"/>
      <c r="X1665" s="30"/>
      <c r="Y1665" s="30"/>
      <c r="Z1665" s="30"/>
      <c r="AA1665" s="30"/>
      <c r="AB1665" s="30"/>
      <c r="AC1665" s="30"/>
      <c r="AD1665" s="30"/>
      <c r="AE1665" s="4">
        <f t="shared" si="101"/>
        <v>2.5</v>
      </c>
      <c r="AF1665" s="8">
        <f t="shared" si="102"/>
        <v>9</v>
      </c>
      <c r="AG1665" s="8">
        <v>1.57</v>
      </c>
      <c r="AH1665" s="4">
        <f t="shared" si="103"/>
        <v>0.22500000000000001</v>
      </c>
      <c r="AI1665" s="4">
        <f t="shared" si="103"/>
        <v>3.925E-2</v>
      </c>
      <c r="AJ1665" s="13"/>
      <c r="AK1665" s="10">
        <f>Q1665*(0.0109*(2.5^3.0249))+R1665*(0.0109*(7.5^3.0249))</f>
        <v>1.5681866038978856</v>
      </c>
    </row>
    <row r="1666" spans="1:37" ht="12.75" customHeight="1">
      <c r="A1666" s="11">
        <v>125</v>
      </c>
      <c r="B1666" s="11">
        <v>8</v>
      </c>
      <c r="C1666" s="11">
        <v>1</v>
      </c>
      <c r="D1666" s="29">
        <v>39492</v>
      </c>
      <c r="E1666" s="6" t="s">
        <v>37</v>
      </c>
      <c r="F1666" s="11" t="s">
        <v>126</v>
      </c>
      <c r="G1666" s="12" t="s">
        <v>126</v>
      </c>
      <c r="H1666" s="11" t="s">
        <v>39</v>
      </c>
      <c r="I1666" s="11" t="s">
        <v>57</v>
      </c>
      <c r="J1666" s="11" t="s">
        <v>41</v>
      </c>
      <c r="K1666" s="11">
        <v>24</v>
      </c>
      <c r="L1666" s="4" t="str">
        <f t="shared" ref="L1666:L1729" si="104">IF(K1666&lt;=5,"0-5",IF(K1666&lt;=10,"5-10",IF(K1666&lt;=15,"10-15",IF(K1666&lt;=20,"15-20",IF(K1666&lt;=25,"20-25",IF(K1666&lt;=30,"25-30",IF(K1666&lt;=35,"30-35","35-40")))))))</f>
        <v>20-25</v>
      </c>
      <c r="M1666" s="11" t="s">
        <v>76</v>
      </c>
      <c r="N1666" s="11">
        <v>1</v>
      </c>
      <c r="O1666" s="4" t="s">
        <v>59</v>
      </c>
      <c r="P1666" s="6" t="s">
        <v>46</v>
      </c>
      <c r="Q1666" s="30">
        <v>1</v>
      </c>
      <c r="R1666" s="30">
        <v>2</v>
      </c>
      <c r="S1666" s="26">
        <v>4</v>
      </c>
      <c r="T1666" s="30"/>
      <c r="U1666" s="30"/>
      <c r="V1666" s="30"/>
      <c r="W1666" s="30"/>
      <c r="X1666" s="30"/>
      <c r="Y1666" s="30"/>
      <c r="Z1666" s="30"/>
      <c r="AA1666" s="30"/>
      <c r="AB1666" s="30"/>
      <c r="AC1666" s="30"/>
      <c r="AD1666" s="30"/>
      <c r="AE1666" s="4">
        <f t="shared" ref="AE1666:AE1729" si="105">ROUND(((Q1666*2.5)+(R1666*7.5)+(S1666*15)+(T1666*25)+(U1666*35)+(V1666*45)+(W1666*55)+(X1666*65)+(Y1666*75)+(Z1666*85)+(AA1666*95)+(AB1666*105)+(AC1666*115)+(AD1666*195))/(SUM(Q1666:AD1666)),1)</f>
        <v>11.1</v>
      </c>
      <c r="AF1666" s="8">
        <f t="shared" ref="AF1666:AF1729" si="106">SUM(Q1666:AD1666)</f>
        <v>7</v>
      </c>
      <c r="AG1666" s="8">
        <v>160.94999999999999</v>
      </c>
      <c r="AH1666" s="4">
        <f t="shared" ref="AH1666:AI1729" si="107">AF1666/40</f>
        <v>0.17499999999999999</v>
      </c>
      <c r="AI1666" s="4">
        <f t="shared" si="107"/>
        <v>4.0237499999999997</v>
      </c>
      <c r="AJ1666" s="13"/>
      <c r="AK1666" s="10">
        <f>Q1666*(0.0093*(2.5^3.07))+R1666*(0.0093*(7.5^3.07))+S1666*(0.0093*(15^3.07))+T1666*(0.0126*(25^3.0673))</f>
        <v>160.94544759976654</v>
      </c>
    </row>
    <row r="1667" spans="1:37" ht="12.75" customHeight="1">
      <c r="A1667" s="11">
        <v>125</v>
      </c>
      <c r="B1667" s="11">
        <v>8</v>
      </c>
      <c r="C1667" s="11">
        <v>1</v>
      </c>
      <c r="D1667" s="29">
        <v>39492</v>
      </c>
      <c r="E1667" s="6" t="s">
        <v>37</v>
      </c>
      <c r="F1667" s="11" t="s">
        <v>126</v>
      </c>
      <c r="G1667" s="12" t="s">
        <v>126</v>
      </c>
      <c r="H1667" s="11" t="s">
        <v>39</v>
      </c>
      <c r="I1667" s="11" t="s">
        <v>57</v>
      </c>
      <c r="J1667" s="11" t="s">
        <v>41</v>
      </c>
      <c r="K1667" s="11">
        <v>24</v>
      </c>
      <c r="L1667" s="4" t="str">
        <f t="shared" si="104"/>
        <v>20-25</v>
      </c>
      <c r="M1667" s="11" t="s">
        <v>76</v>
      </c>
      <c r="N1667" s="11">
        <v>2</v>
      </c>
      <c r="O1667" s="6" t="s">
        <v>53</v>
      </c>
      <c r="P1667" s="12" t="s">
        <v>54</v>
      </c>
      <c r="Q1667" s="26">
        <v>2</v>
      </c>
      <c r="R1667" s="30"/>
      <c r="S1667" s="30"/>
      <c r="T1667" s="30"/>
      <c r="U1667" s="30"/>
      <c r="V1667" s="30"/>
      <c r="W1667" s="30"/>
      <c r="X1667" s="30"/>
      <c r="Y1667" s="30"/>
      <c r="Z1667" s="30"/>
      <c r="AA1667" s="30"/>
      <c r="AB1667" s="30"/>
      <c r="AC1667" s="30"/>
      <c r="AD1667" s="30"/>
      <c r="AE1667" s="4">
        <f t="shared" si="105"/>
        <v>2.5</v>
      </c>
      <c r="AF1667" s="8">
        <f t="shared" si="106"/>
        <v>2</v>
      </c>
      <c r="AG1667" s="8">
        <v>0.72</v>
      </c>
      <c r="AH1667" s="4">
        <f t="shared" si="107"/>
        <v>0.05</v>
      </c>
      <c r="AI1667" s="4">
        <f t="shared" si="107"/>
        <v>1.7999999999999999E-2</v>
      </c>
      <c r="AJ1667" s="13"/>
      <c r="AK1667" s="10">
        <f>Q1667*(0.026*(2.5^2.87))+R1667*(0.026*(7.5^2.87))+S1667*(0.0236*((15/1.1)^2.975))+T1667*(0.0236*((25/1.1)^2.975))+U1667*(0.0236*((35/1.1)^2.975))</f>
        <v>0.72125887232243679</v>
      </c>
    </row>
    <row r="1668" spans="1:37" ht="12.75" customHeight="1">
      <c r="A1668" s="11">
        <v>125</v>
      </c>
      <c r="B1668" s="11">
        <v>8</v>
      </c>
      <c r="C1668" s="11">
        <v>1</v>
      </c>
      <c r="D1668" s="29">
        <v>39492</v>
      </c>
      <c r="E1668" s="6" t="s">
        <v>37</v>
      </c>
      <c r="F1668" s="11" t="s">
        <v>126</v>
      </c>
      <c r="G1668" s="12" t="s">
        <v>126</v>
      </c>
      <c r="H1668" s="11" t="s">
        <v>39</v>
      </c>
      <c r="I1668" s="11" t="s">
        <v>57</v>
      </c>
      <c r="J1668" s="11" t="s">
        <v>41</v>
      </c>
      <c r="K1668" s="11">
        <v>24</v>
      </c>
      <c r="L1668" s="4" t="str">
        <f t="shared" si="104"/>
        <v>20-25</v>
      </c>
      <c r="M1668" s="11" t="s">
        <v>76</v>
      </c>
      <c r="N1668" s="11">
        <v>3</v>
      </c>
      <c r="O1668" s="4" t="s">
        <v>49</v>
      </c>
      <c r="P1668" s="6" t="s">
        <v>46</v>
      </c>
      <c r="Q1668" s="26">
        <v>7</v>
      </c>
      <c r="R1668" s="30"/>
      <c r="S1668" s="30">
        <v>1</v>
      </c>
      <c r="T1668" s="30"/>
      <c r="U1668" s="30"/>
      <c r="V1668" s="30"/>
      <c r="W1668" s="30"/>
      <c r="X1668" s="30"/>
      <c r="Y1668" s="30"/>
      <c r="Z1668" s="30"/>
      <c r="AA1668" s="30"/>
      <c r="AB1668" s="30"/>
      <c r="AC1668" s="30"/>
      <c r="AD1668" s="30"/>
      <c r="AE1668" s="4">
        <f t="shared" si="105"/>
        <v>4.0999999999999996</v>
      </c>
      <c r="AF1668" s="8">
        <f t="shared" si="106"/>
        <v>8</v>
      </c>
      <c r="AG1668" s="8">
        <v>52.12</v>
      </c>
      <c r="AH1668" s="4">
        <f t="shared" si="107"/>
        <v>0.2</v>
      </c>
      <c r="AI1668" s="4">
        <f t="shared" si="107"/>
        <v>1.3029999999999999</v>
      </c>
      <c r="AK1668" s="10">
        <f>Q1668*(0.007*(2.5^3.39))+R1668*(0.0126*(7.5^3.0673))+S1668*(0.0126*(15^3.0673))+T1668*(0.0126*(25^3.0673))+U1668*(0.0126*(35^3.0673))</f>
        <v>52.120931636789578</v>
      </c>
    </row>
    <row r="1669" spans="1:37" ht="12.75" customHeight="1">
      <c r="A1669" s="11">
        <v>125</v>
      </c>
      <c r="B1669" s="11">
        <v>8</v>
      </c>
      <c r="C1669" s="11">
        <v>1</v>
      </c>
      <c r="D1669" s="29">
        <v>39492</v>
      </c>
      <c r="E1669" s="6" t="s">
        <v>37</v>
      </c>
      <c r="F1669" s="11" t="s">
        <v>126</v>
      </c>
      <c r="G1669" s="12" t="s">
        <v>126</v>
      </c>
      <c r="H1669" s="11" t="s">
        <v>39</v>
      </c>
      <c r="I1669" s="11" t="s">
        <v>57</v>
      </c>
      <c r="J1669" s="11" t="s">
        <v>41</v>
      </c>
      <c r="K1669" s="11">
        <v>24</v>
      </c>
      <c r="L1669" s="4" t="str">
        <f t="shared" si="104"/>
        <v>20-25</v>
      </c>
      <c r="M1669" s="11" t="s">
        <v>76</v>
      </c>
      <c r="N1669" s="11">
        <v>4</v>
      </c>
      <c r="O1669" s="12" t="s">
        <v>83</v>
      </c>
      <c r="P1669" s="6" t="s">
        <v>84</v>
      </c>
      <c r="Q1669" s="26">
        <v>2</v>
      </c>
      <c r="R1669" s="30">
        <v>1</v>
      </c>
      <c r="S1669" s="30"/>
      <c r="T1669" s="30"/>
      <c r="U1669" s="30"/>
      <c r="V1669" s="30"/>
      <c r="W1669" s="30"/>
      <c r="X1669" s="30"/>
      <c r="Y1669" s="30"/>
      <c r="Z1669" s="30"/>
      <c r="AA1669" s="30"/>
      <c r="AB1669" s="30"/>
      <c r="AC1669" s="30"/>
      <c r="AD1669" s="30"/>
      <c r="AE1669" s="4">
        <f t="shared" si="105"/>
        <v>4.2</v>
      </c>
      <c r="AF1669" s="8">
        <f t="shared" si="106"/>
        <v>3</v>
      </c>
      <c r="AG1669" s="8">
        <v>13.31</v>
      </c>
      <c r="AH1669" s="4">
        <f t="shared" si="107"/>
        <v>7.4999999999999997E-2</v>
      </c>
      <c r="AI1669" s="4">
        <f t="shared" si="107"/>
        <v>0.33274999999999999</v>
      </c>
      <c r="AK1669" s="10">
        <f>Q1669*(0.0349*(2.5^2.9109))+R1669*(0.0349*(7.5^2.9109))+S1669*(0.0349*(15^2.9109))</f>
        <v>13.308979033253237</v>
      </c>
    </row>
    <row r="1670" spans="1:37" ht="12.75" customHeight="1">
      <c r="A1670" s="11">
        <v>125</v>
      </c>
      <c r="B1670" s="11">
        <v>8</v>
      </c>
      <c r="C1670" s="11">
        <v>1</v>
      </c>
      <c r="D1670" s="29">
        <v>39492</v>
      </c>
      <c r="E1670" s="6" t="s">
        <v>37</v>
      </c>
      <c r="F1670" s="11" t="s">
        <v>126</v>
      </c>
      <c r="G1670" s="12" t="s">
        <v>126</v>
      </c>
      <c r="H1670" s="11" t="s">
        <v>39</v>
      </c>
      <c r="I1670" s="11" t="s">
        <v>57</v>
      </c>
      <c r="J1670" s="11" t="s">
        <v>41</v>
      </c>
      <c r="K1670" s="11">
        <v>24</v>
      </c>
      <c r="L1670" s="4" t="str">
        <f t="shared" si="104"/>
        <v>20-25</v>
      </c>
      <c r="M1670" s="11" t="s">
        <v>76</v>
      </c>
      <c r="N1670" s="11">
        <v>5</v>
      </c>
      <c r="O1670" s="4" t="s">
        <v>68</v>
      </c>
      <c r="P1670" s="6" t="s">
        <v>46</v>
      </c>
      <c r="Q1670" s="30"/>
      <c r="R1670" s="30"/>
      <c r="S1670" s="30">
        <v>2</v>
      </c>
      <c r="T1670" s="30">
        <v>5</v>
      </c>
      <c r="U1670" s="30"/>
      <c r="V1670" s="30"/>
      <c r="W1670" s="30"/>
      <c r="X1670" s="30"/>
      <c r="Y1670" s="30"/>
      <c r="Z1670" s="30"/>
      <c r="AA1670" s="30"/>
      <c r="AB1670" s="30"/>
      <c r="AC1670" s="30"/>
      <c r="AD1670" s="30"/>
      <c r="AE1670" s="4">
        <f t="shared" si="105"/>
        <v>22.1</v>
      </c>
      <c r="AF1670" s="8">
        <f t="shared" si="106"/>
        <v>7</v>
      </c>
      <c r="AG1670" s="8">
        <v>867.5</v>
      </c>
      <c r="AH1670" s="4">
        <f t="shared" si="107"/>
        <v>0.17499999999999999</v>
      </c>
      <c r="AI1670" s="4">
        <f t="shared" si="107"/>
        <v>21.6875</v>
      </c>
      <c r="AK1670" s="10">
        <f>Q1670*(0.0208*((2.5/1.21)^3))+R1670*(0.0208*((7.5/1.21)^3))+S1670*(0.0208*((15/1.21)^3))+T1670*(0.0079*(25^3.076))+U1670*(0.0079*(35^3.076))</f>
        <v>867.49593769084925</v>
      </c>
    </row>
    <row r="1671" spans="1:37" ht="12.75" customHeight="1">
      <c r="A1671" s="11">
        <v>125</v>
      </c>
      <c r="B1671" s="11">
        <v>8</v>
      </c>
      <c r="C1671" s="11">
        <v>1</v>
      </c>
      <c r="D1671" s="29">
        <v>39492</v>
      </c>
      <c r="E1671" s="6" t="s">
        <v>37</v>
      </c>
      <c r="F1671" s="11" t="s">
        <v>126</v>
      </c>
      <c r="G1671" s="12" t="s">
        <v>126</v>
      </c>
      <c r="H1671" s="11" t="s">
        <v>39</v>
      </c>
      <c r="I1671" s="11" t="s">
        <v>57</v>
      </c>
      <c r="J1671" s="11" t="s">
        <v>41</v>
      </c>
      <c r="K1671" s="11">
        <v>24</v>
      </c>
      <c r="L1671" s="4" t="str">
        <f t="shared" si="104"/>
        <v>20-25</v>
      </c>
      <c r="M1671" s="11" t="s">
        <v>76</v>
      </c>
      <c r="N1671" s="11">
        <v>6</v>
      </c>
      <c r="O1671" s="4" t="s">
        <v>95</v>
      </c>
      <c r="P1671" s="6" t="s">
        <v>56</v>
      </c>
      <c r="Q1671" s="30"/>
      <c r="R1671" s="30"/>
      <c r="S1671" s="30"/>
      <c r="T1671" s="30">
        <v>1</v>
      </c>
      <c r="U1671" s="30"/>
      <c r="V1671" s="30"/>
      <c r="W1671" s="30"/>
      <c r="X1671" s="30"/>
      <c r="Y1671" s="30"/>
      <c r="Z1671" s="30"/>
      <c r="AA1671" s="30"/>
      <c r="AB1671" s="30"/>
      <c r="AC1671" s="30"/>
      <c r="AD1671" s="30"/>
      <c r="AE1671" s="4">
        <f t="shared" si="105"/>
        <v>25</v>
      </c>
      <c r="AF1671" s="8">
        <f t="shared" si="106"/>
        <v>1</v>
      </c>
      <c r="AG1671" s="8">
        <v>309.64999999999998</v>
      </c>
      <c r="AH1671" s="4">
        <f t="shared" si="107"/>
        <v>2.5000000000000001E-2</v>
      </c>
      <c r="AI1671" s="4">
        <f t="shared" si="107"/>
        <v>7.7412499999999991</v>
      </c>
      <c r="AJ1671" s="13"/>
      <c r="AK1671" s="10">
        <f>S1671*(0.0204*(15^2.991))+T1671*(0.0204*(25^2.991))+U1671*(0.0204*(35^2.991))</f>
        <v>309.64832376527772</v>
      </c>
    </row>
    <row r="1672" spans="1:37" ht="12.75" customHeight="1">
      <c r="A1672" s="11">
        <v>125</v>
      </c>
      <c r="B1672" s="11">
        <v>8</v>
      </c>
      <c r="C1672" s="11">
        <v>1</v>
      </c>
      <c r="D1672" s="29">
        <v>39492</v>
      </c>
      <c r="E1672" s="6" t="s">
        <v>37</v>
      </c>
      <c r="F1672" s="11" t="s">
        <v>126</v>
      </c>
      <c r="G1672" s="12" t="s">
        <v>126</v>
      </c>
      <c r="H1672" s="11" t="s">
        <v>39</v>
      </c>
      <c r="I1672" s="11" t="s">
        <v>57</v>
      </c>
      <c r="J1672" s="11" t="s">
        <v>41</v>
      </c>
      <c r="K1672" s="11">
        <v>24</v>
      </c>
      <c r="L1672" s="4" t="str">
        <f t="shared" si="104"/>
        <v>20-25</v>
      </c>
      <c r="M1672" s="11" t="s">
        <v>76</v>
      </c>
      <c r="N1672" s="11">
        <v>7</v>
      </c>
      <c r="O1672" s="12" t="s">
        <v>129</v>
      </c>
      <c r="P1672" s="6" t="s">
        <v>63</v>
      </c>
      <c r="Q1672" s="30"/>
      <c r="R1672" s="30"/>
      <c r="S1672" s="30">
        <v>20</v>
      </c>
      <c r="T1672" s="30">
        <v>4</v>
      </c>
      <c r="U1672" s="30"/>
      <c r="V1672" s="30"/>
      <c r="W1672" s="30"/>
      <c r="X1672" s="30"/>
      <c r="Y1672" s="30"/>
      <c r="Z1672" s="30"/>
      <c r="AA1672" s="30"/>
      <c r="AB1672" s="30"/>
      <c r="AC1672" s="30"/>
      <c r="AD1672" s="30"/>
      <c r="AE1672" s="4">
        <f t="shared" si="105"/>
        <v>16.7</v>
      </c>
      <c r="AF1672" s="8">
        <f t="shared" si="106"/>
        <v>24</v>
      </c>
      <c r="AG1672" s="8">
        <v>1393.52</v>
      </c>
      <c r="AH1672" s="4">
        <f t="shared" si="107"/>
        <v>0.6</v>
      </c>
      <c r="AI1672" s="4">
        <f t="shared" si="107"/>
        <v>34.838000000000001</v>
      </c>
      <c r="AK1672" s="10">
        <f>S1672*(0.0105*(15^3.007))+T1672*(0.0105*(25^3.007))</f>
        <v>1393.518021949511</v>
      </c>
    </row>
    <row r="1673" spans="1:37" ht="12.75" customHeight="1">
      <c r="A1673" s="11">
        <v>125</v>
      </c>
      <c r="B1673" s="11">
        <v>8</v>
      </c>
      <c r="C1673" s="11">
        <v>1</v>
      </c>
      <c r="D1673" s="29">
        <v>39492</v>
      </c>
      <c r="E1673" s="6" t="s">
        <v>37</v>
      </c>
      <c r="F1673" s="11" t="s">
        <v>126</v>
      </c>
      <c r="G1673" s="12" t="s">
        <v>126</v>
      </c>
      <c r="H1673" s="11" t="s">
        <v>39</v>
      </c>
      <c r="I1673" s="11" t="s">
        <v>57</v>
      </c>
      <c r="J1673" s="11" t="s">
        <v>41</v>
      </c>
      <c r="K1673" s="11">
        <v>24</v>
      </c>
      <c r="L1673" s="4" t="str">
        <f t="shared" si="104"/>
        <v>20-25</v>
      </c>
      <c r="M1673" s="11" t="s">
        <v>76</v>
      </c>
      <c r="N1673" s="11">
        <v>8</v>
      </c>
      <c r="O1673" s="4" t="s">
        <v>106</v>
      </c>
      <c r="P1673" s="6" t="s">
        <v>81</v>
      </c>
      <c r="Q1673" s="30"/>
      <c r="R1673" s="30"/>
      <c r="S1673" s="30"/>
      <c r="T1673" s="26">
        <v>7</v>
      </c>
      <c r="U1673" s="30"/>
      <c r="V1673" s="30"/>
      <c r="W1673" s="30"/>
      <c r="X1673" s="30"/>
      <c r="Y1673" s="30"/>
      <c r="Z1673" s="30"/>
      <c r="AA1673" s="30"/>
      <c r="AB1673" s="30"/>
      <c r="AC1673" s="30"/>
      <c r="AD1673" s="30"/>
      <c r="AE1673" s="4">
        <f t="shared" si="105"/>
        <v>25</v>
      </c>
      <c r="AF1673" s="8">
        <f t="shared" si="106"/>
        <v>7</v>
      </c>
      <c r="AG1673" s="8">
        <v>2807.14</v>
      </c>
      <c r="AH1673" s="4">
        <f t="shared" si="107"/>
        <v>0.17499999999999999</v>
      </c>
      <c r="AI1673" s="4">
        <f t="shared" si="107"/>
        <v>70.1785</v>
      </c>
      <c r="AK1673" s="10">
        <f>R1673*(0.111*((7.5*0.813)^2.72))+S1673*(0.111*((15*0.813)^2.72))+T1673*(0.111*((25*0.813)^2.72))+U1673*(0.111*((35*0.813)^2.72))</f>
        <v>2807.1403473436731</v>
      </c>
    </row>
    <row r="1674" spans="1:37" ht="12.75" customHeight="1">
      <c r="A1674" s="11">
        <v>125</v>
      </c>
      <c r="B1674" s="11">
        <v>8</v>
      </c>
      <c r="C1674" s="11">
        <v>1</v>
      </c>
      <c r="D1674" s="29">
        <v>39492</v>
      </c>
      <c r="E1674" s="6" t="s">
        <v>37</v>
      </c>
      <c r="F1674" s="11" t="s">
        <v>126</v>
      </c>
      <c r="G1674" s="12" t="s">
        <v>126</v>
      </c>
      <c r="H1674" s="11" t="s">
        <v>39</v>
      </c>
      <c r="I1674" s="11" t="s">
        <v>57</v>
      </c>
      <c r="J1674" s="11" t="s">
        <v>41</v>
      </c>
      <c r="K1674" s="11">
        <v>24</v>
      </c>
      <c r="L1674" s="4" t="str">
        <f t="shared" si="104"/>
        <v>20-25</v>
      </c>
      <c r="M1674" s="11" t="s">
        <v>76</v>
      </c>
      <c r="N1674" s="11">
        <v>9</v>
      </c>
      <c r="O1674" s="4" t="s">
        <v>60</v>
      </c>
      <c r="P1674" s="12" t="s">
        <v>48</v>
      </c>
      <c r="Q1674" s="30"/>
      <c r="R1674" s="30">
        <v>1</v>
      </c>
      <c r="S1674" s="30"/>
      <c r="T1674" s="30"/>
      <c r="U1674" s="30"/>
      <c r="V1674" s="30"/>
      <c r="W1674" s="30"/>
      <c r="X1674" s="30"/>
      <c r="Y1674" s="30"/>
      <c r="Z1674" s="30"/>
      <c r="AA1674" s="30"/>
      <c r="AB1674" s="30"/>
      <c r="AC1674" s="30"/>
      <c r="AD1674" s="30"/>
      <c r="AE1674" s="4">
        <f t="shared" si="105"/>
        <v>7.5</v>
      </c>
      <c r="AF1674" s="8">
        <f t="shared" si="106"/>
        <v>1</v>
      </c>
      <c r="AG1674" s="8">
        <v>7.04</v>
      </c>
      <c r="AH1674" s="4">
        <f t="shared" si="107"/>
        <v>2.5000000000000001E-2</v>
      </c>
      <c r="AI1674" s="4">
        <f t="shared" si="107"/>
        <v>0.17599999999999999</v>
      </c>
      <c r="AK1674" s="10">
        <f>Q1674*(0.0197*(2.5^2.9174))+R1674*(0.0197*(7.5^2.9174))+S1674*(0.0197*(15^2.9174))</f>
        <v>7.0367149081055116</v>
      </c>
    </row>
    <row r="1675" spans="1:37" ht="12.75" customHeight="1">
      <c r="A1675" s="11">
        <v>125</v>
      </c>
      <c r="B1675" s="11">
        <v>8</v>
      </c>
      <c r="C1675" s="11">
        <v>1</v>
      </c>
      <c r="D1675" s="29">
        <v>39492</v>
      </c>
      <c r="E1675" s="6" t="s">
        <v>37</v>
      </c>
      <c r="F1675" s="11" t="s">
        <v>126</v>
      </c>
      <c r="G1675" s="12" t="s">
        <v>126</v>
      </c>
      <c r="H1675" s="11" t="s">
        <v>39</v>
      </c>
      <c r="I1675" s="11" t="s">
        <v>57</v>
      </c>
      <c r="J1675" s="11" t="s">
        <v>41</v>
      </c>
      <c r="K1675" s="11">
        <v>24</v>
      </c>
      <c r="L1675" s="4" t="str">
        <f t="shared" si="104"/>
        <v>20-25</v>
      </c>
      <c r="M1675" s="11" t="s">
        <v>76</v>
      </c>
      <c r="N1675" s="11">
        <v>10</v>
      </c>
      <c r="O1675" s="4" t="s">
        <v>52</v>
      </c>
      <c r="P1675" s="6" t="s">
        <v>46</v>
      </c>
      <c r="Q1675" s="30"/>
      <c r="R1675" s="30"/>
      <c r="S1675" s="24">
        <f>1000+500</f>
        <v>1500</v>
      </c>
      <c r="T1675" s="30"/>
      <c r="U1675" s="30"/>
      <c r="V1675" s="30"/>
      <c r="W1675" s="30"/>
      <c r="X1675" s="30"/>
      <c r="Y1675" s="30"/>
      <c r="Z1675" s="30"/>
      <c r="AA1675" s="30"/>
      <c r="AB1675" s="30"/>
      <c r="AC1675" s="30"/>
      <c r="AD1675" s="30"/>
      <c r="AE1675" s="4">
        <f t="shared" si="105"/>
        <v>15</v>
      </c>
      <c r="AF1675" s="8">
        <f t="shared" si="106"/>
        <v>1500</v>
      </c>
      <c r="AG1675" s="8">
        <v>37502.589999999997</v>
      </c>
      <c r="AH1675" s="4">
        <f t="shared" si="107"/>
        <v>37.5</v>
      </c>
      <c r="AI1675" s="4">
        <f t="shared" si="107"/>
        <v>937.56474999999989</v>
      </c>
      <c r="AK1675" s="10">
        <f>Q1675*(0.01*(((2.5-1.82)/1.15)^3.208))+R1675*(0.01*(((7.5-1.82)/1.15)^3.208))+S1675*(0.01*(((15-1.82)/1.15)^3.208))+T1675*(0.01*(((25-1.82)/1.15)^3.208))</f>
        <v>37502.586662009933</v>
      </c>
    </row>
    <row r="1676" spans="1:37" ht="12.75" customHeight="1">
      <c r="A1676" s="11">
        <v>125</v>
      </c>
      <c r="B1676" s="11">
        <v>8</v>
      </c>
      <c r="C1676" s="11">
        <v>1</v>
      </c>
      <c r="D1676" s="29">
        <v>39492</v>
      </c>
      <c r="E1676" s="6" t="s">
        <v>37</v>
      </c>
      <c r="F1676" s="11" t="s">
        <v>126</v>
      </c>
      <c r="G1676" s="12" t="s">
        <v>126</v>
      </c>
      <c r="H1676" s="11" t="s">
        <v>39</v>
      </c>
      <c r="I1676" s="11" t="s">
        <v>57</v>
      </c>
      <c r="J1676" s="11" t="s">
        <v>41</v>
      </c>
      <c r="K1676" s="11">
        <v>24</v>
      </c>
      <c r="L1676" s="4" t="str">
        <f t="shared" si="104"/>
        <v>20-25</v>
      </c>
      <c r="M1676" s="11" t="s">
        <v>76</v>
      </c>
      <c r="N1676" s="11">
        <v>11</v>
      </c>
      <c r="O1676" s="11" t="s">
        <v>130</v>
      </c>
      <c r="P1676" s="6" t="s">
        <v>81</v>
      </c>
      <c r="Q1676" s="30"/>
      <c r="R1676" s="30">
        <v>50</v>
      </c>
      <c r="S1676" s="30"/>
      <c r="T1676" s="30"/>
      <c r="U1676" s="30"/>
      <c r="V1676" s="30"/>
      <c r="W1676" s="30"/>
      <c r="X1676" s="30"/>
      <c r="Y1676" s="30"/>
      <c r="Z1676" s="30"/>
      <c r="AA1676" s="30"/>
      <c r="AB1676" s="30"/>
      <c r="AC1676" s="30"/>
      <c r="AD1676" s="30"/>
      <c r="AE1676" s="4">
        <f t="shared" si="105"/>
        <v>7.5</v>
      </c>
      <c r="AF1676" s="8">
        <f t="shared" si="106"/>
        <v>50</v>
      </c>
      <c r="AG1676" s="8">
        <v>430.62</v>
      </c>
      <c r="AH1676" s="4">
        <f t="shared" si="107"/>
        <v>1.25</v>
      </c>
      <c r="AI1676" s="4">
        <f t="shared" si="107"/>
        <v>10.765499999999999</v>
      </c>
      <c r="AK1676" s="10">
        <f>Q1676*(0.0439*(2.5^2.62))+R1676*(0.0439*(7.5^2.62))</f>
        <v>430.62083095867013</v>
      </c>
    </row>
    <row r="1677" spans="1:37" ht="12.75" customHeight="1">
      <c r="A1677" s="11">
        <v>125</v>
      </c>
      <c r="B1677" s="11">
        <v>8</v>
      </c>
      <c r="C1677" s="11">
        <v>1</v>
      </c>
      <c r="D1677" s="29">
        <v>39492</v>
      </c>
      <c r="E1677" s="6" t="s">
        <v>37</v>
      </c>
      <c r="F1677" s="11" t="s">
        <v>126</v>
      </c>
      <c r="G1677" s="12" t="s">
        <v>126</v>
      </c>
      <c r="H1677" s="11" t="s">
        <v>39</v>
      </c>
      <c r="I1677" s="11" t="s">
        <v>57</v>
      </c>
      <c r="J1677" s="11" t="s">
        <v>41</v>
      </c>
      <c r="K1677" s="11">
        <v>24</v>
      </c>
      <c r="L1677" s="4" t="str">
        <f t="shared" si="104"/>
        <v>20-25</v>
      </c>
      <c r="M1677" s="11" t="s">
        <v>76</v>
      </c>
      <c r="N1677" s="11">
        <v>12</v>
      </c>
      <c r="O1677" s="12" t="s">
        <v>122</v>
      </c>
      <c r="P1677" s="6" t="s">
        <v>46</v>
      </c>
      <c r="Q1677" s="30"/>
      <c r="R1677" s="30">
        <v>1</v>
      </c>
      <c r="S1677" s="30">
        <v>6</v>
      </c>
      <c r="T1677" s="30"/>
      <c r="U1677" s="30"/>
      <c r="V1677" s="30"/>
      <c r="W1677" s="30"/>
      <c r="X1677" s="30"/>
      <c r="Y1677" s="30"/>
      <c r="Z1677" s="30"/>
      <c r="AA1677" s="30"/>
      <c r="AB1677" s="30"/>
      <c r="AC1677" s="30"/>
      <c r="AD1677" s="30"/>
      <c r="AE1677" s="4">
        <f t="shared" si="105"/>
        <v>13.9</v>
      </c>
      <c r="AF1677" s="8">
        <f t="shared" si="106"/>
        <v>7</v>
      </c>
      <c r="AG1677" s="8">
        <v>309.95999999999998</v>
      </c>
      <c r="AH1677" s="4">
        <f t="shared" si="107"/>
        <v>0.17499999999999999</v>
      </c>
      <c r="AI1677" s="4">
        <f t="shared" si="107"/>
        <v>7.7489999999999997</v>
      </c>
      <c r="AK1677" s="10">
        <f>Q1677*(0.0087*(2.5^3.202))+R1677*(0.0087*(7.5^3.202))+S1677*(0.0087*(15^3.202))+T1677*(0.0087*(25^3.202))</f>
        <v>309.96309692406066</v>
      </c>
    </row>
    <row r="1678" spans="1:37" ht="12.75" customHeight="1">
      <c r="A1678" s="11">
        <v>125</v>
      </c>
      <c r="B1678" s="11">
        <v>8</v>
      </c>
      <c r="C1678" s="11">
        <v>1</v>
      </c>
      <c r="D1678" s="29">
        <v>39492</v>
      </c>
      <c r="E1678" s="6" t="s">
        <v>37</v>
      </c>
      <c r="F1678" s="11" t="s">
        <v>126</v>
      </c>
      <c r="G1678" s="12" t="s">
        <v>126</v>
      </c>
      <c r="H1678" s="11" t="s">
        <v>39</v>
      </c>
      <c r="I1678" s="11" t="s">
        <v>57</v>
      </c>
      <c r="J1678" s="11" t="s">
        <v>41</v>
      </c>
      <c r="K1678" s="11">
        <v>24</v>
      </c>
      <c r="L1678" s="4" t="str">
        <f t="shared" si="104"/>
        <v>20-25</v>
      </c>
      <c r="M1678" s="11" t="s">
        <v>76</v>
      </c>
      <c r="N1678" s="11">
        <v>13</v>
      </c>
      <c r="O1678" s="4" t="s">
        <v>47</v>
      </c>
      <c r="P1678" s="12" t="s">
        <v>48</v>
      </c>
      <c r="Q1678" s="30">
        <v>6</v>
      </c>
      <c r="R1678" s="30"/>
      <c r="S1678" s="30"/>
      <c r="T1678" s="30"/>
      <c r="U1678" s="30"/>
      <c r="V1678" s="30"/>
      <c r="W1678" s="30"/>
      <c r="X1678" s="30"/>
      <c r="Y1678" s="30"/>
      <c r="Z1678" s="30"/>
      <c r="AA1678" s="30"/>
      <c r="AB1678" s="30"/>
      <c r="AC1678" s="30"/>
      <c r="AD1678" s="30"/>
      <c r="AE1678" s="4">
        <f t="shared" si="105"/>
        <v>2.5</v>
      </c>
      <c r="AF1678" s="8">
        <f t="shared" si="106"/>
        <v>6</v>
      </c>
      <c r="AG1678" s="8">
        <v>2.52</v>
      </c>
      <c r="AH1678" s="4">
        <f t="shared" si="107"/>
        <v>0.15</v>
      </c>
      <c r="AI1678" s="4">
        <f t="shared" si="107"/>
        <v>6.3E-2</v>
      </c>
      <c r="AK1678" s="10">
        <f>Q1678*(0.0251*(2.5^3.076))+R1678*(0.0251*(7.5^3.076))+S1678*(0.0251*(15^3.076))</f>
        <v>2.522832624609467</v>
      </c>
    </row>
    <row r="1679" spans="1:37" ht="12.75" customHeight="1">
      <c r="A1679" s="11">
        <v>125</v>
      </c>
      <c r="B1679" s="11">
        <v>8</v>
      </c>
      <c r="C1679" s="11">
        <v>1</v>
      </c>
      <c r="D1679" s="29">
        <v>39492</v>
      </c>
      <c r="E1679" s="6" t="s">
        <v>37</v>
      </c>
      <c r="F1679" s="11" t="s">
        <v>126</v>
      </c>
      <c r="G1679" s="12" t="s">
        <v>126</v>
      </c>
      <c r="H1679" s="11" t="s">
        <v>39</v>
      </c>
      <c r="I1679" s="11" t="s">
        <v>57</v>
      </c>
      <c r="J1679" s="11" t="s">
        <v>41</v>
      </c>
      <c r="K1679" s="11">
        <v>24</v>
      </c>
      <c r="L1679" s="4" t="str">
        <f t="shared" si="104"/>
        <v>20-25</v>
      </c>
      <c r="M1679" s="11" t="s">
        <v>76</v>
      </c>
      <c r="N1679" s="11">
        <v>14</v>
      </c>
      <c r="O1679" s="4" t="s">
        <v>58</v>
      </c>
      <c r="P1679" s="12" t="s">
        <v>46</v>
      </c>
      <c r="Q1679" s="30">
        <v>3</v>
      </c>
      <c r="R1679" s="26">
        <v>1</v>
      </c>
      <c r="S1679" s="30"/>
      <c r="T1679" s="30"/>
      <c r="U1679" s="30"/>
      <c r="V1679" s="30"/>
      <c r="W1679" s="30"/>
      <c r="X1679" s="30"/>
      <c r="Y1679" s="30"/>
      <c r="Z1679" s="30"/>
      <c r="AA1679" s="30"/>
      <c r="AB1679" s="30"/>
      <c r="AC1679" s="30"/>
      <c r="AD1679" s="30"/>
      <c r="AE1679" s="4">
        <f t="shared" si="105"/>
        <v>3.8</v>
      </c>
      <c r="AF1679" s="8">
        <f t="shared" si="106"/>
        <v>4</v>
      </c>
      <c r="AG1679" s="8">
        <v>5.92</v>
      </c>
      <c r="AH1679" s="4">
        <f t="shared" si="107"/>
        <v>0.1</v>
      </c>
      <c r="AI1679" s="4">
        <f t="shared" si="107"/>
        <v>0.14799999999999999</v>
      </c>
      <c r="AK1679" s="10">
        <f>Q1679*(0.0145*((2.5/1.08175)^3.053))+R1679*(0.0145*((7.5/1.08175)^3.053))+S1679*(0.0145*((15/1.08175)^3.053))+T1679*(0.0145*((25/1.08175)^3.053))+U1679*(0.0145*((35/1.08175)^3.053))+V1679*(0.0145*((45/1.08175)^3.053))+W1679*(0.0145*((55/1.08175)^3.053))</f>
        <v>5.9160874836650468</v>
      </c>
    </row>
    <row r="1680" spans="1:37" ht="12.75" customHeight="1">
      <c r="A1680" s="11">
        <v>125</v>
      </c>
      <c r="B1680" s="11">
        <v>8</v>
      </c>
      <c r="C1680" s="11">
        <v>1</v>
      </c>
      <c r="D1680" s="29">
        <v>39492</v>
      </c>
      <c r="E1680" s="6" t="s">
        <v>37</v>
      </c>
      <c r="F1680" s="11" t="s">
        <v>126</v>
      </c>
      <c r="G1680" s="12" t="s">
        <v>126</v>
      </c>
      <c r="H1680" s="11" t="s">
        <v>39</v>
      </c>
      <c r="I1680" s="11" t="s">
        <v>57</v>
      </c>
      <c r="J1680" s="11" t="s">
        <v>41</v>
      </c>
      <c r="K1680" s="11">
        <v>24</v>
      </c>
      <c r="L1680" s="4" t="str">
        <f t="shared" si="104"/>
        <v>20-25</v>
      </c>
      <c r="M1680" s="11" t="s">
        <v>76</v>
      </c>
      <c r="N1680" s="11">
        <v>15</v>
      </c>
      <c r="O1680" s="4" t="s">
        <v>80</v>
      </c>
      <c r="P1680" s="12" t="s">
        <v>81</v>
      </c>
      <c r="Q1680" s="30"/>
      <c r="R1680" s="26">
        <v>1</v>
      </c>
      <c r="S1680" s="30"/>
      <c r="T1680" s="30"/>
      <c r="U1680" s="30"/>
      <c r="V1680" s="30"/>
      <c r="W1680" s="30"/>
      <c r="X1680" s="30"/>
      <c r="Y1680" s="30"/>
      <c r="Z1680" s="30"/>
      <c r="AA1680" s="30"/>
      <c r="AB1680" s="30"/>
      <c r="AC1680" s="30"/>
      <c r="AD1680" s="30"/>
      <c r="AE1680" s="4">
        <f t="shared" si="105"/>
        <v>7.5</v>
      </c>
      <c r="AF1680" s="8">
        <f t="shared" si="106"/>
        <v>1</v>
      </c>
      <c r="AG1680" s="8">
        <v>7.85</v>
      </c>
      <c r="AH1680" s="4">
        <f t="shared" si="107"/>
        <v>2.5000000000000001E-2</v>
      </c>
      <c r="AI1680" s="4">
        <f t="shared" si="107"/>
        <v>0.19624999999999998</v>
      </c>
      <c r="AK1680" s="10">
        <f>Q1680*(0.0202*(2.5^2.9595))+R1680*(0.0202*(7.5^2.9595))+S1680*(0.0202*(15^2.9595))+T1680*(0.0202*(25^2.9595))</f>
        <v>7.8540774295436098</v>
      </c>
    </row>
    <row r="1681" spans="1:37" ht="12.75" customHeight="1">
      <c r="A1681" s="11">
        <v>125</v>
      </c>
      <c r="B1681" s="11">
        <v>8</v>
      </c>
      <c r="C1681" s="11">
        <v>1</v>
      </c>
      <c r="D1681" s="29">
        <v>39492</v>
      </c>
      <c r="E1681" s="6" t="s">
        <v>37</v>
      </c>
      <c r="F1681" s="11" t="s">
        <v>126</v>
      </c>
      <c r="G1681" s="12" t="s">
        <v>126</v>
      </c>
      <c r="H1681" s="11" t="s">
        <v>39</v>
      </c>
      <c r="I1681" s="11" t="s">
        <v>57</v>
      </c>
      <c r="J1681" s="11" t="s">
        <v>41</v>
      </c>
      <c r="K1681" s="11">
        <v>24</v>
      </c>
      <c r="L1681" s="4" t="str">
        <f t="shared" si="104"/>
        <v>20-25</v>
      </c>
      <c r="M1681" s="11" t="s">
        <v>76</v>
      </c>
      <c r="N1681" s="11">
        <v>16</v>
      </c>
      <c r="O1681" s="4" t="s">
        <v>82</v>
      </c>
      <c r="P1681" s="6" t="s">
        <v>46</v>
      </c>
      <c r="Q1681" s="30"/>
      <c r="R1681" s="30"/>
      <c r="S1681" s="30">
        <v>1</v>
      </c>
      <c r="T1681" s="30"/>
      <c r="U1681" s="30"/>
      <c r="V1681" s="30"/>
      <c r="W1681" s="30"/>
      <c r="X1681" s="30"/>
      <c r="Y1681" s="30"/>
      <c r="Z1681" s="30"/>
      <c r="AA1681" s="30"/>
      <c r="AB1681" s="30"/>
      <c r="AC1681" s="30"/>
      <c r="AD1681" s="30"/>
      <c r="AE1681" s="4">
        <f t="shared" si="105"/>
        <v>15</v>
      </c>
      <c r="AF1681" s="8">
        <f t="shared" si="106"/>
        <v>1</v>
      </c>
      <c r="AG1681" s="8">
        <v>60.98</v>
      </c>
      <c r="AH1681" s="4">
        <f t="shared" si="107"/>
        <v>2.5000000000000001E-2</v>
      </c>
      <c r="AI1681" s="4">
        <f t="shared" si="107"/>
        <v>1.5245</v>
      </c>
      <c r="AK1681" s="10">
        <f>Q1681*(0.0121*((2.5/1.09)^3.161))+R1681*(0.0121*((7.5/1.09)^3.161))+S1681*(0.0335*(15^2.772))+T1681*(0.0335*(25^2.772))+U1681*(0.0335*(35^2.772))</f>
        <v>60.977522783193166</v>
      </c>
    </row>
    <row r="1682" spans="1:37" ht="12.75" customHeight="1">
      <c r="A1682" s="11">
        <v>125</v>
      </c>
      <c r="B1682" s="11">
        <v>8</v>
      </c>
      <c r="C1682" s="11">
        <v>1</v>
      </c>
      <c r="D1682" s="29">
        <v>39492</v>
      </c>
      <c r="E1682" s="6" t="s">
        <v>37</v>
      </c>
      <c r="F1682" s="11" t="s">
        <v>126</v>
      </c>
      <c r="G1682" s="12" t="s">
        <v>126</v>
      </c>
      <c r="H1682" s="11" t="s">
        <v>39</v>
      </c>
      <c r="I1682" s="11" t="s">
        <v>57</v>
      </c>
      <c r="J1682" s="11" t="s">
        <v>41</v>
      </c>
      <c r="K1682" s="11">
        <v>24</v>
      </c>
      <c r="L1682" s="4" t="str">
        <f t="shared" si="104"/>
        <v>20-25</v>
      </c>
      <c r="M1682" s="11" t="s">
        <v>76</v>
      </c>
      <c r="N1682" s="11">
        <v>17</v>
      </c>
      <c r="O1682" s="12" t="s">
        <v>127</v>
      </c>
      <c r="P1682" s="12" t="s">
        <v>46</v>
      </c>
      <c r="Q1682" s="30"/>
      <c r="R1682" s="30"/>
      <c r="S1682" s="30">
        <v>1</v>
      </c>
      <c r="T1682" s="30"/>
      <c r="U1682" s="30"/>
      <c r="V1682" s="30"/>
      <c r="W1682" s="30"/>
      <c r="X1682" s="30"/>
      <c r="Y1682" s="30"/>
      <c r="Z1682" s="30"/>
      <c r="AA1682" s="30"/>
      <c r="AB1682" s="30"/>
      <c r="AC1682" s="30"/>
      <c r="AD1682" s="30"/>
      <c r="AE1682" s="4">
        <f t="shared" si="105"/>
        <v>15</v>
      </c>
      <c r="AF1682" s="8">
        <f t="shared" si="106"/>
        <v>1</v>
      </c>
      <c r="AG1682" s="8">
        <v>67.69</v>
      </c>
      <c r="AH1682" s="4">
        <f t="shared" si="107"/>
        <v>2.5000000000000001E-2</v>
      </c>
      <c r="AI1682" s="4">
        <f t="shared" si="107"/>
        <v>1.69225</v>
      </c>
      <c r="AK1682" s="10">
        <f>Q1682*(0.0201*(2.5^2.9992))+R1682*(0.0201*(7.5^2.9992))+S1682*(0.0201*(15^2.9992))+T1682*(0.0201*(25^2.9992))+U1682*(0.0201*(35^2.9992))</f>
        <v>67.690693197082425</v>
      </c>
    </row>
    <row r="1683" spans="1:37" ht="12.75" customHeight="1">
      <c r="A1683" s="11">
        <v>125</v>
      </c>
      <c r="B1683" s="11">
        <v>8</v>
      </c>
      <c r="C1683" s="11">
        <v>1</v>
      </c>
      <c r="D1683" s="29">
        <v>39492</v>
      </c>
      <c r="E1683" s="6" t="s">
        <v>37</v>
      </c>
      <c r="F1683" s="11" t="s">
        <v>126</v>
      </c>
      <c r="G1683" s="12" t="s">
        <v>126</v>
      </c>
      <c r="H1683" s="11" t="s">
        <v>39</v>
      </c>
      <c r="I1683" s="11" t="s">
        <v>57</v>
      </c>
      <c r="J1683" s="11" t="s">
        <v>41</v>
      </c>
      <c r="K1683" s="11">
        <v>24</v>
      </c>
      <c r="L1683" s="4" t="str">
        <f t="shared" si="104"/>
        <v>20-25</v>
      </c>
      <c r="M1683" s="11" t="s">
        <v>76</v>
      </c>
      <c r="N1683" s="11">
        <v>18</v>
      </c>
      <c r="O1683" s="12" t="s">
        <v>71</v>
      </c>
      <c r="P1683" s="6" t="s">
        <v>46</v>
      </c>
      <c r="Q1683" s="30">
        <v>4</v>
      </c>
      <c r="R1683" s="30"/>
      <c r="S1683" s="30"/>
      <c r="T1683" s="30"/>
      <c r="U1683" s="30"/>
      <c r="V1683" s="30"/>
      <c r="W1683" s="30"/>
      <c r="X1683" s="30"/>
      <c r="Y1683" s="30"/>
      <c r="Z1683" s="30"/>
      <c r="AA1683" s="30"/>
      <c r="AB1683" s="30"/>
      <c r="AC1683" s="30"/>
      <c r="AD1683" s="30"/>
      <c r="AE1683" s="4">
        <f t="shared" si="105"/>
        <v>2.5</v>
      </c>
      <c r="AF1683" s="8">
        <f t="shared" si="106"/>
        <v>4</v>
      </c>
      <c r="AG1683" s="8">
        <v>0.56000000000000005</v>
      </c>
      <c r="AH1683" s="4">
        <f t="shared" si="107"/>
        <v>0.1</v>
      </c>
      <c r="AI1683" s="4">
        <f t="shared" si="107"/>
        <v>1.4000000000000002E-2</v>
      </c>
      <c r="AK1683" s="10">
        <f>Q1683*(0.0089*(2.5^3))+R1683*(0.0089*(7.5^3))</f>
        <v>0.55625000000000002</v>
      </c>
    </row>
    <row r="1684" spans="1:37" ht="12.75" customHeight="1">
      <c r="A1684" s="11">
        <v>125</v>
      </c>
      <c r="B1684" s="11">
        <v>8</v>
      </c>
      <c r="C1684" s="11">
        <v>1</v>
      </c>
      <c r="D1684" s="29">
        <v>39492</v>
      </c>
      <c r="E1684" s="6" t="s">
        <v>37</v>
      </c>
      <c r="F1684" s="11" t="s">
        <v>126</v>
      </c>
      <c r="G1684" s="12" t="s">
        <v>126</v>
      </c>
      <c r="H1684" s="11" t="s">
        <v>39</v>
      </c>
      <c r="I1684" s="11" t="s">
        <v>57</v>
      </c>
      <c r="J1684" s="11" t="s">
        <v>41</v>
      </c>
      <c r="K1684" s="11">
        <v>24</v>
      </c>
      <c r="L1684" s="4" t="str">
        <f t="shared" si="104"/>
        <v>20-25</v>
      </c>
      <c r="M1684" s="11" t="s">
        <v>76</v>
      </c>
      <c r="N1684" s="11">
        <v>19</v>
      </c>
      <c r="O1684" s="4" t="s">
        <v>72</v>
      </c>
      <c r="P1684" s="6" t="s">
        <v>46</v>
      </c>
      <c r="Q1684" s="30"/>
      <c r="R1684" s="30">
        <v>2</v>
      </c>
      <c r="S1684" s="30"/>
      <c r="T1684" s="30"/>
      <c r="U1684" s="30"/>
      <c r="V1684" s="30"/>
      <c r="W1684" s="30"/>
      <c r="X1684" s="30"/>
      <c r="Y1684" s="30"/>
      <c r="Z1684" s="30"/>
      <c r="AA1684" s="30"/>
      <c r="AB1684" s="30"/>
      <c r="AC1684" s="30"/>
      <c r="AD1684" s="30"/>
      <c r="AE1684" s="4">
        <f t="shared" si="105"/>
        <v>7.5</v>
      </c>
      <c r="AF1684" s="8">
        <f t="shared" si="106"/>
        <v>2</v>
      </c>
      <c r="AG1684" s="8">
        <v>11.61</v>
      </c>
      <c r="AH1684" s="4">
        <f t="shared" si="107"/>
        <v>0.05</v>
      </c>
      <c r="AI1684" s="4">
        <f t="shared" si="107"/>
        <v>0.29025000000000001</v>
      </c>
      <c r="AK1684" s="10">
        <f>Q1684*(0.0128*(2.5^3.036))+R1684*(0.0128*(7.5^3.036))+S1684*(0.0128*(15^3.036))</f>
        <v>11.612506256000772</v>
      </c>
    </row>
    <row r="1685" spans="1:37" ht="12.75" customHeight="1">
      <c r="A1685" s="11">
        <v>125</v>
      </c>
      <c r="B1685" s="11">
        <v>8</v>
      </c>
      <c r="C1685" s="11">
        <v>1</v>
      </c>
      <c r="D1685" s="29">
        <v>39492</v>
      </c>
      <c r="E1685" s="6" t="s">
        <v>37</v>
      </c>
      <c r="F1685" s="11" t="s">
        <v>126</v>
      </c>
      <c r="G1685" s="12" t="s">
        <v>126</v>
      </c>
      <c r="H1685" s="11" t="s">
        <v>39</v>
      </c>
      <c r="I1685" s="11" t="s">
        <v>57</v>
      </c>
      <c r="J1685" s="11" t="s">
        <v>41</v>
      </c>
      <c r="K1685" s="11">
        <v>24</v>
      </c>
      <c r="L1685" s="4" t="str">
        <f t="shared" si="104"/>
        <v>20-25</v>
      </c>
      <c r="M1685" s="11" t="s">
        <v>76</v>
      </c>
      <c r="N1685" s="11">
        <v>20</v>
      </c>
      <c r="O1685" s="12" t="s">
        <v>55</v>
      </c>
      <c r="P1685" s="6" t="s">
        <v>56</v>
      </c>
      <c r="Q1685" s="30">
        <v>3</v>
      </c>
      <c r="R1685" s="30"/>
      <c r="S1685" s="30"/>
      <c r="T1685" s="30"/>
      <c r="U1685" s="30"/>
      <c r="V1685" s="30"/>
      <c r="W1685" s="30"/>
      <c r="X1685" s="30"/>
      <c r="Y1685" s="30"/>
      <c r="Z1685" s="30"/>
      <c r="AA1685" s="30"/>
      <c r="AB1685" s="30"/>
      <c r="AC1685" s="30"/>
      <c r="AD1685" s="30"/>
      <c r="AE1685" s="4">
        <f t="shared" si="105"/>
        <v>2.5</v>
      </c>
      <c r="AF1685" s="8">
        <f t="shared" si="106"/>
        <v>3</v>
      </c>
      <c r="AG1685" s="8">
        <v>0.52</v>
      </c>
      <c r="AH1685" s="4">
        <f t="shared" si="107"/>
        <v>7.4999999999999997E-2</v>
      </c>
      <c r="AI1685" s="4">
        <f t="shared" si="107"/>
        <v>1.3000000000000001E-2</v>
      </c>
      <c r="AK1685" s="10">
        <f>Q1685*(0.0109*(2.5^3.0249))+R1685*(0.0109*(7.5^3.0249))</f>
        <v>0.52272886796596185</v>
      </c>
    </row>
    <row r="1686" spans="1:37" ht="12.75" customHeight="1">
      <c r="A1686" s="11">
        <v>125</v>
      </c>
      <c r="B1686" s="11">
        <v>8</v>
      </c>
      <c r="C1686" s="11">
        <v>1</v>
      </c>
      <c r="D1686" s="29">
        <v>39492</v>
      </c>
      <c r="E1686" s="6" t="s">
        <v>37</v>
      </c>
      <c r="F1686" s="11" t="s">
        <v>126</v>
      </c>
      <c r="G1686" s="12" t="s">
        <v>126</v>
      </c>
      <c r="H1686" s="11" t="s">
        <v>39</v>
      </c>
      <c r="I1686" s="11" t="s">
        <v>57</v>
      </c>
      <c r="J1686" s="11" t="s">
        <v>41</v>
      </c>
      <c r="K1686" s="11">
        <v>24</v>
      </c>
      <c r="L1686" s="4" t="str">
        <f t="shared" si="104"/>
        <v>20-25</v>
      </c>
      <c r="M1686" s="11" t="s">
        <v>76</v>
      </c>
      <c r="N1686" s="11">
        <v>21</v>
      </c>
      <c r="O1686" s="4" t="s">
        <v>66</v>
      </c>
      <c r="P1686" s="12" t="s">
        <v>46</v>
      </c>
      <c r="Q1686" s="30">
        <v>1</v>
      </c>
      <c r="R1686" s="30"/>
      <c r="S1686" s="30"/>
      <c r="T1686" s="30"/>
      <c r="U1686" s="30"/>
      <c r="V1686" s="30"/>
      <c r="W1686" s="30"/>
      <c r="X1686" s="30"/>
      <c r="Y1686" s="30"/>
      <c r="Z1686" s="30"/>
      <c r="AA1686" s="30"/>
      <c r="AB1686" s="30"/>
      <c r="AC1686" s="30"/>
      <c r="AD1686" s="30"/>
      <c r="AE1686" s="4">
        <f t="shared" si="105"/>
        <v>2.5</v>
      </c>
      <c r="AF1686" s="8">
        <f t="shared" si="106"/>
        <v>1</v>
      </c>
      <c r="AG1686" s="8">
        <v>0.28000000000000003</v>
      </c>
      <c r="AH1686" s="4">
        <f t="shared" si="107"/>
        <v>2.5000000000000001E-2</v>
      </c>
      <c r="AI1686" s="4">
        <f t="shared" si="107"/>
        <v>7.000000000000001E-3</v>
      </c>
      <c r="AK1686" s="10">
        <f>Q1686*(0.0213*(2.5^2.8235))+R1686*(0.0213*(7.5^2.8235))</f>
        <v>0.28311522044385118</v>
      </c>
    </row>
    <row r="1687" spans="1:37" ht="12.75" customHeight="1">
      <c r="A1687" s="11">
        <v>126</v>
      </c>
      <c r="B1687" s="11">
        <v>8</v>
      </c>
      <c r="C1687" s="11">
        <v>1</v>
      </c>
      <c r="D1687" s="29">
        <v>39492</v>
      </c>
      <c r="E1687" s="6" t="s">
        <v>37</v>
      </c>
      <c r="F1687" s="11" t="s">
        <v>126</v>
      </c>
      <c r="G1687" s="12" t="s">
        <v>126</v>
      </c>
      <c r="H1687" s="11" t="s">
        <v>39</v>
      </c>
      <c r="I1687" s="12" t="s">
        <v>57</v>
      </c>
      <c r="J1687" s="11" t="s">
        <v>41</v>
      </c>
      <c r="K1687" s="11">
        <v>20</v>
      </c>
      <c r="L1687" s="4" t="str">
        <f t="shared" si="104"/>
        <v>15-20</v>
      </c>
      <c r="M1687" s="11" t="s">
        <v>76</v>
      </c>
      <c r="N1687" s="11">
        <v>1</v>
      </c>
      <c r="O1687" s="12" t="s">
        <v>52</v>
      </c>
      <c r="P1687" s="6" t="s">
        <v>46</v>
      </c>
      <c r="Q1687" s="30"/>
      <c r="R1687" s="30"/>
      <c r="S1687" s="24">
        <f>500+500</f>
        <v>1000</v>
      </c>
      <c r="T1687" s="30"/>
      <c r="U1687" s="30"/>
      <c r="V1687" s="30"/>
      <c r="W1687" s="30"/>
      <c r="X1687" s="30"/>
      <c r="Y1687" s="30"/>
      <c r="Z1687" s="30"/>
      <c r="AA1687" s="30"/>
      <c r="AB1687" s="30"/>
      <c r="AC1687" s="30"/>
      <c r="AD1687" s="30"/>
      <c r="AE1687" s="4">
        <f t="shared" si="105"/>
        <v>15</v>
      </c>
      <c r="AF1687" s="8">
        <f t="shared" si="106"/>
        <v>1000</v>
      </c>
      <c r="AG1687" s="8">
        <v>25001.72</v>
      </c>
      <c r="AH1687" s="4">
        <f t="shared" si="107"/>
        <v>25</v>
      </c>
      <c r="AI1687" s="4">
        <f t="shared" si="107"/>
        <v>625.04300000000001</v>
      </c>
      <c r="AK1687" s="10">
        <f>Q1687*(0.01*(((2.5-1.82)/1.15)^3.208))+R1687*(0.01*(((7.5-1.82)/1.15)^3.208))+S1687*(0.01*(((15-1.82)/1.15)^3.208))+T1687*(0.01*(((25-1.82)/1.15)^3.208))</f>
        <v>25001.724441339957</v>
      </c>
    </row>
    <row r="1688" spans="1:37" ht="12.75" customHeight="1">
      <c r="A1688" s="11">
        <v>126</v>
      </c>
      <c r="B1688" s="11">
        <v>8</v>
      </c>
      <c r="C1688" s="11">
        <v>1</v>
      </c>
      <c r="D1688" s="29">
        <v>39492</v>
      </c>
      <c r="E1688" s="6" t="s">
        <v>37</v>
      </c>
      <c r="F1688" s="11" t="s">
        <v>126</v>
      </c>
      <c r="G1688" s="12" t="s">
        <v>126</v>
      </c>
      <c r="H1688" s="11" t="s">
        <v>39</v>
      </c>
      <c r="I1688" s="12" t="s">
        <v>57</v>
      </c>
      <c r="J1688" s="11" t="s">
        <v>41</v>
      </c>
      <c r="K1688" s="11">
        <v>20</v>
      </c>
      <c r="L1688" s="4" t="str">
        <f t="shared" si="104"/>
        <v>15-20</v>
      </c>
      <c r="M1688" s="11" t="s">
        <v>76</v>
      </c>
      <c r="N1688" s="11">
        <v>2</v>
      </c>
      <c r="O1688" s="4" t="s">
        <v>83</v>
      </c>
      <c r="P1688" s="6" t="s">
        <v>84</v>
      </c>
      <c r="Q1688" s="30"/>
      <c r="R1688" s="30">
        <v>1</v>
      </c>
      <c r="S1688" s="30"/>
      <c r="T1688" s="30"/>
      <c r="U1688" s="30"/>
      <c r="V1688" s="30"/>
      <c r="W1688" s="30"/>
      <c r="X1688" s="30"/>
      <c r="Y1688" s="30"/>
      <c r="Z1688" s="30"/>
      <c r="AA1688" s="30"/>
      <c r="AB1688" s="30"/>
      <c r="AC1688" s="30"/>
      <c r="AD1688" s="30"/>
      <c r="AE1688" s="4">
        <f t="shared" si="105"/>
        <v>7.5</v>
      </c>
      <c r="AF1688" s="8">
        <f t="shared" si="106"/>
        <v>1</v>
      </c>
      <c r="AG1688" s="8">
        <v>12.3</v>
      </c>
      <c r="AH1688" s="4">
        <f t="shared" si="107"/>
        <v>2.5000000000000001E-2</v>
      </c>
      <c r="AI1688" s="4">
        <f t="shared" si="107"/>
        <v>0.3075</v>
      </c>
      <c r="AK1688" s="10">
        <f>Q1688*(0.0349*(2.5^2.9109))+R1688*(0.0349*(7.5^2.9109))+S1688*(0.0349*(15^2.9109))</f>
        <v>12.30385653569728</v>
      </c>
    </row>
    <row r="1689" spans="1:37" ht="12.75" customHeight="1">
      <c r="A1689" s="11">
        <v>126</v>
      </c>
      <c r="B1689" s="11">
        <v>8</v>
      </c>
      <c r="C1689" s="11">
        <v>1</v>
      </c>
      <c r="D1689" s="29">
        <v>39492</v>
      </c>
      <c r="E1689" s="6" t="s">
        <v>37</v>
      </c>
      <c r="F1689" s="11" t="s">
        <v>126</v>
      </c>
      <c r="G1689" s="12" t="s">
        <v>126</v>
      </c>
      <c r="H1689" s="11" t="s">
        <v>39</v>
      </c>
      <c r="I1689" s="12" t="s">
        <v>57</v>
      </c>
      <c r="J1689" s="11" t="s">
        <v>41</v>
      </c>
      <c r="K1689" s="11">
        <v>20</v>
      </c>
      <c r="L1689" s="4" t="str">
        <f t="shared" si="104"/>
        <v>15-20</v>
      </c>
      <c r="M1689" s="11" t="s">
        <v>76</v>
      </c>
      <c r="N1689" s="11">
        <v>3</v>
      </c>
      <c r="O1689" s="4" t="s">
        <v>106</v>
      </c>
      <c r="P1689" s="6" t="s">
        <v>81</v>
      </c>
      <c r="Q1689" s="30"/>
      <c r="R1689" s="30"/>
      <c r="S1689" s="30"/>
      <c r="T1689" s="30">
        <v>11</v>
      </c>
      <c r="U1689" s="30"/>
      <c r="V1689" s="30"/>
      <c r="W1689" s="30"/>
      <c r="X1689" s="30"/>
      <c r="Y1689" s="30"/>
      <c r="Z1689" s="30"/>
      <c r="AA1689" s="30"/>
      <c r="AB1689" s="30"/>
      <c r="AC1689" s="30"/>
      <c r="AD1689" s="30"/>
      <c r="AE1689" s="4">
        <f t="shared" si="105"/>
        <v>25</v>
      </c>
      <c r="AF1689" s="8">
        <f t="shared" si="106"/>
        <v>11</v>
      </c>
      <c r="AG1689" s="8">
        <v>4411.22</v>
      </c>
      <c r="AH1689" s="4">
        <f t="shared" si="107"/>
        <v>0.27500000000000002</v>
      </c>
      <c r="AI1689" s="4">
        <f t="shared" si="107"/>
        <v>110.2805</v>
      </c>
      <c r="AK1689" s="10">
        <f>R1689*(0.111*((7.5*0.813)^2.72))+S1689*(0.111*((15*0.813)^2.72))+T1689*(0.111*((25*0.813)^2.72))+U1689*(0.111*((35*0.813)^2.72))</f>
        <v>4411.2205458257722</v>
      </c>
    </row>
    <row r="1690" spans="1:37" ht="12.75" customHeight="1">
      <c r="A1690" s="11">
        <v>126</v>
      </c>
      <c r="B1690" s="11">
        <v>8</v>
      </c>
      <c r="C1690" s="11">
        <v>1</v>
      </c>
      <c r="D1690" s="29">
        <v>39492</v>
      </c>
      <c r="E1690" s="6" t="s">
        <v>37</v>
      </c>
      <c r="F1690" s="11" t="s">
        <v>126</v>
      </c>
      <c r="G1690" s="12" t="s">
        <v>126</v>
      </c>
      <c r="H1690" s="11" t="s">
        <v>39</v>
      </c>
      <c r="I1690" s="12" t="s">
        <v>57</v>
      </c>
      <c r="J1690" s="11" t="s">
        <v>41</v>
      </c>
      <c r="K1690" s="11">
        <v>20</v>
      </c>
      <c r="L1690" s="4" t="str">
        <f t="shared" si="104"/>
        <v>15-20</v>
      </c>
      <c r="M1690" s="11" t="s">
        <v>76</v>
      </c>
      <c r="N1690" s="11">
        <v>4</v>
      </c>
      <c r="O1690" s="4" t="s">
        <v>101</v>
      </c>
      <c r="P1690" s="12" t="s">
        <v>46</v>
      </c>
      <c r="Q1690" s="30"/>
      <c r="R1690" s="30"/>
      <c r="S1690" s="30"/>
      <c r="T1690" s="30">
        <v>1</v>
      </c>
      <c r="U1690" s="30"/>
      <c r="V1690" s="30"/>
      <c r="W1690" s="30"/>
      <c r="X1690" s="30"/>
      <c r="Y1690" s="30"/>
      <c r="Z1690" s="30"/>
      <c r="AA1690" s="30"/>
      <c r="AB1690" s="30"/>
      <c r="AC1690" s="30"/>
      <c r="AD1690" s="30"/>
      <c r="AE1690" s="4">
        <f t="shared" si="105"/>
        <v>25</v>
      </c>
      <c r="AF1690" s="8">
        <f t="shared" si="106"/>
        <v>1</v>
      </c>
      <c r="AG1690" s="8">
        <v>281.55</v>
      </c>
      <c r="AH1690" s="4">
        <f t="shared" si="107"/>
        <v>2.5000000000000001E-2</v>
      </c>
      <c r="AI1690" s="4">
        <f t="shared" si="107"/>
        <v>7.0387500000000003</v>
      </c>
      <c r="AK1690" s="10">
        <f>Q1690*(0.0148*((2.5/1.11359)^3.167))+R1690*(0.0148*((7.5/1.11359)^3.167))+S1690*(0.0148*((15/1.11359)^3.167))+T1690*(0.0148*((25/1.11359)^3.167))+U1690*(0.0148*((35/1.11359)^3.167))</f>
        <v>281.55200669977285</v>
      </c>
    </row>
    <row r="1691" spans="1:37" ht="12.75" customHeight="1">
      <c r="A1691" s="11">
        <v>126</v>
      </c>
      <c r="B1691" s="11">
        <v>8</v>
      </c>
      <c r="C1691" s="11">
        <v>1</v>
      </c>
      <c r="D1691" s="29">
        <v>39492</v>
      </c>
      <c r="E1691" s="6" t="s">
        <v>37</v>
      </c>
      <c r="F1691" s="11" t="s">
        <v>126</v>
      </c>
      <c r="G1691" s="12" t="s">
        <v>126</v>
      </c>
      <c r="H1691" s="11" t="s">
        <v>39</v>
      </c>
      <c r="I1691" s="12" t="s">
        <v>57</v>
      </c>
      <c r="J1691" s="11" t="s">
        <v>41</v>
      </c>
      <c r="K1691" s="11">
        <v>20</v>
      </c>
      <c r="L1691" s="4" t="str">
        <f t="shared" si="104"/>
        <v>15-20</v>
      </c>
      <c r="M1691" s="11" t="s">
        <v>76</v>
      </c>
      <c r="N1691" s="11">
        <v>5</v>
      </c>
      <c r="O1691" s="4" t="s">
        <v>82</v>
      </c>
      <c r="P1691" s="6" t="s">
        <v>46</v>
      </c>
      <c r="Q1691" s="30"/>
      <c r="R1691" s="30"/>
      <c r="S1691" s="30"/>
      <c r="T1691" s="30">
        <v>1</v>
      </c>
      <c r="U1691" s="30"/>
      <c r="V1691" s="30"/>
      <c r="W1691" s="30"/>
      <c r="X1691" s="30"/>
      <c r="Y1691" s="30"/>
      <c r="Z1691" s="30"/>
      <c r="AA1691" s="30"/>
      <c r="AB1691" s="30"/>
      <c r="AC1691" s="30"/>
      <c r="AD1691" s="30"/>
      <c r="AE1691" s="4">
        <f t="shared" si="105"/>
        <v>25</v>
      </c>
      <c r="AF1691" s="8">
        <f t="shared" si="106"/>
        <v>1</v>
      </c>
      <c r="AG1691" s="8">
        <v>251.27</v>
      </c>
      <c r="AH1691" s="4">
        <f t="shared" si="107"/>
        <v>2.5000000000000001E-2</v>
      </c>
      <c r="AI1691" s="4">
        <f t="shared" si="107"/>
        <v>6.2817500000000006</v>
      </c>
      <c r="AK1691" s="10">
        <f>Q1691*(0.0121*((2.5/1.09)^3.161))+R1691*(0.0121*((7.5/1.09)^3.161))+S1691*(0.0335*(15^2.772))+T1691*(0.0335*(25^2.772))+U1691*(0.0335*(35^2.772))</f>
        <v>251.26645415008608</v>
      </c>
    </row>
    <row r="1692" spans="1:37" ht="12.75" customHeight="1">
      <c r="A1692" s="11">
        <v>126</v>
      </c>
      <c r="B1692" s="11">
        <v>8</v>
      </c>
      <c r="C1692" s="11">
        <v>1</v>
      </c>
      <c r="D1692" s="29">
        <v>39492</v>
      </c>
      <c r="E1692" s="6" t="s">
        <v>37</v>
      </c>
      <c r="F1692" s="11" t="s">
        <v>126</v>
      </c>
      <c r="G1692" s="12" t="s">
        <v>126</v>
      </c>
      <c r="H1692" s="11" t="s">
        <v>39</v>
      </c>
      <c r="I1692" s="12" t="s">
        <v>57</v>
      </c>
      <c r="J1692" s="11" t="s">
        <v>41</v>
      </c>
      <c r="K1692" s="11">
        <v>20</v>
      </c>
      <c r="L1692" s="4" t="str">
        <f t="shared" si="104"/>
        <v>15-20</v>
      </c>
      <c r="M1692" s="11" t="s">
        <v>76</v>
      </c>
      <c r="N1692" s="11">
        <v>6</v>
      </c>
      <c r="O1692" s="12" t="s">
        <v>121</v>
      </c>
      <c r="P1692" s="6" t="s">
        <v>56</v>
      </c>
      <c r="Q1692" s="30"/>
      <c r="R1692" s="30"/>
      <c r="S1692" s="30"/>
      <c r="T1692" s="26">
        <v>1</v>
      </c>
      <c r="U1692" s="30"/>
      <c r="V1692" s="30"/>
      <c r="W1692" s="30"/>
      <c r="X1692" s="30"/>
      <c r="Y1692" s="30"/>
      <c r="Z1692" s="30"/>
      <c r="AA1692" s="30"/>
      <c r="AB1692" s="30"/>
      <c r="AC1692" s="30"/>
      <c r="AD1692" s="30"/>
      <c r="AE1692" s="4">
        <f t="shared" si="105"/>
        <v>25</v>
      </c>
      <c r="AF1692" s="8">
        <f t="shared" si="106"/>
        <v>1</v>
      </c>
      <c r="AG1692" s="8">
        <v>475.84</v>
      </c>
      <c r="AH1692" s="4">
        <f t="shared" si="107"/>
        <v>2.5000000000000001E-2</v>
      </c>
      <c r="AI1692" s="4">
        <f t="shared" si="107"/>
        <v>11.895999999999999</v>
      </c>
      <c r="AK1692" s="10">
        <f>S1692*(0.0203*(15^3.126))+T1692*(0.0203*(25^3.126))+U1692*(0.0203*(35^3.126))</f>
        <v>475.83513329125537</v>
      </c>
    </row>
    <row r="1693" spans="1:37" ht="12.75" customHeight="1">
      <c r="A1693" s="11">
        <v>126</v>
      </c>
      <c r="B1693" s="11">
        <v>8</v>
      </c>
      <c r="C1693" s="11">
        <v>1</v>
      </c>
      <c r="D1693" s="29">
        <v>39492</v>
      </c>
      <c r="E1693" s="6" t="s">
        <v>37</v>
      </c>
      <c r="F1693" s="11" t="s">
        <v>126</v>
      </c>
      <c r="G1693" s="12" t="s">
        <v>126</v>
      </c>
      <c r="H1693" s="11" t="s">
        <v>39</v>
      </c>
      <c r="I1693" s="12" t="s">
        <v>57</v>
      </c>
      <c r="J1693" s="11" t="s">
        <v>41</v>
      </c>
      <c r="K1693" s="11">
        <v>20</v>
      </c>
      <c r="L1693" s="4" t="str">
        <f t="shared" si="104"/>
        <v>15-20</v>
      </c>
      <c r="M1693" s="11" t="s">
        <v>76</v>
      </c>
      <c r="N1693" s="11">
        <v>7</v>
      </c>
      <c r="O1693" s="4" t="s">
        <v>68</v>
      </c>
      <c r="P1693" s="6" t="s">
        <v>46</v>
      </c>
      <c r="Q1693" s="30"/>
      <c r="R1693" s="30"/>
      <c r="S1693" s="30"/>
      <c r="T1693" s="26">
        <v>2</v>
      </c>
      <c r="U1693" s="30"/>
      <c r="V1693" s="30"/>
      <c r="W1693" s="30"/>
      <c r="X1693" s="30"/>
      <c r="Y1693" s="30"/>
      <c r="Z1693" s="30"/>
      <c r="AA1693" s="30"/>
      <c r="AB1693" s="30"/>
      <c r="AC1693" s="30"/>
      <c r="AD1693" s="30"/>
      <c r="AE1693" s="4">
        <f t="shared" si="105"/>
        <v>25</v>
      </c>
      <c r="AF1693" s="8">
        <f t="shared" si="106"/>
        <v>2</v>
      </c>
      <c r="AG1693" s="8">
        <v>315.3</v>
      </c>
      <c r="AH1693" s="4">
        <f t="shared" si="107"/>
        <v>0.05</v>
      </c>
      <c r="AI1693" s="4">
        <f t="shared" si="107"/>
        <v>7.8825000000000003</v>
      </c>
      <c r="AK1693" s="10">
        <f>Q1693*(0.0208*((2.5/1.21)^3))+R1693*(0.0208*((7.5/1.21)^3))+S1693*(0.0208*((15/1.21)^3))+T1693*(0.0079*(25^3.076))+U1693*(0.0079*(35^3.076))</f>
        <v>315.29751916451954</v>
      </c>
    </row>
    <row r="1694" spans="1:37" s="9" customFormat="1" ht="12.75" customHeight="1">
      <c r="A1694" s="11">
        <v>126</v>
      </c>
      <c r="B1694" s="11">
        <v>8</v>
      </c>
      <c r="C1694" s="11">
        <v>1</v>
      </c>
      <c r="D1694" s="29">
        <v>39492</v>
      </c>
      <c r="E1694" s="6" t="s">
        <v>37</v>
      </c>
      <c r="F1694" s="11" t="s">
        <v>126</v>
      </c>
      <c r="G1694" s="12" t="s">
        <v>126</v>
      </c>
      <c r="H1694" s="11" t="s">
        <v>39</v>
      </c>
      <c r="I1694" s="12" t="s">
        <v>57</v>
      </c>
      <c r="J1694" s="11" t="s">
        <v>41</v>
      </c>
      <c r="K1694" s="11">
        <v>20</v>
      </c>
      <c r="L1694" s="4" t="str">
        <f t="shared" si="104"/>
        <v>15-20</v>
      </c>
      <c r="M1694" s="11" t="s">
        <v>76</v>
      </c>
      <c r="N1694" s="11">
        <v>8</v>
      </c>
      <c r="O1694" s="11" t="s">
        <v>45</v>
      </c>
      <c r="P1694" s="6" t="s">
        <v>46</v>
      </c>
      <c r="Q1694" s="30"/>
      <c r="R1694" s="30"/>
      <c r="S1694" s="30"/>
      <c r="T1694" s="26">
        <v>50</v>
      </c>
      <c r="U1694" s="30"/>
      <c r="V1694" s="30"/>
      <c r="W1694" s="30"/>
      <c r="X1694" s="30"/>
      <c r="Y1694" s="30"/>
      <c r="Z1694" s="30"/>
      <c r="AA1694" s="30"/>
      <c r="AB1694" s="30"/>
      <c r="AC1694" s="30"/>
      <c r="AD1694" s="30"/>
      <c r="AE1694" s="4">
        <f t="shared" si="105"/>
        <v>25</v>
      </c>
      <c r="AF1694" s="8">
        <f t="shared" si="106"/>
        <v>50</v>
      </c>
      <c r="AG1694" s="8">
        <v>15184.81</v>
      </c>
      <c r="AH1694" s="4">
        <f t="shared" si="107"/>
        <v>1.25</v>
      </c>
      <c r="AI1694" s="4">
        <f t="shared" si="107"/>
        <v>379.62025</v>
      </c>
      <c r="AJ1694" s="4"/>
      <c r="AK1694" s="10">
        <f>Q1694*(0.039*((2.5/1.15)^2.91))+S1694*(0.039*((15/1.15)^2.91))+T1694*(0.039*((25/1.15)^2.91))+U1694*(0.039*((35/1.15)^2.91))</f>
        <v>15184.808566197928</v>
      </c>
    </row>
    <row r="1695" spans="1:37" ht="12.75" customHeight="1">
      <c r="A1695" s="11">
        <v>126</v>
      </c>
      <c r="B1695" s="11">
        <v>8</v>
      </c>
      <c r="C1695" s="11">
        <v>1</v>
      </c>
      <c r="D1695" s="29">
        <v>39492</v>
      </c>
      <c r="E1695" s="6" t="s">
        <v>37</v>
      </c>
      <c r="F1695" s="11" t="s">
        <v>126</v>
      </c>
      <c r="G1695" s="12" t="s">
        <v>126</v>
      </c>
      <c r="H1695" s="11" t="s">
        <v>39</v>
      </c>
      <c r="I1695" s="12" t="s">
        <v>57</v>
      </c>
      <c r="J1695" s="11" t="s">
        <v>41</v>
      </c>
      <c r="K1695" s="11">
        <v>20</v>
      </c>
      <c r="L1695" s="4" t="str">
        <f t="shared" si="104"/>
        <v>15-20</v>
      </c>
      <c r="M1695" s="11" t="s">
        <v>76</v>
      </c>
      <c r="N1695" s="11">
        <v>9</v>
      </c>
      <c r="O1695" s="4" t="s">
        <v>51</v>
      </c>
      <c r="P1695" s="6" t="s">
        <v>48</v>
      </c>
      <c r="Q1695" s="30"/>
      <c r="R1695" s="30"/>
      <c r="S1695" s="30"/>
      <c r="T1695" s="30"/>
      <c r="U1695" s="30">
        <v>3</v>
      </c>
      <c r="V1695" s="30"/>
      <c r="W1695" s="30"/>
      <c r="X1695" s="30"/>
      <c r="Y1695" s="30"/>
      <c r="Z1695" s="30"/>
      <c r="AA1695" s="30"/>
      <c r="AB1695" s="30"/>
      <c r="AC1695" s="30"/>
      <c r="AD1695" s="30"/>
      <c r="AE1695" s="4">
        <f t="shared" si="105"/>
        <v>35</v>
      </c>
      <c r="AF1695" s="8">
        <f t="shared" si="106"/>
        <v>3</v>
      </c>
      <c r="AG1695" s="8">
        <v>3037.73</v>
      </c>
      <c r="AH1695" s="4">
        <f t="shared" si="107"/>
        <v>7.4999999999999997E-2</v>
      </c>
      <c r="AI1695" s="4">
        <f t="shared" si="107"/>
        <v>75.943250000000006</v>
      </c>
      <c r="AK1695" s="10">
        <f>Q1695*(0.0337*(2.5^2.9))+R1695*(0.0337*(7.5^2.9))+S1695*(0.0337*(15^2.9))+T1695*(0.0337*(25^2.9))+U1695*(0.0337*(35^2.9))</f>
        <v>3037.7252016565208</v>
      </c>
    </row>
    <row r="1696" spans="1:37" ht="12.75" customHeight="1">
      <c r="A1696" s="11">
        <v>126</v>
      </c>
      <c r="B1696" s="11">
        <v>8</v>
      </c>
      <c r="C1696" s="11">
        <v>1</v>
      </c>
      <c r="D1696" s="29">
        <v>39492</v>
      </c>
      <c r="E1696" s="6" t="s">
        <v>37</v>
      </c>
      <c r="F1696" s="11" t="s">
        <v>126</v>
      </c>
      <c r="G1696" s="12" t="s">
        <v>126</v>
      </c>
      <c r="H1696" s="11" t="s">
        <v>39</v>
      </c>
      <c r="I1696" s="12" t="s">
        <v>57</v>
      </c>
      <c r="J1696" s="11" t="s">
        <v>41</v>
      </c>
      <c r="K1696" s="11">
        <v>20</v>
      </c>
      <c r="L1696" s="4" t="str">
        <f t="shared" si="104"/>
        <v>15-20</v>
      </c>
      <c r="M1696" s="11" t="s">
        <v>76</v>
      </c>
      <c r="N1696" s="11">
        <v>10</v>
      </c>
      <c r="O1696" s="4" t="s">
        <v>58</v>
      </c>
      <c r="P1696" s="12" t="s">
        <v>46</v>
      </c>
      <c r="Q1696" s="30"/>
      <c r="R1696" s="30">
        <v>2</v>
      </c>
      <c r="S1696" s="30">
        <v>1</v>
      </c>
      <c r="T1696" s="30"/>
      <c r="U1696" s="30">
        <v>1</v>
      </c>
      <c r="V1696" s="30"/>
      <c r="W1696" s="30"/>
      <c r="X1696" s="30"/>
      <c r="Y1696" s="30"/>
      <c r="Z1696" s="30"/>
      <c r="AA1696" s="30"/>
      <c r="AB1696" s="30"/>
      <c r="AC1696" s="30"/>
      <c r="AD1696" s="30"/>
      <c r="AE1696" s="4">
        <f t="shared" si="105"/>
        <v>16.3</v>
      </c>
      <c r="AF1696" s="8">
        <f t="shared" si="106"/>
        <v>4</v>
      </c>
      <c r="AG1696" s="8">
        <v>645.65</v>
      </c>
      <c r="AH1696" s="4">
        <f t="shared" si="107"/>
        <v>0.1</v>
      </c>
      <c r="AI1696" s="4">
        <f t="shared" si="107"/>
        <v>16.141249999999999</v>
      </c>
      <c r="AJ1696" s="13"/>
      <c r="AK1696" s="10">
        <f>Q1696*(0.0145*((2.5/1.08175)^3.053))+R1696*(0.0145*((7.5/1.08175)^3.053))+S1696*(0.0145*((15/1.08175)^3.053))+T1696*(0.0145*((25/1.08175)^3.053))+U1696*(0.0145*((35/1.08175)^3.053))+V1696*(0.0145*((45/1.08175)^3.053))+W1696*(0.0145*((55/1.08175)^3.053))</f>
        <v>645.64850079598091</v>
      </c>
    </row>
    <row r="1697" spans="1:37" ht="12.75" customHeight="1">
      <c r="A1697" s="11">
        <v>126</v>
      </c>
      <c r="B1697" s="11">
        <v>8</v>
      </c>
      <c r="C1697" s="11">
        <v>1</v>
      </c>
      <c r="D1697" s="29">
        <v>39492</v>
      </c>
      <c r="E1697" s="6" t="s">
        <v>37</v>
      </c>
      <c r="F1697" s="11" t="s">
        <v>126</v>
      </c>
      <c r="G1697" s="12" t="s">
        <v>126</v>
      </c>
      <c r="H1697" s="11" t="s">
        <v>39</v>
      </c>
      <c r="I1697" s="12" t="s">
        <v>57</v>
      </c>
      <c r="J1697" s="11" t="s">
        <v>41</v>
      </c>
      <c r="K1697" s="11">
        <v>20</v>
      </c>
      <c r="L1697" s="4" t="str">
        <f t="shared" si="104"/>
        <v>15-20</v>
      </c>
      <c r="M1697" s="11" t="s">
        <v>76</v>
      </c>
      <c r="N1697" s="11">
        <v>11</v>
      </c>
      <c r="O1697" s="11" t="s">
        <v>176</v>
      </c>
      <c r="P1697" s="6" t="s">
        <v>46</v>
      </c>
      <c r="Q1697" s="30"/>
      <c r="R1697" s="30"/>
      <c r="S1697" s="30"/>
      <c r="T1697" s="30"/>
      <c r="U1697" s="30">
        <v>3</v>
      </c>
      <c r="V1697" s="30"/>
      <c r="W1697" s="30"/>
      <c r="X1697" s="30"/>
      <c r="Y1697" s="30"/>
      <c r="Z1697" s="30"/>
      <c r="AA1697" s="30"/>
      <c r="AB1697" s="30"/>
      <c r="AC1697" s="30"/>
      <c r="AD1697" s="30"/>
      <c r="AE1697" s="4">
        <f t="shared" si="105"/>
        <v>35</v>
      </c>
      <c r="AF1697" s="8">
        <f t="shared" si="106"/>
        <v>3</v>
      </c>
      <c r="AG1697" s="8">
        <v>2097.15</v>
      </c>
      <c r="AH1697" s="4">
        <f t="shared" si="107"/>
        <v>7.4999999999999997E-2</v>
      </c>
      <c r="AI1697" s="4">
        <f t="shared" si="107"/>
        <v>52.428750000000001</v>
      </c>
      <c r="AK1697" s="10">
        <f>T1697*(0.0199*((25/1.06)^2.993))+U1697*(0.0199*((35/1.06)^2.993))</f>
        <v>2097.150185256432</v>
      </c>
    </row>
    <row r="1698" spans="1:37" ht="12.75" customHeight="1">
      <c r="A1698" s="11">
        <v>126</v>
      </c>
      <c r="B1698" s="11">
        <v>8</v>
      </c>
      <c r="C1698" s="11">
        <v>1</v>
      </c>
      <c r="D1698" s="29">
        <v>39492</v>
      </c>
      <c r="E1698" s="6" t="s">
        <v>37</v>
      </c>
      <c r="F1698" s="11" t="s">
        <v>126</v>
      </c>
      <c r="G1698" s="12" t="s">
        <v>126</v>
      </c>
      <c r="H1698" s="11" t="s">
        <v>39</v>
      </c>
      <c r="I1698" s="12" t="s">
        <v>57</v>
      </c>
      <c r="J1698" s="11" t="s">
        <v>41</v>
      </c>
      <c r="K1698" s="11">
        <v>20</v>
      </c>
      <c r="L1698" s="4" t="str">
        <f t="shared" si="104"/>
        <v>15-20</v>
      </c>
      <c r="M1698" s="11" t="s">
        <v>76</v>
      </c>
      <c r="N1698" s="11">
        <v>12</v>
      </c>
      <c r="O1698" s="12" t="s">
        <v>127</v>
      </c>
      <c r="P1698" s="12" t="s">
        <v>46</v>
      </c>
      <c r="Q1698" s="30"/>
      <c r="R1698" s="30"/>
      <c r="S1698" s="30">
        <v>1</v>
      </c>
      <c r="T1698" s="30"/>
      <c r="U1698" s="30"/>
      <c r="V1698" s="30"/>
      <c r="W1698" s="30"/>
      <c r="X1698" s="30"/>
      <c r="Y1698" s="30"/>
      <c r="Z1698" s="30"/>
      <c r="AA1698" s="30"/>
      <c r="AB1698" s="30"/>
      <c r="AC1698" s="30"/>
      <c r="AD1698" s="30"/>
      <c r="AE1698" s="4">
        <f t="shared" si="105"/>
        <v>15</v>
      </c>
      <c r="AF1698" s="8">
        <f t="shared" si="106"/>
        <v>1</v>
      </c>
      <c r="AG1698" s="8">
        <v>67.69</v>
      </c>
      <c r="AH1698" s="4">
        <f t="shared" si="107"/>
        <v>2.5000000000000001E-2</v>
      </c>
      <c r="AI1698" s="4">
        <f t="shared" si="107"/>
        <v>1.69225</v>
      </c>
      <c r="AK1698" s="10">
        <f>Q1698*(0.0201*(2.5^2.9992))+R1698*(0.0201*(7.5^2.9992))+S1698*(0.0201*(15^2.9992))+T1698*(0.0201*(25^2.9992))+U1698*(0.0201*(35^2.9992))</f>
        <v>67.690693197082425</v>
      </c>
    </row>
    <row r="1699" spans="1:37" ht="12.75" customHeight="1">
      <c r="A1699" s="11">
        <v>126</v>
      </c>
      <c r="B1699" s="11">
        <v>8</v>
      </c>
      <c r="C1699" s="11">
        <v>1</v>
      </c>
      <c r="D1699" s="29">
        <v>39492</v>
      </c>
      <c r="E1699" s="6" t="s">
        <v>37</v>
      </c>
      <c r="F1699" s="11" t="s">
        <v>126</v>
      </c>
      <c r="G1699" s="12" t="s">
        <v>126</v>
      </c>
      <c r="H1699" s="11" t="s">
        <v>39</v>
      </c>
      <c r="I1699" s="12" t="s">
        <v>57</v>
      </c>
      <c r="J1699" s="11" t="s">
        <v>41</v>
      </c>
      <c r="K1699" s="11">
        <v>20</v>
      </c>
      <c r="L1699" s="4" t="str">
        <f t="shared" si="104"/>
        <v>15-20</v>
      </c>
      <c r="M1699" s="11" t="s">
        <v>76</v>
      </c>
      <c r="N1699" s="11">
        <v>13</v>
      </c>
      <c r="O1699" s="6" t="s">
        <v>79</v>
      </c>
      <c r="P1699" s="12" t="s">
        <v>54</v>
      </c>
      <c r="Q1699" s="30"/>
      <c r="R1699" s="30"/>
      <c r="S1699" s="30"/>
      <c r="T1699" s="30"/>
      <c r="U1699" s="26">
        <v>1</v>
      </c>
      <c r="V1699" s="30"/>
      <c r="W1699" s="30"/>
      <c r="X1699" s="30"/>
      <c r="Y1699" s="30"/>
      <c r="Z1699" s="30"/>
      <c r="AA1699" s="30"/>
      <c r="AB1699" s="30"/>
      <c r="AC1699" s="30"/>
      <c r="AD1699" s="30"/>
      <c r="AE1699" s="4">
        <f t="shared" si="105"/>
        <v>35</v>
      </c>
      <c r="AF1699" s="8">
        <f t="shared" si="106"/>
        <v>1</v>
      </c>
      <c r="AG1699" s="8">
        <v>872.21</v>
      </c>
      <c r="AH1699" s="4">
        <f t="shared" si="107"/>
        <v>2.5000000000000001E-2</v>
      </c>
      <c r="AI1699" s="4">
        <f t="shared" si="107"/>
        <v>21.805250000000001</v>
      </c>
      <c r="AK1699" s="10">
        <f>Q1699*(0.024*(2.5^2.93))+R1699*(0.024*(7.5^2.93))+S1699*(0.0225*((15/1.03416)^3))+T1699*(0.0225*((25/1.03416)^3))+U1699*(0.0225*((35/1.03416)^3))</f>
        <v>872.21478418319157</v>
      </c>
    </row>
    <row r="1700" spans="1:37" ht="12.75" customHeight="1">
      <c r="A1700" s="11">
        <v>126</v>
      </c>
      <c r="B1700" s="11">
        <v>8</v>
      </c>
      <c r="C1700" s="11">
        <v>1</v>
      </c>
      <c r="D1700" s="29">
        <v>39492</v>
      </c>
      <c r="E1700" s="6" t="s">
        <v>37</v>
      </c>
      <c r="F1700" s="11" t="s">
        <v>126</v>
      </c>
      <c r="G1700" s="12" t="s">
        <v>126</v>
      </c>
      <c r="H1700" s="11" t="s">
        <v>39</v>
      </c>
      <c r="I1700" s="12" t="s">
        <v>57</v>
      </c>
      <c r="J1700" s="11" t="s">
        <v>41</v>
      </c>
      <c r="K1700" s="11">
        <v>20</v>
      </c>
      <c r="L1700" s="4" t="str">
        <f t="shared" si="104"/>
        <v>15-20</v>
      </c>
      <c r="M1700" s="11" t="s">
        <v>76</v>
      </c>
      <c r="N1700" s="11">
        <v>14</v>
      </c>
      <c r="O1700" s="4" t="s">
        <v>95</v>
      </c>
      <c r="P1700" s="6" t="s">
        <v>56</v>
      </c>
      <c r="Q1700" s="30"/>
      <c r="R1700" s="30"/>
      <c r="S1700" s="30"/>
      <c r="T1700" s="30">
        <v>1</v>
      </c>
      <c r="U1700" s="30"/>
      <c r="V1700" s="30"/>
      <c r="W1700" s="30"/>
      <c r="X1700" s="30"/>
      <c r="Y1700" s="30"/>
      <c r="Z1700" s="30"/>
      <c r="AA1700" s="30"/>
      <c r="AB1700" s="30"/>
      <c r="AC1700" s="30"/>
      <c r="AD1700" s="30"/>
      <c r="AE1700" s="4">
        <f t="shared" si="105"/>
        <v>25</v>
      </c>
      <c r="AF1700" s="8">
        <f t="shared" si="106"/>
        <v>1</v>
      </c>
      <c r="AG1700" s="8">
        <v>309.64999999999998</v>
      </c>
      <c r="AH1700" s="4">
        <f t="shared" si="107"/>
        <v>2.5000000000000001E-2</v>
      </c>
      <c r="AI1700" s="4">
        <f t="shared" si="107"/>
        <v>7.7412499999999991</v>
      </c>
      <c r="AK1700" s="10">
        <f>S1700*(0.0204*(15^2.991))+T1700*(0.0204*(25^2.991))+U1700*(0.0204*(35^2.991))</f>
        <v>309.64832376527772</v>
      </c>
    </row>
    <row r="1701" spans="1:37" s="12" customFormat="1" ht="12.75" customHeight="1">
      <c r="A1701" s="11">
        <v>126</v>
      </c>
      <c r="B1701" s="11">
        <v>8</v>
      </c>
      <c r="C1701" s="11">
        <v>1</v>
      </c>
      <c r="D1701" s="29">
        <v>39492</v>
      </c>
      <c r="E1701" s="6" t="s">
        <v>37</v>
      </c>
      <c r="F1701" s="11" t="s">
        <v>126</v>
      </c>
      <c r="G1701" s="12" t="s">
        <v>126</v>
      </c>
      <c r="H1701" s="11" t="s">
        <v>39</v>
      </c>
      <c r="I1701" s="12" t="s">
        <v>57</v>
      </c>
      <c r="J1701" s="11" t="s">
        <v>41</v>
      </c>
      <c r="K1701" s="11">
        <v>20</v>
      </c>
      <c r="L1701" s="4" t="str">
        <f t="shared" si="104"/>
        <v>15-20</v>
      </c>
      <c r="M1701" s="11" t="s">
        <v>76</v>
      </c>
      <c r="N1701" s="11">
        <v>15</v>
      </c>
      <c r="O1701" s="4" t="s">
        <v>98</v>
      </c>
      <c r="P1701" s="6" t="s">
        <v>81</v>
      </c>
      <c r="Q1701" s="30"/>
      <c r="R1701" s="30">
        <v>1</v>
      </c>
      <c r="S1701" s="30"/>
      <c r="T1701" s="30"/>
      <c r="U1701" s="30">
        <v>1</v>
      </c>
      <c r="V1701" s="30"/>
      <c r="W1701" s="30"/>
      <c r="X1701" s="30"/>
      <c r="Y1701" s="30"/>
      <c r="Z1701" s="30"/>
      <c r="AA1701" s="30"/>
      <c r="AB1701" s="30"/>
      <c r="AC1701" s="30"/>
      <c r="AD1701" s="30"/>
      <c r="AE1701" s="4">
        <f t="shared" si="105"/>
        <v>21.3</v>
      </c>
      <c r="AF1701" s="8">
        <f t="shared" si="106"/>
        <v>2</v>
      </c>
      <c r="AG1701" s="8">
        <v>456.83</v>
      </c>
      <c r="AH1701" s="4">
        <f t="shared" si="107"/>
        <v>0.05</v>
      </c>
      <c r="AI1701" s="4">
        <f t="shared" si="107"/>
        <v>11.42075</v>
      </c>
      <c r="AJ1701" s="4"/>
      <c r="AK1701" s="10">
        <f>R1701*(0.0135*((7.5/1.14)^3.043))+S1701*(0.0135*((15/1.14)^3.043))+T1701*(0.0135*((25/1.14)^3.043))+U1701*(0.0135*((35/1.14)^3.043))+V1701*(0.0135*((45/1.14)^3.043))</f>
        <v>456.82775152184308</v>
      </c>
    </row>
    <row r="1702" spans="1:37" ht="12.75" customHeight="1">
      <c r="A1702" s="11">
        <v>126</v>
      </c>
      <c r="B1702" s="11">
        <v>8</v>
      </c>
      <c r="C1702" s="11">
        <v>1</v>
      </c>
      <c r="D1702" s="29">
        <v>39492</v>
      </c>
      <c r="E1702" s="6" t="s">
        <v>37</v>
      </c>
      <c r="F1702" s="11" t="s">
        <v>126</v>
      </c>
      <c r="G1702" s="12" t="s">
        <v>126</v>
      </c>
      <c r="H1702" s="11" t="s">
        <v>39</v>
      </c>
      <c r="I1702" s="12" t="s">
        <v>57</v>
      </c>
      <c r="J1702" s="11" t="s">
        <v>41</v>
      </c>
      <c r="K1702" s="11">
        <v>20</v>
      </c>
      <c r="L1702" s="4" t="str">
        <f t="shared" si="104"/>
        <v>15-20</v>
      </c>
      <c r="M1702" s="11" t="s">
        <v>76</v>
      </c>
      <c r="N1702" s="11">
        <v>16</v>
      </c>
      <c r="O1702" s="12" t="s">
        <v>70</v>
      </c>
      <c r="P1702" s="6" t="s">
        <v>54</v>
      </c>
      <c r="Q1702" s="30">
        <v>1</v>
      </c>
      <c r="R1702" s="30"/>
      <c r="S1702" s="30"/>
      <c r="T1702" s="30"/>
      <c r="U1702" s="30"/>
      <c r="V1702" s="30"/>
      <c r="W1702" s="30"/>
      <c r="X1702" s="30"/>
      <c r="Y1702" s="30"/>
      <c r="Z1702" s="30"/>
      <c r="AA1702" s="30"/>
      <c r="AB1702" s="30"/>
      <c r="AC1702" s="30"/>
      <c r="AD1702" s="30"/>
      <c r="AE1702" s="4">
        <f t="shared" si="105"/>
        <v>2.5</v>
      </c>
      <c r="AF1702" s="8">
        <f t="shared" si="106"/>
        <v>1</v>
      </c>
      <c r="AG1702" s="8">
        <v>0.26</v>
      </c>
      <c r="AH1702" s="4">
        <f t="shared" si="107"/>
        <v>2.5000000000000001E-2</v>
      </c>
      <c r="AI1702" s="4">
        <f t="shared" si="107"/>
        <v>6.5000000000000006E-3</v>
      </c>
      <c r="AK1702" s="10">
        <f>Q1702*(0.0162*(2.5^3.0252))+R1702*(0.0162*(7.5^3.0252))</f>
        <v>0.25903779153143841</v>
      </c>
    </row>
    <row r="1703" spans="1:37" ht="12.75" customHeight="1">
      <c r="A1703" s="11">
        <v>126</v>
      </c>
      <c r="B1703" s="11">
        <v>8</v>
      </c>
      <c r="C1703" s="11">
        <v>1</v>
      </c>
      <c r="D1703" s="29">
        <v>39492</v>
      </c>
      <c r="E1703" s="6" t="s">
        <v>37</v>
      </c>
      <c r="F1703" s="11" t="s">
        <v>126</v>
      </c>
      <c r="G1703" s="12" t="s">
        <v>126</v>
      </c>
      <c r="H1703" s="11" t="s">
        <v>39</v>
      </c>
      <c r="I1703" s="12" t="s">
        <v>57</v>
      </c>
      <c r="J1703" s="11" t="s">
        <v>41</v>
      </c>
      <c r="K1703" s="11">
        <v>20</v>
      </c>
      <c r="L1703" s="4" t="str">
        <f t="shared" si="104"/>
        <v>15-20</v>
      </c>
      <c r="M1703" s="11" t="s">
        <v>76</v>
      </c>
      <c r="N1703" s="11">
        <v>17</v>
      </c>
      <c r="O1703" s="4" t="s">
        <v>59</v>
      </c>
      <c r="P1703" s="6" t="s">
        <v>46</v>
      </c>
      <c r="Q1703" s="30">
        <v>1</v>
      </c>
      <c r="R1703" s="30"/>
      <c r="S1703" s="30"/>
      <c r="T1703" s="30"/>
      <c r="U1703" s="30"/>
      <c r="V1703" s="30"/>
      <c r="W1703" s="30"/>
      <c r="X1703" s="30"/>
      <c r="Y1703" s="30"/>
      <c r="Z1703" s="30"/>
      <c r="AA1703" s="30"/>
      <c r="AB1703" s="30"/>
      <c r="AC1703" s="30"/>
      <c r="AD1703" s="30"/>
      <c r="AE1703" s="4">
        <f t="shared" si="105"/>
        <v>2.5</v>
      </c>
      <c r="AF1703" s="8">
        <f t="shared" si="106"/>
        <v>1</v>
      </c>
      <c r="AG1703" s="8">
        <v>0.15</v>
      </c>
      <c r="AH1703" s="4">
        <f t="shared" si="107"/>
        <v>2.5000000000000001E-2</v>
      </c>
      <c r="AI1703" s="4">
        <f t="shared" si="107"/>
        <v>3.7499999999999999E-3</v>
      </c>
      <c r="AK1703" s="10">
        <f>Q1703*(0.0093*(2.5^3.07))+R1703*(0.0093*(7.5^3.07))+S1703*(0.0093*(15^3.07))+T1703*(0.0126*(25^3.0673))</f>
        <v>0.15493829594967426</v>
      </c>
    </row>
    <row r="1704" spans="1:37" ht="12.75" customHeight="1">
      <c r="A1704" s="11">
        <v>126</v>
      </c>
      <c r="B1704" s="11">
        <v>8</v>
      </c>
      <c r="C1704" s="11">
        <v>1</v>
      </c>
      <c r="D1704" s="29">
        <v>39492</v>
      </c>
      <c r="E1704" s="6" t="s">
        <v>37</v>
      </c>
      <c r="F1704" s="11" t="s">
        <v>126</v>
      </c>
      <c r="G1704" s="12" t="s">
        <v>126</v>
      </c>
      <c r="H1704" s="11" t="s">
        <v>39</v>
      </c>
      <c r="I1704" s="12" t="s">
        <v>57</v>
      </c>
      <c r="J1704" s="11" t="s">
        <v>41</v>
      </c>
      <c r="K1704" s="11">
        <v>20</v>
      </c>
      <c r="L1704" s="4" t="str">
        <f t="shared" si="104"/>
        <v>15-20</v>
      </c>
      <c r="M1704" s="11" t="s">
        <v>76</v>
      </c>
      <c r="N1704" s="11">
        <v>18</v>
      </c>
      <c r="O1704" s="4" t="s">
        <v>69</v>
      </c>
      <c r="P1704" s="12" t="s">
        <v>48</v>
      </c>
      <c r="Q1704" s="30"/>
      <c r="R1704" s="30"/>
      <c r="S1704" s="30">
        <v>2</v>
      </c>
      <c r="T1704" s="30"/>
      <c r="U1704" s="30"/>
      <c r="V1704" s="30"/>
      <c r="W1704" s="30"/>
      <c r="X1704" s="30"/>
      <c r="Y1704" s="30"/>
      <c r="Z1704" s="30"/>
      <c r="AA1704" s="30"/>
      <c r="AB1704" s="30"/>
      <c r="AC1704" s="30"/>
      <c r="AD1704" s="30"/>
      <c r="AE1704" s="4">
        <f t="shared" si="105"/>
        <v>15</v>
      </c>
      <c r="AF1704" s="8">
        <f t="shared" si="106"/>
        <v>2</v>
      </c>
      <c r="AG1704" s="8">
        <v>218.93</v>
      </c>
      <c r="AH1704" s="4">
        <f t="shared" si="107"/>
        <v>0.05</v>
      </c>
      <c r="AI1704" s="4">
        <f t="shared" si="107"/>
        <v>5.4732500000000002</v>
      </c>
      <c r="AK1704" s="10">
        <f>Q1704*(0.029*(2.5^2.98))+R1704*(0.029*(7.5^2.98))+S1704*(0.0222*(15^3.14))</f>
        <v>218.93214068561713</v>
      </c>
    </row>
    <row r="1705" spans="1:37" ht="12.75" customHeight="1">
      <c r="A1705" s="11">
        <v>126</v>
      </c>
      <c r="B1705" s="11">
        <v>8</v>
      </c>
      <c r="C1705" s="11">
        <v>1</v>
      </c>
      <c r="D1705" s="29">
        <v>39492</v>
      </c>
      <c r="E1705" s="6" t="s">
        <v>37</v>
      </c>
      <c r="F1705" s="11" t="s">
        <v>126</v>
      </c>
      <c r="G1705" s="12" t="s">
        <v>126</v>
      </c>
      <c r="H1705" s="11" t="s">
        <v>39</v>
      </c>
      <c r="I1705" s="12" t="s">
        <v>57</v>
      </c>
      <c r="J1705" s="11" t="s">
        <v>41</v>
      </c>
      <c r="K1705" s="11">
        <v>20</v>
      </c>
      <c r="L1705" s="4" t="str">
        <f t="shared" si="104"/>
        <v>15-20</v>
      </c>
      <c r="M1705" s="11" t="s">
        <v>76</v>
      </c>
      <c r="N1705" s="11">
        <v>19</v>
      </c>
      <c r="O1705" s="13" t="s">
        <v>97</v>
      </c>
      <c r="P1705" s="12" t="s">
        <v>46</v>
      </c>
      <c r="Q1705" s="30"/>
      <c r="R1705" s="30">
        <v>2</v>
      </c>
      <c r="S1705" s="30"/>
      <c r="T1705" s="30"/>
      <c r="U1705" s="30"/>
      <c r="V1705" s="30"/>
      <c r="W1705" s="30"/>
      <c r="X1705" s="30"/>
      <c r="Y1705" s="30"/>
      <c r="Z1705" s="30"/>
      <c r="AA1705" s="30"/>
      <c r="AB1705" s="30"/>
      <c r="AC1705" s="30"/>
      <c r="AD1705" s="30"/>
      <c r="AE1705" s="4">
        <f t="shared" si="105"/>
        <v>7.5</v>
      </c>
      <c r="AF1705" s="8">
        <f t="shared" si="106"/>
        <v>2</v>
      </c>
      <c r="AG1705" s="8">
        <v>5.19</v>
      </c>
      <c r="AH1705" s="4">
        <f t="shared" si="107"/>
        <v>0.05</v>
      </c>
      <c r="AI1705" s="4">
        <f t="shared" si="107"/>
        <v>0.12975</v>
      </c>
      <c r="AK1705" s="10">
        <f>Q1705*(0.0026*(2.5^3.427))+R1705*(0.0026*(7.5^3.427))+S1705*(0.0026*(15^3.427))</f>
        <v>5.1860690307199979</v>
      </c>
    </row>
    <row r="1706" spans="1:37" ht="12.75" customHeight="1">
      <c r="A1706" s="11">
        <v>127</v>
      </c>
      <c r="B1706" s="11">
        <v>8</v>
      </c>
      <c r="C1706" s="11">
        <v>2</v>
      </c>
      <c r="D1706" s="29">
        <v>39492</v>
      </c>
      <c r="E1706" s="6" t="s">
        <v>73</v>
      </c>
      <c r="F1706" s="4" t="s">
        <v>131</v>
      </c>
      <c r="G1706" s="11" t="s">
        <v>177</v>
      </c>
      <c r="H1706" s="11" t="s">
        <v>165</v>
      </c>
      <c r="I1706" s="11" t="s">
        <v>40</v>
      </c>
      <c r="J1706" s="11" t="s">
        <v>41</v>
      </c>
      <c r="K1706" s="11">
        <v>18</v>
      </c>
      <c r="L1706" s="4" t="str">
        <f t="shared" si="104"/>
        <v>15-20</v>
      </c>
      <c r="M1706" s="11" t="s">
        <v>42</v>
      </c>
      <c r="N1706" s="11">
        <v>1</v>
      </c>
      <c r="O1706" s="4" t="s">
        <v>59</v>
      </c>
      <c r="P1706" s="6" t="s">
        <v>46</v>
      </c>
      <c r="Q1706" s="30">
        <v>1</v>
      </c>
      <c r="R1706" s="30">
        <v>8</v>
      </c>
      <c r="S1706" s="26">
        <v>5</v>
      </c>
      <c r="T1706" s="30"/>
      <c r="U1706" s="30"/>
      <c r="V1706" s="30"/>
      <c r="W1706" s="30"/>
      <c r="X1706" s="30"/>
      <c r="Y1706" s="30"/>
      <c r="Z1706" s="30"/>
      <c r="AA1706" s="30"/>
      <c r="AB1706" s="30"/>
      <c r="AC1706" s="30"/>
      <c r="AD1706" s="30"/>
      <c r="AE1706" s="4">
        <f t="shared" si="105"/>
        <v>9.8000000000000007</v>
      </c>
      <c r="AF1706" s="8">
        <f t="shared" si="106"/>
        <v>14</v>
      </c>
      <c r="AG1706" s="8">
        <v>225.99</v>
      </c>
      <c r="AH1706" s="4">
        <f t="shared" si="107"/>
        <v>0.35</v>
      </c>
      <c r="AI1706" s="4">
        <f t="shared" si="107"/>
        <v>5.64975</v>
      </c>
      <c r="AK1706" s="10">
        <f>Q1706*(0.0093*(2.5^3.07))+R1706*(0.0093*(7.5^3.07))+S1706*(0.0093*(15^3.07))+T1706*(0.0126*(25^3.0673))</f>
        <v>225.99063313404503</v>
      </c>
    </row>
    <row r="1707" spans="1:37" ht="12.75" customHeight="1">
      <c r="A1707" s="11">
        <v>127</v>
      </c>
      <c r="B1707" s="11">
        <v>8</v>
      </c>
      <c r="C1707" s="11">
        <v>2</v>
      </c>
      <c r="D1707" s="29">
        <v>39492</v>
      </c>
      <c r="E1707" s="6" t="s">
        <v>73</v>
      </c>
      <c r="F1707" s="4" t="s">
        <v>131</v>
      </c>
      <c r="G1707" s="11" t="s">
        <v>177</v>
      </c>
      <c r="H1707" s="11" t="s">
        <v>165</v>
      </c>
      <c r="I1707" s="11" t="s">
        <v>40</v>
      </c>
      <c r="J1707" s="11" t="s">
        <v>41</v>
      </c>
      <c r="K1707" s="11">
        <v>18</v>
      </c>
      <c r="L1707" s="4" t="str">
        <f t="shared" si="104"/>
        <v>15-20</v>
      </c>
      <c r="M1707" s="11" t="s">
        <v>42</v>
      </c>
      <c r="N1707" s="11">
        <v>2</v>
      </c>
      <c r="O1707" s="12" t="s">
        <v>137</v>
      </c>
      <c r="P1707" s="6" t="s">
        <v>46</v>
      </c>
      <c r="Q1707" s="30"/>
      <c r="R1707" s="30"/>
      <c r="S1707" s="30">
        <v>1</v>
      </c>
      <c r="T1707" s="30"/>
      <c r="U1707" s="30"/>
      <c r="V1707" s="30"/>
      <c r="W1707" s="30"/>
      <c r="X1707" s="30"/>
      <c r="Y1707" s="30"/>
      <c r="Z1707" s="30"/>
      <c r="AA1707" s="30"/>
      <c r="AB1707" s="30"/>
      <c r="AC1707" s="30"/>
      <c r="AD1707" s="30"/>
      <c r="AE1707" s="4">
        <f t="shared" si="105"/>
        <v>15</v>
      </c>
      <c r="AF1707" s="8">
        <f t="shared" si="106"/>
        <v>1</v>
      </c>
      <c r="AG1707" s="8">
        <v>51.03</v>
      </c>
      <c r="AH1707" s="4">
        <f t="shared" si="107"/>
        <v>2.5000000000000001E-2</v>
      </c>
      <c r="AI1707" s="4">
        <f t="shared" si="107"/>
        <v>1.2757499999999999</v>
      </c>
      <c r="AK1707" s="10">
        <f>Q1707*(0.0126*(2.5^3.0673))+R1707*(0.0126*(7.5^3.0673))+S1707*(0.0126*(15^3.0673))+T1707*(0.0126*(25^3.0673))+U1707*(0.0126*(35^3.0673))</f>
        <v>51.026439339633377</v>
      </c>
    </row>
    <row r="1708" spans="1:37" ht="12.75" customHeight="1">
      <c r="A1708" s="11">
        <v>127</v>
      </c>
      <c r="B1708" s="11">
        <v>8</v>
      </c>
      <c r="C1708" s="11">
        <v>2</v>
      </c>
      <c r="D1708" s="29">
        <v>39492</v>
      </c>
      <c r="E1708" s="6" t="s">
        <v>73</v>
      </c>
      <c r="F1708" s="4" t="s">
        <v>131</v>
      </c>
      <c r="G1708" s="11" t="s">
        <v>177</v>
      </c>
      <c r="H1708" s="11" t="s">
        <v>165</v>
      </c>
      <c r="I1708" s="11" t="s">
        <v>40</v>
      </c>
      <c r="J1708" s="11" t="s">
        <v>41</v>
      </c>
      <c r="K1708" s="11">
        <v>18</v>
      </c>
      <c r="L1708" s="4" t="str">
        <f t="shared" si="104"/>
        <v>15-20</v>
      </c>
      <c r="M1708" s="11" t="s">
        <v>42</v>
      </c>
      <c r="N1708" s="11">
        <v>3</v>
      </c>
      <c r="O1708" s="6" t="s">
        <v>53</v>
      </c>
      <c r="P1708" s="12" t="s">
        <v>54</v>
      </c>
      <c r="Q1708" s="30"/>
      <c r="R1708" s="30"/>
      <c r="S1708" s="26">
        <v>15</v>
      </c>
      <c r="T1708" s="30"/>
      <c r="U1708" s="30"/>
      <c r="V1708" s="30"/>
      <c r="W1708" s="30"/>
      <c r="X1708" s="30"/>
      <c r="Y1708" s="30"/>
      <c r="Z1708" s="30"/>
      <c r="AA1708" s="30"/>
      <c r="AB1708" s="30"/>
      <c r="AC1708" s="30"/>
      <c r="AD1708" s="30"/>
      <c r="AE1708" s="4">
        <f t="shared" si="105"/>
        <v>15</v>
      </c>
      <c r="AF1708" s="8">
        <f t="shared" si="106"/>
        <v>15</v>
      </c>
      <c r="AG1708" s="8">
        <v>840.88</v>
      </c>
      <c r="AH1708" s="4">
        <f t="shared" si="107"/>
        <v>0.375</v>
      </c>
      <c r="AI1708" s="4">
        <f t="shared" si="107"/>
        <v>21.021999999999998</v>
      </c>
      <c r="AK1708" s="10">
        <f>Q1708*(0.026*(2.5^2.87))+R1708*(0.026*(7.5^2.87))+S1708*(0.0236*((15/1.1)^2.975))+T1708*(0.0236*((25/1.1)^2.975))+U1708*(0.0236*((35/1.1)^2.975))</f>
        <v>840.8751523388795</v>
      </c>
    </row>
    <row r="1709" spans="1:37" ht="12.75" customHeight="1">
      <c r="A1709" s="11">
        <v>127</v>
      </c>
      <c r="B1709" s="11">
        <v>8</v>
      </c>
      <c r="C1709" s="11">
        <v>2</v>
      </c>
      <c r="D1709" s="29">
        <v>39492</v>
      </c>
      <c r="E1709" s="6" t="s">
        <v>73</v>
      </c>
      <c r="F1709" s="4" t="s">
        <v>131</v>
      </c>
      <c r="G1709" s="11" t="s">
        <v>177</v>
      </c>
      <c r="H1709" s="11" t="s">
        <v>165</v>
      </c>
      <c r="I1709" s="11" t="s">
        <v>40</v>
      </c>
      <c r="J1709" s="11" t="s">
        <v>41</v>
      </c>
      <c r="K1709" s="11">
        <v>18</v>
      </c>
      <c r="L1709" s="4" t="str">
        <f t="shared" si="104"/>
        <v>15-20</v>
      </c>
      <c r="M1709" s="11" t="s">
        <v>42</v>
      </c>
      <c r="N1709" s="11">
        <v>4</v>
      </c>
      <c r="O1709" s="6" t="s">
        <v>79</v>
      </c>
      <c r="P1709" s="12" t="s">
        <v>54</v>
      </c>
      <c r="Q1709" s="30"/>
      <c r="R1709" s="30"/>
      <c r="S1709" s="30"/>
      <c r="T1709" s="30">
        <v>3</v>
      </c>
      <c r="U1709" s="30"/>
      <c r="V1709" s="30"/>
      <c r="W1709" s="30"/>
      <c r="X1709" s="30"/>
      <c r="Y1709" s="30"/>
      <c r="Z1709" s="30"/>
      <c r="AA1709" s="30"/>
      <c r="AB1709" s="30"/>
      <c r="AC1709" s="30"/>
      <c r="AD1709" s="30"/>
      <c r="AE1709" s="4">
        <f t="shared" si="105"/>
        <v>25</v>
      </c>
      <c r="AF1709" s="8">
        <f t="shared" si="106"/>
        <v>3</v>
      </c>
      <c r="AG1709" s="8">
        <v>953.59</v>
      </c>
      <c r="AH1709" s="4">
        <f t="shared" si="107"/>
        <v>7.4999999999999997E-2</v>
      </c>
      <c r="AI1709" s="4">
        <f t="shared" si="107"/>
        <v>23.839750000000002</v>
      </c>
      <c r="AK1709" s="10">
        <f>Q1709*(0.024*(2.5^2.93))+R1709*(0.024*(7.5^2.93))+S1709*(0.0225*((15/1.03416)^3))+T1709*(0.0225*((25/1.03416)^3))+U1709*(0.0225*((35/1.03416)^3))</f>
        <v>953.58759203701663</v>
      </c>
    </row>
    <row r="1710" spans="1:37" ht="12.75" customHeight="1">
      <c r="A1710" s="11">
        <v>127</v>
      </c>
      <c r="B1710" s="11">
        <v>8</v>
      </c>
      <c r="C1710" s="11">
        <v>2</v>
      </c>
      <c r="D1710" s="29">
        <v>39492</v>
      </c>
      <c r="E1710" s="6" t="s">
        <v>73</v>
      </c>
      <c r="F1710" s="4" t="s">
        <v>131</v>
      </c>
      <c r="G1710" s="11" t="s">
        <v>177</v>
      </c>
      <c r="H1710" s="11" t="s">
        <v>165</v>
      </c>
      <c r="I1710" s="11" t="s">
        <v>40</v>
      </c>
      <c r="J1710" s="11" t="s">
        <v>41</v>
      </c>
      <c r="K1710" s="11">
        <v>18</v>
      </c>
      <c r="L1710" s="4" t="str">
        <f t="shared" si="104"/>
        <v>15-20</v>
      </c>
      <c r="M1710" s="11" t="s">
        <v>42</v>
      </c>
      <c r="N1710" s="11">
        <v>5</v>
      </c>
      <c r="O1710" s="4" t="s">
        <v>60</v>
      </c>
      <c r="P1710" s="12" t="s">
        <v>48</v>
      </c>
      <c r="Q1710" s="30"/>
      <c r="R1710" s="30">
        <v>2</v>
      </c>
      <c r="S1710" s="30"/>
      <c r="T1710" s="30"/>
      <c r="U1710" s="30"/>
      <c r="V1710" s="30"/>
      <c r="W1710" s="30"/>
      <c r="X1710" s="30"/>
      <c r="Y1710" s="30"/>
      <c r="Z1710" s="30"/>
      <c r="AA1710" s="30"/>
      <c r="AB1710" s="30"/>
      <c r="AC1710" s="30"/>
      <c r="AD1710" s="30"/>
      <c r="AE1710" s="4">
        <f t="shared" si="105"/>
        <v>7.5</v>
      </c>
      <c r="AF1710" s="8">
        <f t="shared" si="106"/>
        <v>2</v>
      </c>
      <c r="AG1710" s="8">
        <v>14.07</v>
      </c>
      <c r="AH1710" s="4">
        <f t="shared" si="107"/>
        <v>0.05</v>
      </c>
      <c r="AI1710" s="4">
        <f t="shared" si="107"/>
        <v>0.35175000000000001</v>
      </c>
      <c r="AK1710" s="10">
        <f>Q1710*(0.0197*(2.5^2.9174))+R1710*(0.0197*(7.5^2.9174))+S1710*(0.0197*(15^2.9174))</f>
        <v>14.073429816211023</v>
      </c>
    </row>
    <row r="1711" spans="1:37" ht="12.75" customHeight="1">
      <c r="A1711" s="11">
        <v>127</v>
      </c>
      <c r="B1711" s="11">
        <v>8</v>
      </c>
      <c r="C1711" s="11">
        <v>2</v>
      </c>
      <c r="D1711" s="29">
        <v>39492</v>
      </c>
      <c r="E1711" s="6" t="s">
        <v>73</v>
      </c>
      <c r="F1711" s="4" t="s">
        <v>131</v>
      </c>
      <c r="G1711" s="11" t="s">
        <v>177</v>
      </c>
      <c r="H1711" s="11" t="s">
        <v>165</v>
      </c>
      <c r="I1711" s="11" t="s">
        <v>40</v>
      </c>
      <c r="J1711" s="11" t="s">
        <v>41</v>
      </c>
      <c r="K1711" s="11">
        <v>18</v>
      </c>
      <c r="L1711" s="4" t="str">
        <f t="shared" si="104"/>
        <v>15-20</v>
      </c>
      <c r="M1711" s="11" t="s">
        <v>42</v>
      </c>
      <c r="N1711" s="11">
        <v>6</v>
      </c>
      <c r="O1711" s="4" t="s">
        <v>102</v>
      </c>
      <c r="P1711" s="6" t="s">
        <v>63</v>
      </c>
      <c r="Q1711" s="30"/>
      <c r="R1711" s="30"/>
      <c r="S1711" s="26">
        <v>1</v>
      </c>
      <c r="T1711" s="30"/>
      <c r="U1711" s="30"/>
      <c r="V1711" s="30"/>
      <c r="W1711" s="30"/>
      <c r="X1711" s="30"/>
      <c r="Y1711" s="30"/>
      <c r="Z1711" s="30"/>
      <c r="AA1711" s="30"/>
      <c r="AB1711" s="30"/>
      <c r="AC1711" s="30"/>
      <c r="AD1711" s="30"/>
      <c r="AE1711" s="4">
        <f t="shared" si="105"/>
        <v>15</v>
      </c>
      <c r="AF1711" s="8">
        <f t="shared" si="106"/>
        <v>1</v>
      </c>
      <c r="AG1711" s="8">
        <v>52.17</v>
      </c>
      <c r="AH1711" s="4">
        <f t="shared" si="107"/>
        <v>2.5000000000000001E-2</v>
      </c>
      <c r="AI1711" s="4">
        <f t="shared" si="107"/>
        <v>1.3042500000000001</v>
      </c>
      <c r="AK1711" s="10">
        <f>R1711*(0.0153*(7.5^3.0038))+S1711*(0.0153*(15^3.0038))+T1711*(0.0153*(25^3.0038))+U1711*(0.0153*(35^3.0038))</f>
        <v>52.171623892313889</v>
      </c>
    </row>
    <row r="1712" spans="1:37" ht="12.75" customHeight="1">
      <c r="A1712" s="11">
        <v>127</v>
      </c>
      <c r="B1712" s="11">
        <v>8</v>
      </c>
      <c r="C1712" s="11">
        <v>2</v>
      </c>
      <c r="D1712" s="29">
        <v>39492</v>
      </c>
      <c r="E1712" s="6" t="s">
        <v>73</v>
      </c>
      <c r="F1712" s="4" t="s">
        <v>131</v>
      </c>
      <c r="G1712" s="11" t="s">
        <v>177</v>
      </c>
      <c r="H1712" s="11" t="s">
        <v>165</v>
      </c>
      <c r="I1712" s="11" t="s">
        <v>40</v>
      </c>
      <c r="J1712" s="11" t="s">
        <v>41</v>
      </c>
      <c r="K1712" s="11">
        <v>18</v>
      </c>
      <c r="L1712" s="4" t="str">
        <f t="shared" si="104"/>
        <v>15-20</v>
      </c>
      <c r="M1712" s="11" t="s">
        <v>42</v>
      </c>
      <c r="N1712" s="11">
        <v>7</v>
      </c>
      <c r="O1712" s="4" t="s">
        <v>62</v>
      </c>
      <c r="P1712" s="12" t="s">
        <v>63</v>
      </c>
      <c r="Q1712" s="30"/>
      <c r="R1712" s="30"/>
      <c r="S1712" s="26">
        <v>1</v>
      </c>
      <c r="T1712" s="30"/>
      <c r="U1712" s="30">
        <v>1</v>
      </c>
      <c r="V1712" s="30"/>
      <c r="W1712" s="30"/>
      <c r="X1712" s="30"/>
      <c r="Y1712" s="30"/>
      <c r="Z1712" s="30"/>
      <c r="AA1712" s="30"/>
      <c r="AB1712" s="30"/>
      <c r="AC1712" s="30"/>
      <c r="AD1712" s="30"/>
      <c r="AE1712" s="4">
        <f t="shared" si="105"/>
        <v>25</v>
      </c>
      <c r="AF1712" s="8">
        <f t="shared" si="106"/>
        <v>2</v>
      </c>
      <c r="AG1712" s="8">
        <v>824.87</v>
      </c>
      <c r="AH1712" s="4">
        <f t="shared" si="107"/>
        <v>0.05</v>
      </c>
      <c r="AI1712" s="4">
        <f t="shared" si="107"/>
        <v>20.621749999999999</v>
      </c>
      <c r="AK1712" s="10">
        <f>R1712*(0.0114*(7.5^3.128))+S1712*(0.0114*(15^3.128))+T1712*(0.0114*(25^3.128))+U1712*(0.0114*(35^3.128))</f>
        <v>824.8742457361451</v>
      </c>
    </row>
    <row r="1713" spans="1:41" ht="12.75" customHeight="1">
      <c r="A1713" s="11">
        <v>127</v>
      </c>
      <c r="B1713" s="11">
        <v>8</v>
      </c>
      <c r="C1713" s="11">
        <v>2</v>
      </c>
      <c r="D1713" s="31">
        <v>39492</v>
      </c>
      <c r="E1713" s="6" t="s">
        <v>73</v>
      </c>
      <c r="F1713" s="12" t="s">
        <v>131</v>
      </c>
      <c r="G1713" s="11" t="s">
        <v>177</v>
      </c>
      <c r="H1713" s="11" t="s">
        <v>165</v>
      </c>
      <c r="I1713" s="11" t="s">
        <v>40</v>
      </c>
      <c r="J1713" s="11" t="s">
        <v>41</v>
      </c>
      <c r="K1713" s="11">
        <v>18</v>
      </c>
      <c r="L1713" s="12" t="str">
        <f t="shared" si="104"/>
        <v>15-20</v>
      </c>
      <c r="M1713" s="11" t="s">
        <v>42</v>
      </c>
      <c r="N1713" s="11">
        <v>8</v>
      </c>
      <c r="O1713" s="12" t="s">
        <v>144</v>
      </c>
      <c r="P1713" s="6" t="s">
        <v>56</v>
      </c>
      <c r="Q1713" s="26"/>
      <c r="R1713" s="26"/>
      <c r="S1713" s="26"/>
      <c r="T1713" s="26">
        <v>1</v>
      </c>
      <c r="U1713" s="26"/>
      <c r="V1713" s="26"/>
      <c r="W1713" s="26"/>
      <c r="X1713" s="26"/>
      <c r="Y1713" s="26"/>
      <c r="Z1713" s="26"/>
      <c r="AA1713" s="26"/>
      <c r="AB1713" s="26"/>
      <c r="AC1713" s="26"/>
      <c r="AD1713" s="26"/>
      <c r="AE1713" s="12">
        <f t="shared" si="105"/>
        <v>25</v>
      </c>
      <c r="AF1713" s="16">
        <f t="shared" si="106"/>
        <v>1</v>
      </c>
      <c r="AG1713" s="16">
        <v>486.3</v>
      </c>
      <c r="AH1713" s="12">
        <f t="shared" si="107"/>
        <v>2.5000000000000001E-2</v>
      </c>
      <c r="AI1713" s="4">
        <f t="shared" si="107"/>
        <v>12.157500000000001</v>
      </c>
      <c r="AJ1713" s="12"/>
      <c r="AK1713" s="10">
        <f>T1713*(0.0345*(25^2.968))+U1713*(0.0345*(35^2.968))+V1713*(0.0345*(45^2.968))</f>
        <v>486.30086359869171</v>
      </c>
    </row>
    <row r="1714" spans="1:41" ht="12.75" customHeight="1">
      <c r="A1714" s="11">
        <v>127</v>
      </c>
      <c r="B1714" s="11">
        <v>8</v>
      </c>
      <c r="C1714" s="11">
        <v>2</v>
      </c>
      <c r="D1714" s="29">
        <v>39492</v>
      </c>
      <c r="E1714" s="6" t="s">
        <v>73</v>
      </c>
      <c r="F1714" s="4" t="s">
        <v>131</v>
      </c>
      <c r="G1714" s="11" t="s">
        <v>177</v>
      </c>
      <c r="H1714" s="11" t="s">
        <v>165</v>
      </c>
      <c r="I1714" s="11" t="s">
        <v>40</v>
      </c>
      <c r="J1714" s="11" t="s">
        <v>41</v>
      </c>
      <c r="K1714" s="11">
        <v>18</v>
      </c>
      <c r="L1714" s="4" t="str">
        <f t="shared" si="104"/>
        <v>15-20</v>
      </c>
      <c r="M1714" s="11" t="s">
        <v>42</v>
      </c>
      <c r="N1714" s="11">
        <v>9</v>
      </c>
      <c r="O1714" s="4" t="s">
        <v>83</v>
      </c>
      <c r="P1714" s="6" t="s">
        <v>84</v>
      </c>
      <c r="Q1714" s="30"/>
      <c r="R1714" s="30">
        <v>2</v>
      </c>
      <c r="S1714" s="30"/>
      <c r="T1714" s="30"/>
      <c r="U1714" s="30"/>
      <c r="V1714" s="30"/>
      <c r="W1714" s="30"/>
      <c r="X1714" s="30"/>
      <c r="Y1714" s="30"/>
      <c r="Z1714" s="30"/>
      <c r="AA1714" s="30"/>
      <c r="AB1714" s="30"/>
      <c r="AC1714" s="30"/>
      <c r="AD1714" s="30"/>
      <c r="AE1714" s="4">
        <f t="shared" si="105"/>
        <v>7.5</v>
      </c>
      <c r="AF1714" s="8">
        <f t="shared" si="106"/>
        <v>2</v>
      </c>
      <c r="AG1714" s="8">
        <v>24.61</v>
      </c>
      <c r="AH1714" s="4">
        <f t="shared" si="107"/>
        <v>0.05</v>
      </c>
      <c r="AI1714" s="4">
        <f t="shared" si="107"/>
        <v>0.61524999999999996</v>
      </c>
      <c r="AK1714" s="10">
        <f>Q1714*(0.0349*(2.5^2.9109))+R1714*(0.0349*(7.5^2.9109))+S1714*(0.0349*(15^2.9109))</f>
        <v>24.60771307139456</v>
      </c>
    </row>
    <row r="1715" spans="1:41" ht="12.75" customHeight="1">
      <c r="A1715" s="11">
        <v>127</v>
      </c>
      <c r="B1715" s="11">
        <v>8</v>
      </c>
      <c r="C1715" s="11">
        <v>2</v>
      </c>
      <c r="D1715" s="29">
        <v>39492</v>
      </c>
      <c r="E1715" s="6" t="s">
        <v>73</v>
      </c>
      <c r="F1715" s="4" t="s">
        <v>131</v>
      </c>
      <c r="G1715" s="11" t="s">
        <v>177</v>
      </c>
      <c r="H1715" s="11" t="s">
        <v>165</v>
      </c>
      <c r="I1715" s="11" t="s">
        <v>40</v>
      </c>
      <c r="J1715" s="11" t="s">
        <v>41</v>
      </c>
      <c r="K1715" s="11">
        <v>18</v>
      </c>
      <c r="L1715" s="4" t="str">
        <f t="shared" si="104"/>
        <v>15-20</v>
      </c>
      <c r="M1715" s="11" t="s">
        <v>42</v>
      </c>
      <c r="N1715" s="11">
        <v>10</v>
      </c>
      <c r="O1715" s="4" t="s">
        <v>77</v>
      </c>
      <c r="P1715" s="6" t="s">
        <v>48</v>
      </c>
      <c r="Q1715" s="30"/>
      <c r="R1715" s="30"/>
      <c r="S1715" s="30"/>
      <c r="T1715" s="30">
        <v>2</v>
      </c>
      <c r="U1715" s="30"/>
      <c r="V1715" s="30"/>
      <c r="W1715" s="30"/>
      <c r="X1715" s="30"/>
      <c r="Y1715" s="30"/>
      <c r="Z1715" s="30"/>
      <c r="AA1715" s="30"/>
      <c r="AB1715" s="30"/>
      <c r="AC1715" s="30"/>
      <c r="AD1715" s="30"/>
      <c r="AE1715" s="4">
        <f t="shared" si="105"/>
        <v>25</v>
      </c>
      <c r="AF1715" s="8">
        <f t="shared" si="106"/>
        <v>2</v>
      </c>
      <c r="AG1715" s="8">
        <v>846.81</v>
      </c>
      <c r="AH1715" s="4">
        <f t="shared" si="107"/>
        <v>0.05</v>
      </c>
      <c r="AI1715" s="4">
        <f t="shared" si="107"/>
        <v>21.170249999999999</v>
      </c>
      <c r="AK1715" s="10">
        <f>R1715*(0.0428*(7.5^2.858))+S1715*(0.0428*(15^2.858))+T1715*(0.0428*(25^2.858))+U1715*(0.0428*(35^2.858))</f>
        <v>846.81064635675693</v>
      </c>
    </row>
    <row r="1716" spans="1:41" ht="12.75" customHeight="1">
      <c r="A1716" s="11">
        <v>127</v>
      </c>
      <c r="B1716" s="11">
        <v>8</v>
      </c>
      <c r="C1716" s="11">
        <v>2</v>
      </c>
      <c r="D1716" s="29">
        <v>39492</v>
      </c>
      <c r="E1716" s="6" t="s">
        <v>73</v>
      </c>
      <c r="F1716" s="4" t="s">
        <v>131</v>
      </c>
      <c r="G1716" s="11" t="s">
        <v>177</v>
      </c>
      <c r="H1716" s="11" t="s">
        <v>165</v>
      </c>
      <c r="I1716" s="11" t="s">
        <v>40</v>
      </c>
      <c r="J1716" s="11" t="s">
        <v>41</v>
      </c>
      <c r="K1716" s="11">
        <v>18</v>
      </c>
      <c r="L1716" s="4" t="str">
        <f t="shared" si="104"/>
        <v>15-20</v>
      </c>
      <c r="M1716" s="11" t="s">
        <v>42</v>
      </c>
      <c r="N1716" s="11">
        <v>11</v>
      </c>
      <c r="O1716" s="4" t="s">
        <v>66</v>
      </c>
      <c r="P1716" s="12" t="s">
        <v>46</v>
      </c>
      <c r="Q1716" s="30">
        <v>4</v>
      </c>
      <c r="R1716" s="30"/>
      <c r="S1716" s="30"/>
      <c r="T1716" s="30"/>
      <c r="U1716" s="30"/>
      <c r="V1716" s="30"/>
      <c r="W1716" s="30"/>
      <c r="X1716" s="30"/>
      <c r="Y1716" s="30"/>
      <c r="Z1716" s="30"/>
      <c r="AA1716" s="30"/>
      <c r="AB1716" s="30"/>
      <c r="AC1716" s="30"/>
      <c r="AD1716" s="30"/>
      <c r="AE1716" s="4">
        <f t="shared" si="105"/>
        <v>2.5</v>
      </c>
      <c r="AF1716" s="8">
        <f t="shared" si="106"/>
        <v>4</v>
      </c>
      <c r="AG1716" s="8">
        <v>1.1299999999999999</v>
      </c>
      <c r="AH1716" s="4">
        <f t="shared" si="107"/>
        <v>0.1</v>
      </c>
      <c r="AI1716" s="4">
        <f t="shared" si="107"/>
        <v>2.8249999999999997E-2</v>
      </c>
      <c r="AK1716" s="10">
        <f>Q1716*(0.0213*(2.5^2.8235))+R1716*(0.0213*(7.5^2.8235))</f>
        <v>1.1324608817754047</v>
      </c>
    </row>
    <row r="1717" spans="1:41" s="13" customFormat="1" ht="12.75" customHeight="1">
      <c r="A1717" s="11">
        <v>127</v>
      </c>
      <c r="B1717" s="11">
        <v>8</v>
      </c>
      <c r="C1717" s="11">
        <v>2</v>
      </c>
      <c r="D1717" s="29">
        <v>39492</v>
      </c>
      <c r="E1717" s="6" t="s">
        <v>73</v>
      </c>
      <c r="F1717" s="4" t="s">
        <v>131</v>
      </c>
      <c r="G1717" s="11" t="s">
        <v>177</v>
      </c>
      <c r="H1717" s="11" t="s">
        <v>165</v>
      </c>
      <c r="I1717" s="11" t="s">
        <v>40</v>
      </c>
      <c r="J1717" s="11" t="s">
        <v>41</v>
      </c>
      <c r="K1717" s="11">
        <v>18</v>
      </c>
      <c r="L1717" s="4" t="str">
        <f t="shared" si="104"/>
        <v>15-20</v>
      </c>
      <c r="M1717" s="11" t="s">
        <v>42</v>
      </c>
      <c r="N1717" s="11">
        <v>12</v>
      </c>
      <c r="O1717" s="4" t="s">
        <v>72</v>
      </c>
      <c r="P1717" s="6" t="s">
        <v>46</v>
      </c>
      <c r="Q1717" s="30"/>
      <c r="R1717" s="30">
        <v>2</v>
      </c>
      <c r="S1717" s="30"/>
      <c r="T1717" s="30"/>
      <c r="U1717" s="30"/>
      <c r="V1717" s="30"/>
      <c r="W1717" s="30"/>
      <c r="X1717" s="30"/>
      <c r="Y1717" s="30"/>
      <c r="Z1717" s="30"/>
      <c r="AA1717" s="30"/>
      <c r="AB1717" s="30"/>
      <c r="AC1717" s="30"/>
      <c r="AD1717" s="30"/>
      <c r="AE1717" s="4">
        <f t="shared" si="105"/>
        <v>7.5</v>
      </c>
      <c r="AF1717" s="8">
        <f t="shared" si="106"/>
        <v>2</v>
      </c>
      <c r="AG1717" s="8">
        <v>11.61</v>
      </c>
      <c r="AH1717" s="4">
        <f t="shared" si="107"/>
        <v>0.05</v>
      </c>
      <c r="AI1717" s="4">
        <f t="shared" si="107"/>
        <v>0.29025000000000001</v>
      </c>
      <c r="AJ1717" s="4"/>
      <c r="AK1717" s="10">
        <f>Q1717*(0.0128*(2.5^3.036))+R1717*(0.0128*(7.5^3.036))+S1717*(0.0128*(15^3.036))</f>
        <v>11.612506256000772</v>
      </c>
      <c r="AL1717" s="4"/>
      <c r="AM1717" s="4"/>
      <c r="AN1717" s="4"/>
      <c r="AO1717" s="4"/>
    </row>
    <row r="1718" spans="1:41" ht="12.75" customHeight="1">
      <c r="A1718" s="11">
        <v>127</v>
      </c>
      <c r="B1718" s="11">
        <v>8</v>
      </c>
      <c r="C1718" s="11">
        <v>2</v>
      </c>
      <c r="D1718" s="29">
        <v>39492</v>
      </c>
      <c r="E1718" s="6" t="s">
        <v>73</v>
      </c>
      <c r="F1718" s="4" t="s">
        <v>131</v>
      </c>
      <c r="G1718" s="11" t="s">
        <v>177</v>
      </c>
      <c r="H1718" s="11" t="s">
        <v>165</v>
      </c>
      <c r="I1718" s="11" t="s">
        <v>40</v>
      </c>
      <c r="J1718" s="11" t="s">
        <v>41</v>
      </c>
      <c r="K1718" s="11">
        <v>18</v>
      </c>
      <c r="L1718" s="4" t="str">
        <f t="shared" si="104"/>
        <v>15-20</v>
      </c>
      <c r="M1718" s="11" t="s">
        <v>42</v>
      </c>
      <c r="N1718" s="11">
        <v>13</v>
      </c>
      <c r="O1718" s="11" t="s">
        <v>178</v>
      </c>
      <c r="P1718" s="6" t="s">
        <v>46</v>
      </c>
      <c r="Q1718" s="30">
        <v>1</v>
      </c>
      <c r="R1718" s="30"/>
      <c r="S1718" s="30"/>
      <c r="T1718" s="30"/>
      <c r="U1718" s="30"/>
      <c r="V1718" s="30"/>
      <c r="W1718" s="30"/>
      <c r="X1718" s="30"/>
      <c r="Y1718" s="30"/>
      <c r="Z1718" s="30"/>
      <c r="AA1718" s="30"/>
      <c r="AB1718" s="30"/>
      <c r="AC1718" s="30"/>
      <c r="AD1718" s="30"/>
      <c r="AE1718" s="4">
        <f t="shared" si="105"/>
        <v>2.5</v>
      </c>
      <c r="AF1718" s="8">
        <f t="shared" si="106"/>
        <v>1</v>
      </c>
      <c r="AG1718" s="8">
        <v>0.04</v>
      </c>
      <c r="AH1718" s="4">
        <f t="shared" si="107"/>
        <v>2.5000000000000001E-2</v>
      </c>
      <c r="AI1718" s="4">
        <f t="shared" si="107"/>
        <v>1E-3</v>
      </c>
      <c r="AK1718" s="10">
        <f>Q1718*(0.0011*(2.5^3.844))</f>
        <v>3.724552312833386E-2</v>
      </c>
    </row>
    <row r="1719" spans="1:41" ht="12.75" customHeight="1">
      <c r="A1719" s="11">
        <v>128</v>
      </c>
      <c r="B1719" s="11">
        <v>8</v>
      </c>
      <c r="C1719" s="11">
        <v>2</v>
      </c>
      <c r="D1719" s="29">
        <v>39492</v>
      </c>
      <c r="E1719" s="6" t="s">
        <v>73</v>
      </c>
      <c r="F1719" s="4" t="s">
        <v>131</v>
      </c>
      <c r="G1719" s="11" t="s">
        <v>177</v>
      </c>
      <c r="H1719" s="11" t="s">
        <v>165</v>
      </c>
      <c r="I1719" s="11" t="s">
        <v>40</v>
      </c>
      <c r="J1719" s="11" t="s">
        <v>41</v>
      </c>
      <c r="K1719" s="11">
        <v>19</v>
      </c>
      <c r="L1719" s="4" t="str">
        <f t="shared" si="104"/>
        <v>15-20</v>
      </c>
      <c r="M1719" s="11" t="s">
        <v>42</v>
      </c>
      <c r="N1719" s="11">
        <v>1</v>
      </c>
      <c r="O1719" s="4" t="s">
        <v>69</v>
      </c>
      <c r="P1719" s="12" t="s">
        <v>48</v>
      </c>
      <c r="Q1719" s="30"/>
      <c r="R1719" s="30"/>
      <c r="S1719" s="30">
        <v>1</v>
      </c>
      <c r="T1719" s="30"/>
      <c r="U1719" s="30"/>
      <c r="V1719" s="30"/>
      <c r="W1719" s="30"/>
      <c r="X1719" s="30"/>
      <c r="Y1719" s="30"/>
      <c r="Z1719" s="30"/>
      <c r="AA1719" s="30"/>
      <c r="AB1719" s="30"/>
      <c r="AC1719" s="30"/>
      <c r="AD1719" s="30"/>
      <c r="AE1719" s="4">
        <f t="shared" si="105"/>
        <v>15</v>
      </c>
      <c r="AF1719" s="8">
        <f t="shared" si="106"/>
        <v>1</v>
      </c>
      <c r="AG1719" s="8">
        <v>109.47</v>
      </c>
      <c r="AH1719" s="4">
        <f t="shared" si="107"/>
        <v>2.5000000000000001E-2</v>
      </c>
      <c r="AI1719" s="4">
        <f t="shared" si="107"/>
        <v>2.7367499999999998</v>
      </c>
      <c r="AJ1719" s="13"/>
      <c r="AK1719" s="10">
        <f>Q1719*(0.029*(2.5^2.98))+R1719*(0.029*(7.5^2.98))+S1719*(0.0222*(15^3.14))</f>
        <v>109.46607034280856</v>
      </c>
    </row>
    <row r="1720" spans="1:41" ht="12.75" customHeight="1">
      <c r="A1720" s="11">
        <v>128</v>
      </c>
      <c r="B1720" s="11">
        <v>8</v>
      </c>
      <c r="C1720" s="11">
        <v>2</v>
      </c>
      <c r="D1720" s="29">
        <v>39492</v>
      </c>
      <c r="E1720" s="6" t="s">
        <v>73</v>
      </c>
      <c r="F1720" s="4" t="s">
        <v>131</v>
      </c>
      <c r="G1720" s="11" t="s">
        <v>177</v>
      </c>
      <c r="H1720" s="11" t="s">
        <v>165</v>
      </c>
      <c r="I1720" s="11" t="s">
        <v>40</v>
      </c>
      <c r="J1720" s="11" t="s">
        <v>41</v>
      </c>
      <c r="K1720" s="11">
        <v>19</v>
      </c>
      <c r="L1720" s="4" t="str">
        <f t="shared" si="104"/>
        <v>15-20</v>
      </c>
      <c r="M1720" s="11" t="s">
        <v>42</v>
      </c>
      <c r="N1720" s="11">
        <v>2</v>
      </c>
      <c r="O1720" s="6" t="s">
        <v>53</v>
      </c>
      <c r="P1720" s="12" t="s">
        <v>54</v>
      </c>
      <c r="Q1720" s="30">
        <v>2</v>
      </c>
      <c r="R1720" s="30"/>
      <c r="S1720" s="30">
        <v>7</v>
      </c>
      <c r="T1720" s="30"/>
      <c r="U1720" s="30"/>
      <c r="V1720" s="30"/>
      <c r="W1720" s="30"/>
      <c r="X1720" s="30"/>
      <c r="Y1720" s="30"/>
      <c r="Z1720" s="30"/>
      <c r="AA1720" s="30"/>
      <c r="AB1720" s="30"/>
      <c r="AC1720" s="30"/>
      <c r="AD1720" s="30"/>
      <c r="AE1720" s="4">
        <f t="shared" si="105"/>
        <v>12.2</v>
      </c>
      <c r="AF1720" s="8">
        <f t="shared" si="106"/>
        <v>9</v>
      </c>
      <c r="AG1720" s="8">
        <v>393.13</v>
      </c>
      <c r="AH1720" s="4">
        <f t="shared" si="107"/>
        <v>0.22500000000000001</v>
      </c>
      <c r="AI1720" s="4">
        <f t="shared" si="107"/>
        <v>9.8282500000000006</v>
      </c>
      <c r="AK1720" s="10">
        <f>Q1720*(0.026*(2.5^2.87))+R1720*(0.026*(7.5^2.87))+S1720*(0.0236*((15/1.1)^2.975))+T1720*(0.0236*((25/1.1)^2.975))+U1720*(0.0236*((35/1.1)^2.975))</f>
        <v>393.12966329713288</v>
      </c>
    </row>
    <row r="1721" spans="1:41" ht="12.75" customHeight="1">
      <c r="A1721" s="11">
        <v>128</v>
      </c>
      <c r="B1721" s="11">
        <v>8</v>
      </c>
      <c r="C1721" s="11">
        <v>2</v>
      </c>
      <c r="D1721" s="29">
        <v>39492</v>
      </c>
      <c r="E1721" s="6" t="s">
        <v>73</v>
      </c>
      <c r="F1721" s="4" t="s">
        <v>131</v>
      </c>
      <c r="G1721" s="11" t="s">
        <v>177</v>
      </c>
      <c r="H1721" s="11" t="s">
        <v>165</v>
      </c>
      <c r="I1721" s="11" t="s">
        <v>40</v>
      </c>
      <c r="J1721" s="11" t="s">
        <v>41</v>
      </c>
      <c r="K1721" s="11">
        <v>19</v>
      </c>
      <c r="L1721" s="4" t="str">
        <f t="shared" si="104"/>
        <v>15-20</v>
      </c>
      <c r="M1721" s="11" t="s">
        <v>42</v>
      </c>
      <c r="N1721" s="11">
        <v>3</v>
      </c>
      <c r="O1721" s="4" t="s">
        <v>59</v>
      </c>
      <c r="P1721" s="6" t="s">
        <v>46</v>
      </c>
      <c r="Q1721" s="30"/>
      <c r="R1721" s="30">
        <v>1</v>
      </c>
      <c r="S1721" s="30">
        <v>1</v>
      </c>
      <c r="T1721" s="30"/>
      <c r="U1721" s="30"/>
      <c r="V1721" s="30"/>
      <c r="W1721" s="30"/>
      <c r="X1721" s="30"/>
      <c r="Y1721" s="30"/>
      <c r="Z1721" s="30"/>
      <c r="AA1721" s="30"/>
      <c r="AB1721" s="30"/>
      <c r="AC1721" s="30"/>
      <c r="AD1721" s="30"/>
      <c r="AE1721" s="4">
        <f t="shared" si="105"/>
        <v>11.3</v>
      </c>
      <c r="AF1721" s="8">
        <f t="shared" si="106"/>
        <v>2</v>
      </c>
      <c r="AG1721" s="8">
        <v>42.46</v>
      </c>
      <c r="AH1721" s="4">
        <f t="shared" si="107"/>
        <v>0.05</v>
      </c>
      <c r="AI1721" s="4">
        <f t="shared" si="107"/>
        <v>1.0615000000000001</v>
      </c>
      <c r="AK1721" s="10">
        <f>Q1721*(0.0093*(2.5^3.07))+R1721*(0.0093*(7.5^3.07))+S1721*(0.0093*(15^3.07))+T1721*(0.0126*(25^3.0673))</f>
        <v>42.456496253983694</v>
      </c>
    </row>
    <row r="1722" spans="1:41" ht="12.75" customHeight="1">
      <c r="A1722" s="11">
        <v>128</v>
      </c>
      <c r="B1722" s="11">
        <v>8</v>
      </c>
      <c r="C1722" s="11">
        <v>2</v>
      </c>
      <c r="D1722" s="29">
        <v>39492</v>
      </c>
      <c r="E1722" s="6" t="s">
        <v>73</v>
      </c>
      <c r="F1722" s="4" t="s">
        <v>131</v>
      </c>
      <c r="G1722" s="11" t="s">
        <v>177</v>
      </c>
      <c r="H1722" s="11" t="s">
        <v>165</v>
      </c>
      <c r="I1722" s="11" t="s">
        <v>40</v>
      </c>
      <c r="J1722" s="11" t="s">
        <v>41</v>
      </c>
      <c r="K1722" s="11">
        <v>19</v>
      </c>
      <c r="L1722" s="4" t="str">
        <f t="shared" si="104"/>
        <v>15-20</v>
      </c>
      <c r="M1722" s="11" t="s">
        <v>42</v>
      </c>
      <c r="N1722" s="11">
        <v>4</v>
      </c>
      <c r="O1722" s="6" t="s">
        <v>79</v>
      </c>
      <c r="P1722" s="12" t="s">
        <v>54</v>
      </c>
      <c r="Q1722" s="30"/>
      <c r="R1722" s="30"/>
      <c r="S1722" s="26">
        <v>3</v>
      </c>
      <c r="T1722" s="30"/>
      <c r="U1722" s="30"/>
      <c r="V1722" s="30"/>
      <c r="W1722" s="30"/>
      <c r="X1722" s="30"/>
      <c r="Y1722" s="30"/>
      <c r="Z1722" s="30"/>
      <c r="AA1722" s="30"/>
      <c r="AB1722" s="30"/>
      <c r="AC1722" s="30"/>
      <c r="AD1722" s="30"/>
      <c r="AE1722" s="4">
        <f t="shared" si="105"/>
        <v>15</v>
      </c>
      <c r="AF1722" s="8">
        <f t="shared" si="106"/>
        <v>3</v>
      </c>
      <c r="AG1722" s="8">
        <v>205.97</v>
      </c>
      <c r="AH1722" s="4">
        <f t="shared" si="107"/>
        <v>7.4999999999999997E-2</v>
      </c>
      <c r="AI1722" s="4">
        <f t="shared" si="107"/>
        <v>5.1492500000000003</v>
      </c>
      <c r="AK1722" s="10">
        <f>Q1722*(0.024*(2.5^2.93))+R1722*(0.024*(7.5^2.93))+S1722*(0.0225*((15/1.03416)^3))+T1722*(0.0225*((25/1.03416)^3))+U1722*(0.0225*((35/1.03416)^3))</f>
        <v>205.97491987999564</v>
      </c>
    </row>
    <row r="1723" spans="1:41" ht="12.75" customHeight="1">
      <c r="A1723" s="11">
        <v>128</v>
      </c>
      <c r="B1723" s="11">
        <v>8</v>
      </c>
      <c r="C1723" s="11">
        <v>2</v>
      </c>
      <c r="D1723" s="29">
        <v>39492</v>
      </c>
      <c r="E1723" s="6" t="s">
        <v>73</v>
      </c>
      <c r="F1723" s="4" t="s">
        <v>131</v>
      </c>
      <c r="G1723" s="11" t="s">
        <v>177</v>
      </c>
      <c r="H1723" s="11" t="s">
        <v>165</v>
      </c>
      <c r="I1723" s="11" t="s">
        <v>40</v>
      </c>
      <c r="J1723" s="11" t="s">
        <v>41</v>
      </c>
      <c r="K1723" s="11">
        <v>19</v>
      </c>
      <c r="L1723" s="4" t="str">
        <f t="shared" si="104"/>
        <v>15-20</v>
      </c>
      <c r="M1723" s="11" t="s">
        <v>42</v>
      </c>
      <c r="N1723" s="11">
        <v>5</v>
      </c>
      <c r="O1723" s="4" t="s">
        <v>62</v>
      </c>
      <c r="P1723" s="12" t="s">
        <v>63</v>
      </c>
      <c r="Q1723" s="30"/>
      <c r="R1723" s="30"/>
      <c r="S1723" s="26">
        <v>1</v>
      </c>
      <c r="T1723" s="30"/>
      <c r="U1723" s="30"/>
      <c r="V1723" s="30"/>
      <c r="W1723" s="30"/>
      <c r="X1723" s="30"/>
      <c r="Y1723" s="30"/>
      <c r="Z1723" s="30"/>
      <c r="AA1723" s="30"/>
      <c r="AB1723" s="30"/>
      <c r="AC1723" s="30"/>
      <c r="AD1723" s="30"/>
      <c r="AE1723" s="4">
        <f t="shared" si="105"/>
        <v>15</v>
      </c>
      <c r="AF1723" s="8">
        <f t="shared" si="106"/>
        <v>1</v>
      </c>
      <c r="AG1723" s="8">
        <v>54.41</v>
      </c>
      <c r="AH1723" s="4">
        <f t="shared" si="107"/>
        <v>2.5000000000000001E-2</v>
      </c>
      <c r="AI1723" s="4">
        <f t="shared" si="107"/>
        <v>1.36025</v>
      </c>
      <c r="AK1723" s="10">
        <f>R1723*(0.0114*(7.5^3.128))+S1723*(0.0114*(15^3.128))+T1723*(0.0114*(25^3.128))+U1723*(0.0114*(35^3.128))</f>
        <v>54.414959423729201</v>
      </c>
    </row>
    <row r="1724" spans="1:41" ht="12.75" customHeight="1">
      <c r="A1724" s="11">
        <v>128</v>
      </c>
      <c r="B1724" s="11">
        <v>8</v>
      </c>
      <c r="C1724" s="11">
        <v>2</v>
      </c>
      <c r="D1724" s="29">
        <v>39492</v>
      </c>
      <c r="E1724" s="6" t="s">
        <v>73</v>
      </c>
      <c r="F1724" s="4" t="s">
        <v>131</v>
      </c>
      <c r="G1724" s="11" t="s">
        <v>177</v>
      </c>
      <c r="H1724" s="11" t="s">
        <v>165</v>
      </c>
      <c r="I1724" s="11" t="s">
        <v>40</v>
      </c>
      <c r="J1724" s="11" t="s">
        <v>41</v>
      </c>
      <c r="K1724" s="11">
        <v>19</v>
      </c>
      <c r="L1724" s="4" t="str">
        <f t="shared" si="104"/>
        <v>15-20</v>
      </c>
      <c r="M1724" s="11" t="s">
        <v>42</v>
      </c>
      <c r="N1724" s="11">
        <v>6</v>
      </c>
      <c r="O1724" s="4" t="s">
        <v>77</v>
      </c>
      <c r="P1724" s="6" t="s">
        <v>48</v>
      </c>
      <c r="Q1724" s="30"/>
      <c r="R1724" s="30">
        <v>1</v>
      </c>
      <c r="S1724" s="26">
        <v>2</v>
      </c>
      <c r="T1724" s="30"/>
      <c r="U1724" s="30"/>
      <c r="V1724" s="30"/>
      <c r="W1724" s="30"/>
      <c r="X1724" s="30"/>
      <c r="Y1724" s="30"/>
      <c r="Z1724" s="30"/>
      <c r="AA1724" s="30"/>
      <c r="AB1724" s="30"/>
      <c r="AC1724" s="30"/>
      <c r="AD1724" s="30"/>
      <c r="AE1724" s="4">
        <f t="shared" si="105"/>
        <v>12.5</v>
      </c>
      <c r="AF1724" s="8">
        <f t="shared" si="106"/>
        <v>3</v>
      </c>
      <c r="AG1724" s="8">
        <v>210.24</v>
      </c>
      <c r="AH1724" s="4">
        <f t="shared" si="107"/>
        <v>7.4999999999999997E-2</v>
      </c>
      <c r="AI1724" s="4">
        <f t="shared" si="107"/>
        <v>5.2560000000000002</v>
      </c>
      <c r="AK1724" s="10">
        <f>R1724*(0.0428*(7.5^2.858))+S1724*(0.0428*(15^2.858))+T1724*(0.0428*(25^2.858))+U1724*(0.0428*(35^2.858))</f>
        <v>210.23543116466658</v>
      </c>
    </row>
    <row r="1725" spans="1:41" ht="12.75" customHeight="1">
      <c r="A1725" s="11">
        <v>128</v>
      </c>
      <c r="B1725" s="11">
        <v>8</v>
      </c>
      <c r="C1725" s="11">
        <v>2</v>
      </c>
      <c r="D1725" s="29">
        <v>39492</v>
      </c>
      <c r="E1725" s="6" t="s">
        <v>73</v>
      </c>
      <c r="F1725" s="4" t="s">
        <v>131</v>
      </c>
      <c r="G1725" s="11" t="s">
        <v>177</v>
      </c>
      <c r="H1725" s="11" t="s">
        <v>165</v>
      </c>
      <c r="I1725" s="11" t="s">
        <v>40</v>
      </c>
      <c r="J1725" s="11" t="s">
        <v>41</v>
      </c>
      <c r="K1725" s="11">
        <v>19</v>
      </c>
      <c r="L1725" s="4" t="str">
        <f t="shared" si="104"/>
        <v>15-20</v>
      </c>
      <c r="M1725" s="11" t="s">
        <v>42</v>
      </c>
      <c r="N1725" s="11">
        <v>7</v>
      </c>
      <c r="O1725" s="4" t="s">
        <v>118</v>
      </c>
      <c r="P1725" s="6" t="s">
        <v>63</v>
      </c>
      <c r="Q1725" s="30"/>
      <c r="R1725" s="30"/>
      <c r="S1725" s="26">
        <v>2</v>
      </c>
      <c r="T1725" s="30"/>
      <c r="U1725" s="30"/>
      <c r="V1725" s="30"/>
      <c r="W1725" s="30"/>
      <c r="X1725" s="30"/>
      <c r="Y1725" s="30"/>
      <c r="Z1725" s="30"/>
      <c r="AA1725" s="30"/>
      <c r="AB1725" s="30"/>
      <c r="AC1725" s="30"/>
      <c r="AD1725" s="30"/>
      <c r="AE1725" s="4">
        <f t="shared" si="105"/>
        <v>15</v>
      </c>
      <c r="AF1725" s="8">
        <f t="shared" si="106"/>
        <v>2</v>
      </c>
      <c r="AG1725" s="8">
        <v>50.96</v>
      </c>
      <c r="AH1725" s="4">
        <f t="shared" si="107"/>
        <v>0.05</v>
      </c>
      <c r="AI1725" s="4">
        <f t="shared" si="107"/>
        <v>1.274</v>
      </c>
      <c r="AK1725" s="10">
        <f>R1725*(0.027*((7.5*0.9025)^2.629))+S1725*(0.027*((15*0.9025)^2.629))+T1725*(0.027*((25*0.9025)^2.629))</f>
        <v>50.95753324541549</v>
      </c>
    </row>
    <row r="1726" spans="1:41" s="13" customFormat="1" ht="12.75" customHeight="1">
      <c r="A1726" s="11">
        <v>128</v>
      </c>
      <c r="B1726" s="11">
        <v>8</v>
      </c>
      <c r="C1726" s="11">
        <v>2</v>
      </c>
      <c r="D1726" s="29">
        <v>39492</v>
      </c>
      <c r="E1726" s="6" t="s">
        <v>73</v>
      </c>
      <c r="F1726" s="4" t="s">
        <v>131</v>
      </c>
      <c r="G1726" s="11" t="s">
        <v>177</v>
      </c>
      <c r="H1726" s="11" t="s">
        <v>165</v>
      </c>
      <c r="I1726" s="11" t="s">
        <v>40</v>
      </c>
      <c r="J1726" s="11" t="s">
        <v>41</v>
      </c>
      <c r="K1726" s="11">
        <v>19</v>
      </c>
      <c r="L1726" s="4" t="str">
        <f t="shared" si="104"/>
        <v>15-20</v>
      </c>
      <c r="M1726" s="11" t="s">
        <v>42</v>
      </c>
      <c r="N1726" s="11">
        <v>8</v>
      </c>
      <c r="O1726" s="4" t="s">
        <v>60</v>
      </c>
      <c r="P1726" s="12" t="s">
        <v>48</v>
      </c>
      <c r="Q1726" s="30">
        <v>1</v>
      </c>
      <c r="R1726" s="30"/>
      <c r="S1726" s="30"/>
      <c r="T1726" s="30"/>
      <c r="U1726" s="30"/>
      <c r="V1726" s="30"/>
      <c r="W1726" s="30"/>
      <c r="X1726" s="30"/>
      <c r="Y1726" s="30"/>
      <c r="Z1726" s="30"/>
      <c r="AA1726" s="30"/>
      <c r="AB1726" s="30"/>
      <c r="AC1726" s="30"/>
      <c r="AD1726" s="30"/>
      <c r="AE1726" s="4">
        <f t="shared" si="105"/>
        <v>2.5</v>
      </c>
      <c r="AF1726" s="8">
        <f t="shared" si="106"/>
        <v>1</v>
      </c>
      <c r="AG1726" s="8">
        <v>0.28999999999999998</v>
      </c>
      <c r="AH1726" s="4">
        <f t="shared" si="107"/>
        <v>2.5000000000000001E-2</v>
      </c>
      <c r="AI1726" s="4">
        <f t="shared" si="107"/>
        <v>7.2499999999999995E-3</v>
      </c>
      <c r="AJ1726" s="4"/>
      <c r="AK1726" s="10">
        <f>Q1726*(0.0197*(2.5^2.9174))+R1726*(0.0197*(7.5^2.9174))+S1726*(0.0197*(15^2.9174))</f>
        <v>0.28537531735533872</v>
      </c>
      <c r="AL1726" s="4"/>
      <c r="AM1726" s="4"/>
      <c r="AN1726" s="4"/>
      <c r="AO1726" s="4"/>
    </row>
    <row r="1727" spans="1:41" ht="12.75" customHeight="1">
      <c r="A1727" s="11">
        <v>128</v>
      </c>
      <c r="B1727" s="11">
        <v>8</v>
      </c>
      <c r="C1727" s="11">
        <v>2</v>
      </c>
      <c r="D1727" s="29">
        <v>39492</v>
      </c>
      <c r="E1727" s="6" t="s">
        <v>73</v>
      </c>
      <c r="F1727" s="4" t="s">
        <v>131</v>
      </c>
      <c r="G1727" s="11" t="s">
        <v>177</v>
      </c>
      <c r="H1727" s="11" t="s">
        <v>165</v>
      </c>
      <c r="I1727" s="11" t="s">
        <v>40</v>
      </c>
      <c r="J1727" s="11" t="s">
        <v>41</v>
      </c>
      <c r="K1727" s="11">
        <v>19</v>
      </c>
      <c r="L1727" s="4" t="str">
        <f t="shared" si="104"/>
        <v>15-20</v>
      </c>
      <c r="M1727" s="11" t="s">
        <v>42</v>
      </c>
      <c r="N1727" s="11">
        <v>9</v>
      </c>
      <c r="O1727" s="4" t="s">
        <v>72</v>
      </c>
      <c r="P1727" s="6" t="s">
        <v>46</v>
      </c>
      <c r="Q1727" s="30"/>
      <c r="R1727" s="30">
        <v>1</v>
      </c>
      <c r="S1727" s="30"/>
      <c r="T1727" s="30"/>
      <c r="U1727" s="30"/>
      <c r="V1727" s="30"/>
      <c r="W1727" s="30"/>
      <c r="X1727" s="30"/>
      <c r="Y1727" s="30"/>
      <c r="Z1727" s="30"/>
      <c r="AA1727" s="30"/>
      <c r="AB1727" s="30"/>
      <c r="AC1727" s="30"/>
      <c r="AD1727" s="30"/>
      <c r="AE1727" s="4">
        <f t="shared" si="105"/>
        <v>7.5</v>
      </c>
      <c r="AF1727" s="8">
        <f t="shared" si="106"/>
        <v>1</v>
      </c>
      <c r="AG1727" s="8">
        <v>5.81</v>
      </c>
      <c r="AH1727" s="4">
        <f t="shared" si="107"/>
        <v>2.5000000000000001E-2</v>
      </c>
      <c r="AI1727" s="4">
        <f t="shared" si="107"/>
        <v>0.14524999999999999</v>
      </c>
      <c r="AK1727" s="10">
        <f>Q1727*(0.0128*(2.5^3.036))+R1727*(0.0128*(7.5^3.036))+S1727*(0.0128*(15^3.036))</f>
        <v>5.8062531280003862</v>
      </c>
    </row>
    <row r="1728" spans="1:41" ht="12.75" customHeight="1">
      <c r="A1728" s="11">
        <v>129</v>
      </c>
      <c r="B1728" s="11">
        <v>8</v>
      </c>
      <c r="C1728" s="11">
        <v>2</v>
      </c>
      <c r="D1728" s="29">
        <v>39492</v>
      </c>
      <c r="E1728" s="6" t="s">
        <v>73</v>
      </c>
      <c r="F1728" s="4" t="s">
        <v>131</v>
      </c>
      <c r="G1728" s="11" t="s">
        <v>177</v>
      </c>
      <c r="H1728" s="11" t="s">
        <v>165</v>
      </c>
      <c r="I1728" s="11" t="s">
        <v>93</v>
      </c>
      <c r="J1728" s="11" t="s">
        <v>41</v>
      </c>
      <c r="K1728" s="11">
        <v>16</v>
      </c>
      <c r="L1728" s="4" t="str">
        <f t="shared" si="104"/>
        <v>15-20</v>
      </c>
      <c r="M1728" s="11" t="s">
        <v>42</v>
      </c>
      <c r="N1728" s="11">
        <v>1</v>
      </c>
      <c r="O1728" s="4" t="s">
        <v>59</v>
      </c>
      <c r="P1728" s="6" t="s">
        <v>46</v>
      </c>
      <c r="Q1728" s="30"/>
      <c r="R1728" s="30">
        <v>2</v>
      </c>
      <c r="S1728" s="26">
        <v>1</v>
      </c>
      <c r="T1728" s="30">
        <v>1</v>
      </c>
      <c r="U1728" s="30"/>
      <c r="V1728" s="30"/>
      <c r="W1728" s="30"/>
      <c r="X1728" s="30"/>
      <c r="Y1728" s="30"/>
      <c r="Z1728" s="30"/>
      <c r="AA1728" s="30"/>
      <c r="AB1728" s="30"/>
      <c r="AC1728" s="30"/>
      <c r="AD1728" s="30"/>
      <c r="AE1728" s="4">
        <f t="shared" si="105"/>
        <v>13.8</v>
      </c>
      <c r="AF1728" s="8">
        <f t="shared" si="106"/>
        <v>4</v>
      </c>
      <c r="AG1728" s="8">
        <v>291.47000000000003</v>
      </c>
      <c r="AH1728" s="4">
        <f t="shared" si="107"/>
        <v>0.1</v>
      </c>
      <c r="AI1728" s="4">
        <f t="shared" si="107"/>
        <v>7.2867500000000005</v>
      </c>
      <c r="AJ1728" s="13"/>
      <c r="AK1728" s="10">
        <f>Q1728*(0.0093*(2.5^3.07))+R1728*(0.0093*(7.5^3.07))+S1728*(0.0093*(15^3.07))+T1728*(0.0126*(25^3.0673))</f>
        <v>291.47033282058555</v>
      </c>
    </row>
    <row r="1729" spans="1:37" ht="12.75" customHeight="1">
      <c r="A1729" s="11">
        <v>129</v>
      </c>
      <c r="B1729" s="11">
        <v>8</v>
      </c>
      <c r="C1729" s="11">
        <v>2</v>
      </c>
      <c r="D1729" s="31">
        <v>39492</v>
      </c>
      <c r="E1729" s="6" t="s">
        <v>73</v>
      </c>
      <c r="F1729" s="12" t="s">
        <v>131</v>
      </c>
      <c r="G1729" s="11" t="s">
        <v>177</v>
      </c>
      <c r="H1729" s="11" t="s">
        <v>165</v>
      </c>
      <c r="I1729" s="11" t="s">
        <v>93</v>
      </c>
      <c r="J1729" s="11" t="s">
        <v>41</v>
      </c>
      <c r="K1729" s="11">
        <v>16</v>
      </c>
      <c r="L1729" s="12" t="str">
        <f t="shared" si="104"/>
        <v>15-20</v>
      </c>
      <c r="M1729" s="11" t="s">
        <v>42</v>
      </c>
      <c r="N1729" s="11">
        <v>2</v>
      </c>
      <c r="O1729" s="12" t="s">
        <v>77</v>
      </c>
      <c r="P1729" s="6" t="s">
        <v>48</v>
      </c>
      <c r="Q1729" s="26"/>
      <c r="R1729" s="26"/>
      <c r="S1729" s="26">
        <v>2</v>
      </c>
      <c r="T1729" s="26"/>
      <c r="U1729" s="26"/>
      <c r="V1729" s="26"/>
      <c r="W1729" s="26"/>
      <c r="X1729" s="26"/>
      <c r="Y1729" s="26"/>
      <c r="Z1729" s="26"/>
      <c r="AA1729" s="26"/>
      <c r="AB1729" s="26"/>
      <c r="AC1729" s="26"/>
      <c r="AD1729" s="26"/>
      <c r="AE1729" s="12">
        <f t="shared" si="105"/>
        <v>15</v>
      </c>
      <c r="AF1729" s="16">
        <f t="shared" si="106"/>
        <v>2</v>
      </c>
      <c r="AG1729" s="16">
        <v>196.67</v>
      </c>
      <c r="AH1729" s="12">
        <f t="shared" si="107"/>
        <v>0.05</v>
      </c>
      <c r="AI1729" s="4">
        <f t="shared" si="107"/>
        <v>4.9167499999999995</v>
      </c>
      <c r="AJ1729" s="12"/>
      <c r="AK1729" s="10">
        <f>R1729*(0.0428*(7.5^2.858))+S1729*(0.0428*(15^2.858))+T1729*(0.0428*(25^2.858))+U1729*(0.0428*(35^2.858))</f>
        <v>196.67202210743989</v>
      </c>
    </row>
    <row r="1730" spans="1:37" ht="12.75" customHeight="1">
      <c r="A1730" s="11">
        <v>129</v>
      </c>
      <c r="B1730" s="11">
        <v>8</v>
      </c>
      <c r="C1730" s="11">
        <v>2</v>
      </c>
      <c r="D1730" s="29">
        <v>39492</v>
      </c>
      <c r="E1730" s="6" t="s">
        <v>73</v>
      </c>
      <c r="F1730" s="4" t="s">
        <v>131</v>
      </c>
      <c r="G1730" s="11" t="s">
        <v>177</v>
      </c>
      <c r="H1730" s="11" t="s">
        <v>165</v>
      </c>
      <c r="I1730" s="11" t="s">
        <v>93</v>
      </c>
      <c r="J1730" s="11" t="s">
        <v>41</v>
      </c>
      <c r="K1730" s="11">
        <v>16</v>
      </c>
      <c r="L1730" s="4" t="str">
        <f t="shared" ref="L1730:L1793" si="108">IF(K1730&lt;=5,"0-5",IF(K1730&lt;=10,"5-10",IF(K1730&lt;=15,"10-15",IF(K1730&lt;=20,"15-20",IF(K1730&lt;=25,"20-25",IF(K1730&lt;=30,"25-30",IF(K1730&lt;=35,"30-35","35-40")))))))</f>
        <v>15-20</v>
      </c>
      <c r="M1730" s="11" t="s">
        <v>42</v>
      </c>
      <c r="N1730" s="11">
        <v>3</v>
      </c>
      <c r="O1730" s="6" t="s">
        <v>53</v>
      </c>
      <c r="P1730" s="12" t="s">
        <v>54</v>
      </c>
      <c r="Q1730" s="30"/>
      <c r="R1730" s="30"/>
      <c r="S1730" s="26">
        <v>3</v>
      </c>
      <c r="T1730" s="30"/>
      <c r="U1730" s="30"/>
      <c r="V1730" s="30"/>
      <c r="W1730" s="30"/>
      <c r="X1730" s="30"/>
      <c r="Y1730" s="30"/>
      <c r="Z1730" s="30"/>
      <c r="AA1730" s="30"/>
      <c r="AB1730" s="30"/>
      <c r="AC1730" s="30"/>
      <c r="AD1730" s="30"/>
      <c r="AE1730" s="4">
        <f t="shared" ref="AE1730:AE1793" si="109">ROUND(((Q1730*2.5)+(R1730*7.5)+(S1730*15)+(T1730*25)+(U1730*35)+(V1730*45)+(W1730*55)+(X1730*65)+(Y1730*75)+(Z1730*85)+(AA1730*95)+(AB1730*105)+(AC1730*115)+(AD1730*195))/(SUM(Q1730:AD1730)),1)</f>
        <v>15</v>
      </c>
      <c r="AF1730" s="8">
        <f t="shared" ref="AF1730:AF1793" si="110">SUM(Q1730:AD1730)</f>
        <v>3</v>
      </c>
      <c r="AG1730" s="8">
        <v>168.18</v>
      </c>
      <c r="AH1730" s="4">
        <f t="shared" ref="AH1730:AI1793" si="111">AF1730/40</f>
        <v>7.4999999999999997E-2</v>
      </c>
      <c r="AI1730" s="4">
        <f t="shared" si="111"/>
        <v>4.2045000000000003</v>
      </c>
      <c r="AJ1730" s="13"/>
      <c r="AK1730" s="10">
        <f>Q1730*(0.026*(2.5^2.87))+R1730*(0.026*(7.5^2.87))+S1730*(0.0236*((15/1.1)^2.975))+T1730*(0.0236*((25/1.1)^2.975))+U1730*(0.0236*((35/1.1)^2.975))</f>
        <v>168.17503046777591</v>
      </c>
    </row>
    <row r="1731" spans="1:37" ht="12.75" customHeight="1">
      <c r="A1731" s="11">
        <v>129</v>
      </c>
      <c r="B1731" s="11">
        <v>8</v>
      </c>
      <c r="C1731" s="11">
        <v>2</v>
      </c>
      <c r="D1731" s="29">
        <v>39492</v>
      </c>
      <c r="E1731" s="6" t="s">
        <v>73</v>
      </c>
      <c r="F1731" s="4" t="s">
        <v>131</v>
      </c>
      <c r="G1731" s="11" t="s">
        <v>177</v>
      </c>
      <c r="H1731" s="11" t="s">
        <v>165</v>
      </c>
      <c r="I1731" s="11" t="s">
        <v>93</v>
      </c>
      <c r="J1731" s="11" t="s">
        <v>41</v>
      </c>
      <c r="K1731" s="11">
        <v>16</v>
      </c>
      <c r="L1731" s="4" t="str">
        <f t="shared" si="108"/>
        <v>15-20</v>
      </c>
      <c r="M1731" s="11" t="s">
        <v>42</v>
      </c>
      <c r="N1731" s="11">
        <v>4</v>
      </c>
      <c r="O1731" s="6" t="s">
        <v>79</v>
      </c>
      <c r="P1731" s="12" t="s">
        <v>54</v>
      </c>
      <c r="Q1731" s="30"/>
      <c r="R1731" s="30"/>
      <c r="S1731" s="26">
        <v>2</v>
      </c>
      <c r="T1731" s="30"/>
      <c r="U1731" s="30"/>
      <c r="V1731" s="30"/>
      <c r="W1731" s="30"/>
      <c r="X1731" s="30"/>
      <c r="Y1731" s="30"/>
      <c r="Z1731" s="30"/>
      <c r="AA1731" s="30"/>
      <c r="AB1731" s="30"/>
      <c r="AC1731" s="30"/>
      <c r="AD1731" s="30"/>
      <c r="AE1731" s="4">
        <f t="shared" si="109"/>
        <v>15</v>
      </c>
      <c r="AF1731" s="8">
        <f t="shared" si="110"/>
        <v>2</v>
      </c>
      <c r="AG1731" s="8">
        <v>137.32</v>
      </c>
      <c r="AH1731" s="4">
        <f t="shared" si="111"/>
        <v>0.05</v>
      </c>
      <c r="AI1731" s="4">
        <f t="shared" si="111"/>
        <v>3.4329999999999998</v>
      </c>
      <c r="AK1731" s="10">
        <f>Q1731*(0.024*(2.5^2.93))+R1731*(0.024*(7.5^2.93))+S1731*(0.0225*((15/1.03416)^3))+T1731*(0.0225*((25/1.03416)^3))+U1731*(0.0225*((35/1.03416)^3))</f>
        <v>137.31661325333042</v>
      </c>
    </row>
    <row r="1732" spans="1:37" ht="12.75" customHeight="1">
      <c r="A1732" s="11">
        <v>129</v>
      </c>
      <c r="B1732" s="11">
        <v>8</v>
      </c>
      <c r="C1732" s="11">
        <v>2</v>
      </c>
      <c r="D1732" s="29">
        <v>39492</v>
      </c>
      <c r="E1732" s="6" t="s">
        <v>73</v>
      </c>
      <c r="F1732" s="4" t="s">
        <v>131</v>
      </c>
      <c r="G1732" s="11" t="s">
        <v>177</v>
      </c>
      <c r="H1732" s="11" t="s">
        <v>165</v>
      </c>
      <c r="I1732" s="11" t="s">
        <v>93</v>
      </c>
      <c r="J1732" s="11" t="s">
        <v>41</v>
      </c>
      <c r="K1732" s="11">
        <v>16</v>
      </c>
      <c r="L1732" s="4" t="str">
        <f t="shared" si="108"/>
        <v>15-20</v>
      </c>
      <c r="M1732" s="11" t="s">
        <v>42</v>
      </c>
      <c r="N1732" s="11">
        <v>5</v>
      </c>
      <c r="O1732" s="4" t="s">
        <v>68</v>
      </c>
      <c r="P1732" s="6" t="s">
        <v>46</v>
      </c>
      <c r="Q1732" s="30"/>
      <c r="R1732" s="30"/>
      <c r="S1732" s="30"/>
      <c r="T1732" s="30">
        <v>1</v>
      </c>
      <c r="U1732" s="30"/>
      <c r="V1732" s="30"/>
      <c r="W1732" s="30"/>
      <c r="X1732" s="30"/>
      <c r="Y1732" s="30"/>
      <c r="Z1732" s="30"/>
      <c r="AA1732" s="30"/>
      <c r="AB1732" s="30"/>
      <c r="AC1732" s="30"/>
      <c r="AD1732" s="30"/>
      <c r="AE1732" s="4">
        <f t="shared" si="109"/>
        <v>25</v>
      </c>
      <c r="AF1732" s="8">
        <f t="shared" si="110"/>
        <v>1</v>
      </c>
      <c r="AG1732" s="8">
        <v>157.65</v>
      </c>
      <c r="AH1732" s="4">
        <f t="shared" si="111"/>
        <v>2.5000000000000001E-2</v>
      </c>
      <c r="AI1732" s="4">
        <f t="shared" si="111"/>
        <v>3.9412500000000001</v>
      </c>
      <c r="AK1732" s="10">
        <f>Q1732*(0.0208*((2.5/1.21)^3))+R1732*(0.0208*((7.5/1.21)^3))+S1732*(0.0208*((15/1.21)^3))+T1732*(0.0079*(25^3.076))+U1732*(0.0079*(35^3.076))</f>
        <v>157.64875958225977</v>
      </c>
    </row>
    <row r="1733" spans="1:37" ht="12.75" customHeight="1">
      <c r="A1733" s="11">
        <v>129</v>
      </c>
      <c r="B1733" s="11">
        <v>8</v>
      </c>
      <c r="C1733" s="11">
        <v>2</v>
      </c>
      <c r="D1733" s="29">
        <v>39492</v>
      </c>
      <c r="E1733" s="6" t="s">
        <v>73</v>
      </c>
      <c r="F1733" s="4" t="s">
        <v>131</v>
      </c>
      <c r="G1733" s="11" t="s">
        <v>177</v>
      </c>
      <c r="H1733" s="11" t="s">
        <v>165</v>
      </c>
      <c r="I1733" s="11" t="s">
        <v>93</v>
      </c>
      <c r="J1733" s="11" t="s">
        <v>41</v>
      </c>
      <c r="K1733" s="11">
        <v>16</v>
      </c>
      <c r="L1733" s="4" t="str">
        <f t="shared" si="108"/>
        <v>15-20</v>
      </c>
      <c r="M1733" s="11" t="s">
        <v>42</v>
      </c>
      <c r="N1733" s="11">
        <v>6</v>
      </c>
      <c r="O1733" s="12" t="s">
        <v>137</v>
      </c>
      <c r="P1733" s="6" t="s">
        <v>46</v>
      </c>
      <c r="Q1733" s="30">
        <v>1</v>
      </c>
      <c r="R1733" s="30"/>
      <c r="S1733" s="30"/>
      <c r="T1733" s="30"/>
      <c r="U1733" s="30"/>
      <c r="V1733" s="30"/>
      <c r="W1733" s="30"/>
      <c r="X1733" s="30"/>
      <c r="Y1733" s="30"/>
      <c r="Z1733" s="30"/>
      <c r="AA1733" s="30"/>
      <c r="AB1733" s="30"/>
      <c r="AC1733" s="30"/>
      <c r="AD1733" s="30"/>
      <c r="AE1733" s="4">
        <f t="shared" si="109"/>
        <v>2.5</v>
      </c>
      <c r="AF1733" s="8">
        <f t="shared" si="110"/>
        <v>1</v>
      </c>
      <c r="AG1733" s="8">
        <v>0.21</v>
      </c>
      <c r="AH1733" s="4">
        <f t="shared" si="111"/>
        <v>2.5000000000000001E-2</v>
      </c>
      <c r="AI1733" s="4">
        <f t="shared" si="111"/>
        <v>5.2499999999999995E-3</v>
      </c>
      <c r="AK1733" s="10">
        <f>Q1733*(0.0126*(2.5^3.0673))+R1733*(0.0126*(7.5^3.0673))+S1733*(0.0126*(15^3.0673))+T1733*(0.0126*(25^3.0673))+U1733*(0.0126*(35^3.0673))</f>
        <v>0.20939771281975608</v>
      </c>
    </row>
    <row r="1734" spans="1:37" ht="12.75" customHeight="1">
      <c r="A1734" s="11">
        <v>129</v>
      </c>
      <c r="B1734" s="11">
        <v>8</v>
      </c>
      <c r="C1734" s="11">
        <v>2</v>
      </c>
      <c r="D1734" s="31">
        <v>39492</v>
      </c>
      <c r="E1734" s="6" t="s">
        <v>73</v>
      </c>
      <c r="F1734" s="12" t="s">
        <v>131</v>
      </c>
      <c r="G1734" s="11" t="s">
        <v>177</v>
      </c>
      <c r="H1734" s="11" t="s">
        <v>165</v>
      </c>
      <c r="I1734" s="11" t="s">
        <v>93</v>
      </c>
      <c r="J1734" s="11" t="s">
        <v>41</v>
      </c>
      <c r="K1734" s="11">
        <v>16</v>
      </c>
      <c r="L1734" s="12" t="str">
        <f t="shared" si="108"/>
        <v>15-20</v>
      </c>
      <c r="M1734" s="11" t="s">
        <v>42</v>
      </c>
      <c r="N1734" s="11">
        <v>7</v>
      </c>
      <c r="O1734" s="12" t="s">
        <v>91</v>
      </c>
      <c r="P1734" s="12" t="s">
        <v>46</v>
      </c>
      <c r="Q1734" s="26">
        <v>1</v>
      </c>
      <c r="R1734" s="26"/>
      <c r="S1734" s="26"/>
      <c r="T1734" s="26"/>
      <c r="U1734" s="26"/>
      <c r="V1734" s="26"/>
      <c r="W1734" s="26"/>
      <c r="X1734" s="26"/>
      <c r="Y1734" s="26"/>
      <c r="Z1734" s="26"/>
      <c r="AA1734" s="26"/>
      <c r="AB1734" s="26"/>
      <c r="AC1734" s="26"/>
      <c r="AD1734" s="26"/>
      <c r="AE1734" s="12">
        <f t="shared" si="109"/>
        <v>2.5</v>
      </c>
      <c r="AF1734" s="16">
        <f t="shared" si="110"/>
        <v>1</v>
      </c>
      <c r="AG1734" s="16">
        <v>0.15</v>
      </c>
      <c r="AH1734" s="12">
        <f t="shared" si="111"/>
        <v>2.5000000000000001E-2</v>
      </c>
      <c r="AI1734" s="4">
        <f t="shared" si="111"/>
        <v>3.7499999999999999E-3</v>
      </c>
      <c r="AJ1734" s="12"/>
      <c r="AK1734" s="10">
        <f>Q1734*(0.0093*(2.5^3.03))</f>
        <v>0.14936236267050898</v>
      </c>
    </row>
    <row r="1735" spans="1:37" ht="12.75" customHeight="1">
      <c r="A1735" s="11">
        <v>129</v>
      </c>
      <c r="B1735" s="11">
        <v>8</v>
      </c>
      <c r="C1735" s="11">
        <v>2</v>
      </c>
      <c r="D1735" s="29">
        <v>39492</v>
      </c>
      <c r="E1735" s="6" t="s">
        <v>73</v>
      </c>
      <c r="F1735" s="4" t="s">
        <v>131</v>
      </c>
      <c r="G1735" s="11" t="s">
        <v>177</v>
      </c>
      <c r="H1735" s="11" t="s">
        <v>165</v>
      </c>
      <c r="I1735" s="11" t="s">
        <v>93</v>
      </c>
      <c r="J1735" s="11" t="s">
        <v>41</v>
      </c>
      <c r="K1735" s="11">
        <v>16</v>
      </c>
      <c r="L1735" s="4" t="str">
        <f t="shared" si="108"/>
        <v>15-20</v>
      </c>
      <c r="M1735" s="11" t="s">
        <v>42</v>
      </c>
      <c r="N1735" s="11">
        <v>8</v>
      </c>
      <c r="O1735" s="12" t="s">
        <v>86</v>
      </c>
      <c r="P1735" s="6" t="s">
        <v>44</v>
      </c>
      <c r="Q1735" s="30"/>
      <c r="R1735" s="30"/>
      <c r="S1735" s="30"/>
      <c r="T1735" s="30">
        <v>1</v>
      </c>
      <c r="U1735" s="30"/>
      <c r="V1735" s="30"/>
      <c r="W1735" s="30"/>
      <c r="X1735" s="30"/>
      <c r="Y1735" s="30"/>
      <c r="Z1735" s="30"/>
      <c r="AA1735" s="30"/>
      <c r="AB1735" s="30"/>
      <c r="AC1735" s="30"/>
      <c r="AD1735" s="30"/>
      <c r="AE1735" s="4">
        <f t="shared" si="109"/>
        <v>25</v>
      </c>
      <c r="AF1735" s="8">
        <f t="shared" si="110"/>
        <v>1</v>
      </c>
      <c r="AG1735" s="8">
        <v>128.81</v>
      </c>
      <c r="AH1735" s="4">
        <f t="shared" si="111"/>
        <v>2.5000000000000001E-2</v>
      </c>
      <c r="AI1735" s="4">
        <f t="shared" si="111"/>
        <v>3.2202500000000001</v>
      </c>
      <c r="AJ1735" s="11"/>
      <c r="AK1735" s="10">
        <f>S1735*(0.002*(15^3.44))+T1735*(0.002*(25^3.44))+U1735*(0.002*(35^3.44))</f>
        <v>128.80823386167029</v>
      </c>
    </row>
    <row r="1736" spans="1:37" ht="12.75" customHeight="1">
      <c r="A1736" s="11">
        <v>129</v>
      </c>
      <c r="B1736" s="11">
        <v>8</v>
      </c>
      <c r="C1736" s="11">
        <v>2</v>
      </c>
      <c r="D1736" s="29">
        <v>39492</v>
      </c>
      <c r="E1736" s="6" t="s">
        <v>73</v>
      </c>
      <c r="F1736" s="4" t="s">
        <v>131</v>
      </c>
      <c r="G1736" s="11" t="s">
        <v>177</v>
      </c>
      <c r="H1736" s="11" t="s">
        <v>165</v>
      </c>
      <c r="I1736" s="11" t="s">
        <v>93</v>
      </c>
      <c r="J1736" s="11" t="s">
        <v>41</v>
      </c>
      <c r="K1736" s="11">
        <v>16</v>
      </c>
      <c r="L1736" s="4" t="str">
        <f t="shared" si="108"/>
        <v>15-20</v>
      </c>
      <c r="M1736" s="11" t="s">
        <v>42</v>
      </c>
      <c r="N1736" s="11">
        <v>9</v>
      </c>
      <c r="O1736" s="4" t="s">
        <v>66</v>
      </c>
      <c r="P1736" s="12" t="s">
        <v>46</v>
      </c>
      <c r="Q1736" s="30">
        <v>1</v>
      </c>
      <c r="R1736" s="30"/>
      <c r="S1736" s="30"/>
      <c r="T1736" s="30"/>
      <c r="U1736" s="30"/>
      <c r="V1736" s="30"/>
      <c r="W1736" s="30"/>
      <c r="X1736" s="30"/>
      <c r="Y1736" s="30"/>
      <c r="Z1736" s="30"/>
      <c r="AA1736" s="30"/>
      <c r="AB1736" s="30"/>
      <c r="AC1736" s="30"/>
      <c r="AD1736" s="30"/>
      <c r="AE1736" s="4">
        <f t="shared" si="109"/>
        <v>2.5</v>
      </c>
      <c r="AF1736" s="8">
        <f t="shared" si="110"/>
        <v>1</v>
      </c>
      <c r="AG1736" s="8">
        <v>0.28000000000000003</v>
      </c>
      <c r="AH1736" s="4">
        <f t="shared" si="111"/>
        <v>2.5000000000000001E-2</v>
      </c>
      <c r="AI1736" s="4">
        <f t="shared" si="111"/>
        <v>7.000000000000001E-3</v>
      </c>
      <c r="AK1736" s="10">
        <f>Q1736*(0.0213*(2.5^2.8235))+R1736*(0.0213*(7.5^2.8235))</f>
        <v>0.28311522044385118</v>
      </c>
    </row>
    <row r="1737" spans="1:37" ht="12.75" customHeight="1">
      <c r="A1737" s="11">
        <v>129</v>
      </c>
      <c r="B1737" s="11">
        <v>8</v>
      </c>
      <c r="C1737" s="11">
        <v>2</v>
      </c>
      <c r="D1737" s="29">
        <v>39492</v>
      </c>
      <c r="E1737" s="6" t="s">
        <v>73</v>
      </c>
      <c r="F1737" s="4" t="s">
        <v>131</v>
      </c>
      <c r="G1737" s="11" t="s">
        <v>177</v>
      </c>
      <c r="H1737" s="11" t="s">
        <v>165</v>
      </c>
      <c r="I1737" s="11" t="s">
        <v>93</v>
      </c>
      <c r="J1737" s="11" t="s">
        <v>41</v>
      </c>
      <c r="K1737" s="11">
        <v>16</v>
      </c>
      <c r="L1737" s="4" t="str">
        <f t="shared" si="108"/>
        <v>15-20</v>
      </c>
      <c r="M1737" s="11" t="s">
        <v>42</v>
      </c>
      <c r="N1737" s="11">
        <v>10</v>
      </c>
      <c r="O1737" s="4" t="s">
        <v>72</v>
      </c>
      <c r="P1737" s="6" t="s">
        <v>46</v>
      </c>
      <c r="Q1737" s="30"/>
      <c r="R1737" s="30">
        <v>1</v>
      </c>
      <c r="S1737" s="30"/>
      <c r="T1737" s="30"/>
      <c r="U1737" s="30"/>
      <c r="V1737" s="30"/>
      <c r="W1737" s="30"/>
      <c r="X1737" s="30"/>
      <c r="Y1737" s="30"/>
      <c r="Z1737" s="30"/>
      <c r="AA1737" s="30"/>
      <c r="AB1737" s="30"/>
      <c r="AC1737" s="30"/>
      <c r="AD1737" s="30"/>
      <c r="AE1737" s="4">
        <f t="shared" si="109"/>
        <v>7.5</v>
      </c>
      <c r="AF1737" s="8">
        <f t="shared" si="110"/>
        <v>1</v>
      </c>
      <c r="AG1737" s="8">
        <v>5.81</v>
      </c>
      <c r="AH1737" s="4">
        <f t="shared" si="111"/>
        <v>2.5000000000000001E-2</v>
      </c>
      <c r="AI1737" s="4">
        <f t="shared" si="111"/>
        <v>0.14524999999999999</v>
      </c>
      <c r="AK1737" s="10">
        <f>Q1737*(0.0128*(2.5^3.036))+R1737*(0.0128*(7.5^3.036))+S1737*(0.0128*(15^3.036))</f>
        <v>5.8062531280003862</v>
      </c>
    </row>
    <row r="1738" spans="1:37" ht="12.75" customHeight="1">
      <c r="A1738" s="11">
        <v>130</v>
      </c>
      <c r="B1738" s="11">
        <v>8</v>
      </c>
      <c r="C1738" s="11">
        <v>2</v>
      </c>
      <c r="D1738" s="29">
        <v>39492</v>
      </c>
      <c r="E1738" s="6" t="s">
        <v>73</v>
      </c>
      <c r="F1738" s="4" t="s">
        <v>131</v>
      </c>
      <c r="G1738" s="11" t="s">
        <v>177</v>
      </c>
      <c r="H1738" s="11" t="s">
        <v>165</v>
      </c>
      <c r="I1738" s="11" t="s">
        <v>93</v>
      </c>
      <c r="J1738" s="11" t="s">
        <v>41</v>
      </c>
      <c r="K1738" s="11">
        <v>12</v>
      </c>
      <c r="L1738" s="4" t="str">
        <f t="shared" si="108"/>
        <v>10-15</v>
      </c>
      <c r="M1738" s="11" t="s">
        <v>42</v>
      </c>
      <c r="N1738" s="11">
        <v>1</v>
      </c>
      <c r="O1738" s="4" t="s">
        <v>59</v>
      </c>
      <c r="P1738" s="6" t="s">
        <v>46</v>
      </c>
      <c r="Q1738" s="26">
        <v>9</v>
      </c>
      <c r="R1738" s="30">
        <v>2</v>
      </c>
      <c r="S1738" s="26">
        <v>1</v>
      </c>
      <c r="T1738" s="30"/>
      <c r="U1738" s="30"/>
      <c r="V1738" s="30"/>
      <c r="W1738" s="30"/>
      <c r="X1738" s="30"/>
      <c r="Y1738" s="30"/>
      <c r="Z1738" s="30"/>
      <c r="AA1738" s="30"/>
      <c r="AB1738" s="30"/>
      <c r="AC1738" s="30"/>
      <c r="AD1738" s="30"/>
      <c r="AE1738" s="4">
        <f t="shared" si="109"/>
        <v>4.4000000000000004</v>
      </c>
      <c r="AF1738" s="8">
        <f t="shared" si="110"/>
        <v>12</v>
      </c>
      <c r="AG1738" s="8">
        <v>48.37</v>
      </c>
      <c r="AH1738" s="4">
        <f t="shared" si="111"/>
        <v>0.3</v>
      </c>
      <c r="AI1738" s="4">
        <f t="shared" si="111"/>
        <v>1.2092499999999999</v>
      </c>
      <c r="AK1738" s="10">
        <f>Q1738*(0.0093*(2.5^3.07))+R1738*(0.0093*(7.5^3.07))+S1738*(0.0093*(15^3.07))+T1738*(0.0126*(25^3.0673))</f>
        <v>48.368678773589721</v>
      </c>
    </row>
    <row r="1739" spans="1:37" ht="12.75" customHeight="1">
      <c r="A1739" s="11">
        <v>130</v>
      </c>
      <c r="B1739" s="11">
        <v>8</v>
      </c>
      <c r="C1739" s="11">
        <v>2</v>
      </c>
      <c r="D1739" s="29">
        <v>39492</v>
      </c>
      <c r="E1739" s="6" t="s">
        <v>73</v>
      </c>
      <c r="F1739" s="4" t="s">
        <v>131</v>
      </c>
      <c r="G1739" s="11" t="s">
        <v>177</v>
      </c>
      <c r="H1739" s="11" t="s">
        <v>165</v>
      </c>
      <c r="I1739" s="11" t="s">
        <v>93</v>
      </c>
      <c r="J1739" s="11" t="s">
        <v>41</v>
      </c>
      <c r="K1739" s="11">
        <v>12</v>
      </c>
      <c r="L1739" s="4" t="str">
        <f t="shared" si="108"/>
        <v>10-15</v>
      </c>
      <c r="M1739" s="11" t="s">
        <v>42</v>
      </c>
      <c r="N1739" s="11">
        <v>2</v>
      </c>
      <c r="O1739" s="4" t="s">
        <v>87</v>
      </c>
      <c r="P1739" s="6" t="s">
        <v>46</v>
      </c>
      <c r="Q1739" s="30"/>
      <c r="R1739" s="30"/>
      <c r="S1739" s="30"/>
      <c r="T1739" s="30">
        <v>2</v>
      </c>
      <c r="U1739" s="30"/>
      <c r="V1739" s="30"/>
      <c r="W1739" s="30"/>
      <c r="X1739" s="30"/>
      <c r="Y1739" s="30"/>
      <c r="Z1739" s="30"/>
      <c r="AA1739" s="30"/>
      <c r="AB1739" s="30"/>
      <c r="AC1739" s="30"/>
      <c r="AD1739" s="30"/>
      <c r="AE1739" s="4">
        <f t="shared" si="109"/>
        <v>25</v>
      </c>
      <c r="AF1739" s="8">
        <f t="shared" si="110"/>
        <v>2</v>
      </c>
      <c r="AG1739" s="8">
        <v>497.86</v>
      </c>
      <c r="AH1739" s="4">
        <f t="shared" si="111"/>
        <v>0.05</v>
      </c>
      <c r="AI1739" s="4">
        <f t="shared" si="111"/>
        <v>12.4465</v>
      </c>
      <c r="AK1739" s="10">
        <f>Q1739*(0.0229*((2.5/1.08)^2.958))+R1739*(0.0229*((7.5/1.08)^2.958))+S1739*(0.0229*((15/1.08)^2.958))+T1739*(0.0229*((25/1.08)^2.958))+U1739*(0.0229*((35/1.08)^2.958))</f>
        <v>497.85692792138849</v>
      </c>
    </row>
    <row r="1740" spans="1:37" ht="12.75" customHeight="1">
      <c r="A1740" s="11">
        <v>130</v>
      </c>
      <c r="B1740" s="11">
        <v>8</v>
      </c>
      <c r="C1740" s="11">
        <v>2</v>
      </c>
      <c r="D1740" s="29">
        <v>39492</v>
      </c>
      <c r="E1740" s="6" t="s">
        <v>73</v>
      </c>
      <c r="F1740" s="4" t="s">
        <v>131</v>
      </c>
      <c r="G1740" s="11" t="s">
        <v>177</v>
      </c>
      <c r="H1740" s="11" t="s">
        <v>165</v>
      </c>
      <c r="I1740" s="11" t="s">
        <v>93</v>
      </c>
      <c r="J1740" s="11" t="s">
        <v>41</v>
      </c>
      <c r="K1740" s="11">
        <v>12</v>
      </c>
      <c r="L1740" s="4" t="str">
        <f t="shared" si="108"/>
        <v>10-15</v>
      </c>
      <c r="M1740" s="11" t="s">
        <v>42</v>
      </c>
      <c r="N1740" s="11">
        <v>3</v>
      </c>
      <c r="O1740" s="11" t="s">
        <v>179</v>
      </c>
      <c r="P1740" s="6" t="s">
        <v>63</v>
      </c>
      <c r="Q1740" s="30"/>
      <c r="R1740" s="30"/>
      <c r="S1740" s="30"/>
      <c r="T1740" s="30"/>
      <c r="U1740" s="30">
        <v>1</v>
      </c>
      <c r="V1740" s="30"/>
      <c r="W1740" s="30"/>
      <c r="X1740" s="30"/>
      <c r="Y1740" s="30"/>
      <c r="Z1740" s="30"/>
      <c r="AA1740" s="30"/>
      <c r="AB1740" s="30"/>
      <c r="AC1740" s="30"/>
      <c r="AD1740" s="30"/>
      <c r="AE1740" s="4">
        <f t="shared" si="109"/>
        <v>35</v>
      </c>
      <c r="AF1740" s="8">
        <f t="shared" si="110"/>
        <v>1</v>
      </c>
      <c r="AG1740" s="8">
        <v>10.37</v>
      </c>
      <c r="AH1740" s="4">
        <f t="shared" si="111"/>
        <v>2.5000000000000001E-2</v>
      </c>
      <c r="AI1740" s="4">
        <f t="shared" si="111"/>
        <v>0.25924999999999998</v>
      </c>
      <c r="AK1740" s="10">
        <f>U1740*(0.0011*(35^2.574))</f>
        <v>10.37107634627659</v>
      </c>
    </row>
    <row r="1741" spans="1:37" ht="12.75" customHeight="1">
      <c r="A1741" s="11">
        <v>130</v>
      </c>
      <c r="B1741" s="11">
        <v>8</v>
      </c>
      <c r="C1741" s="11">
        <v>2</v>
      </c>
      <c r="D1741" s="29">
        <v>39492</v>
      </c>
      <c r="E1741" s="6" t="s">
        <v>73</v>
      </c>
      <c r="F1741" s="4" t="s">
        <v>131</v>
      </c>
      <c r="G1741" s="11" t="s">
        <v>177</v>
      </c>
      <c r="H1741" s="11" t="s">
        <v>165</v>
      </c>
      <c r="I1741" s="11" t="s">
        <v>93</v>
      </c>
      <c r="J1741" s="11" t="s">
        <v>41</v>
      </c>
      <c r="K1741" s="11">
        <v>12</v>
      </c>
      <c r="L1741" s="4" t="str">
        <f t="shared" si="108"/>
        <v>10-15</v>
      </c>
      <c r="M1741" s="11" t="s">
        <v>42</v>
      </c>
      <c r="N1741" s="11">
        <v>4</v>
      </c>
      <c r="O1741" s="4" t="s">
        <v>83</v>
      </c>
      <c r="P1741" s="6" t="s">
        <v>84</v>
      </c>
      <c r="Q1741" s="30"/>
      <c r="R1741" s="30">
        <v>2</v>
      </c>
      <c r="S1741" s="30"/>
      <c r="T1741" s="30"/>
      <c r="U1741" s="30"/>
      <c r="V1741" s="30"/>
      <c r="W1741" s="30"/>
      <c r="X1741" s="30"/>
      <c r="Y1741" s="30"/>
      <c r="Z1741" s="30"/>
      <c r="AA1741" s="30"/>
      <c r="AB1741" s="30"/>
      <c r="AC1741" s="30"/>
      <c r="AD1741" s="30"/>
      <c r="AE1741" s="4">
        <f t="shared" si="109"/>
        <v>7.5</v>
      </c>
      <c r="AF1741" s="8">
        <f t="shared" si="110"/>
        <v>2</v>
      </c>
      <c r="AG1741" s="8">
        <v>24.61</v>
      </c>
      <c r="AH1741" s="4">
        <f t="shared" si="111"/>
        <v>0.05</v>
      </c>
      <c r="AI1741" s="4">
        <f t="shared" si="111"/>
        <v>0.61524999999999996</v>
      </c>
      <c r="AK1741" s="10">
        <f>Q1741*(0.0349*(2.5^2.9109))+R1741*(0.0349*(7.5^2.9109))+S1741*(0.0349*(15^2.9109))</f>
        <v>24.60771307139456</v>
      </c>
    </row>
    <row r="1742" spans="1:37" ht="12.75" customHeight="1">
      <c r="A1742" s="11">
        <v>130</v>
      </c>
      <c r="B1742" s="11">
        <v>8</v>
      </c>
      <c r="C1742" s="11">
        <v>2</v>
      </c>
      <c r="D1742" s="29">
        <v>39492</v>
      </c>
      <c r="E1742" s="6" t="s">
        <v>73</v>
      </c>
      <c r="F1742" s="4" t="s">
        <v>131</v>
      </c>
      <c r="G1742" s="11" t="s">
        <v>177</v>
      </c>
      <c r="H1742" s="11" t="s">
        <v>165</v>
      </c>
      <c r="I1742" s="11" t="s">
        <v>93</v>
      </c>
      <c r="J1742" s="11" t="s">
        <v>41</v>
      </c>
      <c r="K1742" s="11">
        <v>12</v>
      </c>
      <c r="L1742" s="4" t="str">
        <f t="shared" si="108"/>
        <v>10-15</v>
      </c>
      <c r="M1742" s="11" t="s">
        <v>42</v>
      </c>
      <c r="N1742" s="11">
        <v>5</v>
      </c>
      <c r="O1742" s="12" t="s">
        <v>137</v>
      </c>
      <c r="P1742" s="6" t="s">
        <v>46</v>
      </c>
      <c r="Q1742" s="30"/>
      <c r="R1742" s="30"/>
      <c r="S1742" s="30"/>
      <c r="T1742" s="30">
        <v>1</v>
      </c>
      <c r="U1742" s="30"/>
      <c r="V1742" s="30"/>
      <c r="W1742" s="30"/>
      <c r="X1742" s="30"/>
      <c r="Y1742" s="30"/>
      <c r="Z1742" s="30"/>
      <c r="AA1742" s="30"/>
      <c r="AB1742" s="30"/>
      <c r="AC1742" s="30"/>
      <c r="AD1742" s="30"/>
      <c r="AE1742" s="4">
        <f t="shared" si="109"/>
        <v>25</v>
      </c>
      <c r="AF1742" s="8">
        <f t="shared" si="110"/>
        <v>1</v>
      </c>
      <c r="AG1742" s="8">
        <v>244.5</v>
      </c>
      <c r="AH1742" s="4">
        <f t="shared" si="111"/>
        <v>2.5000000000000001E-2</v>
      </c>
      <c r="AI1742" s="4">
        <f t="shared" si="111"/>
        <v>6.1124999999999998</v>
      </c>
      <c r="AK1742" s="10">
        <f>Q1742*(0.0126*(2.5^3.0673))+R1742*(0.0126*(7.5^3.0673))+S1742*(0.0126*(15^3.0673))+T1742*(0.0126*(25^3.0673))+U1742*(0.0126*(35^3.0673))</f>
        <v>244.49609871054292</v>
      </c>
    </row>
    <row r="1743" spans="1:37" ht="12.75" customHeight="1">
      <c r="A1743" s="11">
        <v>130</v>
      </c>
      <c r="B1743" s="11">
        <v>8</v>
      </c>
      <c r="C1743" s="11">
        <v>2</v>
      </c>
      <c r="D1743" s="29">
        <v>39492</v>
      </c>
      <c r="E1743" s="6" t="s">
        <v>73</v>
      </c>
      <c r="F1743" s="4" t="s">
        <v>131</v>
      </c>
      <c r="G1743" s="11" t="s">
        <v>177</v>
      </c>
      <c r="H1743" s="11" t="s">
        <v>165</v>
      </c>
      <c r="I1743" s="11" t="s">
        <v>93</v>
      </c>
      <c r="J1743" s="11" t="s">
        <v>41</v>
      </c>
      <c r="K1743" s="11">
        <v>12</v>
      </c>
      <c r="L1743" s="4" t="str">
        <f t="shared" si="108"/>
        <v>10-15</v>
      </c>
      <c r="M1743" s="11" t="s">
        <v>42</v>
      </c>
      <c r="N1743" s="11">
        <v>6</v>
      </c>
      <c r="O1743" s="4" t="s">
        <v>47</v>
      </c>
      <c r="P1743" s="12" t="s">
        <v>48</v>
      </c>
      <c r="Q1743" s="30">
        <v>13</v>
      </c>
      <c r="R1743" s="30"/>
      <c r="S1743" s="30"/>
      <c r="T1743" s="30"/>
      <c r="U1743" s="30"/>
      <c r="V1743" s="30"/>
      <c r="W1743" s="30"/>
      <c r="X1743" s="30"/>
      <c r="Y1743" s="30"/>
      <c r="Z1743" s="30"/>
      <c r="AA1743" s="30"/>
      <c r="AB1743" s="30"/>
      <c r="AC1743" s="30"/>
      <c r="AD1743" s="30"/>
      <c r="AE1743" s="4">
        <f t="shared" si="109"/>
        <v>2.5</v>
      </c>
      <c r="AF1743" s="8">
        <f t="shared" si="110"/>
        <v>13</v>
      </c>
      <c r="AG1743" s="8">
        <v>5.47</v>
      </c>
      <c r="AH1743" s="4">
        <f t="shared" si="111"/>
        <v>0.32500000000000001</v>
      </c>
      <c r="AI1743" s="4">
        <f t="shared" si="111"/>
        <v>0.13674999999999998</v>
      </c>
      <c r="AK1743" s="10">
        <f>Q1743*(0.0251*(2.5^3.076))+R1743*(0.0251*(7.5^3.076))+S1743*(0.0251*(15^3.076))</f>
        <v>5.4661373533205113</v>
      </c>
    </row>
    <row r="1744" spans="1:37" ht="12.75" customHeight="1">
      <c r="A1744" s="11">
        <v>130</v>
      </c>
      <c r="B1744" s="11">
        <v>8</v>
      </c>
      <c r="C1744" s="11">
        <v>2</v>
      </c>
      <c r="D1744" s="29">
        <v>39492</v>
      </c>
      <c r="E1744" s="6" t="s">
        <v>73</v>
      </c>
      <c r="F1744" s="4" t="s">
        <v>131</v>
      </c>
      <c r="G1744" s="11" t="s">
        <v>177</v>
      </c>
      <c r="H1744" s="11" t="s">
        <v>165</v>
      </c>
      <c r="I1744" s="11" t="s">
        <v>93</v>
      </c>
      <c r="J1744" s="11" t="s">
        <v>41</v>
      </c>
      <c r="K1744" s="11">
        <v>12</v>
      </c>
      <c r="L1744" s="4" t="str">
        <f t="shared" si="108"/>
        <v>10-15</v>
      </c>
      <c r="M1744" s="11" t="s">
        <v>42</v>
      </c>
      <c r="N1744" s="11">
        <v>7</v>
      </c>
      <c r="O1744" s="6" t="s">
        <v>53</v>
      </c>
      <c r="P1744" s="12" t="s">
        <v>54</v>
      </c>
      <c r="Q1744" s="30">
        <v>17</v>
      </c>
      <c r="R1744" s="30"/>
      <c r="S1744" s="30"/>
      <c r="T1744" s="30"/>
      <c r="U1744" s="30"/>
      <c r="V1744" s="30"/>
      <c r="W1744" s="30"/>
      <c r="X1744" s="30"/>
      <c r="Y1744" s="30"/>
      <c r="Z1744" s="30"/>
      <c r="AA1744" s="30"/>
      <c r="AB1744" s="30"/>
      <c r="AC1744" s="30"/>
      <c r="AD1744" s="30"/>
      <c r="AE1744" s="4">
        <f t="shared" si="109"/>
        <v>2.5</v>
      </c>
      <c r="AF1744" s="8">
        <f t="shared" si="110"/>
        <v>17</v>
      </c>
      <c r="AG1744" s="8">
        <v>6.13</v>
      </c>
      <c r="AH1744" s="4">
        <f t="shared" si="111"/>
        <v>0.42499999999999999</v>
      </c>
      <c r="AI1744" s="4">
        <f t="shared" si="111"/>
        <v>0.15325</v>
      </c>
      <c r="AK1744" s="10">
        <f>Q1744*(0.026*(2.5^2.87))+R1744*(0.026*(7.5^2.87))+S1744*(0.0236*((15/1.1)^2.975))+T1744*(0.0236*((25/1.1)^2.975))+U1744*(0.0236*((35/1.1)^2.975))</f>
        <v>6.1307004147407129</v>
      </c>
    </row>
    <row r="1745" spans="1:37" ht="12.75" customHeight="1">
      <c r="A1745" s="11">
        <v>130</v>
      </c>
      <c r="B1745" s="11">
        <v>8</v>
      </c>
      <c r="C1745" s="11">
        <v>2</v>
      </c>
      <c r="D1745" s="29">
        <v>39492</v>
      </c>
      <c r="E1745" s="6" t="s">
        <v>73</v>
      </c>
      <c r="F1745" s="4" t="s">
        <v>131</v>
      </c>
      <c r="G1745" s="11" t="s">
        <v>177</v>
      </c>
      <c r="H1745" s="11" t="s">
        <v>165</v>
      </c>
      <c r="I1745" s="11" t="s">
        <v>93</v>
      </c>
      <c r="J1745" s="11" t="s">
        <v>41</v>
      </c>
      <c r="K1745" s="11">
        <v>12</v>
      </c>
      <c r="L1745" s="4" t="str">
        <f t="shared" si="108"/>
        <v>10-15</v>
      </c>
      <c r="M1745" s="11" t="s">
        <v>42</v>
      </c>
      <c r="N1745" s="11">
        <v>8</v>
      </c>
      <c r="O1745" s="12" t="s">
        <v>135</v>
      </c>
      <c r="P1745" s="6" t="s">
        <v>46</v>
      </c>
      <c r="Q1745" s="30"/>
      <c r="R1745" s="30"/>
      <c r="S1745" s="30">
        <v>2</v>
      </c>
      <c r="T1745" s="30"/>
      <c r="U1745" s="30"/>
      <c r="V1745" s="30"/>
      <c r="W1745" s="30"/>
      <c r="X1745" s="30"/>
      <c r="Y1745" s="30"/>
      <c r="Z1745" s="30"/>
      <c r="AA1745" s="30"/>
      <c r="AB1745" s="30"/>
      <c r="AC1745" s="30"/>
      <c r="AD1745" s="30"/>
      <c r="AE1745" s="4">
        <f t="shared" si="109"/>
        <v>15</v>
      </c>
      <c r="AF1745" s="8">
        <f t="shared" si="110"/>
        <v>2</v>
      </c>
      <c r="AG1745" s="8">
        <v>102.05</v>
      </c>
      <c r="AH1745" s="4">
        <f t="shared" si="111"/>
        <v>0.05</v>
      </c>
      <c r="AI1745" s="4">
        <f t="shared" si="111"/>
        <v>2.55125</v>
      </c>
      <c r="AK1745" s="10">
        <f>Q1745*(0.0126*(2.5^3.0673))+R1745*(0.0126*(7.5^3.0673))+S1745*(0.0126*(15^3.0673))</f>
        <v>102.05287867926675</v>
      </c>
    </row>
    <row r="1746" spans="1:37" ht="12.75" customHeight="1">
      <c r="A1746" s="11">
        <v>130</v>
      </c>
      <c r="B1746" s="11">
        <v>8</v>
      </c>
      <c r="C1746" s="11">
        <v>2</v>
      </c>
      <c r="D1746" s="29">
        <v>39492</v>
      </c>
      <c r="E1746" s="6" t="s">
        <v>73</v>
      </c>
      <c r="F1746" s="4" t="s">
        <v>131</v>
      </c>
      <c r="G1746" s="11" t="s">
        <v>177</v>
      </c>
      <c r="H1746" s="11" t="s">
        <v>165</v>
      </c>
      <c r="I1746" s="11" t="s">
        <v>93</v>
      </c>
      <c r="J1746" s="11" t="s">
        <v>41</v>
      </c>
      <c r="K1746" s="11">
        <v>12</v>
      </c>
      <c r="L1746" s="4" t="str">
        <f t="shared" si="108"/>
        <v>10-15</v>
      </c>
      <c r="M1746" s="11" t="s">
        <v>42</v>
      </c>
      <c r="N1746" s="11">
        <v>9</v>
      </c>
      <c r="O1746" s="4" t="s">
        <v>60</v>
      </c>
      <c r="P1746" s="12" t="s">
        <v>48</v>
      </c>
      <c r="Q1746" s="30">
        <v>1</v>
      </c>
      <c r="R1746" s="30"/>
      <c r="S1746" s="30"/>
      <c r="T1746" s="30"/>
      <c r="U1746" s="30"/>
      <c r="V1746" s="30"/>
      <c r="W1746" s="30"/>
      <c r="X1746" s="30"/>
      <c r="Y1746" s="30"/>
      <c r="Z1746" s="30"/>
      <c r="AA1746" s="30"/>
      <c r="AB1746" s="30"/>
      <c r="AC1746" s="30"/>
      <c r="AD1746" s="30"/>
      <c r="AE1746" s="4">
        <f t="shared" si="109"/>
        <v>2.5</v>
      </c>
      <c r="AF1746" s="8">
        <f t="shared" si="110"/>
        <v>1</v>
      </c>
      <c r="AG1746" s="8">
        <v>0.28999999999999998</v>
      </c>
      <c r="AH1746" s="4">
        <f t="shared" si="111"/>
        <v>2.5000000000000001E-2</v>
      </c>
      <c r="AI1746" s="4">
        <f t="shared" si="111"/>
        <v>7.2499999999999995E-3</v>
      </c>
      <c r="AK1746" s="10">
        <f>Q1746*(0.0197*(2.5^2.9174))+R1746*(0.0197*(7.5^2.9174))+S1746*(0.0197*(15^2.9174))</f>
        <v>0.28537531735533872</v>
      </c>
    </row>
    <row r="1747" spans="1:37" ht="12.75" customHeight="1">
      <c r="A1747" s="11">
        <v>130</v>
      </c>
      <c r="B1747" s="11">
        <v>8</v>
      </c>
      <c r="C1747" s="11">
        <v>2</v>
      </c>
      <c r="D1747" s="29">
        <v>39492</v>
      </c>
      <c r="E1747" s="6" t="s">
        <v>73</v>
      </c>
      <c r="F1747" s="4" t="s">
        <v>131</v>
      </c>
      <c r="G1747" s="11" t="s">
        <v>177</v>
      </c>
      <c r="H1747" s="11" t="s">
        <v>165</v>
      </c>
      <c r="I1747" s="11" t="s">
        <v>93</v>
      </c>
      <c r="J1747" s="11" t="s">
        <v>41</v>
      </c>
      <c r="K1747" s="11">
        <v>12</v>
      </c>
      <c r="L1747" s="4" t="str">
        <f t="shared" si="108"/>
        <v>10-15</v>
      </c>
      <c r="M1747" s="11" t="s">
        <v>42</v>
      </c>
      <c r="N1747" s="11">
        <v>10</v>
      </c>
      <c r="O1747" s="12" t="s">
        <v>116</v>
      </c>
      <c r="P1747" s="6" t="s">
        <v>84</v>
      </c>
      <c r="Q1747" s="30"/>
      <c r="R1747" s="30">
        <v>1</v>
      </c>
      <c r="S1747" s="30"/>
      <c r="T1747" s="30"/>
      <c r="U1747" s="30"/>
      <c r="V1747" s="30"/>
      <c r="W1747" s="30"/>
      <c r="X1747" s="30"/>
      <c r="Y1747" s="30"/>
      <c r="Z1747" s="30"/>
      <c r="AA1747" s="30"/>
      <c r="AB1747" s="30"/>
      <c r="AC1747" s="30"/>
      <c r="AD1747" s="30"/>
      <c r="AE1747" s="4">
        <f t="shared" si="109"/>
        <v>7.5</v>
      </c>
      <c r="AF1747" s="8">
        <f t="shared" si="110"/>
        <v>1</v>
      </c>
      <c r="AG1747" s="8">
        <v>8.5500000000000007</v>
      </c>
      <c r="AH1747" s="4">
        <f t="shared" si="111"/>
        <v>2.5000000000000001E-2</v>
      </c>
      <c r="AI1747" s="4">
        <f t="shared" si="111"/>
        <v>0.21375000000000002</v>
      </c>
      <c r="AK1747" s="10">
        <f>Q1747*(0.0156*(2.5^3.13))+R1747*(0.0156*(7.5^3.13))</f>
        <v>8.551973624371902</v>
      </c>
    </row>
    <row r="1748" spans="1:37" ht="12.75" customHeight="1">
      <c r="A1748" s="11">
        <v>130</v>
      </c>
      <c r="B1748" s="11">
        <v>8</v>
      </c>
      <c r="C1748" s="11">
        <v>2</v>
      </c>
      <c r="D1748" s="29">
        <v>39492</v>
      </c>
      <c r="E1748" s="6" t="s">
        <v>73</v>
      </c>
      <c r="F1748" s="4" t="s">
        <v>131</v>
      </c>
      <c r="G1748" s="11" t="s">
        <v>177</v>
      </c>
      <c r="H1748" s="11" t="s">
        <v>165</v>
      </c>
      <c r="I1748" s="11" t="s">
        <v>93</v>
      </c>
      <c r="J1748" s="11" t="s">
        <v>41</v>
      </c>
      <c r="K1748" s="11">
        <v>12</v>
      </c>
      <c r="L1748" s="4" t="str">
        <f t="shared" si="108"/>
        <v>10-15</v>
      </c>
      <c r="M1748" s="11" t="s">
        <v>42</v>
      </c>
      <c r="N1748" s="11">
        <v>11</v>
      </c>
      <c r="O1748" s="12" t="s">
        <v>71</v>
      </c>
      <c r="P1748" s="6" t="s">
        <v>46</v>
      </c>
      <c r="Q1748" s="26">
        <v>8</v>
      </c>
      <c r="R1748" s="30"/>
      <c r="S1748" s="30"/>
      <c r="T1748" s="30"/>
      <c r="U1748" s="30"/>
      <c r="V1748" s="30"/>
      <c r="W1748" s="30"/>
      <c r="X1748" s="30"/>
      <c r="Y1748" s="30"/>
      <c r="Z1748" s="30"/>
      <c r="AA1748" s="30"/>
      <c r="AB1748" s="30"/>
      <c r="AC1748" s="30"/>
      <c r="AD1748" s="30"/>
      <c r="AE1748" s="4">
        <f t="shared" si="109"/>
        <v>2.5</v>
      </c>
      <c r="AF1748" s="8">
        <f t="shared" si="110"/>
        <v>8</v>
      </c>
      <c r="AG1748" s="8">
        <v>1.1100000000000001</v>
      </c>
      <c r="AH1748" s="4">
        <f t="shared" si="111"/>
        <v>0.2</v>
      </c>
      <c r="AI1748" s="4">
        <f t="shared" si="111"/>
        <v>2.7750000000000004E-2</v>
      </c>
      <c r="AK1748" s="10">
        <f>Q1748*(0.0089*(2.5^3))+R1748*(0.0089*(7.5^3))</f>
        <v>1.1125</v>
      </c>
    </row>
    <row r="1749" spans="1:37" ht="12.75" customHeight="1">
      <c r="A1749" s="11">
        <v>130</v>
      </c>
      <c r="B1749" s="11">
        <v>8</v>
      </c>
      <c r="C1749" s="11">
        <v>2</v>
      </c>
      <c r="D1749" s="29">
        <v>39492</v>
      </c>
      <c r="E1749" s="6" t="s">
        <v>73</v>
      </c>
      <c r="F1749" s="4" t="s">
        <v>131</v>
      </c>
      <c r="G1749" s="11" t="s">
        <v>177</v>
      </c>
      <c r="H1749" s="11" t="s">
        <v>165</v>
      </c>
      <c r="I1749" s="11" t="s">
        <v>93</v>
      </c>
      <c r="J1749" s="11" t="s">
        <v>41</v>
      </c>
      <c r="K1749" s="11">
        <v>12</v>
      </c>
      <c r="L1749" s="4" t="str">
        <f t="shared" si="108"/>
        <v>10-15</v>
      </c>
      <c r="M1749" s="11" t="s">
        <v>42</v>
      </c>
      <c r="N1749" s="11">
        <v>12</v>
      </c>
      <c r="O1749" s="12" t="s">
        <v>70</v>
      </c>
      <c r="P1749" s="6" t="s">
        <v>54</v>
      </c>
      <c r="Q1749" s="26">
        <v>1</v>
      </c>
      <c r="R1749" s="30"/>
      <c r="S1749" s="30"/>
      <c r="T1749" s="30"/>
      <c r="U1749" s="30"/>
      <c r="V1749" s="30"/>
      <c r="W1749" s="30"/>
      <c r="X1749" s="30"/>
      <c r="Y1749" s="30"/>
      <c r="Z1749" s="30"/>
      <c r="AA1749" s="30"/>
      <c r="AB1749" s="30"/>
      <c r="AC1749" s="30"/>
      <c r="AD1749" s="30"/>
      <c r="AE1749" s="4">
        <f t="shared" si="109"/>
        <v>2.5</v>
      </c>
      <c r="AF1749" s="8">
        <f t="shared" si="110"/>
        <v>1</v>
      </c>
      <c r="AG1749" s="8">
        <v>0.26</v>
      </c>
      <c r="AH1749" s="4">
        <f t="shared" si="111"/>
        <v>2.5000000000000001E-2</v>
      </c>
      <c r="AI1749" s="4">
        <f t="shared" si="111"/>
        <v>6.5000000000000006E-3</v>
      </c>
      <c r="AK1749" s="10">
        <f>Q1749*(0.0162*(2.5^3.0252))+R1749*(0.0162*(7.5^3.0252))</f>
        <v>0.25903779153143841</v>
      </c>
    </row>
    <row r="1750" spans="1:37" ht="12.75" customHeight="1">
      <c r="A1750" s="11">
        <v>130</v>
      </c>
      <c r="B1750" s="11">
        <v>8</v>
      </c>
      <c r="C1750" s="11">
        <v>2</v>
      </c>
      <c r="D1750" s="29">
        <v>39492</v>
      </c>
      <c r="E1750" s="6" t="s">
        <v>73</v>
      </c>
      <c r="F1750" s="4" t="s">
        <v>131</v>
      </c>
      <c r="G1750" s="11" t="s">
        <v>177</v>
      </c>
      <c r="H1750" s="11" t="s">
        <v>165</v>
      </c>
      <c r="I1750" s="11" t="s">
        <v>93</v>
      </c>
      <c r="J1750" s="11" t="s">
        <v>41</v>
      </c>
      <c r="K1750" s="11">
        <v>12</v>
      </c>
      <c r="L1750" s="4" t="str">
        <f t="shared" si="108"/>
        <v>10-15</v>
      </c>
      <c r="M1750" s="11" t="s">
        <v>42</v>
      </c>
      <c r="N1750" s="11">
        <v>13</v>
      </c>
      <c r="O1750" s="4" t="s">
        <v>66</v>
      </c>
      <c r="P1750" s="12" t="s">
        <v>46</v>
      </c>
      <c r="Q1750" s="26">
        <v>1</v>
      </c>
      <c r="R1750" s="30"/>
      <c r="S1750" s="30"/>
      <c r="T1750" s="30"/>
      <c r="U1750" s="30"/>
      <c r="V1750" s="30"/>
      <c r="W1750" s="30"/>
      <c r="X1750" s="30"/>
      <c r="Y1750" s="30"/>
      <c r="Z1750" s="30"/>
      <c r="AA1750" s="30"/>
      <c r="AB1750" s="30"/>
      <c r="AC1750" s="30"/>
      <c r="AD1750" s="30"/>
      <c r="AE1750" s="4">
        <f t="shared" si="109"/>
        <v>2.5</v>
      </c>
      <c r="AF1750" s="8">
        <f t="shared" si="110"/>
        <v>1</v>
      </c>
      <c r="AG1750" s="8">
        <v>0.28000000000000003</v>
      </c>
      <c r="AH1750" s="4">
        <f t="shared" si="111"/>
        <v>2.5000000000000001E-2</v>
      </c>
      <c r="AI1750" s="4">
        <f t="shared" si="111"/>
        <v>7.000000000000001E-3</v>
      </c>
      <c r="AK1750" s="10">
        <f>Q1750*(0.0213*(2.5^2.8235))+R1750*(0.0213*(7.5^2.8235))</f>
        <v>0.28311522044385118</v>
      </c>
    </row>
    <row r="1751" spans="1:37" ht="12.75" customHeight="1">
      <c r="A1751" s="11">
        <v>130</v>
      </c>
      <c r="B1751" s="11">
        <v>8</v>
      </c>
      <c r="C1751" s="11">
        <v>2</v>
      </c>
      <c r="D1751" s="29">
        <v>39492</v>
      </c>
      <c r="E1751" s="6" t="s">
        <v>73</v>
      </c>
      <c r="F1751" s="4" t="s">
        <v>131</v>
      </c>
      <c r="G1751" s="11" t="s">
        <v>177</v>
      </c>
      <c r="H1751" s="11" t="s">
        <v>165</v>
      </c>
      <c r="I1751" s="11" t="s">
        <v>93</v>
      </c>
      <c r="J1751" s="11" t="s">
        <v>41</v>
      </c>
      <c r="K1751" s="11">
        <v>12</v>
      </c>
      <c r="L1751" s="4" t="str">
        <f t="shared" si="108"/>
        <v>10-15</v>
      </c>
      <c r="M1751" s="11" t="s">
        <v>42</v>
      </c>
      <c r="N1751" s="11">
        <v>14</v>
      </c>
      <c r="O1751" s="13" t="s">
        <v>97</v>
      </c>
      <c r="P1751" s="12" t="s">
        <v>46</v>
      </c>
      <c r="Q1751" s="30"/>
      <c r="R1751" s="30">
        <v>1</v>
      </c>
      <c r="S1751" s="30"/>
      <c r="T1751" s="30"/>
      <c r="U1751" s="30"/>
      <c r="V1751" s="30"/>
      <c r="W1751" s="30"/>
      <c r="X1751" s="30"/>
      <c r="Y1751" s="30"/>
      <c r="Z1751" s="30"/>
      <c r="AA1751" s="30"/>
      <c r="AB1751" s="30"/>
      <c r="AC1751" s="30"/>
      <c r="AD1751" s="30"/>
      <c r="AE1751" s="4">
        <f t="shared" si="109"/>
        <v>7.5</v>
      </c>
      <c r="AF1751" s="8">
        <f t="shared" si="110"/>
        <v>1</v>
      </c>
      <c r="AG1751" s="8">
        <v>2.59</v>
      </c>
      <c r="AH1751" s="4">
        <f t="shared" si="111"/>
        <v>2.5000000000000001E-2</v>
      </c>
      <c r="AI1751" s="4">
        <f t="shared" si="111"/>
        <v>6.4750000000000002E-2</v>
      </c>
      <c r="AK1751" s="10">
        <f>Q1751*(0.0026*(2.5^3.427))+R1751*(0.0026*(7.5^3.427))+S1751*(0.0026*(15^3.427))</f>
        <v>2.593034515359999</v>
      </c>
    </row>
    <row r="1752" spans="1:37" ht="12.75" customHeight="1">
      <c r="A1752" s="11">
        <v>131</v>
      </c>
      <c r="B1752" s="11">
        <v>8</v>
      </c>
      <c r="C1752" s="11">
        <v>2</v>
      </c>
      <c r="D1752" s="31">
        <v>39492</v>
      </c>
      <c r="E1752" s="6" t="s">
        <v>73</v>
      </c>
      <c r="F1752" s="12" t="s">
        <v>131</v>
      </c>
      <c r="G1752" s="11" t="s">
        <v>177</v>
      </c>
      <c r="H1752" s="11" t="s">
        <v>165</v>
      </c>
      <c r="I1752" s="11" t="s">
        <v>151</v>
      </c>
      <c r="J1752" s="11" t="s">
        <v>41</v>
      </c>
      <c r="K1752" s="11">
        <v>7</v>
      </c>
      <c r="L1752" s="12" t="str">
        <f t="shared" si="108"/>
        <v>5-10</v>
      </c>
      <c r="M1752" s="11" t="s">
        <v>42</v>
      </c>
      <c r="N1752" s="11">
        <v>1</v>
      </c>
      <c r="O1752" s="12" t="s">
        <v>107</v>
      </c>
      <c r="P1752" s="6" t="s">
        <v>54</v>
      </c>
      <c r="Q1752" s="26"/>
      <c r="R1752" s="26"/>
      <c r="S1752" s="26"/>
      <c r="T1752" s="26">
        <v>3</v>
      </c>
      <c r="U1752" s="26"/>
      <c r="V1752" s="26"/>
      <c r="W1752" s="26"/>
      <c r="X1752" s="26"/>
      <c r="Y1752" s="26"/>
      <c r="Z1752" s="26"/>
      <c r="AA1752" s="26"/>
      <c r="AB1752" s="26"/>
      <c r="AC1752" s="26"/>
      <c r="AD1752" s="26"/>
      <c r="AE1752" s="12">
        <f t="shared" si="109"/>
        <v>25</v>
      </c>
      <c r="AF1752" s="16">
        <f t="shared" si="110"/>
        <v>3</v>
      </c>
      <c r="AG1752" s="16">
        <v>823.54</v>
      </c>
      <c r="AH1752" s="12">
        <f t="shared" si="111"/>
        <v>7.4999999999999997E-2</v>
      </c>
      <c r="AI1752" s="4">
        <f t="shared" si="111"/>
        <v>20.5885</v>
      </c>
      <c r="AJ1752" s="12"/>
      <c r="AK1752" s="10">
        <f>R1752*(0.0144*(7.5^3.1))+S1752*(0.0162*(15^3.0252))+T1752*(0.0162*(25^3.0252))+U1752*(0.0162*(35^3.0252))+V1752*(0.0162*(45^3.0252))</f>
        <v>823.53940352189329</v>
      </c>
    </row>
    <row r="1753" spans="1:37" ht="12.75" customHeight="1">
      <c r="A1753" s="11">
        <v>131</v>
      </c>
      <c r="B1753" s="11">
        <v>8</v>
      </c>
      <c r="C1753" s="11">
        <v>2</v>
      </c>
      <c r="D1753" s="29">
        <v>39492</v>
      </c>
      <c r="E1753" s="6" t="s">
        <v>73</v>
      </c>
      <c r="F1753" s="4" t="s">
        <v>131</v>
      </c>
      <c r="G1753" s="11" t="s">
        <v>177</v>
      </c>
      <c r="H1753" s="11" t="s">
        <v>165</v>
      </c>
      <c r="I1753" s="11" t="s">
        <v>151</v>
      </c>
      <c r="J1753" s="11" t="s">
        <v>41</v>
      </c>
      <c r="K1753" s="11">
        <v>7</v>
      </c>
      <c r="L1753" s="4" t="str">
        <f t="shared" si="108"/>
        <v>5-10</v>
      </c>
      <c r="M1753" s="11" t="s">
        <v>42</v>
      </c>
      <c r="N1753" s="11">
        <v>2</v>
      </c>
      <c r="O1753" s="4" t="s">
        <v>78</v>
      </c>
      <c r="P1753" s="12" t="s">
        <v>44</v>
      </c>
      <c r="Q1753" s="30"/>
      <c r="R1753" s="30"/>
      <c r="S1753" s="30"/>
      <c r="T1753" s="30"/>
      <c r="U1753" s="30">
        <v>50</v>
      </c>
      <c r="V1753" s="30"/>
      <c r="W1753" s="30"/>
      <c r="X1753" s="30"/>
      <c r="Y1753" s="30"/>
      <c r="Z1753" s="30"/>
      <c r="AA1753" s="30"/>
      <c r="AB1753" s="30"/>
      <c r="AC1753" s="30"/>
      <c r="AD1753" s="30"/>
      <c r="AE1753" s="4">
        <f t="shared" si="109"/>
        <v>35</v>
      </c>
      <c r="AF1753" s="8">
        <f t="shared" si="110"/>
        <v>50</v>
      </c>
      <c r="AG1753" s="8">
        <v>24992.400000000001</v>
      </c>
      <c r="AH1753" s="4">
        <f t="shared" si="111"/>
        <v>1.25</v>
      </c>
      <c r="AI1753" s="4">
        <f t="shared" si="111"/>
        <v>624.81000000000006</v>
      </c>
      <c r="AK1753" s="10">
        <f>T1753*(0.0524*((25/1.16064)^2.69))+U1753*(0.0524*((35/1.16064)^2.69))</f>
        <v>24992.400077831349</v>
      </c>
    </row>
    <row r="1754" spans="1:37" ht="12.75" customHeight="1">
      <c r="A1754" s="11">
        <v>131</v>
      </c>
      <c r="B1754" s="11">
        <v>8</v>
      </c>
      <c r="C1754" s="11">
        <v>2</v>
      </c>
      <c r="D1754" s="29">
        <v>39492</v>
      </c>
      <c r="E1754" s="6" t="s">
        <v>73</v>
      </c>
      <c r="F1754" s="4" t="s">
        <v>131</v>
      </c>
      <c r="G1754" s="11" t="s">
        <v>177</v>
      </c>
      <c r="H1754" s="11" t="s">
        <v>165</v>
      </c>
      <c r="I1754" s="11" t="s">
        <v>151</v>
      </c>
      <c r="J1754" s="11" t="s">
        <v>41</v>
      </c>
      <c r="K1754" s="11">
        <v>7</v>
      </c>
      <c r="L1754" s="4" t="str">
        <f t="shared" si="108"/>
        <v>5-10</v>
      </c>
      <c r="M1754" s="11" t="s">
        <v>42</v>
      </c>
      <c r="N1754" s="11">
        <v>3</v>
      </c>
      <c r="O1754" s="12" t="s">
        <v>71</v>
      </c>
      <c r="P1754" s="6" t="s">
        <v>46</v>
      </c>
      <c r="Q1754" s="30">
        <v>15</v>
      </c>
      <c r="R1754" s="30"/>
      <c r="S1754" s="30"/>
      <c r="T1754" s="30"/>
      <c r="U1754" s="30"/>
      <c r="V1754" s="30"/>
      <c r="W1754" s="30"/>
      <c r="X1754" s="30"/>
      <c r="Y1754" s="30"/>
      <c r="Z1754" s="30"/>
      <c r="AA1754" s="30"/>
      <c r="AB1754" s="30"/>
      <c r="AC1754" s="30"/>
      <c r="AD1754" s="30"/>
      <c r="AE1754" s="4">
        <f t="shared" si="109"/>
        <v>2.5</v>
      </c>
      <c r="AF1754" s="8">
        <f t="shared" si="110"/>
        <v>15</v>
      </c>
      <c r="AG1754" s="8">
        <v>2.09</v>
      </c>
      <c r="AH1754" s="4">
        <f t="shared" si="111"/>
        <v>0.375</v>
      </c>
      <c r="AI1754" s="4">
        <f t="shared" si="111"/>
        <v>5.2249999999999998E-2</v>
      </c>
      <c r="AK1754" s="10">
        <f>Q1754*(0.0089*(2.5^3))+R1754*(0.0089*(7.5^3))</f>
        <v>2.0859375</v>
      </c>
    </row>
    <row r="1755" spans="1:37" ht="12.75" customHeight="1">
      <c r="A1755" s="11">
        <v>131</v>
      </c>
      <c r="B1755" s="11">
        <v>8</v>
      </c>
      <c r="C1755" s="11">
        <v>2</v>
      </c>
      <c r="D1755" s="31">
        <v>39492</v>
      </c>
      <c r="E1755" s="6" t="s">
        <v>73</v>
      </c>
      <c r="F1755" s="12" t="s">
        <v>131</v>
      </c>
      <c r="G1755" s="11" t="s">
        <v>177</v>
      </c>
      <c r="H1755" s="11" t="s">
        <v>165</v>
      </c>
      <c r="I1755" s="11" t="s">
        <v>151</v>
      </c>
      <c r="J1755" s="11" t="s">
        <v>41</v>
      </c>
      <c r="K1755" s="11">
        <v>7</v>
      </c>
      <c r="L1755" s="12" t="str">
        <f t="shared" si="108"/>
        <v>5-10</v>
      </c>
      <c r="M1755" s="11" t="s">
        <v>42</v>
      </c>
      <c r="N1755" s="11">
        <v>4</v>
      </c>
      <c r="O1755" s="12" t="s">
        <v>117</v>
      </c>
      <c r="P1755" s="6" t="s">
        <v>46</v>
      </c>
      <c r="Q1755" s="26">
        <v>1</v>
      </c>
      <c r="R1755" s="26"/>
      <c r="S1755" s="26"/>
      <c r="T1755" s="26"/>
      <c r="U1755" s="26"/>
      <c r="V1755" s="26"/>
      <c r="W1755" s="26"/>
      <c r="X1755" s="26"/>
      <c r="Y1755" s="26"/>
      <c r="Z1755" s="26"/>
      <c r="AA1755" s="26"/>
      <c r="AB1755" s="26"/>
      <c r="AC1755" s="26"/>
      <c r="AD1755" s="26"/>
      <c r="AE1755" s="12">
        <f t="shared" si="109"/>
        <v>2.5</v>
      </c>
      <c r="AF1755" s="16">
        <f t="shared" si="110"/>
        <v>1</v>
      </c>
      <c r="AG1755" s="16">
        <v>0.18</v>
      </c>
      <c r="AH1755" s="12">
        <f t="shared" si="111"/>
        <v>2.5000000000000001E-2</v>
      </c>
      <c r="AI1755" s="4">
        <f t="shared" si="111"/>
        <v>4.4999999999999997E-3</v>
      </c>
      <c r="AJ1755" s="12"/>
      <c r="AK1755" s="10">
        <f>Q1755*(0.0122*(2.5^2.95))+R1755*(0.0122*(7.5^2.95))</f>
        <v>0.18208864169091182</v>
      </c>
    </row>
    <row r="1756" spans="1:37" ht="12.75" customHeight="1">
      <c r="A1756" s="11">
        <v>132</v>
      </c>
      <c r="B1756" s="11">
        <v>8</v>
      </c>
      <c r="C1756" s="11">
        <v>2</v>
      </c>
      <c r="D1756" s="29">
        <v>39492</v>
      </c>
      <c r="E1756" s="6" t="s">
        <v>73</v>
      </c>
      <c r="F1756" s="4" t="s">
        <v>131</v>
      </c>
      <c r="G1756" s="11" t="s">
        <v>177</v>
      </c>
      <c r="H1756" s="11" t="s">
        <v>165</v>
      </c>
      <c r="I1756" s="11" t="s">
        <v>151</v>
      </c>
      <c r="J1756" s="11" t="s">
        <v>41</v>
      </c>
      <c r="K1756" s="11">
        <v>7</v>
      </c>
      <c r="L1756" s="4" t="str">
        <f t="shared" si="108"/>
        <v>5-10</v>
      </c>
      <c r="M1756" s="11" t="s">
        <v>42</v>
      </c>
      <c r="N1756" s="11">
        <v>1</v>
      </c>
      <c r="O1756" s="4" t="s">
        <v>107</v>
      </c>
      <c r="P1756" s="6" t="s">
        <v>54</v>
      </c>
      <c r="Q1756" s="30"/>
      <c r="R1756" s="30"/>
      <c r="S1756" s="30">
        <v>1</v>
      </c>
      <c r="T1756" s="30">
        <v>1</v>
      </c>
      <c r="U1756" s="30">
        <v>6</v>
      </c>
      <c r="V1756" s="30"/>
      <c r="W1756" s="30"/>
      <c r="X1756" s="30"/>
      <c r="Y1756" s="30"/>
      <c r="Z1756" s="30"/>
      <c r="AA1756" s="30"/>
      <c r="AB1756" s="30"/>
      <c r="AC1756" s="30"/>
      <c r="AD1756" s="30"/>
      <c r="AE1756" s="4">
        <f t="shared" si="109"/>
        <v>31.3</v>
      </c>
      <c r="AF1756" s="8">
        <f t="shared" si="110"/>
        <v>8</v>
      </c>
      <c r="AG1756" s="8">
        <v>4891.12</v>
      </c>
      <c r="AH1756" s="4">
        <f t="shared" si="111"/>
        <v>0.2</v>
      </c>
      <c r="AI1756" s="4">
        <f t="shared" si="111"/>
        <v>122.27799999999999</v>
      </c>
      <c r="AK1756" s="10">
        <f>R1756*(0.0144*(7.5^3.1))+S1756*(0.0162*(15^3.0252))+T1756*(0.0162*(25^3.0252))+U1756*(0.0162*(35^3.0252))+V1756*(0.0162*(45^3.0252))</f>
        <v>4891.1187556781779</v>
      </c>
    </row>
    <row r="1757" spans="1:37" ht="12.75" customHeight="1">
      <c r="A1757" s="11">
        <v>132</v>
      </c>
      <c r="B1757" s="11">
        <v>8</v>
      </c>
      <c r="C1757" s="11">
        <v>2</v>
      </c>
      <c r="D1757" s="29">
        <v>39492</v>
      </c>
      <c r="E1757" s="6" t="s">
        <v>73</v>
      </c>
      <c r="F1757" s="4" t="s">
        <v>131</v>
      </c>
      <c r="G1757" s="11" t="s">
        <v>177</v>
      </c>
      <c r="H1757" s="11" t="s">
        <v>165</v>
      </c>
      <c r="I1757" s="11" t="s">
        <v>151</v>
      </c>
      <c r="J1757" s="11" t="s">
        <v>41</v>
      </c>
      <c r="K1757" s="11">
        <v>7</v>
      </c>
      <c r="L1757" s="4" t="str">
        <f t="shared" si="108"/>
        <v>5-10</v>
      </c>
      <c r="M1757" s="11" t="s">
        <v>42</v>
      </c>
      <c r="N1757" s="11">
        <v>2</v>
      </c>
      <c r="O1757" s="6" t="s">
        <v>53</v>
      </c>
      <c r="P1757" s="12" t="s">
        <v>54</v>
      </c>
      <c r="Q1757" s="30"/>
      <c r="R1757" s="30"/>
      <c r="S1757" s="30">
        <v>3</v>
      </c>
      <c r="T1757" s="30">
        <v>1</v>
      </c>
      <c r="U1757" s="30"/>
      <c r="V1757" s="30"/>
      <c r="W1757" s="30"/>
      <c r="X1757" s="30"/>
      <c r="Y1757" s="30"/>
      <c r="Z1757" s="30"/>
      <c r="AA1757" s="30"/>
      <c r="AB1757" s="30"/>
      <c r="AC1757" s="30"/>
      <c r="AD1757" s="30"/>
      <c r="AE1757" s="4">
        <f t="shared" si="109"/>
        <v>17.5</v>
      </c>
      <c r="AF1757" s="8">
        <f t="shared" si="110"/>
        <v>4</v>
      </c>
      <c r="AG1757" s="8">
        <v>424.41</v>
      </c>
      <c r="AH1757" s="4">
        <f t="shared" si="111"/>
        <v>0.1</v>
      </c>
      <c r="AI1757" s="4">
        <f t="shared" si="111"/>
        <v>10.610250000000001</v>
      </c>
      <c r="AK1757" s="10">
        <f>Q1757*(0.026*(2.5^2.87))+R1757*(0.026*(7.5^2.87))+S1757*(0.0236*((15/1.1)^2.975))+T1757*(0.0236*((25/1.1)^2.975))+U1757*(0.0236*((35/1.1)^2.975))</f>
        <v>424.41111561518738</v>
      </c>
    </row>
    <row r="1758" spans="1:37" ht="12.75" customHeight="1">
      <c r="A1758" s="11">
        <v>132</v>
      </c>
      <c r="B1758" s="11">
        <v>8</v>
      </c>
      <c r="C1758" s="11">
        <v>2</v>
      </c>
      <c r="D1758" s="29">
        <v>39492</v>
      </c>
      <c r="E1758" s="6" t="s">
        <v>73</v>
      </c>
      <c r="F1758" s="4" t="s">
        <v>131</v>
      </c>
      <c r="G1758" s="11" t="s">
        <v>177</v>
      </c>
      <c r="H1758" s="11" t="s">
        <v>165</v>
      </c>
      <c r="I1758" s="11" t="s">
        <v>151</v>
      </c>
      <c r="J1758" s="11" t="s">
        <v>41</v>
      </c>
      <c r="K1758" s="11">
        <v>7</v>
      </c>
      <c r="L1758" s="4" t="str">
        <f t="shared" si="108"/>
        <v>5-10</v>
      </c>
      <c r="M1758" s="11" t="s">
        <v>42</v>
      </c>
      <c r="N1758" s="11">
        <v>3</v>
      </c>
      <c r="O1758" s="4" t="s">
        <v>59</v>
      </c>
      <c r="P1758" s="6" t="s">
        <v>46</v>
      </c>
      <c r="Q1758" s="30">
        <v>1</v>
      </c>
      <c r="R1758" s="30"/>
      <c r="S1758" s="30"/>
      <c r="T1758" s="30"/>
      <c r="U1758" s="30"/>
      <c r="V1758" s="30"/>
      <c r="W1758" s="30"/>
      <c r="X1758" s="30"/>
      <c r="Y1758" s="30"/>
      <c r="Z1758" s="30"/>
      <c r="AA1758" s="30"/>
      <c r="AB1758" s="30"/>
      <c r="AC1758" s="30"/>
      <c r="AD1758" s="30"/>
      <c r="AE1758" s="4">
        <f t="shared" si="109"/>
        <v>2.5</v>
      </c>
      <c r="AF1758" s="8">
        <f t="shared" si="110"/>
        <v>1</v>
      </c>
      <c r="AG1758" s="8">
        <v>0.15</v>
      </c>
      <c r="AH1758" s="4">
        <f t="shared" si="111"/>
        <v>2.5000000000000001E-2</v>
      </c>
      <c r="AI1758" s="4">
        <f t="shared" si="111"/>
        <v>3.7499999999999999E-3</v>
      </c>
      <c r="AK1758" s="10">
        <f>Q1758*(0.0093*(2.5^3.07))+R1758*(0.0093*(7.5^3.07))+S1758*(0.0093*(15^3.07))+T1758*(0.0126*(25^3.0673))</f>
        <v>0.15493829594967426</v>
      </c>
    </row>
    <row r="1759" spans="1:37" ht="12.75" customHeight="1">
      <c r="A1759" s="11">
        <v>132</v>
      </c>
      <c r="B1759" s="11">
        <v>8</v>
      </c>
      <c r="C1759" s="11">
        <v>2</v>
      </c>
      <c r="D1759" s="29">
        <v>39492</v>
      </c>
      <c r="E1759" s="6" t="s">
        <v>73</v>
      </c>
      <c r="F1759" s="4" t="s">
        <v>131</v>
      </c>
      <c r="G1759" s="11" t="s">
        <v>177</v>
      </c>
      <c r="H1759" s="11" t="s">
        <v>165</v>
      </c>
      <c r="I1759" s="11" t="s">
        <v>151</v>
      </c>
      <c r="J1759" s="11" t="s">
        <v>41</v>
      </c>
      <c r="K1759" s="11">
        <v>7</v>
      </c>
      <c r="L1759" s="4" t="str">
        <f t="shared" si="108"/>
        <v>5-10</v>
      </c>
      <c r="M1759" s="11" t="s">
        <v>42</v>
      </c>
      <c r="N1759" s="11">
        <v>4</v>
      </c>
      <c r="O1759" s="6" t="s">
        <v>79</v>
      </c>
      <c r="P1759" s="12" t="s">
        <v>54</v>
      </c>
      <c r="Q1759" s="30"/>
      <c r="R1759" s="30"/>
      <c r="S1759" s="30"/>
      <c r="T1759" s="30"/>
      <c r="U1759" s="30">
        <v>5</v>
      </c>
      <c r="V1759" s="30"/>
      <c r="W1759" s="30"/>
      <c r="X1759" s="30"/>
      <c r="Y1759" s="30"/>
      <c r="Z1759" s="30"/>
      <c r="AA1759" s="30"/>
      <c r="AB1759" s="30"/>
      <c r="AC1759" s="30"/>
      <c r="AD1759" s="30"/>
      <c r="AE1759" s="4">
        <f t="shared" si="109"/>
        <v>35</v>
      </c>
      <c r="AF1759" s="8">
        <f t="shared" si="110"/>
        <v>5</v>
      </c>
      <c r="AG1759" s="8">
        <v>4361.07</v>
      </c>
      <c r="AH1759" s="4">
        <f t="shared" si="111"/>
        <v>0.125</v>
      </c>
      <c r="AI1759" s="4">
        <f t="shared" si="111"/>
        <v>109.02674999999999</v>
      </c>
      <c r="AK1759" s="10">
        <f>Q1759*(0.024*(2.5^2.93))+R1759*(0.024*(7.5^2.93))+S1759*(0.0225*((15/1.03416)^3))+T1759*(0.0225*((25/1.03416)^3))+U1759*(0.0225*((35/1.03416)^3))</f>
        <v>4361.0739209159583</v>
      </c>
    </row>
    <row r="1760" spans="1:37" ht="12.75" customHeight="1">
      <c r="A1760" s="11">
        <v>132</v>
      </c>
      <c r="B1760" s="11">
        <v>8</v>
      </c>
      <c r="C1760" s="11">
        <v>2</v>
      </c>
      <c r="D1760" s="29">
        <v>39492</v>
      </c>
      <c r="E1760" s="6" t="s">
        <v>73</v>
      </c>
      <c r="F1760" s="4" t="s">
        <v>131</v>
      </c>
      <c r="G1760" s="11" t="s">
        <v>177</v>
      </c>
      <c r="H1760" s="11" t="s">
        <v>165</v>
      </c>
      <c r="I1760" s="11" t="s">
        <v>151</v>
      </c>
      <c r="J1760" s="11" t="s">
        <v>41</v>
      </c>
      <c r="K1760" s="11">
        <v>7</v>
      </c>
      <c r="L1760" s="4" t="str">
        <f t="shared" si="108"/>
        <v>5-10</v>
      </c>
      <c r="M1760" s="11" t="s">
        <v>42</v>
      </c>
      <c r="N1760" s="11">
        <v>5</v>
      </c>
      <c r="O1760" s="4" t="s">
        <v>58</v>
      </c>
      <c r="P1760" s="12" t="s">
        <v>46</v>
      </c>
      <c r="Q1760" s="30"/>
      <c r="R1760" s="30"/>
      <c r="S1760" s="30"/>
      <c r="T1760" s="30"/>
      <c r="U1760" s="30">
        <v>1</v>
      </c>
      <c r="V1760" s="30"/>
      <c r="W1760" s="30"/>
      <c r="X1760" s="30"/>
      <c r="Y1760" s="30"/>
      <c r="Z1760" s="30"/>
      <c r="AA1760" s="30"/>
      <c r="AB1760" s="30"/>
      <c r="AC1760" s="30"/>
      <c r="AD1760" s="30"/>
      <c r="AE1760" s="4">
        <f t="shared" si="109"/>
        <v>35</v>
      </c>
      <c r="AF1760" s="8">
        <f t="shared" si="110"/>
        <v>1</v>
      </c>
      <c r="AG1760" s="8">
        <v>590.5</v>
      </c>
      <c r="AH1760" s="4">
        <f t="shared" si="111"/>
        <v>2.5000000000000001E-2</v>
      </c>
      <c r="AI1760" s="4">
        <f t="shared" si="111"/>
        <v>14.762499999999999</v>
      </c>
      <c r="AK1760" s="10">
        <f>Q1760*(0.0145*((2.5/1.08175)^3.053))+R1760*(0.0145*((7.5/1.08175)^3.053))+S1760*(0.0145*((15/1.08175)^3.053))+T1760*(0.0145*((25/1.08175)^3.053))+U1760*(0.0145*((35/1.08175)^3.053))+V1760*(0.0145*((45/1.08175)^3.053))+W1760*(0.0145*((55/1.08175)^3.053))</f>
        <v>590.49782747127915</v>
      </c>
    </row>
    <row r="1761" spans="1:37" ht="12.75" customHeight="1">
      <c r="A1761" s="11">
        <v>132</v>
      </c>
      <c r="B1761" s="11">
        <v>8</v>
      </c>
      <c r="C1761" s="11">
        <v>2</v>
      </c>
      <c r="D1761" s="29">
        <v>39492</v>
      </c>
      <c r="E1761" s="6" t="s">
        <v>73</v>
      </c>
      <c r="F1761" s="4" t="s">
        <v>131</v>
      </c>
      <c r="G1761" s="11" t="s">
        <v>177</v>
      </c>
      <c r="H1761" s="11" t="s">
        <v>165</v>
      </c>
      <c r="I1761" s="11" t="s">
        <v>151</v>
      </c>
      <c r="J1761" s="11" t="s">
        <v>41</v>
      </c>
      <c r="K1761" s="11">
        <v>7</v>
      </c>
      <c r="L1761" s="4" t="str">
        <f t="shared" si="108"/>
        <v>5-10</v>
      </c>
      <c r="M1761" s="11" t="s">
        <v>42</v>
      </c>
      <c r="N1761" s="11">
        <v>6</v>
      </c>
      <c r="O1761" s="4" t="s">
        <v>64</v>
      </c>
      <c r="P1761" s="12" t="s">
        <v>48</v>
      </c>
      <c r="Q1761" s="30"/>
      <c r="R1761" s="30"/>
      <c r="S1761" s="30"/>
      <c r="T1761" s="30">
        <v>1</v>
      </c>
      <c r="U1761" s="30"/>
      <c r="V1761" s="30"/>
      <c r="W1761" s="30"/>
      <c r="X1761" s="30"/>
      <c r="Y1761" s="30"/>
      <c r="Z1761" s="30"/>
      <c r="AA1761" s="30"/>
      <c r="AB1761" s="30"/>
      <c r="AC1761" s="30"/>
      <c r="AD1761" s="30"/>
      <c r="AE1761" s="4">
        <f t="shared" si="109"/>
        <v>25</v>
      </c>
      <c r="AF1761" s="8">
        <f t="shared" si="110"/>
        <v>1</v>
      </c>
      <c r="AG1761" s="8">
        <v>549.64</v>
      </c>
      <c r="AH1761" s="4">
        <f t="shared" si="111"/>
        <v>2.5000000000000001E-2</v>
      </c>
      <c r="AI1761" s="4">
        <f t="shared" si="111"/>
        <v>13.741</v>
      </c>
      <c r="AK1761" s="10">
        <f>T1761*(0.0236*(25^3.124))+U1761*(0.0236*(35^3.124))</f>
        <v>549.63779675824765</v>
      </c>
    </row>
    <row r="1762" spans="1:37" ht="12.75" customHeight="1">
      <c r="A1762" s="11">
        <v>132</v>
      </c>
      <c r="B1762" s="11">
        <v>8</v>
      </c>
      <c r="C1762" s="11">
        <v>2</v>
      </c>
      <c r="D1762" s="29">
        <v>39492</v>
      </c>
      <c r="E1762" s="6" t="s">
        <v>73</v>
      </c>
      <c r="F1762" s="4" t="s">
        <v>131</v>
      </c>
      <c r="G1762" s="11" t="s">
        <v>177</v>
      </c>
      <c r="H1762" s="11" t="s">
        <v>165</v>
      </c>
      <c r="I1762" s="11" t="s">
        <v>151</v>
      </c>
      <c r="J1762" s="11" t="s">
        <v>41</v>
      </c>
      <c r="K1762" s="11">
        <v>7</v>
      </c>
      <c r="L1762" s="4" t="str">
        <f t="shared" si="108"/>
        <v>5-10</v>
      </c>
      <c r="M1762" s="11" t="s">
        <v>42</v>
      </c>
      <c r="N1762" s="11">
        <v>7</v>
      </c>
      <c r="O1762" s="4" t="s">
        <v>101</v>
      </c>
      <c r="P1762" s="12" t="s">
        <v>46</v>
      </c>
      <c r="Q1762" s="30"/>
      <c r="R1762" s="30"/>
      <c r="S1762" s="30"/>
      <c r="T1762" s="30"/>
      <c r="U1762" s="30">
        <v>1</v>
      </c>
      <c r="V1762" s="30"/>
      <c r="W1762" s="30"/>
      <c r="X1762" s="30"/>
      <c r="Y1762" s="30"/>
      <c r="Z1762" s="30"/>
      <c r="AA1762" s="30"/>
      <c r="AB1762" s="30"/>
      <c r="AC1762" s="30"/>
      <c r="AD1762" s="30"/>
      <c r="AE1762" s="4">
        <f t="shared" si="109"/>
        <v>35</v>
      </c>
      <c r="AF1762" s="8">
        <f t="shared" si="110"/>
        <v>1</v>
      </c>
      <c r="AG1762" s="8">
        <v>817.23</v>
      </c>
      <c r="AH1762" s="4">
        <f t="shared" si="111"/>
        <v>2.5000000000000001E-2</v>
      </c>
      <c r="AI1762" s="4">
        <f t="shared" si="111"/>
        <v>20.43075</v>
      </c>
      <c r="AK1762" s="10">
        <f>Q1762*(0.0148*((2.5/1.11359)^3.167))+R1762*(0.0148*((7.5/1.11359)^3.167))+S1762*(0.0148*((15/1.11359)^3.167))+T1762*(0.0148*((25/1.11359)^3.167))+U1762*(0.0148*((35/1.11359)^3.167))</f>
        <v>817.23341553450098</v>
      </c>
    </row>
    <row r="1763" spans="1:37" ht="12.75" customHeight="1">
      <c r="A1763" s="11">
        <v>132</v>
      </c>
      <c r="B1763" s="11">
        <v>8</v>
      </c>
      <c r="C1763" s="11">
        <v>2</v>
      </c>
      <c r="D1763" s="29">
        <v>39492</v>
      </c>
      <c r="E1763" s="6" t="s">
        <v>73</v>
      </c>
      <c r="F1763" s="4" t="s">
        <v>131</v>
      </c>
      <c r="G1763" s="11" t="s">
        <v>177</v>
      </c>
      <c r="H1763" s="11" t="s">
        <v>165</v>
      </c>
      <c r="I1763" s="11" t="s">
        <v>151</v>
      </c>
      <c r="J1763" s="11" t="s">
        <v>41</v>
      </c>
      <c r="K1763" s="11">
        <v>7</v>
      </c>
      <c r="L1763" s="4" t="str">
        <f t="shared" si="108"/>
        <v>5-10</v>
      </c>
      <c r="M1763" s="11" t="s">
        <v>42</v>
      </c>
      <c r="N1763" s="11">
        <v>8</v>
      </c>
      <c r="O1763" s="12" t="s">
        <v>122</v>
      </c>
      <c r="P1763" s="6" t="s">
        <v>46</v>
      </c>
      <c r="Q1763" s="30">
        <v>2</v>
      </c>
      <c r="R1763" s="30"/>
      <c r="S1763" s="30"/>
      <c r="T1763" s="30"/>
      <c r="U1763" s="30"/>
      <c r="V1763" s="30"/>
      <c r="W1763" s="30"/>
      <c r="X1763" s="30"/>
      <c r="Y1763" s="30"/>
      <c r="Z1763" s="30"/>
      <c r="AA1763" s="30"/>
      <c r="AB1763" s="30"/>
      <c r="AC1763" s="30"/>
      <c r="AD1763" s="30"/>
      <c r="AE1763" s="4">
        <f t="shared" si="109"/>
        <v>2.5</v>
      </c>
      <c r="AF1763" s="8">
        <f t="shared" si="110"/>
        <v>2</v>
      </c>
      <c r="AG1763" s="8">
        <v>0.33</v>
      </c>
      <c r="AH1763" s="4">
        <f t="shared" si="111"/>
        <v>0.05</v>
      </c>
      <c r="AI1763" s="4">
        <f t="shared" si="111"/>
        <v>8.2500000000000004E-3</v>
      </c>
      <c r="AK1763" s="10">
        <f>Q1763*(0.0087*(2.5^3.202))+R1763*(0.0087*(7.5^3.202))+S1763*(0.0087*(15^3.202))+T1763*(0.0087*(25^3.202))</f>
        <v>0.3271546941015413</v>
      </c>
    </row>
    <row r="1764" spans="1:37" ht="12.75" customHeight="1">
      <c r="A1764" s="11">
        <v>132</v>
      </c>
      <c r="B1764" s="11">
        <v>8</v>
      </c>
      <c r="C1764" s="11">
        <v>2</v>
      </c>
      <c r="D1764" s="29">
        <v>39492</v>
      </c>
      <c r="E1764" s="6" t="s">
        <v>73</v>
      </c>
      <c r="F1764" s="4" t="s">
        <v>131</v>
      </c>
      <c r="G1764" s="11" t="s">
        <v>177</v>
      </c>
      <c r="H1764" s="11" t="s">
        <v>165</v>
      </c>
      <c r="I1764" s="11" t="s">
        <v>151</v>
      </c>
      <c r="J1764" s="11" t="s">
        <v>41</v>
      </c>
      <c r="K1764" s="11">
        <v>7</v>
      </c>
      <c r="L1764" s="4" t="str">
        <f t="shared" si="108"/>
        <v>5-10</v>
      </c>
      <c r="M1764" s="11" t="s">
        <v>42</v>
      </c>
      <c r="N1764" s="11">
        <v>9</v>
      </c>
      <c r="O1764" s="12" t="s">
        <v>116</v>
      </c>
      <c r="P1764" s="6" t="s">
        <v>84</v>
      </c>
      <c r="Q1764" s="30">
        <v>1</v>
      </c>
      <c r="R1764" s="30"/>
      <c r="S1764" s="30"/>
      <c r="T1764" s="30"/>
      <c r="U1764" s="30"/>
      <c r="V1764" s="30"/>
      <c r="W1764" s="30"/>
      <c r="X1764" s="30"/>
      <c r="Y1764" s="30"/>
      <c r="Z1764" s="30"/>
      <c r="AA1764" s="30"/>
      <c r="AB1764" s="30"/>
      <c r="AC1764" s="30"/>
      <c r="AD1764" s="30"/>
      <c r="AE1764" s="4">
        <f t="shared" si="109"/>
        <v>2.5</v>
      </c>
      <c r="AF1764" s="8">
        <f t="shared" si="110"/>
        <v>1</v>
      </c>
      <c r="AG1764" s="8">
        <v>0.27</v>
      </c>
      <c r="AH1764" s="4">
        <f t="shared" si="111"/>
        <v>2.5000000000000001E-2</v>
      </c>
      <c r="AI1764" s="4">
        <f t="shared" si="111"/>
        <v>6.7500000000000008E-3</v>
      </c>
      <c r="AK1764" s="10">
        <f>Q1764*(0.0156*(2.5^3.13))+R1764*(0.0156*(7.5^3.13))</f>
        <v>0.27458501045858014</v>
      </c>
    </row>
    <row r="1765" spans="1:37" ht="12.75" customHeight="1">
      <c r="A1765" s="11">
        <v>132</v>
      </c>
      <c r="B1765" s="11">
        <v>8</v>
      </c>
      <c r="C1765" s="11">
        <v>2</v>
      </c>
      <c r="D1765" s="29">
        <v>39492</v>
      </c>
      <c r="E1765" s="6" t="s">
        <v>73</v>
      </c>
      <c r="F1765" s="4" t="s">
        <v>131</v>
      </c>
      <c r="G1765" s="11" t="s">
        <v>177</v>
      </c>
      <c r="H1765" s="11" t="s">
        <v>165</v>
      </c>
      <c r="I1765" s="11" t="s">
        <v>151</v>
      </c>
      <c r="J1765" s="11" t="s">
        <v>41</v>
      </c>
      <c r="K1765" s="11">
        <v>7</v>
      </c>
      <c r="L1765" s="4" t="str">
        <f t="shared" si="108"/>
        <v>5-10</v>
      </c>
      <c r="M1765" s="11" t="s">
        <v>42</v>
      </c>
      <c r="N1765" s="11">
        <v>10</v>
      </c>
      <c r="O1765" s="12" t="s">
        <v>71</v>
      </c>
      <c r="P1765" s="6" t="s">
        <v>46</v>
      </c>
      <c r="Q1765" s="30">
        <v>2</v>
      </c>
      <c r="R1765" s="30"/>
      <c r="S1765" s="30"/>
      <c r="T1765" s="30"/>
      <c r="U1765" s="30"/>
      <c r="V1765" s="30"/>
      <c r="W1765" s="30"/>
      <c r="X1765" s="30"/>
      <c r="Y1765" s="30"/>
      <c r="Z1765" s="30"/>
      <c r="AA1765" s="30"/>
      <c r="AB1765" s="30"/>
      <c r="AC1765" s="30"/>
      <c r="AD1765" s="30"/>
      <c r="AE1765" s="4">
        <f t="shared" si="109"/>
        <v>2.5</v>
      </c>
      <c r="AF1765" s="8">
        <f t="shared" si="110"/>
        <v>2</v>
      </c>
      <c r="AG1765" s="8">
        <v>0.28000000000000003</v>
      </c>
      <c r="AH1765" s="4">
        <f t="shared" si="111"/>
        <v>0.05</v>
      </c>
      <c r="AI1765" s="4">
        <f t="shared" si="111"/>
        <v>7.000000000000001E-3</v>
      </c>
      <c r="AK1765" s="10">
        <f>Q1765*(0.0089*(2.5^3))+R1765*(0.0089*(7.5^3))</f>
        <v>0.27812500000000001</v>
      </c>
    </row>
    <row r="1766" spans="1:37" ht="12.75" customHeight="1">
      <c r="A1766" s="11">
        <v>133</v>
      </c>
      <c r="B1766" s="11">
        <v>8</v>
      </c>
      <c r="C1766" s="11">
        <v>2</v>
      </c>
      <c r="D1766" s="29">
        <v>39492</v>
      </c>
      <c r="E1766" s="6" t="s">
        <v>73</v>
      </c>
      <c r="F1766" s="4" t="s">
        <v>131</v>
      </c>
      <c r="G1766" s="11" t="s">
        <v>177</v>
      </c>
      <c r="H1766" s="11" t="s">
        <v>165</v>
      </c>
      <c r="I1766" s="11" t="s">
        <v>151</v>
      </c>
      <c r="J1766" s="11" t="s">
        <v>41</v>
      </c>
      <c r="K1766" s="11">
        <v>7</v>
      </c>
      <c r="L1766" s="4" t="str">
        <f t="shared" si="108"/>
        <v>5-10</v>
      </c>
      <c r="M1766" s="11" t="s">
        <v>42</v>
      </c>
      <c r="N1766" s="11">
        <v>1</v>
      </c>
      <c r="O1766" s="4" t="s">
        <v>58</v>
      </c>
      <c r="P1766" s="12" t="s">
        <v>46</v>
      </c>
      <c r="Q1766" s="30"/>
      <c r="R1766" s="30">
        <v>1</v>
      </c>
      <c r="S1766" s="30"/>
      <c r="T1766" s="30"/>
      <c r="U1766" s="30"/>
      <c r="V1766" s="30"/>
      <c r="W1766" s="30"/>
      <c r="X1766" s="30"/>
      <c r="Y1766" s="30"/>
      <c r="Z1766" s="30"/>
      <c r="AA1766" s="30"/>
      <c r="AB1766" s="30"/>
      <c r="AC1766" s="30"/>
      <c r="AD1766" s="30"/>
      <c r="AE1766" s="4">
        <f t="shared" si="109"/>
        <v>7.5</v>
      </c>
      <c r="AF1766" s="8">
        <f t="shared" si="110"/>
        <v>1</v>
      </c>
      <c r="AG1766" s="8">
        <v>5.35</v>
      </c>
      <c r="AH1766" s="4">
        <f t="shared" si="111"/>
        <v>2.5000000000000001E-2</v>
      </c>
      <c r="AI1766" s="4">
        <f t="shared" si="111"/>
        <v>0.13374999999999998</v>
      </c>
      <c r="AK1766" s="10">
        <f>Q1766*(0.0145*((2.5/1.08175)^3.053))+R1766*(0.0145*((7.5/1.08175)^3.053))+S1766*(0.0145*((15/1.08175)^3.053))+T1766*(0.0145*((25/1.08175)^3.053))+U1766*(0.0145*((35/1.08175)^3.053))+V1766*(0.0145*((45/1.08175)^3.053))+W1766*(0.0145*((55/1.08175)^3.053))</f>
        <v>5.3547672905998889</v>
      </c>
    </row>
    <row r="1767" spans="1:37" ht="12.75" customHeight="1">
      <c r="A1767" s="11">
        <v>133</v>
      </c>
      <c r="B1767" s="11">
        <v>8</v>
      </c>
      <c r="C1767" s="11">
        <v>2</v>
      </c>
      <c r="D1767" s="29">
        <v>39492</v>
      </c>
      <c r="E1767" s="6" t="s">
        <v>73</v>
      </c>
      <c r="F1767" s="4" t="s">
        <v>131</v>
      </c>
      <c r="G1767" s="11" t="s">
        <v>177</v>
      </c>
      <c r="H1767" s="11" t="s">
        <v>165</v>
      </c>
      <c r="I1767" s="11" t="s">
        <v>151</v>
      </c>
      <c r="J1767" s="11" t="s">
        <v>41</v>
      </c>
      <c r="K1767" s="11">
        <v>7</v>
      </c>
      <c r="L1767" s="4" t="str">
        <f t="shared" si="108"/>
        <v>5-10</v>
      </c>
      <c r="M1767" s="11" t="s">
        <v>42</v>
      </c>
      <c r="N1767" s="11">
        <v>2</v>
      </c>
      <c r="O1767" s="6" t="s">
        <v>53</v>
      </c>
      <c r="P1767" s="12" t="s">
        <v>54</v>
      </c>
      <c r="Q1767" s="26">
        <v>7</v>
      </c>
      <c r="R1767" s="30"/>
      <c r="S1767" s="30">
        <v>4</v>
      </c>
      <c r="T1767" s="30"/>
      <c r="U1767" s="30"/>
      <c r="V1767" s="30"/>
      <c r="W1767" s="30"/>
      <c r="X1767" s="30"/>
      <c r="Y1767" s="30"/>
      <c r="Z1767" s="30"/>
      <c r="AA1767" s="30"/>
      <c r="AB1767" s="30"/>
      <c r="AC1767" s="30"/>
      <c r="AD1767" s="30"/>
      <c r="AE1767" s="4">
        <f t="shared" si="109"/>
        <v>7</v>
      </c>
      <c r="AF1767" s="8">
        <f t="shared" si="110"/>
        <v>11</v>
      </c>
      <c r="AG1767" s="8">
        <v>226.76</v>
      </c>
      <c r="AH1767" s="4">
        <f t="shared" si="111"/>
        <v>0.27500000000000002</v>
      </c>
      <c r="AI1767" s="4">
        <f t="shared" si="111"/>
        <v>5.6689999999999996</v>
      </c>
      <c r="AK1767" s="10">
        <f>Q1767*(0.026*(2.5^2.87))+R1767*(0.026*(7.5^2.87))+S1767*(0.0236*((15/1.1)^2.975))+T1767*(0.0236*((25/1.1)^2.975))+U1767*(0.0236*((35/1.1)^2.975))</f>
        <v>226.75778001016306</v>
      </c>
    </row>
    <row r="1768" spans="1:37" ht="12.75" customHeight="1">
      <c r="A1768" s="11">
        <v>133</v>
      </c>
      <c r="B1768" s="11">
        <v>8</v>
      </c>
      <c r="C1768" s="11">
        <v>2</v>
      </c>
      <c r="D1768" s="29">
        <v>39492</v>
      </c>
      <c r="E1768" s="6" t="s">
        <v>73</v>
      </c>
      <c r="F1768" s="4" t="s">
        <v>131</v>
      </c>
      <c r="G1768" s="11" t="s">
        <v>177</v>
      </c>
      <c r="H1768" s="11" t="s">
        <v>165</v>
      </c>
      <c r="I1768" s="11" t="s">
        <v>151</v>
      </c>
      <c r="J1768" s="11" t="s">
        <v>41</v>
      </c>
      <c r="K1768" s="11">
        <v>7</v>
      </c>
      <c r="L1768" s="4" t="str">
        <f t="shared" si="108"/>
        <v>5-10</v>
      </c>
      <c r="M1768" s="11" t="s">
        <v>42</v>
      </c>
      <c r="N1768" s="11">
        <v>3</v>
      </c>
      <c r="O1768" s="4" t="s">
        <v>49</v>
      </c>
      <c r="P1768" s="6" t="s">
        <v>46</v>
      </c>
      <c r="Q1768" s="26">
        <v>2</v>
      </c>
      <c r="R1768" s="30"/>
      <c r="S1768" s="30"/>
      <c r="T1768" s="30"/>
      <c r="U1768" s="30"/>
      <c r="V1768" s="30"/>
      <c r="W1768" s="30"/>
      <c r="X1768" s="30"/>
      <c r="Y1768" s="30"/>
      <c r="Z1768" s="30"/>
      <c r="AA1768" s="30"/>
      <c r="AB1768" s="30"/>
      <c r="AC1768" s="30"/>
      <c r="AD1768" s="30"/>
      <c r="AE1768" s="4">
        <f t="shared" si="109"/>
        <v>2.5</v>
      </c>
      <c r="AF1768" s="8">
        <f t="shared" si="110"/>
        <v>2</v>
      </c>
      <c r="AG1768" s="8">
        <v>0.31</v>
      </c>
      <c r="AH1768" s="4">
        <f t="shared" si="111"/>
        <v>0.05</v>
      </c>
      <c r="AI1768" s="4">
        <f t="shared" si="111"/>
        <v>7.7499999999999999E-3</v>
      </c>
      <c r="AK1768" s="10">
        <f>Q1768*(0.007*(2.5^3.39))+R1768*(0.0126*(7.5^3.0673))+S1768*(0.0126*(15^3.0673))+T1768*(0.0126*(25^3.0673))+U1768*(0.0126*(35^3.0673))</f>
        <v>0.3127120849017726</v>
      </c>
    </row>
    <row r="1769" spans="1:37" ht="12.75" customHeight="1">
      <c r="A1769" s="11">
        <v>133</v>
      </c>
      <c r="B1769" s="11">
        <v>8</v>
      </c>
      <c r="C1769" s="11">
        <v>2</v>
      </c>
      <c r="D1769" s="29">
        <v>39492</v>
      </c>
      <c r="E1769" s="6" t="s">
        <v>73</v>
      </c>
      <c r="F1769" s="4" t="s">
        <v>131</v>
      </c>
      <c r="G1769" s="11" t="s">
        <v>177</v>
      </c>
      <c r="H1769" s="11" t="s">
        <v>165</v>
      </c>
      <c r="I1769" s="11" t="s">
        <v>151</v>
      </c>
      <c r="J1769" s="11" t="s">
        <v>41</v>
      </c>
      <c r="K1769" s="11">
        <v>7</v>
      </c>
      <c r="L1769" s="4" t="str">
        <f t="shared" si="108"/>
        <v>5-10</v>
      </c>
      <c r="M1769" s="11" t="s">
        <v>42</v>
      </c>
      <c r="N1769" s="11">
        <v>4</v>
      </c>
      <c r="O1769" s="12" t="s">
        <v>122</v>
      </c>
      <c r="P1769" s="6" t="s">
        <v>46</v>
      </c>
      <c r="Q1769" s="26">
        <v>1</v>
      </c>
      <c r="R1769" s="30"/>
      <c r="S1769" s="30"/>
      <c r="T1769" s="30"/>
      <c r="U1769" s="30"/>
      <c r="V1769" s="30"/>
      <c r="W1769" s="30"/>
      <c r="X1769" s="30"/>
      <c r="Y1769" s="30"/>
      <c r="Z1769" s="30"/>
      <c r="AA1769" s="30"/>
      <c r="AB1769" s="30"/>
      <c r="AC1769" s="30"/>
      <c r="AD1769" s="30"/>
      <c r="AE1769" s="4">
        <f t="shared" si="109"/>
        <v>2.5</v>
      </c>
      <c r="AF1769" s="8">
        <f t="shared" si="110"/>
        <v>1</v>
      </c>
      <c r="AG1769" s="8">
        <v>0.16</v>
      </c>
      <c r="AH1769" s="4">
        <f t="shared" si="111"/>
        <v>2.5000000000000001E-2</v>
      </c>
      <c r="AI1769" s="4">
        <f t="shared" si="111"/>
        <v>4.0000000000000001E-3</v>
      </c>
      <c r="AK1769" s="10">
        <f>Q1769*(0.0087*(2.5^3.202))+R1769*(0.0087*(7.5^3.202))+S1769*(0.0087*(15^3.202))+T1769*(0.0087*(25^3.202))</f>
        <v>0.16357734705077065</v>
      </c>
    </row>
    <row r="1770" spans="1:37" ht="12.75" customHeight="1">
      <c r="A1770" s="11">
        <v>133</v>
      </c>
      <c r="B1770" s="11">
        <v>8</v>
      </c>
      <c r="C1770" s="11">
        <v>2</v>
      </c>
      <c r="D1770" s="29">
        <v>39492</v>
      </c>
      <c r="E1770" s="6" t="s">
        <v>73</v>
      </c>
      <c r="F1770" s="4" t="s">
        <v>131</v>
      </c>
      <c r="G1770" s="11" t="s">
        <v>177</v>
      </c>
      <c r="H1770" s="11" t="s">
        <v>165</v>
      </c>
      <c r="I1770" s="11" t="s">
        <v>151</v>
      </c>
      <c r="J1770" s="11" t="s">
        <v>41</v>
      </c>
      <c r="K1770" s="11">
        <v>7</v>
      </c>
      <c r="L1770" s="4" t="str">
        <f t="shared" si="108"/>
        <v>5-10</v>
      </c>
      <c r="M1770" s="11" t="s">
        <v>42</v>
      </c>
      <c r="N1770" s="11">
        <v>5</v>
      </c>
      <c r="O1770" s="4" t="s">
        <v>59</v>
      </c>
      <c r="P1770" s="6" t="s">
        <v>46</v>
      </c>
      <c r="Q1770" s="26">
        <v>4</v>
      </c>
      <c r="R1770" s="30"/>
      <c r="S1770" s="30">
        <v>1</v>
      </c>
      <c r="T1770" s="30"/>
      <c r="U1770" s="30"/>
      <c r="V1770" s="30"/>
      <c r="W1770" s="30"/>
      <c r="X1770" s="30"/>
      <c r="Y1770" s="30"/>
      <c r="Z1770" s="30"/>
      <c r="AA1770" s="30"/>
      <c r="AB1770" s="30"/>
      <c r="AC1770" s="30"/>
      <c r="AD1770" s="30"/>
      <c r="AE1770" s="4">
        <f t="shared" si="109"/>
        <v>5</v>
      </c>
      <c r="AF1770" s="8">
        <f t="shared" si="110"/>
        <v>5</v>
      </c>
      <c r="AG1770" s="8">
        <v>38.56</v>
      </c>
      <c r="AH1770" s="4">
        <f t="shared" si="111"/>
        <v>0.125</v>
      </c>
      <c r="AI1770" s="4">
        <f t="shared" si="111"/>
        <v>0.96400000000000008</v>
      </c>
      <c r="AK1770" s="10">
        <f>Q1770*(0.0093*(2.5^3.07))+R1770*(0.0093*(7.5^3.07))+S1770*(0.0093*(15^3.07))+T1770*(0.0126*(25^3.0673))</f>
        <v>38.558511581723437</v>
      </c>
    </row>
    <row r="1771" spans="1:37" ht="12.75" customHeight="1">
      <c r="A1771" s="11">
        <v>133</v>
      </c>
      <c r="B1771" s="11">
        <v>8</v>
      </c>
      <c r="C1771" s="11">
        <v>2</v>
      </c>
      <c r="D1771" s="29">
        <v>39492</v>
      </c>
      <c r="E1771" s="6" t="s">
        <v>73</v>
      </c>
      <c r="F1771" s="4" t="s">
        <v>131</v>
      </c>
      <c r="G1771" s="11" t="s">
        <v>177</v>
      </c>
      <c r="H1771" s="11" t="s">
        <v>165</v>
      </c>
      <c r="I1771" s="11" t="s">
        <v>151</v>
      </c>
      <c r="J1771" s="11" t="s">
        <v>41</v>
      </c>
      <c r="K1771" s="11">
        <v>7</v>
      </c>
      <c r="L1771" s="4" t="str">
        <f t="shared" si="108"/>
        <v>5-10</v>
      </c>
      <c r="M1771" s="11" t="s">
        <v>42</v>
      </c>
      <c r="N1771" s="11">
        <v>6</v>
      </c>
      <c r="O1771" s="12" t="s">
        <v>70</v>
      </c>
      <c r="P1771" s="6" t="s">
        <v>54</v>
      </c>
      <c r="Q1771" s="26">
        <v>5</v>
      </c>
      <c r="R1771" s="30"/>
      <c r="S1771" s="30"/>
      <c r="T1771" s="30"/>
      <c r="U1771" s="30"/>
      <c r="V1771" s="30"/>
      <c r="W1771" s="30"/>
      <c r="X1771" s="30"/>
      <c r="Y1771" s="30"/>
      <c r="Z1771" s="30"/>
      <c r="AA1771" s="30"/>
      <c r="AB1771" s="30"/>
      <c r="AC1771" s="30"/>
      <c r="AD1771" s="30"/>
      <c r="AE1771" s="4">
        <f t="shared" si="109"/>
        <v>2.5</v>
      </c>
      <c r="AF1771" s="8">
        <f t="shared" si="110"/>
        <v>5</v>
      </c>
      <c r="AG1771" s="8">
        <v>1.3</v>
      </c>
      <c r="AH1771" s="4">
        <f t="shared" si="111"/>
        <v>0.125</v>
      </c>
      <c r="AI1771" s="4">
        <f t="shared" si="111"/>
        <v>3.2500000000000001E-2</v>
      </c>
      <c r="AK1771" s="10">
        <f>Q1771*(0.0162*(2.5^3.0252))+R1771*(0.0162*(7.5^3.0252))</f>
        <v>1.295188957657192</v>
      </c>
    </row>
    <row r="1772" spans="1:37" ht="12.75" customHeight="1">
      <c r="A1772" s="11">
        <v>133</v>
      </c>
      <c r="B1772" s="11">
        <v>8</v>
      </c>
      <c r="C1772" s="11">
        <v>2</v>
      </c>
      <c r="D1772" s="29">
        <v>39492</v>
      </c>
      <c r="E1772" s="6" t="s">
        <v>73</v>
      </c>
      <c r="F1772" s="4" t="s">
        <v>131</v>
      </c>
      <c r="G1772" s="11" t="s">
        <v>177</v>
      </c>
      <c r="H1772" s="11" t="s">
        <v>165</v>
      </c>
      <c r="I1772" s="11" t="s">
        <v>151</v>
      </c>
      <c r="J1772" s="11" t="s">
        <v>41</v>
      </c>
      <c r="K1772" s="11">
        <v>7</v>
      </c>
      <c r="L1772" s="4" t="str">
        <f t="shared" si="108"/>
        <v>5-10</v>
      </c>
      <c r="M1772" s="11" t="s">
        <v>42</v>
      </c>
      <c r="N1772" s="11">
        <v>7</v>
      </c>
      <c r="O1772" s="12" t="s">
        <v>116</v>
      </c>
      <c r="P1772" s="6" t="s">
        <v>84</v>
      </c>
      <c r="Q1772" s="26">
        <v>1</v>
      </c>
      <c r="R1772" s="30"/>
      <c r="S1772" s="30"/>
      <c r="T1772" s="30"/>
      <c r="U1772" s="30"/>
      <c r="V1772" s="30"/>
      <c r="W1772" s="30"/>
      <c r="X1772" s="30"/>
      <c r="Y1772" s="30"/>
      <c r="Z1772" s="30"/>
      <c r="AA1772" s="30"/>
      <c r="AB1772" s="30"/>
      <c r="AC1772" s="30"/>
      <c r="AD1772" s="30"/>
      <c r="AE1772" s="4">
        <f t="shared" si="109"/>
        <v>2.5</v>
      </c>
      <c r="AF1772" s="8">
        <f t="shared" si="110"/>
        <v>1</v>
      </c>
      <c r="AG1772" s="8">
        <v>0.27</v>
      </c>
      <c r="AH1772" s="4">
        <f t="shared" si="111"/>
        <v>2.5000000000000001E-2</v>
      </c>
      <c r="AI1772" s="4">
        <f t="shared" si="111"/>
        <v>6.7500000000000008E-3</v>
      </c>
      <c r="AK1772" s="10">
        <f>Q1772*(0.0156*(2.5^3.13))+R1772*(0.0156*(7.5^3.13))</f>
        <v>0.27458501045858014</v>
      </c>
    </row>
    <row r="1773" spans="1:37" s="9" customFormat="1" ht="12.75" customHeight="1">
      <c r="A1773" s="11">
        <v>133</v>
      </c>
      <c r="B1773" s="11">
        <v>8</v>
      </c>
      <c r="C1773" s="11">
        <v>2</v>
      </c>
      <c r="D1773" s="29">
        <v>39492</v>
      </c>
      <c r="E1773" s="6" t="s">
        <v>73</v>
      </c>
      <c r="F1773" s="4" t="s">
        <v>131</v>
      </c>
      <c r="G1773" s="11" t="s">
        <v>177</v>
      </c>
      <c r="H1773" s="11" t="s">
        <v>165</v>
      </c>
      <c r="I1773" s="11" t="s">
        <v>151</v>
      </c>
      <c r="J1773" s="11" t="s">
        <v>41</v>
      </c>
      <c r="K1773" s="11">
        <v>7</v>
      </c>
      <c r="L1773" s="4" t="str">
        <f t="shared" si="108"/>
        <v>5-10</v>
      </c>
      <c r="M1773" s="11" t="s">
        <v>42</v>
      </c>
      <c r="N1773" s="11">
        <v>8</v>
      </c>
      <c r="O1773" s="4" t="s">
        <v>47</v>
      </c>
      <c r="P1773" s="12" t="s">
        <v>48</v>
      </c>
      <c r="Q1773" s="26">
        <v>1</v>
      </c>
      <c r="R1773" s="30"/>
      <c r="S1773" s="30"/>
      <c r="T1773" s="30"/>
      <c r="U1773" s="30"/>
      <c r="V1773" s="30"/>
      <c r="W1773" s="30"/>
      <c r="X1773" s="30"/>
      <c r="Y1773" s="30"/>
      <c r="Z1773" s="30"/>
      <c r="AA1773" s="30"/>
      <c r="AB1773" s="30"/>
      <c r="AC1773" s="30"/>
      <c r="AD1773" s="30"/>
      <c r="AE1773" s="4">
        <f t="shared" si="109"/>
        <v>2.5</v>
      </c>
      <c r="AF1773" s="8">
        <f t="shared" si="110"/>
        <v>1</v>
      </c>
      <c r="AG1773" s="8">
        <v>0.42</v>
      </c>
      <c r="AH1773" s="4">
        <f t="shared" si="111"/>
        <v>2.5000000000000001E-2</v>
      </c>
      <c r="AI1773" s="4">
        <f t="shared" si="111"/>
        <v>1.0499999999999999E-2</v>
      </c>
      <c r="AJ1773" s="4"/>
      <c r="AK1773" s="10">
        <f>Q1773*(0.0251*(2.5^3.076))+R1773*(0.0251*(7.5^3.076))+S1773*(0.0251*(15^3.076))</f>
        <v>0.42047210410157781</v>
      </c>
    </row>
    <row r="1774" spans="1:37" s="13" customFormat="1" ht="12.75" customHeight="1">
      <c r="A1774" s="11">
        <v>133</v>
      </c>
      <c r="B1774" s="11">
        <v>8</v>
      </c>
      <c r="C1774" s="11">
        <v>2</v>
      </c>
      <c r="D1774" s="29">
        <v>39492</v>
      </c>
      <c r="E1774" s="6" t="s">
        <v>73</v>
      </c>
      <c r="F1774" s="4" t="s">
        <v>131</v>
      </c>
      <c r="G1774" s="11" t="s">
        <v>177</v>
      </c>
      <c r="H1774" s="11" t="s">
        <v>165</v>
      </c>
      <c r="I1774" s="11" t="s">
        <v>151</v>
      </c>
      <c r="J1774" s="11" t="s">
        <v>41</v>
      </c>
      <c r="K1774" s="11">
        <v>7</v>
      </c>
      <c r="L1774" s="4" t="str">
        <f t="shared" si="108"/>
        <v>5-10</v>
      </c>
      <c r="M1774" s="11" t="s">
        <v>42</v>
      </c>
      <c r="N1774" s="11">
        <v>9</v>
      </c>
      <c r="O1774" s="4" t="s">
        <v>60</v>
      </c>
      <c r="P1774" s="12" t="s">
        <v>48</v>
      </c>
      <c r="Q1774" s="30"/>
      <c r="R1774" s="30">
        <v>1</v>
      </c>
      <c r="S1774" s="30"/>
      <c r="T1774" s="30"/>
      <c r="U1774" s="30"/>
      <c r="V1774" s="30"/>
      <c r="W1774" s="30"/>
      <c r="X1774" s="30"/>
      <c r="Y1774" s="30"/>
      <c r="Z1774" s="30"/>
      <c r="AA1774" s="30"/>
      <c r="AB1774" s="30"/>
      <c r="AC1774" s="30"/>
      <c r="AD1774" s="30"/>
      <c r="AE1774" s="4">
        <f t="shared" si="109"/>
        <v>7.5</v>
      </c>
      <c r="AF1774" s="8">
        <f t="shared" si="110"/>
        <v>1</v>
      </c>
      <c r="AG1774" s="8">
        <v>7.04</v>
      </c>
      <c r="AH1774" s="4">
        <f t="shared" si="111"/>
        <v>2.5000000000000001E-2</v>
      </c>
      <c r="AI1774" s="4">
        <f t="shared" si="111"/>
        <v>0.17599999999999999</v>
      </c>
      <c r="AJ1774" s="4"/>
      <c r="AK1774" s="10">
        <f>Q1774*(0.0197*(2.5^2.9174))+R1774*(0.0197*(7.5^2.9174))+S1774*(0.0197*(15^2.9174))</f>
        <v>7.0367149081055116</v>
      </c>
    </row>
    <row r="1775" spans="1:37" ht="12.75" customHeight="1">
      <c r="A1775" s="11">
        <v>133</v>
      </c>
      <c r="B1775" s="11">
        <v>8</v>
      </c>
      <c r="C1775" s="11">
        <v>2</v>
      </c>
      <c r="D1775" s="29">
        <v>39492</v>
      </c>
      <c r="E1775" s="6" t="s">
        <v>73</v>
      </c>
      <c r="F1775" s="4" t="s">
        <v>131</v>
      </c>
      <c r="G1775" s="11" t="s">
        <v>177</v>
      </c>
      <c r="H1775" s="11" t="s">
        <v>165</v>
      </c>
      <c r="I1775" s="11" t="s">
        <v>151</v>
      </c>
      <c r="J1775" s="11" t="s">
        <v>41</v>
      </c>
      <c r="K1775" s="11">
        <v>7</v>
      </c>
      <c r="L1775" s="4" t="str">
        <f t="shared" si="108"/>
        <v>5-10</v>
      </c>
      <c r="M1775" s="11" t="s">
        <v>42</v>
      </c>
      <c r="N1775" s="11">
        <v>10</v>
      </c>
      <c r="O1775" s="4" t="s">
        <v>107</v>
      </c>
      <c r="P1775" s="6" t="s">
        <v>54</v>
      </c>
      <c r="Q1775" s="30"/>
      <c r="R1775" s="30"/>
      <c r="S1775" s="30"/>
      <c r="T1775" s="30"/>
      <c r="U1775" s="30">
        <v>2</v>
      </c>
      <c r="V1775" s="30"/>
      <c r="W1775" s="30"/>
      <c r="X1775" s="30"/>
      <c r="Y1775" s="30"/>
      <c r="Z1775" s="30"/>
      <c r="AA1775" s="30"/>
      <c r="AB1775" s="30"/>
      <c r="AC1775" s="30"/>
      <c r="AD1775" s="30"/>
      <c r="AE1775" s="4">
        <f t="shared" si="109"/>
        <v>35</v>
      </c>
      <c r="AF1775" s="8">
        <f t="shared" si="110"/>
        <v>2</v>
      </c>
      <c r="AG1775" s="8">
        <v>1519.36</v>
      </c>
      <c r="AH1775" s="4">
        <f t="shared" si="111"/>
        <v>0.05</v>
      </c>
      <c r="AI1775" s="4">
        <f t="shared" si="111"/>
        <v>37.983999999999995</v>
      </c>
      <c r="AK1775" s="10">
        <f>R1775*(0.0144*(7.5^3.1))+S1775*(0.0162*(15^3.0252))+T1775*(0.0162*(25^3.0252))+U1775*(0.0162*(35^3.0252))+V1775*(0.0162*(45^3.0252))</f>
        <v>1519.3563944000095</v>
      </c>
    </row>
    <row r="1776" spans="1:37" ht="12.75" customHeight="1">
      <c r="A1776" s="11">
        <v>133</v>
      </c>
      <c r="B1776" s="11">
        <v>8</v>
      </c>
      <c r="C1776" s="11">
        <v>2</v>
      </c>
      <c r="D1776" s="29">
        <v>39492</v>
      </c>
      <c r="E1776" s="6" t="s">
        <v>73</v>
      </c>
      <c r="F1776" s="4" t="s">
        <v>131</v>
      </c>
      <c r="G1776" s="11" t="s">
        <v>177</v>
      </c>
      <c r="H1776" s="11" t="s">
        <v>165</v>
      </c>
      <c r="I1776" s="11" t="s">
        <v>151</v>
      </c>
      <c r="J1776" s="11" t="s">
        <v>41</v>
      </c>
      <c r="K1776" s="11">
        <v>7</v>
      </c>
      <c r="L1776" s="4" t="str">
        <f t="shared" si="108"/>
        <v>5-10</v>
      </c>
      <c r="M1776" s="11" t="s">
        <v>42</v>
      </c>
      <c r="N1776" s="11">
        <v>11</v>
      </c>
      <c r="O1776" s="6" t="s">
        <v>79</v>
      </c>
      <c r="P1776" s="12" t="s">
        <v>54</v>
      </c>
      <c r="Q1776" s="30"/>
      <c r="R1776" s="30"/>
      <c r="S1776" s="30"/>
      <c r="T1776" s="30"/>
      <c r="U1776" s="30">
        <v>1</v>
      </c>
      <c r="V1776" s="30"/>
      <c r="W1776" s="30"/>
      <c r="X1776" s="30"/>
      <c r="Y1776" s="30"/>
      <c r="Z1776" s="30"/>
      <c r="AA1776" s="30"/>
      <c r="AB1776" s="30"/>
      <c r="AC1776" s="30"/>
      <c r="AD1776" s="30"/>
      <c r="AE1776" s="4">
        <f t="shared" si="109"/>
        <v>35</v>
      </c>
      <c r="AF1776" s="8">
        <f t="shared" si="110"/>
        <v>1</v>
      </c>
      <c r="AG1776" s="8">
        <v>872.21</v>
      </c>
      <c r="AH1776" s="4">
        <f t="shared" si="111"/>
        <v>2.5000000000000001E-2</v>
      </c>
      <c r="AI1776" s="4">
        <f t="shared" si="111"/>
        <v>21.805250000000001</v>
      </c>
      <c r="AK1776" s="10">
        <f>Q1776*(0.024*(2.5^2.93))+R1776*(0.024*(7.5^2.93))+S1776*(0.0225*((15/1.03416)^3))+T1776*(0.0225*((25/1.03416)^3))+U1776*(0.0225*((35/1.03416)^3))</f>
        <v>872.21478418319157</v>
      </c>
    </row>
    <row r="1777" spans="1:37" ht="12.75" customHeight="1">
      <c r="A1777" s="11">
        <v>133</v>
      </c>
      <c r="B1777" s="11">
        <v>8</v>
      </c>
      <c r="C1777" s="11">
        <v>2</v>
      </c>
      <c r="D1777" s="29">
        <v>39492</v>
      </c>
      <c r="E1777" s="6" t="s">
        <v>73</v>
      </c>
      <c r="F1777" s="4" t="s">
        <v>131</v>
      </c>
      <c r="G1777" s="11" t="s">
        <v>177</v>
      </c>
      <c r="H1777" s="11" t="s">
        <v>165</v>
      </c>
      <c r="I1777" s="11" t="s">
        <v>151</v>
      </c>
      <c r="J1777" s="11" t="s">
        <v>41</v>
      </c>
      <c r="K1777" s="11">
        <v>7</v>
      </c>
      <c r="L1777" s="4" t="str">
        <f t="shared" si="108"/>
        <v>5-10</v>
      </c>
      <c r="M1777" s="11" t="s">
        <v>42</v>
      </c>
      <c r="N1777" s="11">
        <v>12</v>
      </c>
      <c r="O1777" s="4" t="s">
        <v>101</v>
      </c>
      <c r="P1777" s="12" t="s">
        <v>46</v>
      </c>
      <c r="Q1777" s="30"/>
      <c r="R1777" s="30"/>
      <c r="S1777" s="30"/>
      <c r="T1777" s="30"/>
      <c r="U1777" s="30">
        <v>5</v>
      </c>
      <c r="V1777" s="30"/>
      <c r="W1777" s="30"/>
      <c r="X1777" s="30"/>
      <c r="Y1777" s="30"/>
      <c r="Z1777" s="30"/>
      <c r="AA1777" s="30"/>
      <c r="AB1777" s="30"/>
      <c r="AC1777" s="30"/>
      <c r="AD1777" s="30"/>
      <c r="AE1777" s="4">
        <f t="shared" si="109"/>
        <v>35</v>
      </c>
      <c r="AF1777" s="8">
        <f t="shared" si="110"/>
        <v>5</v>
      </c>
      <c r="AG1777" s="8">
        <v>4086.17</v>
      </c>
      <c r="AH1777" s="4">
        <f t="shared" si="111"/>
        <v>0.125</v>
      </c>
      <c r="AI1777" s="4">
        <f t="shared" si="111"/>
        <v>102.15425</v>
      </c>
      <c r="AK1777" s="10">
        <f>Q1777*(0.0148*((2.5/1.11359)^3.167))+R1777*(0.0148*((7.5/1.11359)^3.167))+S1777*(0.0148*((15/1.11359)^3.167))+T1777*(0.0148*((25/1.11359)^3.167))+U1777*(0.0148*((35/1.11359)^3.167))</f>
        <v>4086.167077672505</v>
      </c>
    </row>
    <row r="1778" spans="1:37" ht="12.75" customHeight="1">
      <c r="A1778" s="11">
        <v>133</v>
      </c>
      <c r="B1778" s="11">
        <v>8</v>
      </c>
      <c r="C1778" s="11">
        <v>2</v>
      </c>
      <c r="D1778" s="29">
        <v>39492</v>
      </c>
      <c r="E1778" s="6" t="s">
        <v>73</v>
      </c>
      <c r="F1778" s="4" t="s">
        <v>131</v>
      </c>
      <c r="G1778" s="11" t="s">
        <v>177</v>
      </c>
      <c r="H1778" s="11" t="s">
        <v>165</v>
      </c>
      <c r="I1778" s="11" t="s">
        <v>151</v>
      </c>
      <c r="J1778" s="11" t="s">
        <v>41</v>
      </c>
      <c r="K1778" s="11">
        <v>7</v>
      </c>
      <c r="L1778" s="4" t="str">
        <f t="shared" si="108"/>
        <v>5-10</v>
      </c>
      <c r="M1778" s="11" t="s">
        <v>42</v>
      </c>
      <c r="N1778" s="11">
        <v>13</v>
      </c>
      <c r="O1778" s="4" t="s">
        <v>80</v>
      </c>
      <c r="P1778" s="12" t="s">
        <v>81</v>
      </c>
      <c r="Q1778" s="30"/>
      <c r="R1778" s="30"/>
      <c r="S1778" s="30">
        <v>50</v>
      </c>
      <c r="T1778" s="30"/>
      <c r="U1778" s="30"/>
      <c r="V1778" s="30"/>
      <c r="W1778" s="30"/>
      <c r="X1778" s="30"/>
      <c r="Y1778" s="30"/>
      <c r="Z1778" s="30"/>
      <c r="AA1778" s="30"/>
      <c r="AB1778" s="30"/>
      <c r="AC1778" s="30"/>
      <c r="AD1778" s="30"/>
      <c r="AE1778" s="4">
        <f t="shared" si="109"/>
        <v>15</v>
      </c>
      <c r="AF1778" s="8">
        <f t="shared" si="110"/>
        <v>50</v>
      </c>
      <c r="AG1778" s="8">
        <v>3054.66</v>
      </c>
      <c r="AH1778" s="4">
        <f t="shared" si="111"/>
        <v>1.25</v>
      </c>
      <c r="AI1778" s="4">
        <f t="shared" si="111"/>
        <v>76.366500000000002</v>
      </c>
      <c r="AK1778" s="10">
        <f>Q1778*(0.0202*(2.5^2.9595))+R1778*(0.0202*(7.5^2.9595))+S1778*(0.0202*(15^2.9595))+T1778*(0.0202*(25^2.9595))</f>
        <v>3054.6640583180997</v>
      </c>
    </row>
    <row r="1779" spans="1:37" ht="12.75" customHeight="1">
      <c r="A1779" s="11">
        <v>133</v>
      </c>
      <c r="B1779" s="11">
        <v>8</v>
      </c>
      <c r="C1779" s="11">
        <v>2</v>
      </c>
      <c r="D1779" s="29">
        <v>39492</v>
      </c>
      <c r="E1779" s="6" t="s">
        <v>73</v>
      </c>
      <c r="F1779" s="4" t="s">
        <v>131</v>
      </c>
      <c r="G1779" s="11" t="s">
        <v>177</v>
      </c>
      <c r="H1779" s="11" t="s">
        <v>165</v>
      </c>
      <c r="I1779" s="11" t="s">
        <v>151</v>
      </c>
      <c r="J1779" s="11" t="s">
        <v>41</v>
      </c>
      <c r="K1779" s="11">
        <v>7</v>
      </c>
      <c r="L1779" s="4" t="str">
        <f t="shared" si="108"/>
        <v>5-10</v>
      </c>
      <c r="M1779" s="11" t="s">
        <v>42</v>
      </c>
      <c r="N1779" s="11">
        <v>14</v>
      </c>
      <c r="O1779" s="12" t="s">
        <v>71</v>
      </c>
      <c r="P1779" s="6" t="s">
        <v>46</v>
      </c>
      <c r="Q1779" s="30">
        <v>2</v>
      </c>
      <c r="R1779" s="30"/>
      <c r="S1779" s="30"/>
      <c r="T1779" s="30"/>
      <c r="U1779" s="30"/>
      <c r="V1779" s="30"/>
      <c r="W1779" s="30"/>
      <c r="X1779" s="30"/>
      <c r="Y1779" s="30"/>
      <c r="Z1779" s="30"/>
      <c r="AA1779" s="30"/>
      <c r="AB1779" s="30"/>
      <c r="AC1779" s="30"/>
      <c r="AD1779" s="30"/>
      <c r="AE1779" s="4">
        <f t="shared" si="109"/>
        <v>2.5</v>
      </c>
      <c r="AF1779" s="8">
        <f t="shared" si="110"/>
        <v>2</v>
      </c>
      <c r="AG1779" s="8">
        <v>0.28000000000000003</v>
      </c>
      <c r="AH1779" s="4">
        <f t="shared" si="111"/>
        <v>0.05</v>
      </c>
      <c r="AI1779" s="4">
        <f t="shared" si="111"/>
        <v>7.000000000000001E-3</v>
      </c>
      <c r="AK1779" s="10">
        <f>Q1779*(0.0089*(2.5^3))+R1779*(0.0089*(7.5^3))</f>
        <v>0.27812500000000001</v>
      </c>
    </row>
    <row r="1780" spans="1:37" ht="12.75" customHeight="1">
      <c r="A1780" s="11">
        <v>134</v>
      </c>
      <c r="B1780" s="11">
        <v>8</v>
      </c>
      <c r="C1780" s="11">
        <v>1</v>
      </c>
      <c r="D1780" s="29">
        <v>39492</v>
      </c>
      <c r="E1780" s="6" t="s">
        <v>37</v>
      </c>
      <c r="F1780" s="11" t="s">
        <v>126</v>
      </c>
      <c r="G1780" s="12" t="s">
        <v>126</v>
      </c>
      <c r="H1780" s="11" t="s">
        <v>39</v>
      </c>
      <c r="I1780" s="11" t="s">
        <v>40</v>
      </c>
      <c r="J1780" s="11" t="s">
        <v>110</v>
      </c>
      <c r="K1780" s="11">
        <v>24</v>
      </c>
      <c r="L1780" s="4" t="str">
        <f t="shared" si="108"/>
        <v>20-25</v>
      </c>
      <c r="M1780" s="11" t="s">
        <v>42</v>
      </c>
      <c r="N1780" s="11">
        <v>1</v>
      </c>
      <c r="O1780" s="4" t="s">
        <v>52</v>
      </c>
      <c r="P1780" s="6" t="s">
        <v>46</v>
      </c>
      <c r="Q1780" s="30"/>
      <c r="R1780" s="30"/>
      <c r="S1780" s="30">
        <v>500</v>
      </c>
      <c r="T1780" s="30"/>
      <c r="U1780" s="30"/>
      <c r="V1780" s="30"/>
      <c r="W1780" s="30"/>
      <c r="X1780" s="30"/>
      <c r="Y1780" s="30"/>
      <c r="Z1780" s="30"/>
      <c r="AA1780" s="30"/>
      <c r="AB1780" s="30"/>
      <c r="AC1780" s="30"/>
      <c r="AD1780" s="30"/>
      <c r="AE1780" s="4">
        <f t="shared" si="109"/>
        <v>15</v>
      </c>
      <c r="AF1780" s="8">
        <f t="shared" si="110"/>
        <v>500</v>
      </c>
      <c r="AG1780" s="8">
        <v>12500.86</v>
      </c>
      <c r="AH1780" s="4">
        <f t="shared" si="111"/>
        <v>12.5</v>
      </c>
      <c r="AI1780" s="4">
        <f t="shared" si="111"/>
        <v>312.5215</v>
      </c>
      <c r="AK1780" s="10">
        <f>Q1780*(0.01*(((2.5-1.82)/1.15)^3.208))+R1780*(0.01*(((7.5-1.82)/1.15)^3.208))+S1780*(0.01*(((15-1.82)/1.15)^3.208))+T1780*(0.01*(((25-1.82)/1.15)^3.208))</f>
        <v>12500.862220669978</v>
      </c>
    </row>
    <row r="1781" spans="1:37" ht="12.75" customHeight="1">
      <c r="A1781" s="11">
        <v>134</v>
      </c>
      <c r="B1781" s="11">
        <v>8</v>
      </c>
      <c r="C1781" s="11">
        <v>1</v>
      </c>
      <c r="D1781" s="29">
        <v>39492</v>
      </c>
      <c r="E1781" s="6" t="s">
        <v>37</v>
      </c>
      <c r="F1781" s="11" t="s">
        <v>126</v>
      </c>
      <c r="G1781" s="12" t="s">
        <v>126</v>
      </c>
      <c r="H1781" s="11" t="s">
        <v>39</v>
      </c>
      <c r="I1781" s="11" t="s">
        <v>40</v>
      </c>
      <c r="J1781" s="11" t="s">
        <v>110</v>
      </c>
      <c r="K1781" s="11">
        <v>24</v>
      </c>
      <c r="L1781" s="4" t="str">
        <f t="shared" si="108"/>
        <v>20-25</v>
      </c>
      <c r="M1781" s="11" t="s">
        <v>42</v>
      </c>
      <c r="N1781" s="11">
        <v>2</v>
      </c>
      <c r="O1781" s="4" t="s">
        <v>80</v>
      </c>
      <c r="P1781" s="12" t="s">
        <v>81</v>
      </c>
      <c r="Q1781" s="30"/>
      <c r="R1781" s="30"/>
      <c r="S1781" s="30">
        <v>2</v>
      </c>
      <c r="T1781" s="30"/>
      <c r="U1781" s="30"/>
      <c r="V1781" s="30"/>
      <c r="W1781" s="30"/>
      <c r="X1781" s="30"/>
      <c r="Y1781" s="30"/>
      <c r="Z1781" s="30"/>
      <c r="AA1781" s="30"/>
      <c r="AB1781" s="30"/>
      <c r="AC1781" s="30"/>
      <c r="AD1781" s="30"/>
      <c r="AE1781" s="4">
        <f t="shared" si="109"/>
        <v>15</v>
      </c>
      <c r="AF1781" s="8">
        <f t="shared" si="110"/>
        <v>2</v>
      </c>
      <c r="AG1781" s="8">
        <v>122.19</v>
      </c>
      <c r="AH1781" s="4">
        <f t="shared" si="111"/>
        <v>0.05</v>
      </c>
      <c r="AI1781" s="4">
        <f t="shared" si="111"/>
        <v>3.0547499999999999</v>
      </c>
      <c r="AK1781" s="10">
        <f>Q1781*(0.0202*(2.5^2.9595))+R1781*(0.0202*(7.5^2.9595))+S1781*(0.0202*(15^2.9595))+T1781*(0.0202*(25^2.9595))</f>
        <v>122.18656233272399</v>
      </c>
    </row>
    <row r="1782" spans="1:37" s="13" customFormat="1" ht="12.75" customHeight="1">
      <c r="A1782" s="11">
        <v>134</v>
      </c>
      <c r="B1782" s="11">
        <v>8</v>
      </c>
      <c r="C1782" s="11">
        <v>1</v>
      </c>
      <c r="D1782" s="29">
        <v>39492</v>
      </c>
      <c r="E1782" s="6" t="s">
        <v>37</v>
      </c>
      <c r="F1782" s="11" t="s">
        <v>126</v>
      </c>
      <c r="G1782" s="12" t="s">
        <v>126</v>
      </c>
      <c r="H1782" s="11" t="s">
        <v>39</v>
      </c>
      <c r="I1782" s="11" t="s">
        <v>40</v>
      </c>
      <c r="J1782" s="11" t="s">
        <v>110</v>
      </c>
      <c r="K1782" s="11">
        <v>24</v>
      </c>
      <c r="L1782" s="4" t="str">
        <f t="shared" si="108"/>
        <v>20-25</v>
      </c>
      <c r="M1782" s="11" t="s">
        <v>42</v>
      </c>
      <c r="N1782" s="11">
        <v>3</v>
      </c>
      <c r="O1782" s="4" t="s">
        <v>60</v>
      </c>
      <c r="P1782" s="12" t="s">
        <v>48</v>
      </c>
      <c r="Q1782" s="30"/>
      <c r="R1782" s="30">
        <v>6</v>
      </c>
      <c r="S1782" s="30"/>
      <c r="T1782" s="30"/>
      <c r="U1782" s="30"/>
      <c r="V1782" s="30"/>
      <c r="W1782" s="30"/>
      <c r="X1782" s="30"/>
      <c r="Y1782" s="30"/>
      <c r="Z1782" s="30"/>
      <c r="AA1782" s="30"/>
      <c r="AB1782" s="30"/>
      <c r="AC1782" s="30"/>
      <c r="AD1782" s="30"/>
      <c r="AE1782" s="4">
        <f t="shared" si="109"/>
        <v>7.5</v>
      </c>
      <c r="AF1782" s="8">
        <f t="shared" si="110"/>
        <v>6</v>
      </c>
      <c r="AG1782" s="8">
        <v>42.22</v>
      </c>
      <c r="AH1782" s="4">
        <f t="shared" si="111"/>
        <v>0.15</v>
      </c>
      <c r="AI1782" s="4">
        <f t="shared" si="111"/>
        <v>1.0554999999999999</v>
      </c>
      <c r="AJ1782" s="4"/>
      <c r="AK1782" s="10">
        <f>Q1782*(0.0197*(2.5^2.9174))+R1782*(0.0197*(7.5^2.9174))+S1782*(0.0197*(15^2.9174))</f>
        <v>42.220289448633068</v>
      </c>
    </row>
    <row r="1783" spans="1:37" s="9" customFormat="1" ht="12.75" customHeight="1">
      <c r="A1783" s="11">
        <v>134</v>
      </c>
      <c r="B1783" s="11">
        <v>8</v>
      </c>
      <c r="C1783" s="11">
        <v>1</v>
      </c>
      <c r="D1783" s="29">
        <v>39492</v>
      </c>
      <c r="E1783" s="6" t="s">
        <v>37</v>
      </c>
      <c r="F1783" s="11" t="s">
        <v>126</v>
      </c>
      <c r="G1783" s="12" t="s">
        <v>126</v>
      </c>
      <c r="H1783" s="11" t="s">
        <v>39</v>
      </c>
      <c r="I1783" s="11" t="s">
        <v>40</v>
      </c>
      <c r="J1783" s="11" t="s">
        <v>110</v>
      </c>
      <c r="K1783" s="11">
        <v>24</v>
      </c>
      <c r="L1783" s="4" t="str">
        <f t="shared" si="108"/>
        <v>20-25</v>
      </c>
      <c r="M1783" s="11" t="s">
        <v>42</v>
      </c>
      <c r="N1783" s="11">
        <v>4</v>
      </c>
      <c r="O1783" s="12" t="s">
        <v>137</v>
      </c>
      <c r="P1783" s="6" t="s">
        <v>46</v>
      </c>
      <c r="Q1783" s="30"/>
      <c r="R1783" s="30"/>
      <c r="S1783" s="26">
        <v>1</v>
      </c>
      <c r="T1783" s="30"/>
      <c r="U1783" s="30"/>
      <c r="V1783" s="30"/>
      <c r="W1783" s="30"/>
      <c r="X1783" s="30"/>
      <c r="Y1783" s="30"/>
      <c r="Z1783" s="30"/>
      <c r="AA1783" s="30"/>
      <c r="AB1783" s="30"/>
      <c r="AC1783" s="30"/>
      <c r="AD1783" s="30"/>
      <c r="AE1783" s="4">
        <f t="shared" si="109"/>
        <v>15</v>
      </c>
      <c r="AF1783" s="8">
        <f t="shared" si="110"/>
        <v>1</v>
      </c>
      <c r="AG1783" s="8">
        <v>51.03</v>
      </c>
      <c r="AH1783" s="4">
        <f t="shared" si="111"/>
        <v>2.5000000000000001E-2</v>
      </c>
      <c r="AI1783" s="4">
        <f t="shared" si="111"/>
        <v>1.2757499999999999</v>
      </c>
      <c r="AJ1783" s="4"/>
      <c r="AK1783" s="10">
        <f>Q1783*(0.0126*(2.5^3.0673))+R1783*(0.0126*(7.5^3.0673))+S1783*(0.0126*(15^3.0673))+T1783*(0.0126*(25^3.0673))+U1783*(0.0126*(35^3.0673))</f>
        <v>51.026439339633377</v>
      </c>
    </row>
    <row r="1784" spans="1:37" ht="12.75" customHeight="1">
      <c r="A1784" s="11">
        <v>134</v>
      </c>
      <c r="B1784" s="11">
        <v>8</v>
      </c>
      <c r="C1784" s="11">
        <v>1</v>
      </c>
      <c r="D1784" s="29">
        <v>39492</v>
      </c>
      <c r="E1784" s="6" t="s">
        <v>37</v>
      </c>
      <c r="F1784" s="11" t="s">
        <v>126</v>
      </c>
      <c r="G1784" s="12" t="s">
        <v>126</v>
      </c>
      <c r="H1784" s="11" t="s">
        <v>39</v>
      </c>
      <c r="I1784" s="11" t="s">
        <v>40</v>
      </c>
      <c r="J1784" s="11" t="s">
        <v>110</v>
      </c>
      <c r="K1784" s="11">
        <v>24</v>
      </c>
      <c r="L1784" s="4" t="str">
        <f t="shared" si="108"/>
        <v>20-25</v>
      </c>
      <c r="M1784" s="11" t="s">
        <v>42</v>
      </c>
      <c r="N1784" s="11">
        <v>5</v>
      </c>
      <c r="O1784" s="6" t="s">
        <v>53</v>
      </c>
      <c r="P1784" s="12" t="s">
        <v>54</v>
      </c>
      <c r="Q1784" s="30"/>
      <c r="R1784" s="30"/>
      <c r="S1784" s="26">
        <v>1</v>
      </c>
      <c r="T1784" s="30"/>
      <c r="U1784" s="30"/>
      <c r="V1784" s="30"/>
      <c r="W1784" s="30"/>
      <c r="X1784" s="30"/>
      <c r="Y1784" s="30"/>
      <c r="Z1784" s="30"/>
      <c r="AA1784" s="30"/>
      <c r="AB1784" s="30"/>
      <c r="AC1784" s="30"/>
      <c r="AD1784" s="30"/>
      <c r="AE1784" s="4">
        <f t="shared" si="109"/>
        <v>15</v>
      </c>
      <c r="AF1784" s="8">
        <f t="shared" si="110"/>
        <v>1</v>
      </c>
      <c r="AG1784" s="8">
        <v>56.06</v>
      </c>
      <c r="AH1784" s="4">
        <f t="shared" si="111"/>
        <v>2.5000000000000001E-2</v>
      </c>
      <c r="AI1784" s="4">
        <f t="shared" si="111"/>
        <v>1.4015</v>
      </c>
      <c r="AK1784" s="10">
        <f>Q1784*(0.026*(2.5^2.87))+R1784*(0.026*(7.5^2.87))+S1784*(0.0236*((15/1.1)^2.975))+T1784*(0.0236*((25/1.1)^2.975))+U1784*(0.0236*((35/1.1)^2.975))</f>
        <v>56.058343489258633</v>
      </c>
    </row>
    <row r="1785" spans="1:37" ht="12.75" customHeight="1">
      <c r="A1785" s="11">
        <v>134</v>
      </c>
      <c r="B1785" s="11">
        <v>8</v>
      </c>
      <c r="C1785" s="11">
        <v>1</v>
      </c>
      <c r="D1785" s="29">
        <v>39492</v>
      </c>
      <c r="E1785" s="6" t="s">
        <v>37</v>
      </c>
      <c r="F1785" s="11" t="s">
        <v>126</v>
      </c>
      <c r="G1785" s="12" t="s">
        <v>126</v>
      </c>
      <c r="H1785" s="11" t="s">
        <v>39</v>
      </c>
      <c r="I1785" s="11" t="s">
        <v>40</v>
      </c>
      <c r="J1785" s="11" t="s">
        <v>110</v>
      </c>
      <c r="K1785" s="11">
        <v>24</v>
      </c>
      <c r="L1785" s="4" t="str">
        <f t="shared" si="108"/>
        <v>20-25</v>
      </c>
      <c r="M1785" s="11" t="s">
        <v>42</v>
      </c>
      <c r="N1785" s="11">
        <v>6</v>
      </c>
      <c r="O1785" s="4" t="s">
        <v>47</v>
      </c>
      <c r="P1785" s="12" t="s">
        <v>48</v>
      </c>
      <c r="Q1785" s="30"/>
      <c r="R1785" s="30">
        <v>1</v>
      </c>
      <c r="S1785" s="30"/>
      <c r="T1785" s="30"/>
      <c r="U1785" s="30"/>
      <c r="V1785" s="30"/>
      <c r="W1785" s="30"/>
      <c r="X1785" s="30"/>
      <c r="Y1785" s="30"/>
      <c r="Z1785" s="30"/>
      <c r="AA1785" s="30"/>
      <c r="AB1785" s="30"/>
      <c r="AC1785" s="30"/>
      <c r="AD1785" s="30"/>
      <c r="AE1785" s="4">
        <f t="shared" si="109"/>
        <v>7.5</v>
      </c>
      <c r="AF1785" s="8">
        <f t="shared" si="110"/>
        <v>1</v>
      </c>
      <c r="AG1785" s="8">
        <v>12.34</v>
      </c>
      <c r="AH1785" s="4">
        <f t="shared" si="111"/>
        <v>2.5000000000000001E-2</v>
      </c>
      <c r="AI1785" s="4">
        <f t="shared" si="111"/>
        <v>0.3085</v>
      </c>
      <c r="AK1785" s="10">
        <f>Q1785*(0.0251*(2.5^3.076))+R1785*(0.0251*(7.5^3.076))+S1785*(0.0251*(15^3.076))</f>
        <v>12.341335752240466</v>
      </c>
    </row>
    <row r="1786" spans="1:37" ht="12.75" customHeight="1">
      <c r="A1786" s="11">
        <v>134</v>
      </c>
      <c r="B1786" s="11">
        <v>8</v>
      </c>
      <c r="C1786" s="11">
        <v>1</v>
      </c>
      <c r="D1786" s="29">
        <v>39492</v>
      </c>
      <c r="E1786" s="6" t="s">
        <v>37</v>
      </c>
      <c r="F1786" s="11" t="s">
        <v>126</v>
      </c>
      <c r="G1786" s="12" t="s">
        <v>126</v>
      </c>
      <c r="H1786" s="11" t="s">
        <v>39</v>
      </c>
      <c r="I1786" s="11" t="s">
        <v>40</v>
      </c>
      <c r="J1786" s="11" t="s">
        <v>110</v>
      </c>
      <c r="K1786" s="11">
        <v>24</v>
      </c>
      <c r="L1786" s="4" t="str">
        <f t="shared" si="108"/>
        <v>20-25</v>
      </c>
      <c r="M1786" s="11" t="s">
        <v>42</v>
      </c>
      <c r="N1786" s="11">
        <v>7</v>
      </c>
      <c r="O1786" s="4" t="s">
        <v>87</v>
      </c>
      <c r="P1786" s="6" t="s">
        <v>46</v>
      </c>
      <c r="Q1786" s="30"/>
      <c r="R1786" s="30"/>
      <c r="S1786" s="26">
        <v>1</v>
      </c>
      <c r="T1786" s="30"/>
      <c r="U1786" s="30"/>
      <c r="V1786" s="30"/>
      <c r="W1786" s="30"/>
      <c r="X1786" s="30"/>
      <c r="Y1786" s="30"/>
      <c r="Z1786" s="30"/>
      <c r="AA1786" s="30"/>
      <c r="AB1786" s="30"/>
      <c r="AC1786" s="30"/>
      <c r="AD1786" s="30"/>
      <c r="AE1786" s="4">
        <f t="shared" si="109"/>
        <v>15</v>
      </c>
      <c r="AF1786" s="8">
        <f t="shared" si="110"/>
        <v>1</v>
      </c>
      <c r="AG1786" s="8">
        <v>54.93</v>
      </c>
      <c r="AH1786" s="4">
        <f t="shared" si="111"/>
        <v>2.5000000000000001E-2</v>
      </c>
      <c r="AI1786" s="4">
        <f t="shared" si="111"/>
        <v>1.3732500000000001</v>
      </c>
      <c r="AK1786" s="10">
        <f>Q1786*(0.0229*((2.5/1.08)^2.958))+R1786*(0.0229*((7.5/1.08)^2.958))+S1786*(0.0229*((15/1.08)^2.958))+T1786*(0.0229*((25/1.08)^2.958))+U1786*(0.0229*((35/1.08)^2.958))</f>
        <v>54.934598899323518</v>
      </c>
    </row>
    <row r="1787" spans="1:37" ht="12.75" customHeight="1">
      <c r="A1787" s="11">
        <v>134</v>
      </c>
      <c r="B1787" s="11">
        <v>8</v>
      </c>
      <c r="C1787" s="11">
        <v>1</v>
      </c>
      <c r="D1787" s="29">
        <v>39492</v>
      </c>
      <c r="E1787" s="6" t="s">
        <v>37</v>
      </c>
      <c r="F1787" s="11" t="s">
        <v>126</v>
      </c>
      <c r="G1787" s="12" t="s">
        <v>126</v>
      </c>
      <c r="H1787" s="11" t="s">
        <v>39</v>
      </c>
      <c r="I1787" s="11" t="s">
        <v>40</v>
      </c>
      <c r="J1787" s="11" t="s">
        <v>110</v>
      </c>
      <c r="K1787" s="11">
        <v>24</v>
      </c>
      <c r="L1787" s="4" t="str">
        <f t="shared" si="108"/>
        <v>20-25</v>
      </c>
      <c r="M1787" s="11" t="s">
        <v>42</v>
      </c>
      <c r="N1787" s="11">
        <v>8</v>
      </c>
      <c r="O1787" s="12" t="s">
        <v>71</v>
      </c>
      <c r="P1787" s="6" t="s">
        <v>46</v>
      </c>
      <c r="Q1787" s="30">
        <v>4</v>
      </c>
      <c r="R1787" s="30"/>
      <c r="S1787" s="30"/>
      <c r="T1787" s="30"/>
      <c r="U1787" s="30"/>
      <c r="V1787" s="30"/>
      <c r="W1787" s="30"/>
      <c r="X1787" s="30"/>
      <c r="Y1787" s="30"/>
      <c r="Z1787" s="30"/>
      <c r="AA1787" s="30"/>
      <c r="AB1787" s="30"/>
      <c r="AC1787" s="30"/>
      <c r="AD1787" s="30"/>
      <c r="AE1787" s="4">
        <f t="shared" si="109"/>
        <v>2.5</v>
      </c>
      <c r="AF1787" s="8">
        <f t="shared" si="110"/>
        <v>4</v>
      </c>
      <c r="AG1787" s="8">
        <v>0.56000000000000005</v>
      </c>
      <c r="AH1787" s="4">
        <f t="shared" si="111"/>
        <v>0.1</v>
      </c>
      <c r="AI1787" s="4">
        <f t="shared" si="111"/>
        <v>1.4000000000000002E-2</v>
      </c>
      <c r="AK1787" s="10">
        <f>Q1787*(0.0089*(2.5^3))+R1787*(0.0089*(7.5^3))</f>
        <v>0.55625000000000002</v>
      </c>
    </row>
    <row r="1788" spans="1:37" ht="12.75" customHeight="1">
      <c r="A1788" s="11">
        <v>134</v>
      </c>
      <c r="B1788" s="11">
        <v>8</v>
      </c>
      <c r="C1788" s="11">
        <v>1</v>
      </c>
      <c r="D1788" s="29">
        <v>39492</v>
      </c>
      <c r="E1788" s="6" t="s">
        <v>37</v>
      </c>
      <c r="F1788" s="11" t="s">
        <v>126</v>
      </c>
      <c r="G1788" s="12" t="s">
        <v>126</v>
      </c>
      <c r="H1788" s="11" t="s">
        <v>39</v>
      </c>
      <c r="I1788" s="11" t="s">
        <v>40</v>
      </c>
      <c r="J1788" s="11" t="s">
        <v>110</v>
      </c>
      <c r="K1788" s="11">
        <v>24</v>
      </c>
      <c r="L1788" s="4" t="str">
        <f t="shared" si="108"/>
        <v>20-25</v>
      </c>
      <c r="M1788" s="11" t="s">
        <v>42</v>
      </c>
      <c r="N1788" s="11">
        <v>9</v>
      </c>
      <c r="O1788" s="12" t="s">
        <v>55</v>
      </c>
      <c r="P1788" s="6" t="s">
        <v>56</v>
      </c>
      <c r="Q1788" s="30">
        <v>2</v>
      </c>
      <c r="R1788" s="30"/>
      <c r="S1788" s="30"/>
      <c r="T1788" s="30"/>
      <c r="U1788" s="30"/>
      <c r="V1788" s="30"/>
      <c r="W1788" s="30"/>
      <c r="X1788" s="30"/>
      <c r="Y1788" s="30"/>
      <c r="Z1788" s="30"/>
      <c r="AA1788" s="30"/>
      <c r="AB1788" s="30"/>
      <c r="AC1788" s="30"/>
      <c r="AD1788" s="30"/>
      <c r="AE1788" s="4">
        <f t="shared" si="109"/>
        <v>2.5</v>
      </c>
      <c r="AF1788" s="8">
        <f t="shared" si="110"/>
        <v>2</v>
      </c>
      <c r="AG1788" s="8">
        <v>0.35</v>
      </c>
      <c r="AH1788" s="4">
        <f t="shared" si="111"/>
        <v>0.05</v>
      </c>
      <c r="AI1788" s="4">
        <f t="shared" si="111"/>
        <v>8.7499999999999991E-3</v>
      </c>
      <c r="AK1788" s="10">
        <f>Q1788*(0.0109*(2.5^3.0249))+R1788*(0.0109*(7.5^3.0249))</f>
        <v>0.34848591197730788</v>
      </c>
    </row>
    <row r="1789" spans="1:37" ht="12.75" customHeight="1">
      <c r="A1789" s="11">
        <v>135</v>
      </c>
      <c r="B1789" s="11">
        <v>8</v>
      </c>
      <c r="C1789" s="11">
        <v>1</v>
      </c>
      <c r="D1789" s="29">
        <v>39492</v>
      </c>
      <c r="E1789" s="6" t="s">
        <v>37</v>
      </c>
      <c r="F1789" s="11" t="s">
        <v>126</v>
      </c>
      <c r="G1789" s="12" t="s">
        <v>126</v>
      </c>
      <c r="H1789" s="11" t="s">
        <v>39</v>
      </c>
      <c r="I1789" s="11" t="s">
        <v>57</v>
      </c>
      <c r="J1789" s="11" t="s">
        <v>110</v>
      </c>
      <c r="K1789" s="11">
        <v>23</v>
      </c>
      <c r="L1789" s="4" t="str">
        <f t="shared" si="108"/>
        <v>20-25</v>
      </c>
      <c r="M1789" s="11" t="s">
        <v>94</v>
      </c>
      <c r="N1789" s="11">
        <v>1</v>
      </c>
      <c r="O1789" s="4" t="s">
        <v>52</v>
      </c>
      <c r="P1789" s="6" t="s">
        <v>46</v>
      </c>
      <c r="Q1789" s="30"/>
      <c r="R1789" s="30"/>
      <c r="S1789" s="30">
        <v>100</v>
      </c>
      <c r="T1789" s="30">
        <v>2</v>
      </c>
      <c r="U1789" s="30"/>
      <c r="V1789" s="30"/>
      <c r="W1789" s="30"/>
      <c r="X1789" s="30"/>
      <c r="Y1789" s="30"/>
      <c r="Z1789" s="30"/>
      <c r="AA1789" s="30"/>
      <c r="AB1789" s="30"/>
      <c r="AC1789" s="30"/>
      <c r="AD1789" s="30"/>
      <c r="AE1789" s="4">
        <f t="shared" si="109"/>
        <v>15.2</v>
      </c>
      <c r="AF1789" s="8">
        <f t="shared" si="110"/>
        <v>102</v>
      </c>
      <c r="AG1789" s="8">
        <v>2806.08</v>
      </c>
      <c r="AH1789" s="4">
        <f t="shared" si="111"/>
        <v>2.5499999999999998</v>
      </c>
      <c r="AI1789" s="4">
        <f t="shared" si="111"/>
        <v>70.152000000000001</v>
      </c>
      <c r="AK1789" s="10">
        <f>Q1789*(0.01*(((2.5-1.82)/1.15)^3.208))+R1789*(0.01*(((7.5-1.82)/1.15)^3.208))+S1789*(0.01*(((15-1.82)/1.15)^3.208))+T1789*(0.01*(((25-1.82)/1.15)^3.208))</f>
        <v>2806.0835277941092</v>
      </c>
    </row>
    <row r="1790" spans="1:37" s="13" customFormat="1" ht="12.75" customHeight="1">
      <c r="A1790" s="11">
        <v>135</v>
      </c>
      <c r="B1790" s="11">
        <v>8</v>
      </c>
      <c r="C1790" s="11">
        <v>1</v>
      </c>
      <c r="D1790" s="29">
        <v>39492</v>
      </c>
      <c r="E1790" s="6" t="s">
        <v>37</v>
      </c>
      <c r="F1790" s="11" t="s">
        <v>126</v>
      </c>
      <c r="G1790" s="12" t="s">
        <v>126</v>
      </c>
      <c r="H1790" s="11" t="s">
        <v>39</v>
      </c>
      <c r="I1790" s="11" t="s">
        <v>57</v>
      </c>
      <c r="J1790" s="11" t="s">
        <v>110</v>
      </c>
      <c r="K1790" s="11">
        <v>23</v>
      </c>
      <c r="L1790" s="4" t="str">
        <f t="shared" si="108"/>
        <v>20-25</v>
      </c>
      <c r="M1790" s="11" t="s">
        <v>94</v>
      </c>
      <c r="N1790" s="11">
        <v>2</v>
      </c>
      <c r="O1790" s="4" t="s">
        <v>106</v>
      </c>
      <c r="P1790" s="6" t="s">
        <v>81</v>
      </c>
      <c r="Q1790" s="30"/>
      <c r="R1790" s="30"/>
      <c r="S1790" s="30"/>
      <c r="T1790" s="30">
        <v>2</v>
      </c>
      <c r="U1790" s="30"/>
      <c r="V1790" s="30"/>
      <c r="W1790" s="30"/>
      <c r="X1790" s="30"/>
      <c r="Y1790" s="30"/>
      <c r="Z1790" s="30"/>
      <c r="AA1790" s="30"/>
      <c r="AB1790" s="30"/>
      <c r="AC1790" s="30"/>
      <c r="AD1790" s="30"/>
      <c r="AE1790" s="4">
        <f t="shared" si="109"/>
        <v>25</v>
      </c>
      <c r="AF1790" s="8">
        <f t="shared" si="110"/>
        <v>2</v>
      </c>
      <c r="AG1790" s="8">
        <v>802.04</v>
      </c>
      <c r="AH1790" s="4">
        <f t="shared" si="111"/>
        <v>0.05</v>
      </c>
      <c r="AI1790" s="4">
        <f t="shared" si="111"/>
        <v>20.050999999999998</v>
      </c>
      <c r="AJ1790" s="4"/>
      <c r="AK1790" s="10">
        <f>R1790*(0.111*((7.5*0.813)^2.72))+S1790*(0.111*((15*0.813)^2.72))+T1790*(0.111*((25*0.813)^2.72))+U1790*(0.111*((35*0.813)^2.72))</f>
        <v>802.04009924104946</v>
      </c>
    </row>
    <row r="1791" spans="1:37" s="9" customFormat="1" ht="12.75" customHeight="1">
      <c r="A1791" s="11">
        <v>135</v>
      </c>
      <c r="B1791" s="11">
        <v>8</v>
      </c>
      <c r="C1791" s="11">
        <v>1</v>
      </c>
      <c r="D1791" s="29">
        <v>39492</v>
      </c>
      <c r="E1791" s="6" t="s">
        <v>37</v>
      </c>
      <c r="F1791" s="11" t="s">
        <v>126</v>
      </c>
      <c r="G1791" s="12" t="s">
        <v>126</v>
      </c>
      <c r="H1791" s="11" t="s">
        <v>39</v>
      </c>
      <c r="I1791" s="11" t="s">
        <v>57</v>
      </c>
      <c r="J1791" s="11" t="s">
        <v>110</v>
      </c>
      <c r="K1791" s="11">
        <v>23</v>
      </c>
      <c r="L1791" s="4" t="str">
        <f t="shared" si="108"/>
        <v>20-25</v>
      </c>
      <c r="M1791" s="11" t="s">
        <v>94</v>
      </c>
      <c r="N1791" s="11">
        <v>3</v>
      </c>
      <c r="O1791" s="4" t="s">
        <v>68</v>
      </c>
      <c r="P1791" s="6" t="s">
        <v>46</v>
      </c>
      <c r="Q1791" s="30"/>
      <c r="R1791" s="30"/>
      <c r="S1791" s="30"/>
      <c r="T1791" s="30">
        <v>4</v>
      </c>
      <c r="U1791" s="30"/>
      <c r="V1791" s="30"/>
      <c r="W1791" s="30"/>
      <c r="X1791" s="30"/>
      <c r="Y1791" s="30"/>
      <c r="Z1791" s="30"/>
      <c r="AA1791" s="30"/>
      <c r="AB1791" s="30"/>
      <c r="AC1791" s="30"/>
      <c r="AD1791" s="30"/>
      <c r="AE1791" s="4">
        <f t="shared" si="109"/>
        <v>25</v>
      </c>
      <c r="AF1791" s="8">
        <f t="shared" si="110"/>
        <v>4</v>
      </c>
      <c r="AG1791" s="8">
        <v>630.6</v>
      </c>
      <c r="AH1791" s="4">
        <f t="shared" si="111"/>
        <v>0.1</v>
      </c>
      <c r="AI1791" s="4">
        <f t="shared" si="111"/>
        <v>15.765000000000001</v>
      </c>
      <c r="AJ1791" s="4"/>
      <c r="AK1791" s="10">
        <f>Q1791*(0.0208*((2.5/1.21)^3))+R1791*(0.0208*((7.5/1.21)^3))+S1791*(0.0208*((15/1.21)^3))+T1791*(0.0079*(25^3.076))+U1791*(0.0079*(35^3.076))</f>
        <v>630.59503832903908</v>
      </c>
    </row>
    <row r="1792" spans="1:37" ht="12.75" customHeight="1">
      <c r="A1792" s="11">
        <v>135</v>
      </c>
      <c r="B1792" s="11">
        <v>8</v>
      </c>
      <c r="C1792" s="11">
        <v>1</v>
      </c>
      <c r="D1792" s="29">
        <v>39492</v>
      </c>
      <c r="E1792" s="6" t="s">
        <v>37</v>
      </c>
      <c r="F1792" s="11" t="s">
        <v>126</v>
      </c>
      <c r="G1792" s="12" t="s">
        <v>126</v>
      </c>
      <c r="H1792" s="11" t="s">
        <v>39</v>
      </c>
      <c r="I1792" s="11" t="s">
        <v>57</v>
      </c>
      <c r="J1792" s="11" t="s">
        <v>110</v>
      </c>
      <c r="K1792" s="11">
        <v>23</v>
      </c>
      <c r="L1792" s="4" t="str">
        <f t="shared" si="108"/>
        <v>20-25</v>
      </c>
      <c r="M1792" s="11" t="s">
        <v>94</v>
      </c>
      <c r="N1792" s="11">
        <v>4</v>
      </c>
      <c r="O1792" s="4" t="s">
        <v>82</v>
      </c>
      <c r="P1792" s="6" t="s">
        <v>46</v>
      </c>
      <c r="Q1792" s="30"/>
      <c r="R1792" s="30"/>
      <c r="S1792" s="30"/>
      <c r="T1792" s="26">
        <v>2</v>
      </c>
      <c r="U1792" s="30"/>
      <c r="V1792" s="30"/>
      <c r="W1792" s="30"/>
      <c r="X1792" s="30"/>
      <c r="Y1792" s="30"/>
      <c r="Z1792" s="30"/>
      <c r="AA1792" s="30"/>
      <c r="AB1792" s="30"/>
      <c r="AC1792" s="30"/>
      <c r="AD1792" s="30"/>
      <c r="AE1792" s="4">
        <f t="shared" si="109"/>
        <v>25</v>
      </c>
      <c r="AF1792" s="8">
        <f t="shared" si="110"/>
        <v>2</v>
      </c>
      <c r="AG1792" s="8">
        <v>502.53</v>
      </c>
      <c r="AH1792" s="4">
        <f t="shared" si="111"/>
        <v>0.05</v>
      </c>
      <c r="AI1792" s="4">
        <f t="shared" si="111"/>
        <v>12.56325</v>
      </c>
      <c r="AK1792" s="10">
        <f>Q1792*(0.0121*((2.5/1.09)^3.161))+R1792*(0.0121*((7.5/1.09)^3.161))+S1792*(0.0335*(15^2.772))+T1792*(0.0335*(25^2.772))+U1792*(0.0335*(35^2.772))</f>
        <v>502.53290830017215</v>
      </c>
    </row>
    <row r="1793" spans="1:37" ht="12.75" customHeight="1">
      <c r="A1793" s="11">
        <v>135</v>
      </c>
      <c r="B1793" s="11">
        <v>8</v>
      </c>
      <c r="C1793" s="11">
        <v>1</v>
      </c>
      <c r="D1793" s="29">
        <v>39492</v>
      </c>
      <c r="E1793" s="6" t="s">
        <v>37</v>
      </c>
      <c r="F1793" s="11" t="s">
        <v>126</v>
      </c>
      <c r="G1793" s="12" t="s">
        <v>126</v>
      </c>
      <c r="H1793" s="11" t="s">
        <v>39</v>
      </c>
      <c r="I1793" s="11" t="s">
        <v>57</v>
      </c>
      <c r="J1793" s="11" t="s">
        <v>110</v>
      </c>
      <c r="K1793" s="11">
        <v>23</v>
      </c>
      <c r="L1793" s="4" t="str">
        <f t="shared" si="108"/>
        <v>20-25</v>
      </c>
      <c r="M1793" s="11" t="s">
        <v>94</v>
      </c>
      <c r="N1793" s="11">
        <v>5</v>
      </c>
      <c r="O1793" s="12" t="s">
        <v>138</v>
      </c>
      <c r="P1793" s="12" t="s">
        <v>81</v>
      </c>
      <c r="Q1793" s="30"/>
      <c r="R1793" s="30"/>
      <c r="S1793" s="30">
        <v>1</v>
      </c>
      <c r="T1793" s="30"/>
      <c r="U1793" s="30"/>
      <c r="V1793" s="30"/>
      <c r="W1793" s="30"/>
      <c r="X1793" s="30"/>
      <c r="Y1793" s="30"/>
      <c r="Z1793" s="30"/>
      <c r="AA1793" s="30"/>
      <c r="AB1793" s="30"/>
      <c r="AC1793" s="30"/>
      <c r="AD1793" s="30"/>
      <c r="AE1793" s="4">
        <f t="shared" si="109"/>
        <v>15</v>
      </c>
      <c r="AF1793" s="8">
        <f t="shared" si="110"/>
        <v>1</v>
      </c>
      <c r="AG1793" s="8">
        <v>48.99</v>
      </c>
      <c r="AH1793" s="4">
        <f t="shared" si="111"/>
        <v>2.5000000000000001E-2</v>
      </c>
      <c r="AI1793" s="4">
        <f t="shared" si="111"/>
        <v>1.22475</v>
      </c>
      <c r="AK1793" s="10">
        <f>Q1793*(0.0139*(2.5^3.016))+R1793*(0.0139*(7.5^3.016))+S1793*(0.0139*(15^3.016))+T1793*(0.0139*(25^3.016))+U1793*(0.0139*(35^3.016))</f>
        <v>48.989841861921185</v>
      </c>
    </row>
    <row r="1794" spans="1:37" ht="12.75" customHeight="1">
      <c r="A1794" s="11">
        <v>135</v>
      </c>
      <c r="B1794" s="11">
        <v>8</v>
      </c>
      <c r="C1794" s="11">
        <v>1</v>
      </c>
      <c r="D1794" s="29">
        <v>39492</v>
      </c>
      <c r="E1794" s="6" t="s">
        <v>37</v>
      </c>
      <c r="F1794" s="11" t="s">
        <v>126</v>
      </c>
      <c r="G1794" s="12" t="s">
        <v>126</v>
      </c>
      <c r="H1794" s="11" t="s">
        <v>39</v>
      </c>
      <c r="I1794" s="11" t="s">
        <v>57</v>
      </c>
      <c r="J1794" s="11" t="s">
        <v>110</v>
      </c>
      <c r="K1794" s="11">
        <v>23</v>
      </c>
      <c r="L1794" s="4" t="str">
        <f t="shared" ref="L1794:L1857" si="112">IF(K1794&lt;=5,"0-5",IF(K1794&lt;=10,"5-10",IF(K1794&lt;=15,"10-15",IF(K1794&lt;=20,"15-20",IF(K1794&lt;=25,"20-25",IF(K1794&lt;=30,"25-30",IF(K1794&lt;=35,"30-35","35-40")))))))</f>
        <v>20-25</v>
      </c>
      <c r="M1794" s="11" t="s">
        <v>94</v>
      </c>
      <c r="N1794" s="11">
        <v>6</v>
      </c>
      <c r="O1794" s="6" t="s">
        <v>53</v>
      </c>
      <c r="P1794" s="12" t="s">
        <v>54</v>
      </c>
      <c r="Q1794" s="30"/>
      <c r="R1794" s="30">
        <v>1</v>
      </c>
      <c r="S1794" s="30"/>
      <c r="T1794" s="30"/>
      <c r="U1794" s="30"/>
      <c r="V1794" s="30"/>
      <c r="W1794" s="30"/>
      <c r="X1794" s="30"/>
      <c r="Y1794" s="30"/>
      <c r="Z1794" s="30"/>
      <c r="AA1794" s="30"/>
      <c r="AB1794" s="30"/>
      <c r="AC1794" s="30"/>
      <c r="AD1794" s="30"/>
      <c r="AE1794" s="4">
        <f t="shared" ref="AE1794:AE1857" si="113">ROUND(((Q1794*2.5)+(R1794*7.5)+(S1794*15)+(T1794*25)+(U1794*35)+(V1794*45)+(W1794*55)+(X1794*65)+(Y1794*75)+(Z1794*85)+(AA1794*95)+(AB1794*105)+(AC1794*115)+(AD1794*195))/(SUM(Q1794:AD1794)),1)</f>
        <v>7.5</v>
      </c>
      <c r="AF1794" s="8">
        <f t="shared" ref="AF1794:AF1857" si="114">SUM(Q1794:AD1794)</f>
        <v>1</v>
      </c>
      <c r="AG1794" s="8">
        <v>8.44</v>
      </c>
      <c r="AH1794" s="4">
        <f t="shared" ref="AH1794:AI1857" si="115">AF1794/40</f>
        <v>2.5000000000000001E-2</v>
      </c>
      <c r="AI1794" s="4">
        <f t="shared" si="115"/>
        <v>0.21099999999999999</v>
      </c>
      <c r="AK1794" s="10">
        <f>Q1794*(0.026*(2.5^2.87))+R1794*(0.026*(7.5^2.87))+S1794*(0.0236*((15/1.1)^2.975))+T1794*(0.0236*((25/1.1)^2.975))+U1794*(0.0236*((35/1.1)^2.975))</f>
        <v>8.441102499635198</v>
      </c>
    </row>
    <row r="1795" spans="1:37" s="13" customFormat="1" ht="12.75" customHeight="1">
      <c r="A1795" s="11">
        <v>135</v>
      </c>
      <c r="B1795" s="11">
        <v>8</v>
      </c>
      <c r="C1795" s="11">
        <v>1</v>
      </c>
      <c r="D1795" s="29">
        <v>39492</v>
      </c>
      <c r="E1795" s="6" t="s">
        <v>37</v>
      </c>
      <c r="F1795" s="11" t="s">
        <v>126</v>
      </c>
      <c r="G1795" s="12" t="s">
        <v>126</v>
      </c>
      <c r="H1795" s="11" t="s">
        <v>39</v>
      </c>
      <c r="I1795" s="11" t="s">
        <v>57</v>
      </c>
      <c r="J1795" s="11" t="s">
        <v>110</v>
      </c>
      <c r="K1795" s="11">
        <v>23</v>
      </c>
      <c r="L1795" s="4" t="str">
        <f t="shared" si="112"/>
        <v>20-25</v>
      </c>
      <c r="M1795" s="11" t="s">
        <v>94</v>
      </c>
      <c r="N1795" s="11">
        <v>7</v>
      </c>
      <c r="O1795" s="4" t="s">
        <v>47</v>
      </c>
      <c r="P1795" s="12" t="s">
        <v>48</v>
      </c>
      <c r="Q1795" s="30"/>
      <c r="R1795" s="30">
        <v>1</v>
      </c>
      <c r="S1795" s="30"/>
      <c r="T1795" s="30"/>
      <c r="U1795" s="30"/>
      <c r="V1795" s="30"/>
      <c r="W1795" s="30"/>
      <c r="X1795" s="30"/>
      <c r="Y1795" s="30"/>
      <c r="Z1795" s="30"/>
      <c r="AA1795" s="30"/>
      <c r="AB1795" s="30"/>
      <c r="AC1795" s="30"/>
      <c r="AD1795" s="30"/>
      <c r="AE1795" s="4">
        <f t="shared" si="113"/>
        <v>7.5</v>
      </c>
      <c r="AF1795" s="8">
        <f t="shared" si="114"/>
        <v>1</v>
      </c>
      <c r="AG1795" s="8">
        <v>12.34</v>
      </c>
      <c r="AH1795" s="4">
        <f t="shared" si="115"/>
        <v>2.5000000000000001E-2</v>
      </c>
      <c r="AI1795" s="4">
        <f t="shared" si="115"/>
        <v>0.3085</v>
      </c>
      <c r="AJ1795" s="4"/>
      <c r="AK1795" s="10">
        <f>Q1795*(0.0251*(2.5^3.076))+R1795*(0.0251*(7.5^3.076))+S1795*(0.0251*(15^3.076))</f>
        <v>12.341335752240466</v>
      </c>
    </row>
    <row r="1796" spans="1:37" ht="12.75" customHeight="1">
      <c r="A1796" s="11">
        <v>135</v>
      </c>
      <c r="B1796" s="11">
        <v>8</v>
      </c>
      <c r="C1796" s="11">
        <v>1</v>
      </c>
      <c r="D1796" s="29">
        <v>39492</v>
      </c>
      <c r="E1796" s="6" t="s">
        <v>37</v>
      </c>
      <c r="F1796" s="11" t="s">
        <v>126</v>
      </c>
      <c r="G1796" s="12" t="s">
        <v>126</v>
      </c>
      <c r="H1796" s="11" t="s">
        <v>39</v>
      </c>
      <c r="I1796" s="11" t="s">
        <v>57</v>
      </c>
      <c r="J1796" s="11" t="s">
        <v>110</v>
      </c>
      <c r="K1796" s="11">
        <v>23</v>
      </c>
      <c r="L1796" s="4" t="str">
        <f t="shared" si="112"/>
        <v>20-25</v>
      </c>
      <c r="M1796" s="11" t="s">
        <v>94</v>
      </c>
      <c r="N1796" s="11">
        <v>8</v>
      </c>
      <c r="O1796" s="4" t="s">
        <v>49</v>
      </c>
      <c r="P1796" s="6" t="s">
        <v>46</v>
      </c>
      <c r="Q1796" s="30"/>
      <c r="R1796" s="30">
        <v>3</v>
      </c>
      <c r="S1796" s="30"/>
      <c r="T1796" s="30"/>
      <c r="U1796" s="30"/>
      <c r="V1796" s="30"/>
      <c r="W1796" s="30"/>
      <c r="X1796" s="30"/>
      <c r="Y1796" s="30"/>
      <c r="Z1796" s="30"/>
      <c r="AA1796" s="30"/>
      <c r="AB1796" s="30"/>
      <c r="AC1796" s="30"/>
      <c r="AD1796" s="30"/>
      <c r="AE1796" s="4">
        <f t="shared" si="113"/>
        <v>7.5</v>
      </c>
      <c r="AF1796" s="8">
        <f t="shared" si="114"/>
        <v>3</v>
      </c>
      <c r="AG1796" s="8">
        <v>18.260000000000002</v>
      </c>
      <c r="AH1796" s="4">
        <f t="shared" si="115"/>
        <v>7.4999999999999997E-2</v>
      </c>
      <c r="AI1796" s="4">
        <f t="shared" si="115"/>
        <v>0.45650000000000002</v>
      </c>
      <c r="AK1796" s="10">
        <f>Q1796*(0.007*(2.5^3.39))+R1796*(0.0126*(7.5^3.0673))+S1796*(0.0126*(15^3.0673))+T1796*(0.0126*(25^3.0673))+U1796*(0.0126*(35^3.0673))</f>
        <v>18.262793690314659</v>
      </c>
    </row>
    <row r="1797" spans="1:37" ht="12.75" customHeight="1">
      <c r="A1797" s="11">
        <v>135</v>
      </c>
      <c r="B1797" s="11">
        <v>8</v>
      </c>
      <c r="C1797" s="11">
        <v>1</v>
      </c>
      <c r="D1797" s="29">
        <v>39492</v>
      </c>
      <c r="E1797" s="6" t="s">
        <v>37</v>
      </c>
      <c r="F1797" s="11" t="s">
        <v>126</v>
      </c>
      <c r="G1797" s="12" t="s">
        <v>126</v>
      </c>
      <c r="H1797" s="11" t="s">
        <v>39</v>
      </c>
      <c r="I1797" s="11" t="s">
        <v>57</v>
      </c>
      <c r="J1797" s="11" t="s">
        <v>110</v>
      </c>
      <c r="K1797" s="11">
        <v>23</v>
      </c>
      <c r="L1797" s="4" t="str">
        <f t="shared" si="112"/>
        <v>20-25</v>
      </c>
      <c r="M1797" s="11" t="s">
        <v>94</v>
      </c>
      <c r="N1797" s="11">
        <v>9</v>
      </c>
      <c r="O1797" s="4" t="s">
        <v>60</v>
      </c>
      <c r="P1797" s="12" t="s">
        <v>48</v>
      </c>
      <c r="Q1797" s="30"/>
      <c r="R1797" s="26">
        <v>6</v>
      </c>
      <c r="S1797" s="30"/>
      <c r="T1797" s="30"/>
      <c r="U1797" s="30"/>
      <c r="V1797" s="30"/>
      <c r="W1797" s="30"/>
      <c r="X1797" s="30"/>
      <c r="Y1797" s="30"/>
      <c r="Z1797" s="30"/>
      <c r="AA1797" s="30"/>
      <c r="AB1797" s="30"/>
      <c r="AC1797" s="30"/>
      <c r="AD1797" s="30"/>
      <c r="AE1797" s="4">
        <f t="shared" si="113"/>
        <v>7.5</v>
      </c>
      <c r="AF1797" s="8">
        <f t="shared" si="114"/>
        <v>6</v>
      </c>
      <c r="AG1797" s="8">
        <v>42.22</v>
      </c>
      <c r="AH1797" s="4">
        <f t="shared" si="115"/>
        <v>0.15</v>
      </c>
      <c r="AI1797" s="4">
        <f t="shared" si="115"/>
        <v>1.0554999999999999</v>
      </c>
      <c r="AK1797" s="10">
        <f>Q1797*(0.0197*(2.5^2.9174))+R1797*(0.0197*(7.5^2.9174))+S1797*(0.0197*(15^2.9174))</f>
        <v>42.220289448633068</v>
      </c>
    </row>
    <row r="1798" spans="1:37" ht="12.75" customHeight="1">
      <c r="A1798" s="11">
        <v>135</v>
      </c>
      <c r="B1798" s="11">
        <v>8</v>
      </c>
      <c r="C1798" s="11">
        <v>1</v>
      </c>
      <c r="D1798" s="29">
        <v>39492</v>
      </c>
      <c r="E1798" s="6" t="s">
        <v>37</v>
      </c>
      <c r="F1798" s="11" t="s">
        <v>126</v>
      </c>
      <c r="G1798" s="12" t="s">
        <v>126</v>
      </c>
      <c r="H1798" s="11" t="s">
        <v>39</v>
      </c>
      <c r="I1798" s="11" t="s">
        <v>57</v>
      </c>
      <c r="J1798" s="11" t="s">
        <v>110</v>
      </c>
      <c r="K1798" s="11">
        <v>23</v>
      </c>
      <c r="L1798" s="4" t="str">
        <f t="shared" si="112"/>
        <v>20-25</v>
      </c>
      <c r="M1798" s="11" t="s">
        <v>94</v>
      </c>
      <c r="N1798" s="11">
        <v>10</v>
      </c>
      <c r="O1798" s="12" t="s">
        <v>129</v>
      </c>
      <c r="P1798" s="6" t="s">
        <v>63</v>
      </c>
      <c r="Q1798" s="30"/>
      <c r="R1798" s="30"/>
      <c r="S1798" s="30">
        <v>22</v>
      </c>
      <c r="T1798" s="30">
        <v>3</v>
      </c>
      <c r="U1798" s="30"/>
      <c r="V1798" s="30"/>
      <c r="W1798" s="30"/>
      <c r="X1798" s="30"/>
      <c r="Y1798" s="30"/>
      <c r="Z1798" s="30"/>
      <c r="AA1798" s="30"/>
      <c r="AB1798" s="30"/>
      <c r="AC1798" s="30"/>
      <c r="AD1798" s="30"/>
      <c r="AE1798" s="4">
        <f t="shared" si="113"/>
        <v>16.2</v>
      </c>
      <c r="AF1798" s="8">
        <f t="shared" si="114"/>
        <v>25</v>
      </c>
      <c r="AG1798" s="8">
        <v>1297.95</v>
      </c>
      <c r="AH1798" s="4">
        <f t="shared" si="115"/>
        <v>0.625</v>
      </c>
      <c r="AI1798" s="4">
        <f t="shared" si="115"/>
        <v>32.448750000000004</v>
      </c>
      <c r="AK1798" s="10">
        <f>S1798*(0.0105*(15^3.007))+T1798*(0.0105*(25^3.007))</f>
        <v>1297.9482291433847</v>
      </c>
    </row>
    <row r="1799" spans="1:37" ht="12.75" customHeight="1">
      <c r="A1799" s="11">
        <v>135</v>
      </c>
      <c r="B1799" s="11">
        <v>8</v>
      </c>
      <c r="C1799" s="11">
        <v>1</v>
      </c>
      <c r="D1799" s="29">
        <v>39492</v>
      </c>
      <c r="E1799" s="6" t="s">
        <v>37</v>
      </c>
      <c r="F1799" s="11" t="s">
        <v>126</v>
      </c>
      <c r="G1799" s="12" t="s">
        <v>126</v>
      </c>
      <c r="H1799" s="11" t="s">
        <v>39</v>
      </c>
      <c r="I1799" s="11" t="s">
        <v>57</v>
      </c>
      <c r="J1799" s="11" t="s">
        <v>110</v>
      </c>
      <c r="K1799" s="11">
        <v>23</v>
      </c>
      <c r="L1799" s="4" t="str">
        <f t="shared" si="112"/>
        <v>20-25</v>
      </c>
      <c r="M1799" s="11" t="s">
        <v>94</v>
      </c>
      <c r="N1799" s="11">
        <v>11</v>
      </c>
      <c r="O1799" s="12" t="s">
        <v>164</v>
      </c>
      <c r="P1799" s="12" t="s">
        <v>81</v>
      </c>
      <c r="Q1799" s="30"/>
      <c r="R1799" s="26">
        <v>1</v>
      </c>
      <c r="S1799" s="30"/>
      <c r="T1799" s="30"/>
      <c r="U1799" s="30"/>
      <c r="V1799" s="30"/>
      <c r="W1799" s="30"/>
      <c r="X1799" s="30"/>
      <c r="Y1799" s="30"/>
      <c r="Z1799" s="30"/>
      <c r="AA1799" s="30"/>
      <c r="AB1799" s="30"/>
      <c r="AC1799" s="30"/>
      <c r="AD1799" s="30"/>
      <c r="AE1799" s="4">
        <f t="shared" si="113"/>
        <v>7.5</v>
      </c>
      <c r="AF1799" s="8">
        <f t="shared" si="114"/>
        <v>1</v>
      </c>
      <c r="AG1799" s="8">
        <v>7.85</v>
      </c>
      <c r="AH1799" s="4">
        <f t="shared" si="115"/>
        <v>2.5000000000000001E-2</v>
      </c>
      <c r="AI1799" s="4">
        <f t="shared" si="115"/>
        <v>0.19624999999999998</v>
      </c>
      <c r="AK1799" s="10">
        <f>Q1799*(0.0202*(2.5^2.9595))+R1799*(0.0202*(7.5^2.9595))</f>
        <v>7.8540774295436098</v>
      </c>
    </row>
    <row r="1800" spans="1:37" ht="12.75" customHeight="1">
      <c r="A1800" s="11">
        <v>135</v>
      </c>
      <c r="B1800" s="11">
        <v>8</v>
      </c>
      <c r="C1800" s="11">
        <v>1</v>
      </c>
      <c r="D1800" s="29">
        <v>39492</v>
      </c>
      <c r="E1800" s="6" t="s">
        <v>37</v>
      </c>
      <c r="F1800" s="11" t="s">
        <v>126</v>
      </c>
      <c r="G1800" s="12" t="s">
        <v>126</v>
      </c>
      <c r="H1800" s="11" t="s">
        <v>39</v>
      </c>
      <c r="I1800" s="11" t="s">
        <v>57</v>
      </c>
      <c r="J1800" s="11" t="s">
        <v>110</v>
      </c>
      <c r="K1800" s="11">
        <v>23</v>
      </c>
      <c r="L1800" s="4" t="str">
        <f t="shared" si="112"/>
        <v>20-25</v>
      </c>
      <c r="M1800" s="11" t="s">
        <v>94</v>
      </c>
      <c r="N1800" s="11">
        <v>12</v>
      </c>
      <c r="O1800" s="4" t="s">
        <v>69</v>
      </c>
      <c r="P1800" s="12" t="s">
        <v>48</v>
      </c>
      <c r="Q1800" s="30"/>
      <c r="R1800" s="30"/>
      <c r="S1800" s="30">
        <v>2</v>
      </c>
      <c r="T1800" s="30"/>
      <c r="U1800" s="30"/>
      <c r="V1800" s="30"/>
      <c r="W1800" s="30"/>
      <c r="X1800" s="30"/>
      <c r="Y1800" s="30"/>
      <c r="Z1800" s="30"/>
      <c r="AA1800" s="30"/>
      <c r="AB1800" s="30"/>
      <c r="AC1800" s="30"/>
      <c r="AD1800" s="30"/>
      <c r="AE1800" s="4">
        <f t="shared" si="113"/>
        <v>15</v>
      </c>
      <c r="AF1800" s="8">
        <f t="shared" si="114"/>
        <v>2</v>
      </c>
      <c r="AG1800" s="8">
        <v>218.93</v>
      </c>
      <c r="AH1800" s="4">
        <f t="shared" si="115"/>
        <v>0.05</v>
      </c>
      <c r="AI1800" s="4">
        <f t="shared" si="115"/>
        <v>5.4732500000000002</v>
      </c>
      <c r="AK1800" s="10">
        <f>Q1800*(0.029*(2.5^2.98))+R1800*(0.029*(7.5^2.98))+S1800*(0.0222*(15^3.14))</f>
        <v>218.93214068561713</v>
      </c>
    </row>
    <row r="1801" spans="1:37" ht="12.75" customHeight="1">
      <c r="A1801" s="11">
        <v>135</v>
      </c>
      <c r="B1801" s="11">
        <v>8</v>
      </c>
      <c r="C1801" s="11">
        <v>1</v>
      </c>
      <c r="D1801" s="29">
        <v>39492</v>
      </c>
      <c r="E1801" s="6" t="s">
        <v>37</v>
      </c>
      <c r="F1801" s="11" t="s">
        <v>126</v>
      </c>
      <c r="G1801" s="12" t="s">
        <v>126</v>
      </c>
      <c r="H1801" s="11" t="s">
        <v>39</v>
      </c>
      <c r="I1801" s="11" t="s">
        <v>57</v>
      </c>
      <c r="J1801" s="11" t="s">
        <v>110</v>
      </c>
      <c r="K1801" s="11">
        <v>23</v>
      </c>
      <c r="L1801" s="4" t="str">
        <f t="shared" si="112"/>
        <v>20-25</v>
      </c>
      <c r="M1801" s="11" t="s">
        <v>94</v>
      </c>
      <c r="N1801" s="11">
        <v>13</v>
      </c>
      <c r="O1801" s="4" t="s">
        <v>83</v>
      </c>
      <c r="P1801" s="6" t="s">
        <v>84</v>
      </c>
      <c r="Q1801" s="30"/>
      <c r="R1801" s="26">
        <v>2</v>
      </c>
      <c r="S1801" s="30"/>
      <c r="T1801" s="30"/>
      <c r="U1801" s="30"/>
      <c r="V1801" s="30"/>
      <c r="W1801" s="30"/>
      <c r="X1801" s="30"/>
      <c r="Y1801" s="30"/>
      <c r="Z1801" s="30"/>
      <c r="AA1801" s="30"/>
      <c r="AB1801" s="30"/>
      <c r="AC1801" s="30"/>
      <c r="AD1801" s="30"/>
      <c r="AE1801" s="4">
        <f t="shared" si="113"/>
        <v>7.5</v>
      </c>
      <c r="AF1801" s="8">
        <f t="shared" si="114"/>
        <v>2</v>
      </c>
      <c r="AG1801" s="8">
        <v>24.61</v>
      </c>
      <c r="AH1801" s="4">
        <f t="shared" si="115"/>
        <v>0.05</v>
      </c>
      <c r="AI1801" s="4">
        <f t="shared" si="115"/>
        <v>0.61524999999999996</v>
      </c>
      <c r="AK1801" s="10">
        <f>Q1801*(0.0349*(2.5^2.9109))+R1801*(0.0349*(7.5^2.9109))+S1801*(0.0349*(15^2.9109))</f>
        <v>24.60771307139456</v>
      </c>
    </row>
    <row r="1802" spans="1:37" ht="12.75" customHeight="1">
      <c r="A1802" s="11">
        <v>135</v>
      </c>
      <c r="B1802" s="11">
        <v>8</v>
      </c>
      <c r="C1802" s="11">
        <v>1</v>
      </c>
      <c r="D1802" s="29">
        <v>39492</v>
      </c>
      <c r="E1802" s="6" t="s">
        <v>37</v>
      </c>
      <c r="F1802" s="11" t="s">
        <v>126</v>
      </c>
      <c r="G1802" s="12" t="s">
        <v>126</v>
      </c>
      <c r="H1802" s="11" t="s">
        <v>39</v>
      </c>
      <c r="I1802" s="11" t="s">
        <v>57</v>
      </c>
      <c r="J1802" s="11" t="s">
        <v>110</v>
      </c>
      <c r="K1802" s="11">
        <v>23</v>
      </c>
      <c r="L1802" s="4" t="str">
        <f t="shared" si="112"/>
        <v>20-25</v>
      </c>
      <c r="M1802" s="11" t="s">
        <v>94</v>
      </c>
      <c r="N1802" s="11">
        <v>14</v>
      </c>
      <c r="O1802" s="4" t="s">
        <v>59</v>
      </c>
      <c r="P1802" s="6" t="s">
        <v>46</v>
      </c>
      <c r="Q1802" s="30"/>
      <c r="R1802" s="26">
        <v>3</v>
      </c>
      <c r="S1802" s="30">
        <v>1</v>
      </c>
      <c r="T1802" s="30"/>
      <c r="U1802" s="30"/>
      <c r="V1802" s="30"/>
      <c r="W1802" s="30"/>
      <c r="X1802" s="30"/>
      <c r="Y1802" s="30"/>
      <c r="Z1802" s="30"/>
      <c r="AA1802" s="30"/>
      <c r="AB1802" s="30"/>
      <c r="AC1802" s="30"/>
      <c r="AD1802" s="30"/>
      <c r="AE1802" s="4">
        <f t="shared" si="113"/>
        <v>9.4</v>
      </c>
      <c r="AF1802" s="8">
        <f t="shared" si="114"/>
        <v>4</v>
      </c>
      <c r="AG1802" s="8">
        <v>51.49</v>
      </c>
      <c r="AH1802" s="4">
        <f t="shared" si="115"/>
        <v>0.1</v>
      </c>
      <c r="AI1802" s="4">
        <f t="shared" si="115"/>
        <v>1.28725</v>
      </c>
      <c r="AK1802" s="10">
        <f>Q1802*(0.0093*(2.5^3.07))+R1802*(0.0093*(7.5^3.07))+S1802*(0.0093*(15^3.07))+T1802*(0.0126*(25^3.0673))</f>
        <v>51.491971966101609</v>
      </c>
    </row>
    <row r="1803" spans="1:37" ht="12.75" customHeight="1">
      <c r="A1803" s="11">
        <v>135</v>
      </c>
      <c r="B1803" s="11">
        <v>8</v>
      </c>
      <c r="C1803" s="11">
        <v>1</v>
      </c>
      <c r="D1803" s="29">
        <v>39492</v>
      </c>
      <c r="E1803" s="6" t="s">
        <v>37</v>
      </c>
      <c r="F1803" s="11" t="s">
        <v>126</v>
      </c>
      <c r="G1803" s="12" t="s">
        <v>126</v>
      </c>
      <c r="H1803" s="11" t="s">
        <v>39</v>
      </c>
      <c r="I1803" s="11" t="s">
        <v>57</v>
      </c>
      <c r="J1803" s="11" t="s">
        <v>110</v>
      </c>
      <c r="K1803" s="11">
        <v>23</v>
      </c>
      <c r="L1803" s="4" t="str">
        <f t="shared" si="112"/>
        <v>20-25</v>
      </c>
      <c r="M1803" s="11" t="s">
        <v>94</v>
      </c>
      <c r="N1803" s="11">
        <v>15</v>
      </c>
      <c r="O1803" s="4" t="s">
        <v>58</v>
      </c>
      <c r="P1803" s="12" t="s">
        <v>46</v>
      </c>
      <c r="Q1803" s="30"/>
      <c r="R1803" s="30"/>
      <c r="S1803" s="26">
        <v>3</v>
      </c>
      <c r="T1803" s="30"/>
      <c r="U1803" s="30"/>
      <c r="V1803" s="30"/>
      <c r="W1803" s="30"/>
      <c r="X1803" s="30"/>
      <c r="Y1803" s="30"/>
      <c r="Z1803" s="30"/>
      <c r="AA1803" s="30"/>
      <c r="AB1803" s="30"/>
      <c r="AC1803" s="30"/>
      <c r="AD1803" s="30"/>
      <c r="AE1803" s="4">
        <f t="shared" si="113"/>
        <v>15</v>
      </c>
      <c r="AF1803" s="8">
        <f t="shared" si="114"/>
        <v>3</v>
      </c>
      <c r="AG1803" s="8">
        <v>133.32</v>
      </c>
      <c r="AH1803" s="4">
        <f t="shared" si="115"/>
        <v>7.4999999999999997E-2</v>
      </c>
      <c r="AI1803" s="4">
        <f t="shared" si="115"/>
        <v>3.3329999999999997</v>
      </c>
      <c r="AK1803" s="10">
        <f>Q1803*(0.0145*((2.5/1.08175)^3.053))+R1803*(0.0145*((7.5/1.08175)^3.053))+S1803*(0.0145*((15/1.08175)^3.053))+T1803*(0.0145*((25/1.08175)^3.053))+U1803*(0.0145*((35/1.08175)^3.053))+V1803*(0.0145*((45/1.08175)^3.053))+W1803*(0.0145*((55/1.08175)^3.053))</f>
        <v>133.32341623050593</v>
      </c>
    </row>
    <row r="1804" spans="1:37" ht="12.75" customHeight="1">
      <c r="A1804" s="11">
        <v>135</v>
      </c>
      <c r="B1804" s="11">
        <v>8</v>
      </c>
      <c r="C1804" s="11">
        <v>1</v>
      </c>
      <c r="D1804" s="29">
        <v>39492</v>
      </c>
      <c r="E1804" s="6" t="s">
        <v>37</v>
      </c>
      <c r="F1804" s="11" t="s">
        <v>126</v>
      </c>
      <c r="G1804" s="12" t="s">
        <v>126</v>
      </c>
      <c r="H1804" s="11" t="s">
        <v>39</v>
      </c>
      <c r="I1804" s="11" t="s">
        <v>57</v>
      </c>
      <c r="J1804" s="11" t="s">
        <v>110</v>
      </c>
      <c r="K1804" s="11">
        <v>23</v>
      </c>
      <c r="L1804" s="4" t="str">
        <f t="shared" si="112"/>
        <v>20-25</v>
      </c>
      <c r="M1804" s="11" t="s">
        <v>94</v>
      </c>
      <c r="N1804" s="11">
        <v>16</v>
      </c>
      <c r="O1804" s="12" t="s">
        <v>71</v>
      </c>
      <c r="P1804" s="6" t="s">
        <v>46</v>
      </c>
      <c r="Q1804" s="30">
        <v>6</v>
      </c>
      <c r="R1804" s="30"/>
      <c r="S1804" s="30"/>
      <c r="T1804" s="30"/>
      <c r="U1804" s="30"/>
      <c r="V1804" s="30"/>
      <c r="W1804" s="30"/>
      <c r="X1804" s="30"/>
      <c r="Y1804" s="30"/>
      <c r="Z1804" s="30"/>
      <c r="AA1804" s="30"/>
      <c r="AB1804" s="30"/>
      <c r="AC1804" s="30"/>
      <c r="AD1804" s="30"/>
      <c r="AE1804" s="4">
        <f t="shared" si="113"/>
        <v>2.5</v>
      </c>
      <c r="AF1804" s="8">
        <f t="shared" si="114"/>
        <v>6</v>
      </c>
      <c r="AG1804" s="8">
        <v>0.83</v>
      </c>
      <c r="AH1804" s="4">
        <f t="shared" si="115"/>
        <v>0.15</v>
      </c>
      <c r="AI1804" s="4">
        <f t="shared" si="115"/>
        <v>2.0749999999999998E-2</v>
      </c>
      <c r="AK1804" s="10">
        <f>Q1804*(0.0089*(2.5^3))+R1804*(0.0089*(7.5^3))</f>
        <v>0.83437500000000009</v>
      </c>
    </row>
    <row r="1805" spans="1:37" s="13" customFormat="1" ht="12.75" customHeight="1">
      <c r="A1805" s="11">
        <v>135</v>
      </c>
      <c r="B1805" s="11">
        <v>8</v>
      </c>
      <c r="C1805" s="11">
        <v>1</v>
      </c>
      <c r="D1805" s="29">
        <v>39492</v>
      </c>
      <c r="E1805" s="6" t="s">
        <v>37</v>
      </c>
      <c r="F1805" s="11" t="s">
        <v>126</v>
      </c>
      <c r="G1805" s="12" t="s">
        <v>126</v>
      </c>
      <c r="H1805" s="11" t="s">
        <v>39</v>
      </c>
      <c r="I1805" s="11" t="s">
        <v>57</v>
      </c>
      <c r="J1805" s="11" t="s">
        <v>110</v>
      </c>
      <c r="K1805" s="11">
        <v>23</v>
      </c>
      <c r="L1805" s="4" t="str">
        <f t="shared" si="112"/>
        <v>20-25</v>
      </c>
      <c r="M1805" s="11" t="s">
        <v>94</v>
      </c>
      <c r="N1805" s="11">
        <v>17</v>
      </c>
      <c r="O1805" s="12" t="s">
        <v>122</v>
      </c>
      <c r="P1805" s="6" t="s">
        <v>46</v>
      </c>
      <c r="Q1805" s="30"/>
      <c r="R1805" s="30"/>
      <c r="S1805" s="26">
        <v>1</v>
      </c>
      <c r="T1805" s="30"/>
      <c r="U1805" s="30"/>
      <c r="V1805" s="30"/>
      <c r="W1805" s="30"/>
      <c r="X1805" s="30"/>
      <c r="Y1805" s="30"/>
      <c r="Z1805" s="30"/>
      <c r="AA1805" s="30"/>
      <c r="AB1805" s="30"/>
      <c r="AC1805" s="30"/>
      <c r="AD1805" s="30"/>
      <c r="AE1805" s="4">
        <f t="shared" si="113"/>
        <v>15</v>
      </c>
      <c r="AF1805" s="8">
        <f t="shared" si="114"/>
        <v>1</v>
      </c>
      <c r="AG1805" s="8">
        <v>50.74</v>
      </c>
      <c r="AH1805" s="4">
        <f t="shared" si="115"/>
        <v>2.5000000000000001E-2</v>
      </c>
      <c r="AI1805" s="4">
        <f t="shared" si="115"/>
        <v>1.2685</v>
      </c>
      <c r="AJ1805" s="4"/>
      <c r="AK1805" s="10">
        <f>Q1805*(0.0087*(2.5^3.202))+R1805*(0.0087*(7.5^3.202))+S1805*(0.0087*(15^3.202))+T1805*(0.0087*(25^3.202))</f>
        <v>50.74151899752669</v>
      </c>
    </row>
    <row r="1806" spans="1:37" ht="12.75" customHeight="1">
      <c r="A1806" s="11">
        <v>135</v>
      </c>
      <c r="B1806" s="11">
        <v>8</v>
      </c>
      <c r="C1806" s="11">
        <v>1</v>
      </c>
      <c r="D1806" s="29">
        <v>39492</v>
      </c>
      <c r="E1806" s="6" t="s">
        <v>37</v>
      </c>
      <c r="F1806" s="11" t="s">
        <v>126</v>
      </c>
      <c r="G1806" s="12" t="s">
        <v>126</v>
      </c>
      <c r="H1806" s="11" t="s">
        <v>39</v>
      </c>
      <c r="I1806" s="11" t="s">
        <v>57</v>
      </c>
      <c r="J1806" s="11" t="s">
        <v>110</v>
      </c>
      <c r="K1806" s="11">
        <v>23</v>
      </c>
      <c r="L1806" s="4" t="str">
        <f t="shared" si="112"/>
        <v>20-25</v>
      </c>
      <c r="M1806" s="11" t="s">
        <v>94</v>
      </c>
      <c r="N1806" s="11">
        <v>18</v>
      </c>
      <c r="O1806" s="12" t="s">
        <v>159</v>
      </c>
      <c r="P1806" s="6" t="s">
        <v>63</v>
      </c>
      <c r="Q1806" s="30"/>
      <c r="R1806" s="30"/>
      <c r="S1806" s="30"/>
      <c r="T1806" s="30"/>
      <c r="U1806" s="30">
        <v>1</v>
      </c>
      <c r="V1806" s="30"/>
      <c r="W1806" s="30"/>
      <c r="X1806" s="30"/>
      <c r="Y1806" s="30"/>
      <c r="Z1806" s="30"/>
      <c r="AA1806" s="30"/>
      <c r="AB1806" s="30"/>
      <c r="AC1806" s="30"/>
      <c r="AD1806" s="30"/>
      <c r="AE1806" s="4">
        <f t="shared" si="113"/>
        <v>35</v>
      </c>
      <c r="AF1806" s="8">
        <f t="shared" si="114"/>
        <v>1</v>
      </c>
      <c r="AG1806" s="8">
        <v>872.66</v>
      </c>
      <c r="AH1806" s="4">
        <f t="shared" si="115"/>
        <v>2.5000000000000001E-2</v>
      </c>
      <c r="AI1806" s="4">
        <f t="shared" si="115"/>
        <v>21.816499999999998</v>
      </c>
      <c r="AK1806" s="10">
        <f>S1806*(0.0348*(15^2.85))+T1806*(0.0244*(25^2.949))+U1806*(0.0244*(35^2.949))</f>
        <v>872.66285211597813</v>
      </c>
    </row>
    <row r="1807" spans="1:37" ht="12.75" customHeight="1">
      <c r="A1807" s="11">
        <v>135</v>
      </c>
      <c r="B1807" s="11">
        <v>8</v>
      </c>
      <c r="C1807" s="11">
        <v>1</v>
      </c>
      <c r="D1807" s="29">
        <v>39492</v>
      </c>
      <c r="E1807" s="6" t="s">
        <v>37</v>
      </c>
      <c r="F1807" s="11" t="s">
        <v>126</v>
      </c>
      <c r="G1807" s="12" t="s">
        <v>126</v>
      </c>
      <c r="H1807" s="11" t="s">
        <v>39</v>
      </c>
      <c r="I1807" s="11" t="s">
        <v>57</v>
      </c>
      <c r="J1807" s="11" t="s">
        <v>110</v>
      </c>
      <c r="K1807" s="11">
        <v>23</v>
      </c>
      <c r="L1807" s="4" t="str">
        <f t="shared" si="112"/>
        <v>20-25</v>
      </c>
      <c r="M1807" s="11" t="s">
        <v>94</v>
      </c>
      <c r="N1807" s="11">
        <v>19</v>
      </c>
      <c r="O1807" s="12" t="s">
        <v>55</v>
      </c>
      <c r="P1807" s="6" t="s">
        <v>56</v>
      </c>
      <c r="Q1807" s="30">
        <v>3</v>
      </c>
      <c r="R1807" s="30"/>
      <c r="S1807" s="30"/>
      <c r="T1807" s="30"/>
      <c r="U1807" s="30"/>
      <c r="V1807" s="30"/>
      <c r="W1807" s="30"/>
      <c r="X1807" s="30"/>
      <c r="Y1807" s="30"/>
      <c r="Z1807" s="30"/>
      <c r="AA1807" s="30"/>
      <c r="AB1807" s="30"/>
      <c r="AC1807" s="30"/>
      <c r="AD1807" s="30"/>
      <c r="AE1807" s="4">
        <f t="shared" si="113"/>
        <v>2.5</v>
      </c>
      <c r="AF1807" s="8">
        <f t="shared" si="114"/>
        <v>3</v>
      </c>
      <c r="AG1807" s="8">
        <v>0.52</v>
      </c>
      <c r="AH1807" s="4">
        <f t="shared" si="115"/>
        <v>7.4999999999999997E-2</v>
      </c>
      <c r="AI1807" s="4">
        <f t="shared" si="115"/>
        <v>1.3000000000000001E-2</v>
      </c>
      <c r="AK1807" s="10">
        <f>Q1807*(0.0109*(2.5^3.0249))+R1807*(0.0109*(7.5^3.0249))</f>
        <v>0.52272886796596185</v>
      </c>
    </row>
    <row r="1808" spans="1:37" ht="12.75" customHeight="1">
      <c r="A1808" s="11">
        <v>135</v>
      </c>
      <c r="B1808" s="11">
        <v>8</v>
      </c>
      <c r="C1808" s="11">
        <v>1</v>
      </c>
      <c r="D1808" s="29">
        <v>39492</v>
      </c>
      <c r="E1808" s="6" t="s">
        <v>37</v>
      </c>
      <c r="F1808" s="11" t="s">
        <v>126</v>
      </c>
      <c r="G1808" s="12" t="s">
        <v>126</v>
      </c>
      <c r="H1808" s="11" t="s">
        <v>39</v>
      </c>
      <c r="I1808" s="11" t="s">
        <v>57</v>
      </c>
      <c r="J1808" s="11" t="s">
        <v>110</v>
      </c>
      <c r="K1808" s="11">
        <v>23</v>
      </c>
      <c r="L1808" s="4" t="str">
        <f t="shared" si="112"/>
        <v>20-25</v>
      </c>
      <c r="M1808" s="11" t="s">
        <v>94</v>
      </c>
      <c r="N1808" s="11">
        <v>20</v>
      </c>
      <c r="O1808" s="4" t="s">
        <v>85</v>
      </c>
      <c r="P1808" s="6" t="s">
        <v>46</v>
      </c>
      <c r="Q1808" s="30">
        <v>2</v>
      </c>
      <c r="R1808" s="30"/>
      <c r="S1808" s="30"/>
      <c r="T1808" s="30"/>
      <c r="U1808" s="30"/>
      <c r="V1808" s="30"/>
      <c r="W1808" s="30"/>
      <c r="X1808" s="30"/>
      <c r="Y1808" s="30"/>
      <c r="Z1808" s="30"/>
      <c r="AA1808" s="30"/>
      <c r="AB1808" s="30"/>
      <c r="AC1808" s="30"/>
      <c r="AD1808" s="30"/>
      <c r="AE1808" s="4">
        <f t="shared" si="113"/>
        <v>2.5</v>
      </c>
      <c r="AF1808" s="8">
        <f t="shared" si="114"/>
        <v>2</v>
      </c>
      <c r="AG1808" s="8">
        <v>0.28000000000000003</v>
      </c>
      <c r="AH1808" s="4">
        <f t="shared" si="115"/>
        <v>0.05</v>
      </c>
      <c r="AI1808" s="4">
        <f t="shared" si="115"/>
        <v>7.000000000000001E-3</v>
      </c>
      <c r="AK1808" s="10">
        <f>Q1808*(0.0091*(2.5^3))+R1808*(0.0091*(7.5^3))</f>
        <v>0.28437499999999999</v>
      </c>
    </row>
    <row r="1809" spans="1:41" ht="12.75" customHeight="1">
      <c r="A1809" s="6">
        <v>137</v>
      </c>
      <c r="B1809" s="6">
        <v>8</v>
      </c>
      <c r="C1809" s="6">
        <v>1</v>
      </c>
      <c r="D1809" s="34">
        <v>39492</v>
      </c>
      <c r="E1809" s="6" t="s">
        <v>37</v>
      </c>
      <c r="F1809" s="6" t="s">
        <v>126</v>
      </c>
      <c r="G1809" s="12" t="s">
        <v>126</v>
      </c>
      <c r="H1809" s="6" t="s">
        <v>39</v>
      </c>
      <c r="I1809" s="6" t="s">
        <v>57</v>
      </c>
      <c r="J1809" s="6" t="s">
        <v>110</v>
      </c>
      <c r="K1809" s="6">
        <v>22</v>
      </c>
      <c r="L1809" s="4" t="str">
        <f t="shared" si="112"/>
        <v>20-25</v>
      </c>
      <c r="M1809" s="6" t="s">
        <v>76</v>
      </c>
      <c r="N1809" s="9">
        <v>1</v>
      </c>
      <c r="O1809" s="4" t="s">
        <v>47</v>
      </c>
      <c r="P1809" s="12" t="s">
        <v>48</v>
      </c>
      <c r="Q1809" s="35"/>
      <c r="R1809" s="35">
        <v>12</v>
      </c>
      <c r="S1809" s="35"/>
      <c r="T1809" s="35"/>
      <c r="U1809" s="35"/>
      <c r="V1809" s="35"/>
      <c r="W1809" s="35"/>
      <c r="X1809" s="35"/>
      <c r="Y1809" s="35"/>
      <c r="Z1809" s="35"/>
      <c r="AA1809" s="35"/>
      <c r="AB1809" s="35"/>
      <c r="AC1809" s="35"/>
      <c r="AD1809" s="35"/>
      <c r="AE1809" s="4">
        <f t="shared" si="113"/>
        <v>7.5</v>
      </c>
      <c r="AF1809" s="8">
        <f t="shared" si="114"/>
        <v>12</v>
      </c>
      <c r="AG1809" s="8">
        <v>148.1</v>
      </c>
      <c r="AH1809" s="4">
        <f t="shared" si="115"/>
        <v>0.3</v>
      </c>
      <c r="AI1809" s="4">
        <f t="shared" si="115"/>
        <v>3.7024999999999997</v>
      </c>
      <c r="AK1809" s="10">
        <f>Q1809*(0.0251*(2.5^3.076))+R1809*(0.0251*(7.5^3.076))+S1809*(0.0251*(15^3.076))</f>
        <v>148.09602902688559</v>
      </c>
    </row>
    <row r="1810" spans="1:41" ht="12.75" customHeight="1">
      <c r="A1810" s="6">
        <v>137</v>
      </c>
      <c r="B1810" s="6">
        <v>8</v>
      </c>
      <c r="C1810" s="6">
        <v>1</v>
      </c>
      <c r="D1810" s="34">
        <v>39492</v>
      </c>
      <c r="E1810" s="6" t="s">
        <v>37</v>
      </c>
      <c r="F1810" s="6" t="s">
        <v>126</v>
      </c>
      <c r="G1810" s="12" t="s">
        <v>126</v>
      </c>
      <c r="H1810" s="6" t="s">
        <v>39</v>
      </c>
      <c r="I1810" s="6" t="s">
        <v>57</v>
      </c>
      <c r="J1810" s="6" t="s">
        <v>110</v>
      </c>
      <c r="K1810" s="6">
        <v>22</v>
      </c>
      <c r="L1810" s="4" t="str">
        <f t="shared" si="112"/>
        <v>20-25</v>
      </c>
      <c r="M1810" s="6" t="s">
        <v>76</v>
      </c>
      <c r="N1810" s="9">
        <v>2</v>
      </c>
      <c r="O1810" s="4" t="s">
        <v>59</v>
      </c>
      <c r="P1810" s="6" t="s">
        <v>46</v>
      </c>
      <c r="Q1810" s="35"/>
      <c r="R1810" s="35">
        <v>1</v>
      </c>
      <c r="S1810" s="35">
        <v>2</v>
      </c>
      <c r="T1810" s="35"/>
      <c r="U1810" s="35"/>
      <c r="V1810" s="35"/>
      <c r="W1810" s="35"/>
      <c r="X1810" s="35"/>
      <c r="Y1810" s="35"/>
      <c r="Z1810" s="35"/>
      <c r="AA1810" s="35"/>
      <c r="AB1810" s="35"/>
      <c r="AC1810" s="35"/>
      <c r="AD1810" s="35"/>
      <c r="AE1810" s="4">
        <f t="shared" si="113"/>
        <v>12.5</v>
      </c>
      <c r="AF1810" s="8">
        <f t="shared" si="114"/>
        <v>3</v>
      </c>
      <c r="AG1810" s="8">
        <v>80.400000000000006</v>
      </c>
      <c r="AH1810" s="4">
        <f t="shared" si="115"/>
        <v>7.4999999999999997E-2</v>
      </c>
      <c r="AI1810" s="4">
        <f t="shared" si="115"/>
        <v>2.0100000000000002</v>
      </c>
      <c r="AK1810" s="10">
        <f>Q1810*(0.0093*(2.5^3.07))+R1810*(0.0093*(7.5^3.07))+S1810*(0.0093*(15^3.07))+T1810*(0.0126*(25^3.0673))</f>
        <v>80.395254651908431</v>
      </c>
    </row>
    <row r="1811" spans="1:41" ht="12.75" customHeight="1">
      <c r="A1811" s="6">
        <v>137</v>
      </c>
      <c r="B1811" s="6">
        <v>8</v>
      </c>
      <c r="C1811" s="6">
        <v>1</v>
      </c>
      <c r="D1811" s="34">
        <v>39492</v>
      </c>
      <c r="E1811" s="6" t="s">
        <v>37</v>
      </c>
      <c r="F1811" s="6" t="s">
        <v>126</v>
      </c>
      <c r="G1811" s="12" t="s">
        <v>126</v>
      </c>
      <c r="H1811" s="6" t="s">
        <v>39</v>
      </c>
      <c r="I1811" s="6" t="s">
        <v>57</v>
      </c>
      <c r="J1811" s="6" t="s">
        <v>110</v>
      </c>
      <c r="K1811" s="6">
        <v>22</v>
      </c>
      <c r="L1811" s="4" t="str">
        <f t="shared" si="112"/>
        <v>20-25</v>
      </c>
      <c r="M1811" s="6" t="s">
        <v>76</v>
      </c>
      <c r="N1811" s="9">
        <v>3</v>
      </c>
      <c r="O1811" s="11" t="s">
        <v>45</v>
      </c>
      <c r="P1811" s="6" t="s">
        <v>46</v>
      </c>
      <c r="Q1811" s="35"/>
      <c r="R1811" s="35"/>
      <c r="S1811" s="35"/>
      <c r="T1811" s="35">
        <v>1</v>
      </c>
      <c r="U1811" s="35"/>
      <c r="V1811" s="35"/>
      <c r="W1811" s="35"/>
      <c r="X1811" s="35"/>
      <c r="Y1811" s="35"/>
      <c r="Z1811" s="35"/>
      <c r="AA1811" s="35"/>
      <c r="AB1811" s="35"/>
      <c r="AC1811" s="35"/>
      <c r="AD1811" s="35"/>
      <c r="AE1811" s="4">
        <f t="shared" si="113"/>
        <v>25</v>
      </c>
      <c r="AF1811" s="8">
        <f t="shared" si="114"/>
        <v>1</v>
      </c>
      <c r="AG1811" s="8">
        <v>303.7</v>
      </c>
      <c r="AH1811" s="4">
        <f t="shared" si="115"/>
        <v>2.5000000000000001E-2</v>
      </c>
      <c r="AI1811" s="4">
        <f t="shared" si="115"/>
        <v>7.5924999999999994</v>
      </c>
      <c r="AK1811" s="10">
        <f>Q1811*(0.039*((2.5/1.15)^2.91))+S1811*(0.039*((15/1.15)^2.91))+T1811*(0.039*((25/1.15)^2.91))+U1811*(0.039*((35/1.15)^2.91))</f>
        <v>303.69617132395854</v>
      </c>
    </row>
    <row r="1812" spans="1:41" ht="12.75" customHeight="1">
      <c r="A1812" s="6">
        <v>137</v>
      </c>
      <c r="B1812" s="6">
        <v>8</v>
      </c>
      <c r="C1812" s="6">
        <v>1</v>
      </c>
      <c r="D1812" s="34">
        <v>39492</v>
      </c>
      <c r="E1812" s="6" t="s">
        <v>37</v>
      </c>
      <c r="F1812" s="6" t="s">
        <v>126</v>
      </c>
      <c r="G1812" s="12" t="s">
        <v>126</v>
      </c>
      <c r="H1812" s="6" t="s">
        <v>39</v>
      </c>
      <c r="I1812" s="6" t="s">
        <v>57</v>
      </c>
      <c r="J1812" s="6" t="s">
        <v>110</v>
      </c>
      <c r="K1812" s="6">
        <v>22</v>
      </c>
      <c r="L1812" s="4" t="str">
        <f t="shared" si="112"/>
        <v>20-25</v>
      </c>
      <c r="M1812" s="6" t="s">
        <v>76</v>
      </c>
      <c r="N1812" s="9">
        <v>4</v>
      </c>
      <c r="O1812" s="6" t="s">
        <v>53</v>
      </c>
      <c r="P1812" s="12" t="s">
        <v>54</v>
      </c>
      <c r="Q1812" s="35"/>
      <c r="R1812" s="35">
        <v>3</v>
      </c>
      <c r="S1812" s="35"/>
      <c r="T1812" s="35"/>
      <c r="U1812" s="35"/>
      <c r="V1812" s="35"/>
      <c r="W1812" s="35"/>
      <c r="X1812" s="35"/>
      <c r="Y1812" s="35"/>
      <c r="Z1812" s="35"/>
      <c r="AA1812" s="35"/>
      <c r="AB1812" s="35"/>
      <c r="AC1812" s="35"/>
      <c r="AD1812" s="35"/>
      <c r="AE1812" s="4">
        <f t="shared" si="113"/>
        <v>7.5</v>
      </c>
      <c r="AF1812" s="8">
        <f t="shared" si="114"/>
        <v>3</v>
      </c>
      <c r="AG1812" s="8">
        <v>25.32</v>
      </c>
      <c r="AH1812" s="4">
        <f t="shared" si="115"/>
        <v>7.4999999999999997E-2</v>
      </c>
      <c r="AI1812" s="4">
        <f t="shared" si="115"/>
        <v>0.63300000000000001</v>
      </c>
      <c r="AK1812" s="10">
        <f>Q1812*(0.026*(2.5^2.87))+R1812*(0.026*(7.5^2.87))+S1812*(0.0236*((15/1.1)^2.975))+T1812*(0.0236*((25/1.1)^2.975))+U1812*(0.0236*((35/1.1)^2.975))</f>
        <v>25.323307498905592</v>
      </c>
    </row>
    <row r="1813" spans="1:41" ht="12.75" customHeight="1">
      <c r="A1813" s="6">
        <v>137</v>
      </c>
      <c r="B1813" s="6">
        <v>8</v>
      </c>
      <c r="C1813" s="6">
        <v>1</v>
      </c>
      <c r="D1813" s="34">
        <v>39492</v>
      </c>
      <c r="E1813" s="6" t="s">
        <v>37</v>
      </c>
      <c r="F1813" s="6" t="s">
        <v>126</v>
      </c>
      <c r="G1813" s="12" t="s">
        <v>126</v>
      </c>
      <c r="H1813" s="6" t="s">
        <v>39</v>
      </c>
      <c r="I1813" s="6" t="s">
        <v>57</v>
      </c>
      <c r="J1813" s="6" t="s">
        <v>110</v>
      </c>
      <c r="K1813" s="6">
        <v>22</v>
      </c>
      <c r="L1813" s="4" t="str">
        <f t="shared" si="112"/>
        <v>20-25</v>
      </c>
      <c r="M1813" s="6" t="s">
        <v>76</v>
      </c>
      <c r="N1813" s="9">
        <v>5</v>
      </c>
      <c r="O1813" s="4" t="s">
        <v>95</v>
      </c>
      <c r="P1813" s="6" t="s">
        <v>56</v>
      </c>
      <c r="Q1813" s="35"/>
      <c r="R1813" s="35"/>
      <c r="S1813" s="35"/>
      <c r="T1813" s="35">
        <v>2</v>
      </c>
      <c r="U1813" s="35"/>
      <c r="V1813" s="35"/>
      <c r="W1813" s="35"/>
      <c r="X1813" s="35"/>
      <c r="Y1813" s="35"/>
      <c r="Z1813" s="35"/>
      <c r="AA1813" s="35"/>
      <c r="AB1813" s="35"/>
      <c r="AC1813" s="35"/>
      <c r="AD1813" s="35"/>
      <c r="AE1813" s="4">
        <f t="shared" si="113"/>
        <v>25</v>
      </c>
      <c r="AF1813" s="8">
        <f t="shared" si="114"/>
        <v>2</v>
      </c>
      <c r="AG1813" s="8">
        <v>619.29999999999995</v>
      </c>
      <c r="AH1813" s="4">
        <f t="shared" si="115"/>
        <v>0.05</v>
      </c>
      <c r="AI1813" s="4">
        <f t="shared" si="115"/>
        <v>15.482499999999998</v>
      </c>
      <c r="AK1813" s="10">
        <f>S1813*(0.0204*(15^2.991))+T1813*(0.0204*(25^2.991))+U1813*(0.0204*(35^2.991))</f>
        <v>619.29664753055545</v>
      </c>
    </row>
    <row r="1814" spans="1:41" ht="12.75" customHeight="1">
      <c r="A1814" s="6">
        <v>137</v>
      </c>
      <c r="B1814" s="6">
        <v>8</v>
      </c>
      <c r="C1814" s="6">
        <v>1</v>
      </c>
      <c r="D1814" s="34">
        <v>39492</v>
      </c>
      <c r="E1814" s="6" t="s">
        <v>37</v>
      </c>
      <c r="F1814" s="6" t="s">
        <v>126</v>
      </c>
      <c r="G1814" s="12" t="s">
        <v>126</v>
      </c>
      <c r="H1814" s="6" t="s">
        <v>39</v>
      </c>
      <c r="I1814" s="6" t="s">
        <v>57</v>
      </c>
      <c r="J1814" s="6" t="s">
        <v>110</v>
      </c>
      <c r="K1814" s="6">
        <v>22</v>
      </c>
      <c r="L1814" s="4" t="str">
        <f t="shared" si="112"/>
        <v>20-25</v>
      </c>
      <c r="M1814" s="6" t="s">
        <v>76</v>
      </c>
      <c r="N1814" s="9">
        <v>6</v>
      </c>
      <c r="O1814" s="4" t="s">
        <v>52</v>
      </c>
      <c r="P1814" s="6" t="s">
        <v>46</v>
      </c>
      <c r="Q1814" s="35"/>
      <c r="R1814" s="35"/>
      <c r="S1814" s="36">
        <v>300</v>
      </c>
      <c r="T1814" s="35"/>
      <c r="U1814" s="35"/>
      <c r="V1814" s="35"/>
      <c r="W1814" s="35"/>
      <c r="X1814" s="35"/>
      <c r="Y1814" s="35"/>
      <c r="Z1814" s="35"/>
      <c r="AA1814" s="35"/>
      <c r="AB1814" s="35"/>
      <c r="AC1814" s="35"/>
      <c r="AD1814" s="35"/>
      <c r="AE1814" s="4">
        <f t="shared" si="113"/>
        <v>15</v>
      </c>
      <c r="AF1814" s="8">
        <f t="shared" si="114"/>
        <v>300</v>
      </c>
      <c r="AG1814" s="8">
        <v>7500.52</v>
      </c>
      <c r="AH1814" s="4">
        <f t="shared" si="115"/>
        <v>7.5</v>
      </c>
      <c r="AI1814" s="4">
        <f t="shared" si="115"/>
        <v>187.51300000000001</v>
      </c>
      <c r="AK1814" s="10">
        <f>Q1814*(0.01*(((2.5-1.82)/1.15)^3.208))+R1814*(0.01*(((7.5-1.82)/1.15)^3.208))+S1814*(0.01*(((15-1.82)/1.15)^3.208))+T1814*(0.01*(((25-1.82)/1.15)^3.208))</f>
        <v>7500.517332401987</v>
      </c>
    </row>
    <row r="1815" spans="1:41" ht="12.75" customHeight="1">
      <c r="A1815" s="6">
        <v>137</v>
      </c>
      <c r="B1815" s="6">
        <v>8</v>
      </c>
      <c r="C1815" s="6">
        <v>1</v>
      </c>
      <c r="D1815" s="34">
        <v>39492</v>
      </c>
      <c r="E1815" s="6" t="s">
        <v>37</v>
      </c>
      <c r="F1815" s="6" t="s">
        <v>126</v>
      </c>
      <c r="G1815" s="12" t="s">
        <v>126</v>
      </c>
      <c r="H1815" s="6" t="s">
        <v>39</v>
      </c>
      <c r="I1815" s="6" t="s">
        <v>57</v>
      </c>
      <c r="J1815" s="6" t="s">
        <v>110</v>
      </c>
      <c r="K1815" s="6">
        <v>22</v>
      </c>
      <c r="L1815" s="4" t="str">
        <f t="shared" si="112"/>
        <v>20-25</v>
      </c>
      <c r="M1815" s="6" t="s">
        <v>76</v>
      </c>
      <c r="N1815" s="9">
        <v>7</v>
      </c>
      <c r="O1815" s="4" t="s">
        <v>77</v>
      </c>
      <c r="P1815" s="6" t="s">
        <v>48</v>
      </c>
      <c r="Q1815" s="35"/>
      <c r="R1815" s="35"/>
      <c r="S1815" s="35"/>
      <c r="T1815" s="35">
        <v>1</v>
      </c>
      <c r="U1815" s="35"/>
      <c r="V1815" s="35"/>
      <c r="W1815" s="35"/>
      <c r="X1815" s="35"/>
      <c r="Y1815" s="35"/>
      <c r="Z1815" s="35"/>
      <c r="AA1815" s="35"/>
      <c r="AB1815" s="35"/>
      <c r="AC1815" s="35"/>
      <c r="AD1815" s="35"/>
      <c r="AE1815" s="4">
        <f t="shared" si="113"/>
        <v>25</v>
      </c>
      <c r="AF1815" s="8">
        <f t="shared" si="114"/>
        <v>1</v>
      </c>
      <c r="AG1815" s="8">
        <v>423.41</v>
      </c>
      <c r="AH1815" s="4">
        <f t="shared" si="115"/>
        <v>2.5000000000000001E-2</v>
      </c>
      <c r="AI1815" s="4">
        <f t="shared" si="115"/>
        <v>10.58525</v>
      </c>
      <c r="AK1815" s="10">
        <f>R1815*(0.0428*(7.5^2.858))+S1815*(0.0428*(15^2.858))+T1815*(0.0428*(25^2.858))+U1815*(0.0428*(35^2.858))</f>
        <v>423.40532317837847</v>
      </c>
    </row>
    <row r="1816" spans="1:41" ht="12.75" customHeight="1">
      <c r="A1816" s="6">
        <v>137</v>
      </c>
      <c r="B1816" s="6">
        <v>8</v>
      </c>
      <c r="C1816" s="6">
        <v>1</v>
      </c>
      <c r="D1816" s="34">
        <v>39492</v>
      </c>
      <c r="E1816" s="6" t="s">
        <v>37</v>
      </c>
      <c r="F1816" s="6" t="s">
        <v>126</v>
      </c>
      <c r="G1816" s="12" t="s">
        <v>126</v>
      </c>
      <c r="H1816" s="6" t="s">
        <v>39</v>
      </c>
      <c r="I1816" s="6" t="s">
        <v>57</v>
      </c>
      <c r="J1816" s="6" t="s">
        <v>110</v>
      </c>
      <c r="K1816" s="6">
        <v>22</v>
      </c>
      <c r="L1816" s="4" t="str">
        <f t="shared" si="112"/>
        <v>20-25</v>
      </c>
      <c r="M1816" s="6" t="s">
        <v>76</v>
      </c>
      <c r="N1816" s="9">
        <v>8</v>
      </c>
      <c r="O1816" s="12" t="s">
        <v>120</v>
      </c>
      <c r="P1816" s="6" t="s">
        <v>54</v>
      </c>
      <c r="Q1816" s="35"/>
      <c r="R1816" s="35">
        <v>1</v>
      </c>
      <c r="S1816" s="35"/>
      <c r="T1816" s="35"/>
      <c r="U1816" s="35"/>
      <c r="V1816" s="35"/>
      <c r="W1816" s="35"/>
      <c r="X1816" s="35"/>
      <c r="Y1816" s="35"/>
      <c r="Z1816" s="35"/>
      <c r="AA1816" s="35"/>
      <c r="AB1816" s="35"/>
      <c r="AC1816" s="35"/>
      <c r="AD1816" s="35"/>
      <c r="AE1816" s="4">
        <f t="shared" si="113"/>
        <v>7.5</v>
      </c>
      <c r="AF1816" s="8">
        <f t="shared" si="114"/>
        <v>1</v>
      </c>
      <c r="AG1816" s="8">
        <v>7.19</v>
      </c>
      <c r="AH1816" s="4">
        <f t="shared" si="115"/>
        <v>2.5000000000000001E-2</v>
      </c>
      <c r="AI1816" s="4">
        <f t="shared" si="115"/>
        <v>0.17975000000000002</v>
      </c>
      <c r="AK1816" s="10">
        <f>R1816*(0.0162*(7.5^3.0252))+S1816*(0.0162*(15^3.0252))+T1816*(0.0162*(25^3.0252))+U1816*(0.0162*(35^3.0252))+V1816*(0.0162*(45^3.0252))</f>
        <v>7.1903552614113293</v>
      </c>
    </row>
    <row r="1817" spans="1:41" ht="12.75" customHeight="1">
      <c r="A1817" s="6">
        <v>137</v>
      </c>
      <c r="B1817" s="6">
        <v>8</v>
      </c>
      <c r="C1817" s="6">
        <v>1</v>
      </c>
      <c r="D1817" s="34">
        <v>39492</v>
      </c>
      <c r="E1817" s="6" t="s">
        <v>37</v>
      </c>
      <c r="F1817" s="6" t="s">
        <v>126</v>
      </c>
      <c r="G1817" s="12" t="s">
        <v>126</v>
      </c>
      <c r="H1817" s="6" t="s">
        <v>39</v>
      </c>
      <c r="I1817" s="6" t="s">
        <v>57</v>
      </c>
      <c r="J1817" s="6" t="s">
        <v>110</v>
      </c>
      <c r="K1817" s="6">
        <v>22</v>
      </c>
      <c r="L1817" s="4" t="str">
        <f t="shared" si="112"/>
        <v>20-25</v>
      </c>
      <c r="M1817" s="6" t="s">
        <v>76</v>
      </c>
      <c r="N1817" s="9">
        <v>9</v>
      </c>
      <c r="O1817" s="4" t="s">
        <v>60</v>
      </c>
      <c r="P1817" s="12" t="s">
        <v>48</v>
      </c>
      <c r="Q1817" s="35"/>
      <c r="R1817" s="35">
        <v>2</v>
      </c>
      <c r="S1817" s="35"/>
      <c r="T1817" s="35"/>
      <c r="U1817" s="35"/>
      <c r="V1817" s="35"/>
      <c r="W1817" s="35"/>
      <c r="X1817" s="35"/>
      <c r="Y1817" s="35"/>
      <c r="Z1817" s="35"/>
      <c r="AA1817" s="35"/>
      <c r="AB1817" s="35"/>
      <c r="AC1817" s="35"/>
      <c r="AD1817" s="35"/>
      <c r="AE1817" s="4">
        <f t="shared" si="113"/>
        <v>7.5</v>
      </c>
      <c r="AF1817" s="8">
        <f t="shared" si="114"/>
        <v>2</v>
      </c>
      <c r="AG1817" s="8">
        <v>14.07</v>
      </c>
      <c r="AH1817" s="4">
        <f t="shared" si="115"/>
        <v>0.05</v>
      </c>
      <c r="AI1817" s="4">
        <f t="shared" si="115"/>
        <v>0.35175000000000001</v>
      </c>
      <c r="AK1817" s="10">
        <f>Q1817*(0.0197*(2.5^2.9174))+R1817*(0.0197*(7.5^2.9174))+S1817*(0.0197*(15^2.9174))</f>
        <v>14.073429816211023</v>
      </c>
    </row>
    <row r="1818" spans="1:41" s="13" customFormat="1" ht="12.75" customHeight="1">
      <c r="A1818" s="6">
        <v>137</v>
      </c>
      <c r="B1818" s="6">
        <v>8</v>
      </c>
      <c r="C1818" s="6">
        <v>1</v>
      </c>
      <c r="D1818" s="34">
        <v>39492</v>
      </c>
      <c r="E1818" s="6" t="s">
        <v>37</v>
      </c>
      <c r="F1818" s="6" t="s">
        <v>126</v>
      </c>
      <c r="G1818" s="12" t="s">
        <v>126</v>
      </c>
      <c r="H1818" s="6" t="s">
        <v>39</v>
      </c>
      <c r="I1818" s="6" t="s">
        <v>57</v>
      </c>
      <c r="J1818" s="6" t="s">
        <v>110</v>
      </c>
      <c r="K1818" s="6">
        <v>22</v>
      </c>
      <c r="L1818" s="4" t="str">
        <f t="shared" si="112"/>
        <v>20-25</v>
      </c>
      <c r="M1818" s="6" t="s">
        <v>76</v>
      </c>
      <c r="N1818" s="9">
        <v>10</v>
      </c>
      <c r="O1818" s="4" t="s">
        <v>82</v>
      </c>
      <c r="P1818" s="6" t="s">
        <v>46</v>
      </c>
      <c r="Q1818" s="35"/>
      <c r="R1818" s="35"/>
      <c r="S1818" s="35">
        <v>1</v>
      </c>
      <c r="T1818" s="35"/>
      <c r="U1818" s="35">
        <v>1</v>
      </c>
      <c r="V1818" s="35"/>
      <c r="W1818" s="35"/>
      <c r="X1818" s="35"/>
      <c r="Y1818" s="35"/>
      <c r="Z1818" s="35"/>
      <c r="AA1818" s="35"/>
      <c r="AB1818" s="35"/>
      <c r="AC1818" s="35"/>
      <c r="AD1818" s="35"/>
      <c r="AE1818" s="4">
        <f t="shared" si="113"/>
        <v>25</v>
      </c>
      <c r="AF1818" s="8">
        <f t="shared" si="114"/>
        <v>2</v>
      </c>
      <c r="AG1818" s="8">
        <v>699.54</v>
      </c>
      <c r="AH1818" s="4">
        <f t="shared" si="115"/>
        <v>0.05</v>
      </c>
      <c r="AI1818" s="4">
        <f t="shared" si="115"/>
        <v>17.488499999999998</v>
      </c>
      <c r="AJ1818" s="4"/>
      <c r="AK1818" s="10">
        <f>Q1818*(0.0121*((2.5/1.09)^3.161))+R1818*(0.0121*((7.5/1.09)^3.161))+S1818*(0.0335*(15^2.772))+T1818*(0.0335*(25^2.772))+U1818*(0.0335*(35^2.772))</f>
        <v>699.53710452468658</v>
      </c>
      <c r="AL1818" s="4"/>
      <c r="AM1818" s="4"/>
      <c r="AN1818" s="4"/>
      <c r="AO1818" s="4"/>
    </row>
    <row r="1819" spans="1:41" ht="12.75" customHeight="1">
      <c r="A1819" s="6">
        <v>137</v>
      </c>
      <c r="B1819" s="6">
        <v>8</v>
      </c>
      <c r="C1819" s="6">
        <v>1</v>
      </c>
      <c r="D1819" s="34">
        <v>39492</v>
      </c>
      <c r="E1819" s="6" t="s">
        <v>37</v>
      </c>
      <c r="F1819" s="6" t="s">
        <v>126</v>
      </c>
      <c r="G1819" s="12" t="s">
        <v>126</v>
      </c>
      <c r="H1819" s="6" t="s">
        <v>39</v>
      </c>
      <c r="I1819" s="6" t="s">
        <v>57</v>
      </c>
      <c r="J1819" s="6" t="s">
        <v>110</v>
      </c>
      <c r="K1819" s="6">
        <v>22</v>
      </c>
      <c r="L1819" s="4" t="str">
        <f t="shared" si="112"/>
        <v>20-25</v>
      </c>
      <c r="M1819" s="6" t="s">
        <v>76</v>
      </c>
      <c r="N1819" s="9">
        <v>11</v>
      </c>
      <c r="O1819" s="4" t="s">
        <v>98</v>
      </c>
      <c r="P1819" s="6" t="s">
        <v>81</v>
      </c>
      <c r="Q1819" s="35"/>
      <c r="R1819" s="35"/>
      <c r="S1819" s="35"/>
      <c r="T1819" s="35">
        <v>1</v>
      </c>
      <c r="U1819" s="35"/>
      <c r="V1819" s="35"/>
      <c r="W1819" s="35"/>
      <c r="X1819" s="35"/>
      <c r="Y1819" s="35"/>
      <c r="Z1819" s="35"/>
      <c r="AA1819" s="35"/>
      <c r="AB1819" s="35"/>
      <c r="AC1819" s="35"/>
      <c r="AD1819" s="35"/>
      <c r="AE1819" s="4">
        <f t="shared" si="113"/>
        <v>25</v>
      </c>
      <c r="AF1819" s="8">
        <f t="shared" si="114"/>
        <v>1</v>
      </c>
      <c r="AG1819" s="8">
        <v>162.59</v>
      </c>
      <c r="AH1819" s="4">
        <f t="shared" si="115"/>
        <v>2.5000000000000001E-2</v>
      </c>
      <c r="AI1819" s="4">
        <f t="shared" si="115"/>
        <v>4.0647500000000001</v>
      </c>
      <c r="AK1819" s="10">
        <f>R1819*(0.0135*((7.5/1.14)^3.043))+S1819*(0.0135*((15/1.14)^3.043))+T1819*(0.0135*((25/1.14)^3.043))+U1819*(0.0135*((35/1.14)^3.043))+V1819*(0.0135*((45/1.14)^3.043))</f>
        <v>162.59371431765388</v>
      </c>
    </row>
    <row r="1820" spans="1:41" ht="12.75" customHeight="1">
      <c r="A1820" s="6">
        <v>137</v>
      </c>
      <c r="B1820" s="6">
        <v>8</v>
      </c>
      <c r="C1820" s="6">
        <v>1</v>
      </c>
      <c r="D1820" s="34">
        <v>39492</v>
      </c>
      <c r="E1820" s="6" t="s">
        <v>37</v>
      </c>
      <c r="F1820" s="6" t="s">
        <v>126</v>
      </c>
      <c r="G1820" s="12" t="s">
        <v>126</v>
      </c>
      <c r="H1820" s="6" t="s">
        <v>39</v>
      </c>
      <c r="I1820" s="6" t="s">
        <v>57</v>
      </c>
      <c r="J1820" s="6" t="s">
        <v>110</v>
      </c>
      <c r="K1820" s="6">
        <v>22</v>
      </c>
      <c r="L1820" s="4" t="str">
        <f t="shared" si="112"/>
        <v>20-25</v>
      </c>
      <c r="M1820" s="6" t="s">
        <v>76</v>
      </c>
      <c r="N1820" s="9">
        <v>12</v>
      </c>
      <c r="O1820" s="4" t="s">
        <v>69</v>
      </c>
      <c r="P1820" s="12" t="s">
        <v>48</v>
      </c>
      <c r="Q1820" s="35"/>
      <c r="R1820" s="35"/>
      <c r="S1820" s="35">
        <v>2</v>
      </c>
      <c r="T1820" s="35"/>
      <c r="U1820" s="35"/>
      <c r="V1820" s="35"/>
      <c r="W1820" s="35"/>
      <c r="X1820" s="35"/>
      <c r="Y1820" s="35"/>
      <c r="Z1820" s="35"/>
      <c r="AA1820" s="35"/>
      <c r="AB1820" s="35"/>
      <c r="AC1820" s="35"/>
      <c r="AD1820" s="35"/>
      <c r="AE1820" s="4">
        <f t="shared" si="113"/>
        <v>15</v>
      </c>
      <c r="AF1820" s="8">
        <f t="shared" si="114"/>
        <v>2</v>
      </c>
      <c r="AG1820" s="8">
        <v>218.93</v>
      </c>
      <c r="AH1820" s="4">
        <f t="shared" si="115"/>
        <v>0.05</v>
      </c>
      <c r="AI1820" s="4">
        <f t="shared" si="115"/>
        <v>5.4732500000000002</v>
      </c>
      <c r="AK1820" s="10">
        <f>Q1820*(0.029*(2.5^2.98))+R1820*(0.029*(7.5^2.98))+S1820*(0.0222*(15^3.14))</f>
        <v>218.93214068561713</v>
      </c>
    </row>
    <row r="1821" spans="1:41" ht="12.75" customHeight="1">
      <c r="A1821" s="6">
        <v>137</v>
      </c>
      <c r="B1821" s="6">
        <v>8</v>
      </c>
      <c r="C1821" s="6">
        <v>1</v>
      </c>
      <c r="D1821" s="34">
        <v>39492</v>
      </c>
      <c r="E1821" s="6" t="s">
        <v>37</v>
      </c>
      <c r="F1821" s="6" t="s">
        <v>126</v>
      </c>
      <c r="G1821" s="12" t="s">
        <v>126</v>
      </c>
      <c r="H1821" s="6" t="s">
        <v>39</v>
      </c>
      <c r="I1821" s="6" t="s">
        <v>57</v>
      </c>
      <c r="J1821" s="6" t="s">
        <v>110</v>
      </c>
      <c r="K1821" s="6">
        <v>22</v>
      </c>
      <c r="L1821" s="4" t="str">
        <f t="shared" si="112"/>
        <v>20-25</v>
      </c>
      <c r="M1821" s="6" t="s">
        <v>76</v>
      </c>
      <c r="N1821" s="9">
        <v>13</v>
      </c>
      <c r="O1821" s="4" t="s">
        <v>49</v>
      </c>
      <c r="P1821" s="6" t="s">
        <v>46</v>
      </c>
      <c r="Q1821" s="35"/>
      <c r="R1821" s="35">
        <v>1</v>
      </c>
      <c r="S1821" s="35"/>
      <c r="T1821" s="35"/>
      <c r="U1821" s="35"/>
      <c r="V1821" s="35"/>
      <c r="W1821" s="35"/>
      <c r="X1821" s="35"/>
      <c r="Y1821" s="35"/>
      <c r="Z1821" s="35"/>
      <c r="AA1821" s="35"/>
      <c r="AB1821" s="35"/>
      <c r="AC1821" s="35"/>
      <c r="AD1821" s="35"/>
      <c r="AE1821" s="4">
        <f t="shared" si="113"/>
        <v>7.5</v>
      </c>
      <c r="AF1821" s="8">
        <f t="shared" si="114"/>
        <v>1</v>
      </c>
      <c r="AG1821" s="8">
        <v>6.09</v>
      </c>
      <c r="AH1821" s="4">
        <f t="shared" si="115"/>
        <v>2.5000000000000001E-2</v>
      </c>
      <c r="AI1821" s="4">
        <f t="shared" si="115"/>
        <v>0.15225</v>
      </c>
      <c r="AK1821" s="10">
        <f>Q1821*(0.007*(2.5^3.39))+R1821*(0.0126*(7.5^3.0673))+S1821*(0.0126*(15^3.0673))+T1821*(0.0126*(25^3.0673))+U1821*(0.0126*(35^3.0673))</f>
        <v>6.0875978967715536</v>
      </c>
    </row>
    <row r="1822" spans="1:41" ht="12.75" customHeight="1">
      <c r="A1822" s="6">
        <v>137</v>
      </c>
      <c r="B1822" s="6">
        <v>8</v>
      </c>
      <c r="C1822" s="6">
        <v>1</v>
      </c>
      <c r="D1822" s="34">
        <v>39492</v>
      </c>
      <c r="E1822" s="6" t="s">
        <v>37</v>
      </c>
      <c r="F1822" s="6" t="s">
        <v>126</v>
      </c>
      <c r="G1822" s="12" t="s">
        <v>126</v>
      </c>
      <c r="H1822" s="6" t="s">
        <v>39</v>
      </c>
      <c r="I1822" s="6" t="s">
        <v>57</v>
      </c>
      <c r="J1822" s="6" t="s">
        <v>110</v>
      </c>
      <c r="K1822" s="6">
        <v>22</v>
      </c>
      <c r="L1822" s="4" t="str">
        <f t="shared" si="112"/>
        <v>20-25</v>
      </c>
      <c r="M1822" s="6" t="s">
        <v>76</v>
      </c>
      <c r="N1822" s="9">
        <v>14</v>
      </c>
      <c r="O1822" s="6" t="s">
        <v>79</v>
      </c>
      <c r="P1822" s="12" t="s">
        <v>54</v>
      </c>
      <c r="Q1822" s="35"/>
      <c r="R1822" s="35"/>
      <c r="S1822" s="35"/>
      <c r="T1822" s="35"/>
      <c r="U1822" s="35">
        <v>1</v>
      </c>
      <c r="V1822" s="35"/>
      <c r="W1822" s="35"/>
      <c r="X1822" s="35"/>
      <c r="Y1822" s="35"/>
      <c r="Z1822" s="35"/>
      <c r="AA1822" s="35"/>
      <c r="AB1822" s="35"/>
      <c r="AC1822" s="35"/>
      <c r="AD1822" s="35"/>
      <c r="AE1822" s="4">
        <f t="shared" si="113"/>
        <v>35</v>
      </c>
      <c r="AF1822" s="8">
        <f t="shared" si="114"/>
        <v>1</v>
      </c>
      <c r="AG1822" s="8">
        <v>872.21</v>
      </c>
      <c r="AH1822" s="4">
        <f t="shared" si="115"/>
        <v>2.5000000000000001E-2</v>
      </c>
      <c r="AI1822" s="4">
        <f t="shared" si="115"/>
        <v>21.805250000000001</v>
      </c>
      <c r="AK1822" s="10">
        <f>Q1822*(0.024*(2.5^2.93))+R1822*(0.024*(7.5^2.93))+S1822*(0.0225*((15/1.03416)^3))+T1822*(0.0225*((25/1.03416)^3))+U1822*(0.0225*((35/1.03416)^3))</f>
        <v>872.21478418319157</v>
      </c>
    </row>
    <row r="1823" spans="1:41" ht="12.75" customHeight="1">
      <c r="A1823" s="6">
        <v>137</v>
      </c>
      <c r="B1823" s="6">
        <v>8</v>
      </c>
      <c r="C1823" s="6">
        <v>1</v>
      </c>
      <c r="D1823" s="34">
        <v>39492</v>
      </c>
      <c r="E1823" s="6" t="s">
        <v>37</v>
      </c>
      <c r="F1823" s="6" t="s">
        <v>126</v>
      </c>
      <c r="G1823" s="12" t="s">
        <v>126</v>
      </c>
      <c r="H1823" s="6" t="s">
        <v>39</v>
      </c>
      <c r="I1823" s="6" t="s">
        <v>57</v>
      </c>
      <c r="J1823" s="6" t="s">
        <v>110</v>
      </c>
      <c r="K1823" s="6">
        <v>22</v>
      </c>
      <c r="L1823" s="4" t="str">
        <f t="shared" si="112"/>
        <v>20-25</v>
      </c>
      <c r="M1823" s="6" t="s">
        <v>76</v>
      </c>
      <c r="N1823" s="9">
        <v>15</v>
      </c>
      <c r="O1823" s="4" t="s">
        <v>90</v>
      </c>
      <c r="P1823" s="6" t="s">
        <v>46</v>
      </c>
      <c r="Q1823" s="35"/>
      <c r="R1823" s="35"/>
      <c r="S1823" s="35">
        <v>12</v>
      </c>
      <c r="T1823" s="35"/>
      <c r="U1823" s="35"/>
      <c r="V1823" s="35"/>
      <c r="W1823" s="35"/>
      <c r="X1823" s="35"/>
      <c r="Y1823" s="35"/>
      <c r="Z1823" s="35"/>
      <c r="AA1823" s="35"/>
      <c r="AB1823" s="35"/>
      <c r="AC1823" s="35"/>
      <c r="AD1823" s="35"/>
      <c r="AE1823" s="4">
        <f t="shared" si="113"/>
        <v>15</v>
      </c>
      <c r="AF1823" s="8">
        <f t="shared" si="114"/>
        <v>12</v>
      </c>
      <c r="AG1823" s="8">
        <v>613.20000000000005</v>
      </c>
      <c r="AH1823" s="4">
        <f t="shared" si="115"/>
        <v>0.3</v>
      </c>
      <c r="AI1823" s="4">
        <f t="shared" si="115"/>
        <v>15.330000000000002</v>
      </c>
      <c r="AK1823" s="10">
        <f>R1823*(0.0207*((7.5*0.901)^3))+S1823*(0.0207*((15*0.901)^3))</f>
        <v>613.19660488335001</v>
      </c>
    </row>
    <row r="1824" spans="1:41" ht="12.75" customHeight="1">
      <c r="A1824" s="6">
        <v>137</v>
      </c>
      <c r="B1824" s="6">
        <v>8</v>
      </c>
      <c r="C1824" s="6">
        <v>1</v>
      </c>
      <c r="D1824" s="34">
        <v>39492</v>
      </c>
      <c r="E1824" s="6" t="s">
        <v>37</v>
      </c>
      <c r="F1824" s="6" t="s">
        <v>126</v>
      </c>
      <c r="G1824" s="12" t="s">
        <v>126</v>
      </c>
      <c r="H1824" s="6" t="s">
        <v>39</v>
      </c>
      <c r="I1824" s="6" t="s">
        <v>57</v>
      </c>
      <c r="J1824" s="6" t="s">
        <v>110</v>
      </c>
      <c r="K1824" s="6">
        <v>22</v>
      </c>
      <c r="L1824" s="4" t="str">
        <f t="shared" si="112"/>
        <v>20-25</v>
      </c>
      <c r="M1824" s="6" t="s">
        <v>76</v>
      </c>
      <c r="N1824" s="9">
        <v>16</v>
      </c>
      <c r="O1824" s="12" t="s">
        <v>138</v>
      </c>
      <c r="P1824" s="12" t="s">
        <v>81</v>
      </c>
      <c r="Q1824" s="35"/>
      <c r="R1824" s="35"/>
      <c r="S1824" s="35"/>
      <c r="T1824" s="35"/>
      <c r="U1824" s="35">
        <v>16</v>
      </c>
      <c r="V1824" s="35"/>
      <c r="W1824" s="35"/>
      <c r="X1824" s="35"/>
      <c r="Y1824" s="35"/>
      <c r="Z1824" s="35"/>
      <c r="AA1824" s="35"/>
      <c r="AB1824" s="35"/>
      <c r="AC1824" s="35"/>
      <c r="AD1824" s="35"/>
      <c r="AE1824" s="4">
        <f t="shared" si="113"/>
        <v>35</v>
      </c>
      <c r="AF1824" s="8">
        <f t="shared" si="114"/>
        <v>16</v>
      </c>
      <c r="AG1824" s="8">
        <v>10093.549999999999</v>
      </c>
      <c r="AH1824" s="4">
        <f t="shared" si="115"/>
        <v>0.4</v>
      </c>
      <c r="AI1824" s="4">
        <f t="shared" si="115"/>
        <v>252.33874999999998</v>
      </c>
      <c r="AK1824" s="10">
        <f>Q1824*(0.0139*(2.5^3.016))+R1824*(0.0139*(7.5^3.016))+S1824*(0.0139*(15^3.016))+T1824*(0.0139*(25^3.016))+U1824*(0.0139*(35^3.016))</f>
        <v>10093.551532999254</v>
      </c>
    </row>
    <row r="1825" spans="1:37" ht="12.75" customHeight="1">
      <c r="A1825" s="6">
        <v>137</v>
      </c>
      <c r="B1825" s="6">
        <v>8</v>
      </c>
      <c r="C1825" s="6">
        <v>1</v>
      </c>
      <c r="D1825" s="34">
        <v>39492</v>
      </c>
      <c r="E1825" s="6" t="s">
        <v>37</v>
      </c>
      <c r="F1825" s="6" t="s">
        <v>126</v>
      </c>
      <c r="G1825" s="12" t="s">
        <v>126</v>
      </c>
      <c r="H1825" s="6" t="s">
        <v>39</v>
      </c>
      <c r="I1825" s="6" t="s">
        <v>57</v>
      </c>
      <c r="J1825" s="6" t="s">
        <v>110</v>
      </c>
      <c r="K1825" s="6">
        <v>22</v>
      </c>
      <c r="L1825" s="4" t="str">
        <f t="shared" si="112"/>
        <v>20-25</v>
      </c>
      <c r="M1825" s="6" t="s">
        <v>76</v>
      </c>
      <c r="N1825" s="9">
        <v>17</v>
      </c>
      <c r="O1825" s="12" t="s">
        <v>55</v>
      </c>
      <c r="P1825" s="6" t="s">
        <v>56</v>
      </c>
      <c r="Q1825" s="35">
        <v>3</v>
      </c>
      <c r="R1825" s="35"/>
      <c r="S1825" s="35"/>
      <c r="T1825" s="35"/>
      <c r="U1825" s="35"/>
      <c r="V1825" s="35"/>
      <c r="W1825" s="35"/>
      <c r="X1825" s="35"/>
      <c r="Y1825" s="35"/>
      <c r="Z1825" s="35"/>
      <c r="AA1825" s="35"/>
      <c r="AB1825" s="35"/>
      <c r="AC1825" s="35"/>
      <c r="AD1825" s="35"/>
      <c r="AE1825" s="4">
        <f t="shared" si="113"/>
        <v>2.5</v>
      </c>
      <c r="AF1825" s="8">
        <f t="shared" si="114"/>
        <v>3</v>
      </c>
      <c r="AG1825" s="8">
        <v>0.52</v>
      </c>
      <c r="AH1825" s="4">
        <f t="shared" si="115"/>
        <v>7.4999999999999997E-2</v>
      </c>
      <c r="AI1825" s="4">
        <f t="shared" si="115"/>
        <v>1.3000000000000001E-2</v>
      </c>
      <c r="AK1825" s="10">
        <f>Q1825*(0.0109*(2.5^3.0249))+R1825*(0.0109*(7.5^3.0249))</f>
        <v>0.52272886796596185</v>
      </c>
    </row>
    <row r="1826" spans="1:37" ht="12.75" customHeight="1">
      <c r="A1826" s="6">
        <v>137</v>
      </c>
      <c r="B1826" s="6">
        <v>8</v>
      </c>
      <c r="C1826" s="6">
        <v>1</v>
      </c>
      <c r="D1826" s="34">
        <v>39492</v>
      </c>
      <c r="E1826" s="6" t="s">
        <v>37</v>
      </c>
      <c r="F1826" s="6" t="s">
        <v>126</v>
      </c>
      <c r="G1826" s="12" t="s">
        <v>126</v>
      </c>
      <c r="H1826" s="6" t="s">
        <v>39</v>
      </c>
      <c r="I1826" s="6" t="s">
        <v>57</v>
      </c>
      <c r="J1826" s="6" t="s">
        <v>110</v>
      </c>
      <c r="K1826" s="6">
        <v>22</v>
      </c>
      <c r="L1826" s="4" t="str">
        <f t="shared" si="112"/>
        <v>20-25</v>
      </c>
      <c r="M1826" s="6" t="s">
        <v>76</v>
      </c>
      <c r="N1826" s="9">
        <v>18</v>
      </c>
      <c r="O1826" s="12" t="s">
        <v>71</v>
      </c>
      <c r="P1826" s="6" t="s">
        <v>46</v>
      </c>
      <c r="Q1826" s="35">
        <v>4</v>
      </c>
      <c r="R1826" s="35"/>
      <c r="S1826" s="35"/>
      <c r="T1826" s="35"/>
      <c r="U1826" s="35"/>
      <c r="V1826" s="35"/>
      <c r="W1826" s="35"/>
      <c r="X1826" s="35"/>
      <c r="Y1826" s="35"/>
      <c r="Z1826" s="35"/>
      <c r="AA1826" s="35"/>
      <c r="AB1826" s="35"/>
      <c r="AC1826" s="35"/>
      <c r="AD1826" s="35"/>
      <c r="AE1826" s="4">
        <f t="shared" si="113"/>
        <v>2.5</v>
      </c>
      <c r="AF1826" s="8">
        <f t="shared" si="114"/>
        <v>4</v>
      </c>
      <c r="AG1826" s="8">
        <v>0.56000000000000005</v>
      </c>
      <c r="AH1826" s="4">
        <f t="shared" si="115"/>
        <v>0.1</v>
      </c>
      <c r="AI1826" s="4">
        <f t="shared" si="115"/>
        <v>1.4000000000000002E-2</v>
      </c>
      <c r="AK1826" s="10">
        <f>Q1826*(0.0089*(2.5^3))+R1826*(0.0089*(7.5^3))</f>
        <v>0.55625000000000002</v>
      </c>
    </row>
    <row r="1827" spans="1:37" ht="12.75" customHeight="1">
      <c r="A1827" s="6">
        <v>137</v>
      </c>
      <c r="B1827" s="6">
        <v>8</v>
      </c>
      <c r="C1827" s="6">
        <v>1</v>
      </c>
      <c r="D1827" s="34">
        <v>39492</v>
      </c>
      <c r="E1827" s="6" t="s">
        <v>37</v>
      </c>
      <c r="F1827" s="6" t="s">
        <v>126</v>
      </c>
      <c r="G1827" s="12" t="s">
        <v>126</v>
      </c>
      <c r="H1827" s="6" t="s">
        <v>39</v>
      </c>
      <c r="I1827" s="6" t="s">
        <v>57</v>
      </c>
      <c r="J1827" s="6" t="s">
        <v>110</v>
      </c>
      <c r="K1827" s="6">
        <v>22</v>
      </c>
      <c r="L1827" s="4" t="str">
        <f t="shared" si="112"/>
        <v>20-25</v>
      </c>
      <c r="M1827" s="6" t="s">
        <v>76</v>
      </c>
      <c r="N1827" s="9">
        <v>19</v>
      </c>
      <c r="O1827" s="12" t="s">
        <v>159</v>
      </c>
      <c r="P1827" s="6" t="s">
        <v>63</v>
      </c>
      <c r="Q1827" s="35"/>
      <c r="R1827" s="35"/>
      <c r="S1827" s="35"/>
      <c r="T1827" s="35">
        <v>1</v>
      </c>
      <c r="U1827" s="35"/>
      <c r="V1827" s="35"/>
      <c r="W1827" s="35"/>
      <c r="X1827" s="35"/>
      <c r="Y1827" s="35"/>
      <c r="Z1827" s="35"/>
      <c r="AA1827" s="35"/>
      <c r="AB1827" s="35"/>
      <c r="AC1827" s="35"/>
      <c r="AD1827" s="35"/>
      <c r="AE1827" s="4">
        <f t="shared" si="113"/>
        <v>25</v>
      </c>
      <c r="AF1827" s="8">
        <f t="shared" si="114"/>
        <v>1</v>
      </c>
      <c r="AG1827" s="8">
        <v>323.52999999999997</v>
      </c>
      <c r="AH1827" s="4">
        <f t="shared" si="115"/>
        <v>2.5000000000000001E-2</v>
      </c>
      <c r="AI1827" s="4">
        <f t="shared" si="115"/>
        <v>8.0882499999999986</v>
      </c>
      <c r="AK1827" s="10">
        <f>S1827*(0.0348*(15^2.85))+T1827*(0.0244*(25^2.949))+U1827*(0.0244*(35^2.949))</f>
        <v>323.53026384167936</v>
      </c>
    </row>
    <row r="1828" spans="1:37" ht="12.75" customHeight="1">
      <c r="A1828" s="6">
        <v>137</v>
      </c>
      <c r="B1828" s="6">
        <v>8</v>
      </c>
      <c r="C1828" s="6">
        <v>1</v>
      </c>
      <c r="D1828" s="34">
        <v>39492</v>
      </c>
      <c r="E1828" s="6" t="s">
        <v>37</v>
      </c>
      <c r="F1828" s="6" t="s">
        <v>126</v>
      </c>
      <c r="G1828" s="12" t="s">
        <v>126</v>
      </c>
      <c r="H1828" s="6" t="s">
        <v>39</v>
      </c>
      <c r="I1828" s="6" t="s">
        <v>57</v>
      </c>
      <c r="J1828" s="6" t="s">
        <v>110</v>
      </c>
      <c r="K1828" s="6">
        <v>22</v>
      </c>
      <c r="L1828" s="4" t="str">
        <f t="shared" si="112"/>
        <v>20-25</v>
      </c>
      <c r="M1828" s="6" t="s">
        <v>76</v>
      </c>
      <c r="N1828" s="9">
        <v>20</v>
      </c>
      <c r="O1828" s="4" t="s">
        <v>72</v>
      </c>
      <c r="P1828" s="6" t="s">
        <v>46</v>
      </c>
      <c r="Q1828" s="35"/>
      <c r="R1828" s="35">
        <v>1</v>
      </c>
      <c r="S1828" s="35"/>
      <c r="T1828" s="35"/>
      <c r="U1828" s="35"/>
      <c r="V1828" s="35"/>
      <c r="W1828" s="35"/>
      <c r="X1828" s="35"/>
      <c r="Y1828" s="35"/>
      <c r="Z1828" s="35"/>
      <c r="AA1828" s="35"/>
      <c r="AB1828" s="35"/>
      <c r="AC1828" s="35"/>
      <c r="AD1828" s="35"/>
      <c r="AE1828" s="4">
        <f t="shared" si="113"/>
        <v>7.5</v>
      </c>
      <c r="AF1828" s="8">
        <f t="shared" si="114"/>
        <v>1</v>
      </c>
      <c r="AG1828" s="8">
        <v>5.81</v>
      </c>
      <c r="AH1828" s="4">
        <f t="shared" si="115"/>
        <v>2.5000000000000001E-2</v>
      </c>
      <c r="AI1828" s="4">
        <f t="shared" si="115"/>
        <v>0.14524999999999999</v>
      </c>
      <c r="AK1828" s="10">
        <f>Q1828*(0.0128*(2.5^3.036))+R1828*(0.0128*(7.5^3.036))+S1828*(0.0128*(15^3.036))</f>
        <v>5.8062531280003862</v>
      </c>
    </row>
    <row r="1829" spans="1:37" ht="12.75" customHeight="1">
      <c r="A1829" s="6">
        <v>137</v>
      </c>
      <c r="B1829" s="6">
        <v>8</v>
      </c>
      <c r="C1829" s="6">
        <v>1</v>
      </c>
      <c r="D1829" s="34">
        <v>39492</v>
      </c>
      <c r="E1829" s="6" t="s">
        <v>37</v>
      </c>
      <c r="F1829" s="6" t="s">
        <v>126</v>
      </c>
      <c r="G1829" s="12" t="s">
        <v>126</v>
      </c>
      <c r="H1829" s="6" t="s">
        <v>39</v>
      </c>
      <c r="I1829" s="6" t="s">
        <v>57</v>
      </c>
      <c r="J1829" s="6" t="s">
        <v>110</v>
      </c>
      <c r="K1829" s="6">
        <v>22</v>
      </c>
      <c r="L1829" s="4" t="str">
        <f t="shared" si="112"/>
        <v>20-25</v>
      </c>
      <c r="M1829" s="6" t="s">
        <v>76</v>
      </c>
      <c r="N1829" s="9">
        <v>21</v>
      </c>
      <c r="O1829" s="4" t="s">
        <v>85</v>
      </c>
      <c r="P1829" s="6" t="s">
        <v>46</v>
      </c>
      <c r="Q1829" s="35">
        <v>1</v>
      </c>
      <c r="R1829" s="35"/>
      <c r="S1829" s="35"/>
      <c r="T1829" s="35"/>
      <c r="U1829" s="35"/>
      <c r="V1829" s="35"/>
      <c r="W1829" s="35"/>
      <c r="X1829" s="35"/>
      <c r="Y1829" s="35"/>
      <c r="Z1829" s="35"/>
      <c r="AA1829" s="35"/>
      <c r="AB1829" s="35"/>
      <c r="AC1829" s="35"/>
      <c r="AD1829" s="35"/>
      <c r="AE1829" s="4">
        <f t="shared" si="113"/>
        <v>2.5</v>
      </c>
      <c r="AF1829" s="8">
        <f t="shared" si="114"/>
        <v>1</v>
      </c>
      <c r="AG1829" s="8">
        <v>0.14000000000000001</v>
      </c>
      <c r="AH1829" s="4">
        <f t="shared" si="115"/>
        <v>2.5000000000000001E-2</v>
      </c>
      <c r="AI1829" s="4">
        <f t="shared" si="115"/>
        <v>3.5000000000000005E-3</v>
      </c>
      <c r="AK1829" s="10">
        <f>Q1829*(0.0091*(2.5^3))+R1829*(0.0091*(7.5^3))</f>
        <v>0.14218749999999999</v>
      </c>
    </row>
    <row r="1830" spans="1:37" ht="12.75" customHeight="1">
      <c r="A1830" s="9">
        <v>138</v>
      </c>
      <c r="B1830" s="6">
        <v>8</v>
      </c>
      <c r="C1830" s="9">
        <v>2</v>
      </c>
      <c r="D1830" s="34">
        <v>39492</v>
      </c>
      <c r="E1830" s="6" t="s">
        <v>73</v>
      </c>
      <c r="F1830" s="4" t="s">
        <v>131</v>
      </c>
      <c r="G1830" s="11" t="s">
        <v>177</v>
      </c>
      <c r="H1830" s="9" t="s">
        <v>165</v>
      </c>
      <c r="I1830" s="9" t="s">
        <v>40</v>
      </c>
      <c r="J1830" s="9" t="s">
        <v>110</v>
      </c>
      <c r="K1830" s="9">
        <v>18</v>
      </c>
      <c r="L1830" s="4" t="str">
        <f t="shared" si="112"/>
        <v>15-20</v>
      </c>
      <c r="M1830" s="9" t="s">
        <v>42</v>
      </c>
      <c r="N1830" s="9">
        <v>1</v>
      </c>
      <c r="O1830" s="6" t="s">
        <v>53</v>
      </c>
      <c r="P1830" s="12" t="s">
        <v>54</v>
      </c>
      <c r="Q1830" s="35"/>
      <c r="R1830" s="35"/>
      <c r="S1830" s="35"/>
      <c r="T1830" s="35">
        <v>30</v>
      </c>
      <c r="U1830" s="35"/>
      <c r="V1830" s="35"/>
      <c r="W1830" s="35"/>
      <c r="X1830" s="35"/>
      <c r="Y1830" s="35"/>
      <c r="Z1830" s="35"/>
      <c r="AA1830" s="35"/>
      <c r="AB1830" s="35"/>
      <c r="AC1830" s="35"/>
      <c r="AD1830" s="35"/>
      <c r="AE1830" s="4">
        <f t="shared" si="113"/>
        <v>25</v>
      </c>
      <c r="AF1830" s="8">
        <f t="shared" si="114"/>
        <v>30</v>
      </c>
      <c r="AG1830" s="8">
        <v>7687.08</v>
      </c>
      <c r="AH1830" s="4">
        <f t="shared" si="115"/>
        <v>0.75</v>
      </c>
      <c r="AI1830" s="4">
        <f t="shared" si="115"/>
        <v>192.17699999999999</v>
      </c>
      <c r="AK1830" s="10">
        <f>Q1830*(0.026*(2.5^2.87))+R1830*(0.026*(7.5^2.87))+S1830*(0.0236*((15/1.1)^2.975))+T1830*(0.0236*((25/1.1)^2.975))+U1830*(0.0236*((35/1.1)^2.975))</f>
        <v>7687.0825544223444</v>
      </c>
    </row>
    <row r="1831" spans="1:37" ht="12.75" customHeight="1">
      <c r="A1831" s="9">
        <v>138</v>
      </c>
      <c r="B1831" s="6">
        <v>8</v>
      </c>
      <c r="C1831" s="9">
        <v>2</v>
      </c>
      <c r="D1831" s="34">
        <v>39492</v>
      </c>
      <c r="E1831" s="6" t="s">
        <v>73</v>
      </c>
      <c r="F1831" s="4" t="s">
        <v>131</v>
      </c>
      <c r="G1831" s="11" t="s">
        <v>177</v>
      </c>
      <c r="H1831" s="9" t="s">
        <v>165</v>
      </c>
      <c r="I1831" s="9" t="s">
        <v>40</v>
      </c>
      <c r="J1831" s="9" t="s">
        <v>110</v>
      </c>
      <c r="K1831" s="9">
        <v>18</v>
      </c>
      <c r="L1831" s="4" t="str">
        <f t="shared" si="112"/>
        <v>15-20</v>
      </c>
      <c r="M1831" s="9" t="s">
        <v>42</v>
      </c>
      <c r="N1831" s="9">
        <v>2</v>
      </c>
      <c r="O1831" s="4" t="s">
        <v>102</v>
      </c>
      <c r="P1831" s="6" t="s">
        <v>63</v>
      </c>
      <c r="Q1831" s="35"/>
      <c r="R1831" s="35"/>
      <c r="S1831" s="35"/>
      <c r="T1831" s="35">
        <v>1</v>
      </c>
      <c r="U1831" s="35"/>
      <c r="V1831" s="35"/>
      <c r="W1831" s="35"/>
      <c r="X1831" s="35"/>
      <c r="Y1831" s="35"/>
      <c r="Z1831" s="35"/>
      <c r="AA1831" s="35"/>
      <c r="AB1831" s="35"/>
      <c r="AC1831" s="35"/>
      <c r="AD1831" s="35"/>
      <c r="AE1831" s="4">
        <f t="shared" si="113"/>
        <v>25</v>
      </c>
      <c r="AF1831" s="8">
        <f t="shared" si="114"/>
        <v>1</v>
      </c>
      <c r="AG1831" s="8">
        <v>242</v>
      </c>
      <c r="AH1831" s="4">
        <f t="shared" si="115"/>
        <v>2.5000000000000001E-2</v>
      </c>
      <c r="AI1831" s="4">
        <f t="shared" si="115"/>
        <v>6.05</v>
      </c>
      <c r="AK1831" s="10">
        <f>R1831*(0.0153*(7.5^3.0038))+S1831*(0.0153*(15^3.0038))+T1831*(0.0153*(25^3.0038))+U1831*(0.0153*(35^3.0038))</f>
        <v>242.00460433547849</v>
      </c>
    </row>
    <row r="1832" spans="1:37" ht="12.75" customHeight="1">
      <c r="A1832" s="9">
        <v>138</v>
      </c>
      <c r="B1832" s="6">
        <v>8</v>
      </c>
      <c r="C1832" s="9">
        <v>2</v>
      </c>
      <c r="D1832" s="34">
        <v>39492</v>
      </c>
      <c r="E1832" s="6" t="s">
        <v>73</v>
      </c>
      <c r="F1832" s="4" t="s">
        <v>131</v>
      </c>
      <c r="G1832" s="11" t="s">
        <v>177</v>
      </c>
      <c r="H1832" s="9" t="s">
        <v>165</v>
      </c>
      <c r="I1832" s="9" t="s">
        <v>40</v>
      </c>
      <c r="J1832" s="9" t="s">
        <v>110</v>
      </c>
      <c r="K1832" s="9">
        <v>18</v>
      </c>
      <c r="L1832" s="4" t="str">
        <f t="shared" si="112"/>
        <v>15-20</v>
      </c>
      <c r="M1832" s="9" t="s">
        <v>42</v>
      </c>
      <c r="N1832" s="9">
        <v>3</v>
      </c>
      <c r="O1832" s="4" t="s">
        <v>59</v>
      </c>
      <c r="P1832" s="6" t="s">
        <v>46</v>
      </c>
      <c r="Q1832" s="35"/>
      <c r="R1832" s="35">
        <v>4</v>
      </c>
      <c r="S1832" s="35">
        <v>9</v>
      </c>
      <c r="T1832" s="35"/>
      <c r="U1832" s="35"/>
      <c r="V1832" s="35"/>
      <c r="W1832" s="35"/>
      <c r="X1832" s="35"/>
      <c r="Y1832" s="35"/>
      <c r="Z1832" s="35"/>
      <c r="AA1832" s="35"/>
      <c r="AB1832" s="35"/>
      <c r="AC1832" s="35"/>
      <c r="AD1832" s="35"/>
      <c r="AE1832" s="4">
        <f t="shared" si="113"/>
        <v>12.7</v>
      </c>
      <c r="AF1832" s="8">
        <f t="shared" si="114"/>
        <v>13</v>
      </c>
      <c r="AG1832" s="8">
        <v>359.52</v>
      </c>
      <c r="AH1832" s="4">
        <f t="shared" si="115"/>
        <v>0.32500000000000001</v>
      </c>
      <c r="AI1832" s="4">
        <f t="shared" si="115"/>
        <v>8.9879999999999995</v>
      </c>
      <c r="AK1832" s="10">
        <f>Q1832*(0.0093*(2.5^3.07))+R1832*(0.0093*(7.5^3.07))+S1832*(0.0093*(15^3.07))+T1832*(0.0126*(25^3.0673))</f>
        <v>359.51977700555847</v>
      </c>
    </row>
    <row r="1833" spans="1:37" s="13" customFormat="1" ht="12.75" customHeight="1">
      <c r="A1833" s="9">
        <v>138</v>
      </c>
      <c r="B1833" s="6">
        <v>8</v>
      </c>
      <c r="C1833" s="9">
        <v>2</v>
      </c>
      <c r="D1833" s="34">
        <v>39492</v>
      </c>
      <c r="E1833" s="6" t="s">
        <v>73</v>
      </c>
      <c r="F1833" s="4" t="s">
        <v>131</v>
      </c>
      <c r="G1833" s="11" t="s">
        <v>177</v>
      </c>
      <c r="H1833" s="9" t="s">
        <v>165</v>
      </c>
      <c r="I1833" s="9" t="s">
        <v>40</v>
      </c>
      <c r="J1833" s="9" t="s">
        <v>110</v>
      </c>
      <c r="K1833" s="9">
        <v>18</v>
      </c>
      <c r="L1833" s="4" t="str">
        <f t="shared" si="112"/>
        <v>15-20</v>
      </c>
      <c r="M1833" s="9" t="s">
        <v>42</v>
      </c>
      <c r="N1833" s="9">
        <v>4</v>
      </c>
      <c r="O1833" s="12" t="s">
        <v>134</v>
      </c>
      <c r="P1833" s="12" t="s">
        <v>56</v>
      </c>
      <c r="Q1833" s="35"/>
      <c r="R1833" s="35"/>
      <c r="S1833" s="35"/>
      <c r="T1833" s="35">
        <v>1</v>
      </c>
      <c r="U1833" s="35"/>
      <c r="V1833" s="35"/>
      <c r="W1833" s="35"/>
      <c r="X1833" s="35"/>
      <c r="Y1833" s="35"/>
      <c r="Z1833" s="35"/>
      <c r="AA1833" s="35"/>
      <c r="AB1833" s="35"/>
      <c r="AC1833" s="35"/>
      <c r="AD1833" s="35"/>
      <c r="AE1833" s="4">
        <f t="shared" si="113"/>
        <v>25</v>
      </c>
      <c r="AF1833" s="8">
        <f t="shared" si="114"/>
        <v>1</v>
      </c>
      <c r="AG1833" s="8">
        <v>261.42</v>
      </c>
      <c r="AH1833" s="4">
        <f t="shared" si="115"/>
        <v>2.5000000000000001E-2</v>
      </c>
      <c r="AI1833" s="4">
        <f t="shared" si="115"/>
        <v>6.5355000000000008</v>
      </c>
      <c r="AJ1833" s="4"/>
      <c r="AK1833" s="10">
        <f>R1833*(0.0683*(7.5^2.563))+S1833*(0.0683*(15^2.563))+T1833*(0.0683*(25^2.563))</f>
        <v>261.42128550317625</v>
      </c>
    </row>
    <row r="1834" spans="1:37" ht="12.75" customHeight="1">
      <c r="A1834" s="9">
        <v>138</v>
      </c>
      <c r="B1834" s="6">
        <v>8</v>
      </c>
      <c r="C1834" s="9">
        <v>2</v>
      </c>
      <c r="D1834" s="34">
        <v>39492</v>
      </c>
      <c r="E1834" s="6" t="s">
        <v>73</v>
      </c>
      <c r="F1834" s="4" t="s">
        <v>131</v>
      </c>
      <c r="G1834" s="11" t="s">
        <v>177</v>
      </c>
      <c r="H1834" s="9" t="s">
        <v>165</v>
      </c>
      <c r="I1834" s="9" t="s">
        <v>40</v>
      </c>
      <c r="J1834" s="9" t="s">
        <v>110</v>
      </c>
      <c r="K1834" s="9">
        <v>18</v>
      </c>
      <c r="L1834" s="4" t="str">
        <f t="shared" si="112"/>
        <v>15-20</v>
      </c>
      <c r="M1834" s="9" t="s">
        <v>42</v>
      </c>
      <c r="N1834" s="9">
        <v>5</v>
      </c>
      <c r="O1834" s="12" t="s">
        <v>55</v>
      </c>
      <c r="P1834" s="6" t="s">
        <v>56</v>
      </c>
      <c r="Q1834" s="35">
        <v>1</v>
      </c>
      <c r="R1834" s="35"/>
      <c r="S1834" s="35"/>
      <c r="T1834" s="35"/>
      <c r="U1834" s="35"/>
      <c r="V1834" s="35"/>
      <c r="W1834" s="35"/>
      <c r="X1834" s="35"/>
      <c r="Y1834" s="35"/>
      <c r="Z1834" s="35"/>
      <c r="AA1834" s="35"/>
      <c r="AB1834" s="35"/>
      <c r="AC1834" s="35"/>
      <c r="AD1834" s="35"/>
      <c r="AE1834" s="4">
        <f t="shared" si="113"/>
        <v>2.5</v>
      </c>
      <c r="AF1834" s="8">
        <f t="shared" si="114"/>
        <v>1</v>
      </c>
      <c r="AG1834" s="8">
        <v>0.17</v>
      </c>
      <c r="AH1834" s="4">
        <f t="shared" si="115"/>
        <v>2.5000000000000001E-2</v>
      </c>
      <c r="AI1834" s="4">
        <f t="shared" si="115"/>
        <v>4.2500000000000003E-3</v>
      </c>
      <c r="AK1834" s="10">
        <f>Q1834*(0.0109*(2.5^3.0249))+R1834*(0.0109*(7.5^3.0249))</f>
        <v>0.17424295598865394</v>
      </c>
    </row>
    <row r="1835" spans="1:37" ht="12.75" customHeight="1">
      <c r="A1835" s="9">
        <v>138</v>
      </c>
      <c r="B1835" s="6">
        <v>8</v>
      </c>
      <c r="C1835" s="9">
        <v>2</v>
      </c>
      <c r="D1835" s="34">
        <v>39492</v>
      </c>
      <c r="E1835" s="6" t="s">
        <v>73</v>
      </c>
      <c r="F1835" s="4" t="s">
        <v>131</v>
      </c>
      <c r="G1835" s="11" t="s">
        <v>177</v>
      </c>
      <c r="H1835" s="9" t="s">
        <v>165</v>
      </c>
      <c r="I1835" s="9" t="s">
        <v>40</v>
      </c>
      <c r="J1835" s="9" t="s">
        <v>110</v>
      </c>
      <c r="K1835" s="9">
        <v>18</v>
      </c>
      <c r="L1835" s="4" t="str">
        <f t="shared" si="112"/>
        <v>15-20</v>
      </c>
      <c r="M1835" s="9" t="s">
        <v>42</v>
      </c>
      <c r="N1835" s="9">
        <v>6</v>
      </c>
      <c r="O1835" s="12" t="s">
        <v>71</v>
      </c>
      <c r="P1835" s="6" t="s">
        <v>46</v>
      </c>
      <c r="Q1835" s="35">
        <v>2</v>
      </c>
      <c r="R1835" s="35"/>
      <c r="S1835" s="35"/>
      <c r="T1835" s="35"/>
      <c r="U1835" s="35"/>
      <c r="V1835" s="35"/>
      <c r="W1835" s="35"/>
      <c r="X1835" s="35"/>
      <c r="Y1835" s="35"/>
      <c r="Z1835" s="35"/>
      <c r="AA1835" s="35"/>
      <c r="AB1835" s="35"/>
      <c r="AC1835" s="35"/>
      <c r="AD1835" s="35"/>
      <c r="AE1835" s="4">
        <f t="shared" si="113"/>
        <v>2.5</v>
      </c>
      <c r="AF1835" s="8">
        <f t="shared" si="114"/>
        <v>2</v>
      </c>
      <c r="AG1835" s="8">
        <v>0.28000000000000003</v>
      </c>
      <c r="AH1835" s="4">
        <f t="shared" si="115"/>
        <v>0.05</v>
      </c>
      <c r="AI1835" s="4">
        <f t="shared" si="115"/>
        <v>7.000000000000001E-3</v>
      </c>
      <c r="AK1835" s="10">
        <f>Q1835*(0.0089*(2.5^3))+R1835*(0.0089*(7.5^3))</f>
        <v>0.27812500000000001</v>
      </c>
    </row>
    <row r="1836" spans="1:37" ht="12.75" customHeight="1">
      <c r="A1836" s="9">
        <v>138</v>
      </c>
      <c r="B1836" s="6">
        <v>8</v>
      </c>
      <c r="C1836" s="9">
        <v>2</v>
      </c>
      <c r="D1836" s="34">
        <v>39492</v>
      </c>
      <c r="E1836" s="6" t="s">
        <v>73</v>
      </c>
      <c r="F1836" s="4" t="s">
        <v>131</v>
      </c>
      <c r="G1836" s="11" t="s">
        <v>177</v>
      </c>
      <c r="H1836" s="9" t="s">
        <v>165</v>
      </c>
      <c r="I1836" s="9" t="s">
        <v>40</v>
      </c>
      <c r="J1836" s="9" t="s">
        <v>110</v>
      </c>
      <c r="K1836" s="9">
        <v>18</v>
      </c>
      <c r="L1836" s="4" t="str">
        <f t="shared" si="112"/>
        <v>15-20</v>
      </c>
      <c r="M1836" s="9" t="s">
        <v>42</v>
      </c>
      <c r="N1836" s="9">
        <v>7</v>
      </c>
      <c r="O1836" s="4" t="s">
        <v>66</v>
      </c>
      <c r="P1836" s="12" t="s">
        <v>46</v>
      </c>
      <c r="Q1836" s="35">
        <v>1</v>
      </c>
      <c r="R1836" s="35"/>
      <c r="S1836" s="35"/>
      <c r="T1836" s="35"/>
      <c r="U1836" s="35"/>
      <c r="V1836" s="35"/>
      <c r="W1836" s="35"/>
      <c r="X1836" s="35"/>
      <c r="Y1836" s="35"/>
      <c r="Z1836" s="35"/>
      <c r="AA1836" s="35"/>
      <c r="AB1836" s="35"/>
      <c r="AC1836" s="35"/>
      <c r="AD1836" s="35"/>
      <c r="AE1836" s="4">
        <f t="shared" si="113"/>
        <v>2.5</v>
      </c>
      <c r="AF1836" s="8">
        <f t="shared" si="114"/>
        <v>1</v>
      </c>
      <c r="AG1836" s="8">
        <v>0.28000000000000003</v>
      </c>
      <c r="AH1836" s="4">
        <f t="shared" si="115"/>
        <v>2.5000000000000001E-2</v>
      </c>
      <c r="AI1836" s="4">
        <f t="shared" si="115"/>
        <v>7.000000000000001E-3</v>
      </c>
      <c r="AK1836" s="10">
        <f>Q1836*(0.0213*(2.5^2.8235))+R1836*(0.0213*(7.5^2.8235))</f>
        <v>0.28311522044385118</v>
      </c>
    </row>
    <row r="1837" spans="1:37" ht="12.75" customHeight="1">
      <c r="A1837" s="9">
        <v>139</v>
      </c>
      <c r="B1837" s="6">
        <v>8</v>
      </c>
      <c r="C1837" s="9">
        <v>2</v>
      </c>
      <c r="D1837" s="34">
        <v>39492</v>
      </c>
      <c r="E1837" s="6" t="s">
        <v>73</v>
      </c>
      <c r="F1837" s="4" t="s">
        <v>131</v>
      </c>
      <c r="G1837" s="11" t="s">
        <v>177</v>
      </c>
      <c r="H1837" s="9" t="s">
        <v>165</v>
      </c>
      <c r="I1837" s="9" t="s">
        <v>40</v>
      </c>
      <c r="J1837" s="9" t="s">
        <v>110</v>
      </c>
      <c r="K1837" s="9">
        <v>18</v>
      </c>
      <c r="L1837" s="4" t="str">
        <f t="shared" si="112"/>
        <v>15-20</v>
      </c>
      <c r="M1837" s="9" t="s">
        <v>76</v>
      </c>
      <c r="N1837" s="9">
        <v>1</v>
      </c>
      <c r="O1837" s="6" t="s">
        <v>53</v>
      </c>
      <c r="P1837" s="12" t="s">
        <v>54</v>
      </c>
      <c r="Q1837" s="35"/>
      <c r="R1837" s="35"/>
      <c r="S1837" s="35">
        <v>4</v>
      </c>
      <c r="T1837" s="35">
        <v>10</v>
      </c>
      <c r="U1837" s="35"/>
      <c r="V1837" s="35"/>
      <c r="W1837" s="35"/>
      <c r="X1837" s="35"/>
      <c r="Y1837" s="35"/>
      <c r="Z1837" s="35"/>
      <c r="AA1837" s="35"/>
      <c r="AB1837" s="35"/>
      <c r="AC1837" s="35"/>
      <c r="AD1837" s="35"/>
      <c r="AE1837" s="4">
        <f t="shared" si="113"/>
        <v>22.1</v>
      </c>
      <c r="AF1837" s="8">
        <f t="shared" si="114"/>
        <v>14</v>
      </c>
      <c r="AG1837" s="8">
        <v>2786.59</v>
      </c>
      <c r="AH1837" s="4">
        <f t="shared" si="115"/>
        <v>0.35</v>
      </c>
      <c r="AI1837" s="4">
        <f t="shared" si="115"/>
        <v>69.664749999999998</v>
      </c>
      <c r="AK1837" s="10">
        <f>Q1837*(0.026*(2.5^2.87))+R1837*(0.026*(7.5^2.87))+S1837*(0.0236*((15/1.1)^2.975))+T1837*(0.0236*((25/1.1)^2.975))+U1837*(0.0236*((35/1.1)^2.975))</f>
        <v>2786.594225431149</v>
      </c>
    </row>
    <row r="1838" spans="1:37" ht="12.75" customHeight="1">
      <c r="A1838" s="9">
        <v>139</v>
      </c>
      <c r="B1838" s="6">
        <v>8</v>
      </c>
      <c r="C1838" s="9">
        <v>2</v>
      </c>
      <c r="D1838" s="34">
        <v>39492</v>
      </c>
      <c r="E1838" s="6" t="s">
        <v>73</v>
      </c>
      <c r="F1838" s="4" t="s">
        <v>131</v>
      </c>
      <c r="G1838" s="11" t="s">
        <v>177</v>
      </c>
      <c r="H1838" s="9" t="s">
        <v>165</v>
      </c>
      <c r="I1838" s="9" t="s">
        <v>40</v>
      </c>
      <c r="J1838" s="9" t="s">
        <v>110</v>
      </c>
      <c r="K1838" s="9">
        <v>18</v>
      </c>
      <c r="L1838" s="4" t="str">
        <f t="shared" si="112"/>
        <v>15-20</v>
      </c>
      <c r="M1838" s="9" t="s">
        <v>76</v>
      </c>
      <c r="N1838" s="9">
        <v>2</v>
      </c>
      <c r="O1838" s="4" t="s">
        <v>59</v>
      </c>
      <c r="P1838" s="6" t="s">
        <v>46</v>
      </c>
      <c r="Q1838" s="35"/>
      <c r="R1838" s="35">
        <v>9</v>
      </c>
      <c r="S1838" s="35">
        <v>2</v>
      </c>
      <c r="T1838" s="35"/>
      <c r="U1838" s="35"/>
      <c r="V1838" s="35"/>
      <c r="W1838" s="35"/>
      <c r="X1838" s="35"/>
      <c r="Y1838" s="35"/>
      <c r="Z1838" s="35"/>
      <c r="AA1838" s="35"/>
      <c r="AB1838" s="35"/>
      <c r="AC1838" s="35"/>
      <c r="AD1838" s="35"/>
      <c r="AE1838" s="4">
        <f t="shared" si="113"/>
        <v>8.9</v>
      </c>
      <c r="AF1838" s="8">
        <f t="shared" si="114"/>
        <v>11</v>
      </c>
      <c r="AG1838" s="8">
        <v>116.54</v>
      </c>
      <c r="AH1838" s="4">
        <f t="shared" si="115"/>
        <v>0.27500000000000002</v>
      </c>
      <c r="AI1838" s="4">
        <f t="shared" si="115"/>
        <v>2.9135</v>
      </c>
      <c r="AK1838" s="10">
        <f>Q1838*(0.0093*(2.5^3.07))+R1838*(0.0093*(7.5^3.07))+S1838*(0.0093*(15^3.07))+T1838*(0.0126*(25^3.0673))</f>
        <v>116.53715750038009</v>
      </c>
    </row>
    <row r="1839" spans="1:37" ht="12.75" customHeight="1">
      <c r="A1839" s="9">
        <v>139</v>
      </c>
      <c r="B1839" s="6">
        <v>8</v>
      </c>
      <c r="C1839" s="9">
        <v>2</v>
      </c>
      <c r="D1839" s="34">
        <v>39492</v>
      </c>
      <c r="E1839" s="6" t="s">
        <v>73</v>
      </c>
      <c r="F1839" s="4" t="s">
        <v>131</v>
      </c>
      <c r="G1839" s="11" t="s">
        <v>177</v>
      </c>
      <c r="H1839" s="9" t="s">
        <v>165</v>
      </c>
      <c r="I1839" s="9" t="s">
        <v>40</v>
      </c>
      <c r="J1839" s="9" t="s">
        <v>110</v>
      </c>
      <c r="K1839" s="9">
        <v>18</v>
      </c>
      <c r="L1839" s="4" t="str">
        <f t="shared" si="112"/>
        <v>15-20</v>
      </c>
      <c r="M1839" s="9" t="s">
        <v>76</v>
      </c>
      <c r="N1839" s="9">
        <v>3</v>
      </c>
      <c r="O1839" s="4" t="s">
        <v>62</v>
      </c>
      <c r="P1839" s="12" t="s">
        <v>63</v>
      </c>
      <c r="Q1839" s="35"/>
      <c r="R1839" s="35"/>
      <c r="S1839" s="35"/>
      <c r="T1839" s="35">
        <v>1</v>
      </c>
      <c r="U1839" s="35"/>
      <c r="V1839" s="35"/>
      <c r="W1839" s="35"/>
      <c r="X1839" s="35"/>
      <c r="Y1839" s="35"/>
      <c r="Z1839" s="35"/>
      <c r="AA1839" s="35"/>
      <c r="AB1839" s="35"/>
      <c r="AC1839" s="35"/>
      <c r="AD1839" s="35"/>
      <c r="AE1839" s="4">
        <f t="shared" si="113"/>
        <v>25</v>
      </c>
      <c r="AF1839" s="8">
        <f t="shared" si="114"/>
        <v>1</v>
      </c>
      <c r="AG1839" s="8">
        <v>268.94</v>
      </c>
      <c r="AH1839" s="4">
        <f t="shared" si="115"/>
        <v>2.5000000000000001E-2</v>
      </c>
      <c r="AI1839" s="4">
        <f t="shared" si="115"/>
        <v>6.7234999999999996</v>
      </c>
      <c r="AK1839" s="10">
        <f>R1839*(0.0114*(7.5^3.128))+S1839*(0.0114*(15^3.128))+T1839*(0.0114*(25^3.128))+U1839*(0.0114*(35^3.128))</f>
        <v>268.94359042953022</v>
      </c>
    </row>
    <row r="1840" spans="1:37" ht="12.75" customHeight="1">
      <c r="A1840" s="9">
        <v>139</v>
      </c>
      <c r="B1840" s="6">
        <v>8</v>
      </c>
      <c r="C1840" s="9">
        <v>2</v>
      </c>
      <c r="D1840" s="34">
        <v>39492</v>
      </c>
      <c r="E1840" s="6" t="s">
        <v>73</v>
      </c>
      <c r="F1840" s="4" t="s">
        <v>131</v>
      </c>
      <c r="G1840" s="11" t="s">
        <v>177</v>
      </c>
      <c r="H1840" s="9" t="s">
        <v>165</v>
      </c>
      <c r="I1840" s="9" t="s">
        <v>40</v>
      </c>
      <c r="J1840" s="9" t="s">
        <v>110</v>
      </c>
      <c r="K1840" s="9">
        <v>18</v>
      </c>
      <c r="L1840" s="4" t="str">
        <f t="shared" si="112"/>
        <v>15-20</v>
      </c>
      <c r="M1840" s="9" t="s">
        <v>76</v>
      </c>
      <c r="N1840" s="9">
        <v>4</v>
      </c>
      <c r="O1840" s="12" t="s">
        <v>134</v>
      </c>
      <c r="P1840" s="12" t="s">
        <v>56</v>
      </c>
      <c r="Q1840" s="35"/>
      <c r="R1840" s="35"/>
      <c r="S1840" s="35"/>
      <c r="T1840" s="35">
        <v>1</v>
      </c>
      <c r="U1840" s="35"/>
      <c r="V1840" s="35"/>
      <c r="W1840" s="35"/>
      <c r="X1840" s="35"/>
      <c r="Y1840" s="35"/>
      <c r="Z1840" s="35"/>
      <c r="AA1840" s="35"/>
      <c r="AB1840" s="35"/>
      <c r="AC1840" s="35"/>
      <c r="AD1840" s="35"/>
      <c r="AE1840" s="4">
        <f t="shared" si="113"/>
        <v>25</v>
      </c>
      <c r="AF1840" s="8">
        <f t="shared" si="114"/>
        <v>1</v>
      </c>
      <c r="AG1840" s="8">
        <v>261.42</v>
      </c>
      <c r="AH1840" s="4">
        <f t="shared" si="115"/>
        <v>2.5000000000000001E-2</v>
      </c>
      <c r="AI1840" s="4">
        <f t="shared" si="115"/>
        <v>6.5355000000000008</v>
      </c>
      <c r="AK1840" s="10">
        <f>R1840*(0.0683*(7.5^2.563))+S1840*(0.0683*(15^2.563))+T1840*(0.0683*(25^2.563))</f>
        <v>261.42128550317625</v>
      </c>
    </row>
    <row r="1841" spans="1:37" s="13" customFormat="1" ht="12.75" customHeight="1">
      <c r="A1841" s="9">
        <v>139</v>
      </c>
      <c r="B1841" s="6">
        <v>8</v>
      </c>
      <c r="C1841" s="9">
        <v>2</v>
      </c>
      <c r="D1841" s="34">
        <v>39492</v>
      </c>
      <c r="E1841" s="6" t="s">
        <v>73</v>
      </c>
      <c r="F1841" s="4" t="s">
        <v>131</v>
      </c>
      <c r="G1841" s="11" t="s">
        <v>177</v>
      </c>
      <c r="H1841" s="9" t="s">
        <v>165</v>
      </c>
      <c r="I1841" s="9" t="s">
        <v>40</v>
      </c>
      <c r="J1841" s="9" t="s">
        <v>110</v>
      </c>
      <c r="K1841" s="9">
        <v>18</v>
      </c>
      <c r="L1841" s="4" t="str">
        <f t="shared" si="112"/>
        <v>15-20</v>
      </c>
      <c r="M1841" s="9" t="s">
        <v>76</v>
      </c>
      <c r="N1841" s="9">
        <v>5</v>
      </c>
      <c r="O1841" s="9" t="s">
        <v>180</v>
      </c>
      <c r="P1841" s="9" t="s">
        <v>54</v>
      </c>
      <c r="Q1841" s="35"/>
      <c r="R1841" s="35"/>
      <c r="S1841" s="35">
        <v>2</v>
      </c>
      <c r="T1841" s="35"/>
      <c r="U1841" s="35"/>
      <c r="V1841" s="35"/>
      <c r="W1841" s="35"/>
      <c r="X1841" s="35"/>
      <c r="Y1841" s="35"/>
      <c r="Z1841" s="35"/>
      <c r="AA1841" s="35"/>
      <c r="AB1841" s="35"/>
      <c r="AC1841" s="35"/>
      <c r="AD1841" s="35"/>
      <c r="AE1841" s="4">
        <f t="shared" si="113"/>
        <v>15</v>
      </c>
      <c r="AF1841" s="8">
        <f t="shared" si="114"/>
        <v>2</v>
      </c>
      <c r="AG1841" s="8">
        <v>558.01</v>
      </c>
      <c r="AH1841" s="4">
        <f t="shared" si="115"/>
        <v>0.05</v>
      </c>
      <c r="AI1841" s="4">
        <f t="shared" si="115"/>
        <v>13.95025</v>
      </c>
      <c r="AJ1841" s="4"/>
      <c r="AK1841" s="10">
        <f>R1841*(0.0505*(7.5^3.182))+S1841*(0.0505*(15^3.182))</f>
        <v>558.01228472008052</v>
      </c>
    </row>
    <row r="1842" spans="1:37" ht="12.75" customHeight="1">
      <c r="A1842" s="9">
        <v>139</v>
      </c>
      <c r="B1842" s="6">
        <v>8</v>
      </c>
      <c r="C1842" s="9">
        <v>2</v>
      </c>
      <c r="D1842" s="34">
        <v>39492</v>
      </c>
      <c r="E1842" s="6" t="s">
        <v>73</v>
      </c>
      <c r="F1842" s="4" t="s">
        <v>131</v>
      </c>
      <c r="G1842" s="11" t="s">
        <v>177</v>
      </c>
      <c r="H1842" s="9" t="s">
        <v>165</v>
      </c>
      <c r="I1842" s="9" t="s">
        <v>40</v>
      </c>
      <c r="J1842" s="9" t="s">
        <v>110</v>
      </c>
      <c r="K1842" s="9">
        <v>18</v>
      </c>
      <c r="L1842" s="4" t="str">
        <f t="shared" si="112"/>
        <v>15-20</v>
      </c>
      <c r="M1842" s="9" t="s">
        <v>76</v>
      </c>
      <c r="N1842" s="9">
        <v>6</v>
      </c>
      <c r="O1842" s="4" t="s">
        <v>83</v>
      </c>
      <c r="P1842" s="6" t="s">
        <v>84</v>
      </c>
      <c r="Q1842" s="35"/>
      <c r="R1842" s="35">
        <v>1</v>
      </c>
      <c r="S1842" s="35"/>
      <c r="T1842" s="35"/>
      <c r="U1842" s="35"/>
      <c r="V1842" s="35"/>
      <c r="W1842" s="35"/>
      <c r="X1842" s="35"/>
      <c r="Y1842" s="35"/>
      <c r="Z1842" s="35"/>
      <c r="AA1842" s="35"/>
      <c r="AB1842" s="35"/>
      <c r="AC1842" s="35"/>
      <c r="AD1842" s="35"/>
      <c r="AE1842" s="4">
        <f t="shared" si="113"/>
        <v>7.5</v>
      </c>
      <c r="AF1842" s="8">
        <f t="shared" si="114"/>
        <v>1</v>
      </c>
      <c r="AG1842" s="8">
        <v>12.3</v>
      </c>
      <c r="AH1842" s="4">
        <f t="shared" si="115"/>
        <v>2.5000000000000001E-2</v>
      </c>
      <c r="AI1842" s="4">
        <f t="shared" si="115"/>
        <v>0.3075</v>
      </c>
      <c r="AK1842" s="10">
        <f>Q1842*(0.0349*(2.5^2.9109))+R1842*(0.0349*(7.5^2.9109))+S1842*(0.0349*(15^2.9109))</f>
        <v>12.30385653569728</v>
      </c>
    </row>
    <row r="1843" spans="1:37" ht="12.75" customHeight="1">
      <c r="A1843" s="9">
        <v>139</v>
      </c>
      <c r="B1843" s="6">
        <v>8</v>
      </c>
      <c r="C1843" s="9">
        <v>2</v>
      </c>
      <c r="D1843" s="34">
        <v>39492</v>
      </c>
      <c r="E1843" s="6" t="s">
        <v>73</v>
      </c>
      <c r="F1843" s="4" t="s">
        <v>131</v>
      </c>
      <c r="G1843" s="11" t="s">
        <v>177</v>
      </c>
      <c r="H1843" s="9" t="s">
        <v>165</v>
      </c>
      <c r="I1843" s="9" t="s">
        <v>40</v>
      </c>
      <c r="J1843" s="9" t="s">
        <v>110</v>
      </c>
      <c r="K1843" s="9">
        <v>18</v>
      </c>
      <c r="L1843" s="4" t="str">
        <f t="shared" si="112"/>
        <v>15-20</v>
      </c>
      <c r="M1843" s="9" t="s">
        <v>76</v>
      </c>
      <c r="N1843" s="9">
        <v>7</v>
      </c>
      <c r="O1843" s="12" t="s">
        <v>71</v>
      </c>
      <c r="P1843" s="6" t="s">
        <v>46</v>
      </c>
      <c r="Q1843" s="35">
        <v>1</v>
      </c>
      <c r="R1843" s="35"/>
      <c r="S1843" s="35"/>
      <c r="T1843" s="35"/>
      <c r="U1843" s="35"/>
      <c r="V1843" s="35"/>
      <c r="W1843" s="35"/>
      <c r="X1843" s="35"/>
      <c r="Y1843" s="35"/>
      <c r="Z1843" s="35"/>
      <c r="AA1843" s="35"/>
      <c r="AB1843" s="35"/>
      <c r="AC1843" s="35"/>
      <c r="AD1843" s="35"/>
      <c r="AE1843" s="4">
        <f t="shared" si="113"/>
        <v>2.5</v>
      </c>
      <c r="AF1843" s="8">
        <f t="shared" si="114"/>
        <v>1</v>
      </c>
      <c r="AG1843" s="8">
        <v>0.14000000000000001</v>
      </c>
      <c r="AH1843" s="4">
        <f t="shared" si="115"/>
        <v>2.5000000000000001E-2</v>
      </c>
      <c r="AI1843" s="4">
        <f t="shared" si="115"/>
        <v>3.5000000000000005E-3</v>
      </c>
      <c r="AK1843" s="10">
        <f>Q1843*(0.0089*(2.5^3))+R1843*(0.0089*(7.5^3))</f>
        <v>0.13906250000000001</v>
      </c>
    </row>
    <row r="1844" spans="1:37" ht="12.75" customHeight="1">
      <c r="A1844" s="9">
        <v>139</v>
      </c>
      <c r="B1844" s="6">
        <v>8</v>
      </c>
      <c r="C1844" s="9">
        <v>2</v>
      </c>
      <c r="D1844" s="34">
        <v>39492</v>
      </c>
      <c r="E1844" s="6" t="s">
        <v>73</v>
      </c>
      <c r="F1844" s="4" t="s">
        <v>131</v>
      </c>
      <c r="G1844" s="11" t="s">
        <v>177</v>
      </c>
      <c r="H1844" s="9" t="s">
        <v>165</v>
      </c>
      <c r="I1844" s="9" t="s">
        <v>40</v>
      </c>
      <c r="J1844" s="9" t="s">
        <v>110</v>
      </c>
      <c r="K1844" s="9">
        <v>18</v>
      </c>
      <c r="L1844" s="4" t="str">
        <f t="shared" si="112"/>
        <v>15-20</v>
      </c>
      <c r="M1844" s="9" t="s">
        <v>76</v>
      </c>
      <c r="N1844" s="9">
        <v>8</v>
      </c>
      <c r="O1844" s="12" t="s">
        <v>122</v>
      </c>
      <c r="P1844" s="6" t="s">
        <v>46</v>
      </c>
      <c r="Q1844" s="35">
        <v>3</v>
      </c>
      <c r="R1844" s="35"/>
      <c r="S1844" s="35"/>
      <c r="T1844" s="35"/>
      <c r="U1844" s="35"/>
      <c r="V1844" s="35"/>
      <c r="W1844" s="35"/>
      <c r="X1844" s="35"/>
      <c r="Y1844" s="35"/>
      <c r="Z1844" s="35"/>
      <c r="AA1844" s="35"/>
      <c r="AB1844" s="35"/>
      <c r="AC1844" s="35"/>
      <c r="AD1844" s="35"/>
      <c r="AE1844" s="4">
        <f t="shared" si="113"/>
        <v>2.5</v>
      </c>
      <c r="AF1844" s="8">
        <f t="shared" si="114"/>
        <v>3</v>
      </c>
      <c r="AG1844" s="8">
        <v>0.49</v>
      </c>
      <c r="AH1844" s="4">
        <f t="shared" si="115"/>
        <v>7.4999999999999997E-2</v>
      </c>
      <c r="AI1844" s="4">
        <f t="shared" si="115"/>
        <v>1.225E-2</v>
      </c>
      <c r="AK1844" s="10">
        <f>Q1844*(0.0087*(2.5^3.202))+R1844*(0.0087*(7.5^3.202))+S1844*(0.0087*(15^3.202))+T1844*(0.0087*(25^3.202))</f>
        <v>0.49073204115231195</v>
      </c>
    </row>
    <row r="1845" spans="1:37" ht="12.75" customHeight="1">
      <c r="A1845" s="9">
        <v>139</v>
      </c>
      <c r="B1845" s="6">
        <v>8</v>
      </c>
      <c r="C1845" s="9">
        <v>2</v>
      </c>
      <c r="D1845" s="34">
        <v>39492</v>
      </c>
      <c r="E1845" s="6" t="s">
        <v>73</v>
      </c>
      <c r="F1845" s="4" t="s">
        <v>131</v>
      </c>
      <c r="G1845" s="11" t="s">
        <v>177</v>
      </c>
      <c r="H1845" s="9" t="s">
        <v>165</v>
      </c>
      <c r="I1845" s="9" t="s">
        <v>40</v>
      </c>
      <c r="J1845" s="9" t="s">
        <v>110</v>
      </c>
      <c r="K1845" s="9">
        <v>18</v>
      </c>
      <c r="L1845" s="4" t="str">
        <f t="shared" si="112"/>
        <v>15-20</v>
      </c>
      <c r="M1845" s="9" t="s">
        <v>76</v>
      </c>
      <c r="N1845" s="9">
        <v>9</v>
      </c>
      <c r="O1845" s="12" t="s">
        <v>159</v>
      </c>
      <c r="P1845" s="6" t="s">
        <v>63</v>
      </c>
      <c r="Q1845" s="35"/>
      <c r="R1845" s="35"/>
      <c r="S1845" s="35">
        <v>1</v>
      </c>
      <c r="T1845" s="35"/>
      <c r="U1845" s="35"/>
      <c r="V1845" s="35"/>
      <c r="W1845" s="35"/>
      <c r="X1845" s="35"/>
      <c r="Y1845" s="35"/>
      <c r="Z1845" s="35"/>
      <c r="AA1845" s="35"/>
      <c r="AB1845" s="35"/>
      <c r="AC1845" s="35"/>
      <c r="AD1845" s="35"/>
      <c r="AE1845" s="4">
        <f t="shared" si="113"/>
        <v>15</v>
      </c>
      <c r="AF1845" s="8">
        <f t="shared" si="114"/>
        <v>1</v>
      </c>
      <c r="AG1845" s="8">
        <v>78.239999999999995</v>
      </c>
      <c r="AH1845" s="4">
        <f t="shared" si="115"/>
        <v>2.5000000000000001E-2</v>
      </c>
      <c r="AI1845" s="4">
        <f t="shared" si="115"/>
        <v>1.956</v>
      </c>
      <c r="AK1845" s="10">
        <f>S1845*(0.0348*(15^2.85))+T1845*(0.0244*(25^2.949))+U1845*(0.0244*(35^2.949))</f>
        <v>78.241889926693077</v>
      </c>
    </row>
    <row r="1846" spans="1:37" s="9" customFormat="1" ht="12.75" customHeight="1">
      <c r="A1846" s="9">
        <v>140</v>
      </c>
      <c r="B1846" s="6">
        <v>8</v>
      </c>
      <c r="C1846" s="9">
        <v>2</v>
      </c>
      <c r="D1846" s="34">
        <v>39492</v>
      </c>
      <c r="E1846" s="6" t="s">
        <v>73</v>
      </c>
      <c r="F1846" s="4" t="s">
        <v>131</v>
      </c>
      <c r="G1846" s="11" t="s">
        <v>177</v>
      </c>
      <c r="H1846" s="9" t="s">
        <v>165</v>
      </c>
      <c r="I1846" s="9" t="s">
        <v>40</v>
      </c>
      <c r="J1846" s="9" t="s">
        <v>110</v>
      </c>
      <c r="K1846" s="9">
        <v>18</v>
      </c>
      <c r="L1846" s="4" t="str">
        <f t="shared" si="112"/>
        <v>15-20</v>
      </c>
      <c r="M1846" s="9" t="s">
        <v>76</v>
      </c>
      <c r="N1846" s="9">
        <v>1</v>
      </c>
      <c r="O1846" s="4" t="s">
        <v>68</v>
      </c>
      <c r="P1846" s="6" t="s">
        <v>46</v>
      </c>
      <c r="Q1846" s="35"/>
      <c r="R1846" s="35"/>
      <c r="S1846" s="35"/>
      <c r="T1846" s="35">
        <v>1</v>
      </c>
      <c r="U1846" s="35"/>
      <c r="V1846" s="35"/>
      <c r="W1846" s="35"/>
      <c r="X1846" s="35"/>
      <c r="Y1846" s="35"/>
      <c r="Z1846" s="35"/>
      <c r="AA1846" s="35"/>
      <c r="AB1846" s="35"/>
      <c r="AC1846" s="35"/>
      <c r="AD1846" s="35"/>
      <c r="AE1846" s="4">
        <f t="shared" si="113"/>
        <v>25</v>
      </c>
      <c r="AF1846" s="8">
        <f t="shared" si="114"/>
        <v>1</v>
      </c>
      <c r="AG1846" s="8">
        <v>157.65</v>
      </c>
      <c r="AH1846" s="4">
        <f t="shared" si="115"/>
        <v>2.5000000000000001E-2</v>
      </c>
      <c r="AI1846" s="4">
        <f t="shared" si="115"/>
        <v>3.9412500000000001</v>
      </c>
      <c r="AJ1846" s="4"/>
      <c r="AK1846" s="10">
        <f>Q1846*(0.0208*((2.5/1.21)^3))+R1846*(0.0208*((7.5/1.21)^3))+S1846*(0.0208*((15/1.21)^3))+T1846*(0.0079*(25^3.076))+U1846*(0.0079*(35^3.076))</f>
        <v>157.64875958225977</v>
      </c>
    </row>
    <row r="1847" spans="1:37" ht="12.75" customHeight="1">
      <c r="A1847" s="9">
        <v>140</v>
      </c>
      <c r="B1847" s="6">
        <v>8</v>
      </c>
      <c r="C1847" s="9">
        <v>2</v>
      </c>
      <c r="D1847" s="34">
        <v>39492</v>
      </c>
      <c r="E1847" s="6" t="s">
        <v>73</v>
      </c>
      <c r="F1847" s="4" t="s">
        <v>131</v>
      </c>
      <c r="G1847" s="11" t="s">
        <v>177</v>
      </c>
      <c r="H1847" s="9" t="s">
        <v>165</v>
      </c>
      <c r="I1847" s="9" t="s">
        <v>40</v>
      </c>
      <c r="J1847" s="9" t="s">
        <v>110</v>
      </c>
      <c r="K1847" s="9">
        <v>18</v>
      </c>
      <c r="L1847" s="4" t="str">
        <f t="shared" si="112"/>
        <v>15-20</v>
      </c>
      <c r="M1847" s="9" t="s">
        <v>76</v>
      </c>
      <c r="N1847" s="9">
        <v>2</v>
      </c>
      <c r="O1847" s="6" t="s">
        <v>53</v>
      </c>
      <c r="P1847" s="12" t="s">
        <v>54</v>
      </c>
      <c r="Q1847" s="35"/>
      <c r="R1847" s="35"/>
      <c r="S1847" s="35"/>
      <c r="T1847" s="35">
        <v>17</v>
      </c>
      <c r="U1847" s="35"/>
      <c r="V1847" s="35"/>
      <c r="W1847" s="35"/>
      <c r="X1847" s="35"/>
      <c r="Y1847" s="35"/>
      <c r="Z1847" s="35"/>
      <c r="AA1847" s="35"/>
      <c r="AB1847" s="35"/>
      <c r="AC1847" s="35"/>
      <c r="AD1847" s="35"/>
      <c r="AE1847" s="4">
        <f t="shared" si="113"/>
        <v>25</v>
      </c>
      <c r="AF1847" s="8">
        <f t="shared" si="114"/>
        <v>17</v>
      </c>
      <c r="AG1847" s="8">
        <v>4356.01</v>
      </c>
      <c r="AH1847" s="4">
        <f t="shared" si="115"/>
        <v>0.42499999999999999</v>
      </c>
      <c r="AI1847" s="4">
        <f t="shared" si="115"/>
        <v>108.90025</v>
      </c>
      <c r="AK1847" s="10">
        <f>Q1847*(0.026*(2.5^2.87))+R1847*(0.026*(7.5^2.87))+S1847*(0.0236*((15/1.1)^2.975))+T1847*(0.0236*((25/1.1)^2.975))+U1847*(0.0236*((35/1.1)^2.975))</f>
        <v>4356.0134475059949</v>
      </c>
    </row>
    <row r="1848" spans="1:37" ht="12.75" customHeight="1">
      <c r="A1848" s="9">
        <v>140</v>
      </c>
      <c r="B1848" s="6">
        <v>8</v>
      </c>
      <c r="C1848" s="9">
        <v>2</v>
      </c>
      <c r="D1848" s="34">
        <v>39492</v>
      </c>
      <c r="E1848" s="6" t="s">
        <v>73</v>
      </c>
      <c r="F1848" s="4" t="s">
        <v>131</v>
      </c>
      <c r="G1848" s="11" t="s">
        <v>177</v>
      </c>
      <c r="H1848" s="9" t="s">
        <v>165</v>
      </c>
      <c r="I1848" s="9" t="s">
        <v>40</v>
      </c>
      <c r="J1848" s="9" t="s">
        <v>110</v>
      </c>
      <c r="K1848" s="9">
        <v>18</v>
      </c>
      <c r="L1848" s="4" t="str">
        <f t="shared" si="112"/>
        <v>15-20</v>
      </c>
      <c r="M1848" s="9" t="s">
        <v>76</v>
      </c>
      <c r="N1848" s="9">
        <v>3</v>
      </c>
      <c r="O1848" s="4" t="s">
        <v>59</v>
      </c>
      <c r="P1848" s="6" t="s">
        <v>46</v>
      </c>
      <c r="Q1848" s="35"/>
      <c r="R1848" s="35">
        <v>5</v>
      </c>
      <c r="S1848" s="35">
        <v>2</v>
      </c>
      <c r="T1848" s="35"/>
      <c r="U1848" s="35"/>
      <c r="V1848" s="35"/>
      <c r="W1848" s="35"/>
      <c r="X1848" s="35"/>
      <c r="Y1848" s="35"/>
      <c r="Z1848" s="35"/>
      <c r="AA1848" s="35"/>
      <c r="AB1848" s="35"/>
      <c r="AC1848" s="35"/>
      <c r="AD1848" s="35"/>
      <c r="AE1848" s="4">
        <f t="shared" si="113"/>
        <v>9.6</v>
      </c>
      <c r="AF1848" s="8">
        <f t="shared" si="114"/>
        <v>7</v>
      </c>
      <c r="AG1848" s="8">
        <v>98.47</v>
      </c>
      <c r="AH1848" s="4">
        <f t="shared" si="115"/>
        <v>0.17499999999999999</v>
      </c>
      <c r="AI1848" s="4">
        <f t="shared" si="115"/>
        <v>2.4617499999999999</v>
      </c>
      <c r="AK1848" s="10">
        <f>Q1848*(0.0093*(2.5^3.07))+R1848*(0.0093*(7.5^3.07))+S1848*(0.0093*(15^3.07))+T1848*(0.0126*(25^3.0673))</f>
        <v>98.46620607614426</v>
      </c>
    </row>
    <row r="1849" spans="1:37" ht="12.75" customHeight="1">
      <c r="A1849" s="9">
        <v>140</v>
      </c>
      <c r="B1849" s="6">
        <v>8</v>
      </c>
      <c r="C1849" s="9">
        <v>2</v>
      </c>
      <c r="D1849" s="34">
        <v>39492</v>
      </c>
      <c r="E1849" s="6" t="s">
        <v>73</v>
      </c>
      <c r="F1849" s="4" t="s">
        <v>131</v>
      </c>
      <c r="G1849" s="11" t="s">
        <v>177</v>
      </c>
      <c r="H1849" s="9" t="s">
        <v>165</v>
      </c>
      <c r="I1849" s="9" t="s">
        <v>40</v>
      </c>
      <c r="J1849" s="9" t="s">
        <v>110</v>
      </c>
      <c r="K1849" s="9">
        <v>18</v>
      </c>
      <c r="L1849" s="4" t="str">
        <f t="shared" si="112"/>
        <v>15-20</v>
      </c>
      <c r="M1849" s="9" t="s">
        <v>76</v>
      </c>
      <c r="N1849" s="9">
        <v>4</v>
      </c>
      <c r="O1849" s="4" t="s">
        <v>58</v>
      </c>
      <c r="P1849" s="12" t="s">
        <v>46</v>
      </c>
      <c r="Q1849" s="35"/>
      <c r="R1849" s="35"/>
      <c r="S1849" s="35">
        <v>1</v>
      </c>
      <c r="T1849" s="35"/>
      <c r="U1849" s="35"/>
      <c r="V1849" s="35"/>
      <c r="W1849" s="35"/>
      <c r="X1849" s="35"/>
      <c r="Y1849" s="35"/>
      <c r="Z1849" s="35"/>
      <c r="AA1849" s="35"/>
      <c r="AB1849" s="35"/>
      <c r="AC1849" s="35"/>
      <c r="AD1849" s="35"/>
      <c r="AE1849" s="4">
        <f t="shared" si="113"/>
        <v>15</v>
      </c>
      <c r="AF1849" s="8">
        <f t="shared" si="114"/>
        <v>1</v>
      </c>
      <c r="AG1849" s="8">
        <v>44.44</v>
      </c>
      <c r="AH1849" s="4">
        <f t="shared" si="115"/>
        <v>2.5000000000000001E-2</v>
      </c>
      <c r="AI1849" s="4">
        <f t="shared" si="115"/>
        <v>1.111</v>
      </c>
      <c r="AK1849" s="10">
        <f>Q1849*(0.0145*((2.5/1.08175)^3.053))+R1849*(0.0145*((7.5/1.08175)^3.053))+S1849*(0.0145*((15/1.08175)^3.053))+T1849*(0.0145*((25/1.08175)^3.053))+U1849*(0.0145*((35/1.08175)^3.053))+V1849*(0.0145*((45/1.08175)^3.053))+W1849*(0.0145*((55/1.08175)^3.053))</f>
        <v>44.441138743501973</v>
      </c>
    </row>
    <row r="1850" spans="1:37" ht="12.75" customHeight="1">
      <c r="A1850" s="9">
        <v>140</v>
      </c>
      <c r="B1850" s="6">
        <v>8</v>
      </c>
      <c r="C1850" s="9">
        <v>2</v>
      </c>
      <c r="D1850" s="34">
        <v>39492</v>
      </c>
      <c r="E1850" s="6" t="s">
        <v>73</v>
      </c>
      <c r="F1850" s="4" t="s">
        <v>131</v>
      </c>
      <c r="G1850" s="11" t="s">
        <v>177</v>
      </c>
      <c r="H1850" s="9" t="s">
        <v>165</v>
      </c>
      <c r="I1850" s="9" t="s">
        <v>40</v>
      </c>
      <c r="J1850" s="9" t="s">
        <v>110</v>
      </c>
      <c r="K1850" s="9">
        <v>18</v>
      </c>
      <c r="L1850" s="4" t="str">
        <f t="shared" si="112"/>
        <v>15-20</v>
      </c>
      <c r="M1850" s="9" t="s">
        <v>76</v>
      </c>
      <c r="N1850" s="9">
        <v>5</v>
      </c>
      <c r="O1850" s="4" t="s">
        <v>69</v>
      </c>
      <c r="P1850" s="12" t="s">
        <v>48</v>
      </c>
      <c r="Q1850" s="35"/>
      <c r="R1850" s="35"/>
      <c r="S1850" s="35">
        <v>2</v>
      </c>
      <c r="T1850" s="35"/>
      <c r="U1850" s="35"/>
      <c r="V1850" s="35"/>
      <c r="W1850" s="35"/>
      <c r="X1850" s="35"/>
      <c r="Y1850" s="35"/>
      <c r="Z1850" s="35"/>
      <c r="AA1850" s="35"/>
      <c r="AB1850" s="35"/>
      <c r="AC1850" s="35"/>
      <c r="AD1850" s="35"/>
      <c r="AE1850" s="4">
        <f t="shared" si="113"/>
        <v>15</v>
      </c>
      <c r="AF1850" s="8">
        <f t="shared" si="114"/>
        <v>2</v>
      </c>
      <c r="AG1850" s="8">
        <v>218.93</v>
      </c>
      <c r="AH1850" s="4">
        <f t="shared" si="115"/>
        <v>0.05</v>
      </c>
      <c r="AI1850" s="4">
        <f t="shared" si="115"/>
        <v>5.4732500000000002</v>
      </c>
      <c r="AJ1850" s="13"/>
      <c r="AK1850" s="10">
        <f>Q1850*(0.029*(2.5^2.98))+R1850*(0.029*(7.5^2.98))+S1850*(0.0222*(15^3.14))</f>
        <v>218.93214068561713</v>
      </c>
    </row>
    <row r="1851" spans="1:37" ht="12.75" customHeight="1">
      <c r="A1851" s="9">
        <v>140</v>
      </c>
      <c r="B1851" s="6">
        <v>8</v>
      </c>
      <c r="C1851" s="9">
        <v>2</v>
      </c>
      <c r="D1851" s="34">
        <v>39492</v>
      </c>
      <c r="E1851" s="6" t="s">
        <v>73</v>
      </c>
      <c r="F1851" s="4" t="s">
        <v>131</v>
      </c>
      <c r="G1851" s="11" t="s">
        <v>177</v>
      </c>
      <c r="H1851" s="9" t="s">
        <v>165</v>
      </c>
      <c r="I1851" s="9" t="s">
        <v>40</v>
      </c>
      <c r="J1851" s="9" t="s">
        <v>110</v>
      </c>
      <c r="K1851" s="9">
        <v>18</v>
      </c>
      <c r="L1851" s="4" t="str">
        <f t="shared" si="112"/>
        <v>15-20</v>
      </c>
      <c r="M1851" s="9" t="s">
        <v>76</v>
      </c>
      <c r="N1851" s="9">
        <v>6</v>
      </c>
      <c r="O1851" s="11" t="s">
        <v>45</v>
      </c>
      <c r="P1851" s="6" t="s">
        <v>46</v>
      </c>
      <c r="Q1851" s="35"/>
      <c r="R1851" s="35"/>
      <c r="S1851" s="35"/>
      <c r="T1851" s="35">
        <v>1</v>
      </c>
      <c r="U1851" s="35"/>
      <c r="V1851" s="35"/>
      <c r="W1851" s="35"/>
      <c r="X1851" s="35"/>
      <c r="Y1851" s="35"/>
      <c r="Z1851" s="35"/>
      <c r="AA1851" s="35"/>
      <c r="AB1851" s="35"/>
      <c r="AC1851" s="35"/>
      <c r="AD1851" s="35"/>
      <c r="AE1851" s="4">
        <f t="shared" si="113"/>
        <v>25</v>
      </c>
      <c r="AF1851" s="8">
        <f t="shared" si="114"/>
        <v>1</v>
      </c>
      <c r="AG1851" s="8">
        <v>303.7</v>
      </c>
      <c r="AH1851" s="4">
        <f t="shared" si="115"/>
        <v>2.5000000000000001E-2</v>
      </c>
      <c r="AI1851" s="4">
        <f t="shared" si="115"/>
        <v>7.5924999999999994</v>
      </c>
      <c r="AJ1851" s="9"/>
      <c r="AK1851" s="10">
        <f>Q1851*(0.039*((2.5/1.15)^2.91))+S1851*(0.039*((15/1.15)^2.91))+T1851*(0.039*((25/1.15)^2.91))+U1851*(0.039*((35/1.15)^2.91))</f>
        <v>303.69617132395854</v>
      </c>
    </row>
    <row r="1852" spans="1:37" ht="12.75" customHeight="1">
      <c r="A1852" s="9">
        <v>140</v>
      </c>
      <c r="B1852" s="6">
        <v>8</v>
      </c>
      <c r="C1852" s="9">
        <v>2</v>
      </c>
      <c r="D1852" s="34">
        <v>39492</v>
      </c>
      <c r="E1852" s="6" t="s">
        <v>73</v>
      </c>
      <c r="F1852" s="4" t="s">
        <v>131</v>
      </c>
      <c r="G1852" s="11" t="s">
        <v>177</v>
      </c>
      <c r="H1852" s="9" t="s">
        <v>165</v>
      </c>
      <c r="I1852" s="9" t="s">
        <v>40</v>
      </c>
      <c r="J1852" s="9" t="s">
        <v>110</v>
      </c>
      <c r="K1852" s="9">
        <v>18</v>
      </c>
      <c r="L1852" s="4" t="str">
        <f t="shared" si="112"/>
        <v>15-20</v>
      </c>
      <c r="M1852" s="9" t="s">
        <v>76</v>
      </c>
      <c r="N1852" s="9">
        <v>7</v>
      </c>
      <c r="O1852" s="4" t="s">
        <v>60</v>
      </c>
      <c r="P1852" s="12" t="s">
        <v>48</v>
      </c>
      <c r="Q1852" s="35"/>
      <c r="R1852" s="35">
        <v>1</v>
      </c>
      <c r="S1852" s="35"/>
      <c r="T1852" s="35"/>
      <c r="U1852" s="35"/>
      <c r="V1852" s="35"/>
      <c r="W1852" s="35"/>
      <c r="X1852" s="35"/>
      <c r="Y1852" s="35"/>
      <c r="Z1852" s="35"/>
      <c r="AA1852" s="35"/>
      <c r="AB1852" s="35"/>
      <c r="AC1852" s="35"/>
      <c r="AD1852" s="35"/>
      <c r="AE1852" s="4">
        <f t="shared" si="113"/>
        <v>7.5</v>
      </c>
      <c r="AF1852" s="8">
        <f t="shared" si="114"/>
        <v>1</v>
      </c>
      <c r="AG1852" s="8">
        <v>7.04</v>
      </c>
      <c r="AH1852" s="4">
        <f t="shared" si="115"/>
        <v>2.5000000000000001E-2</v>
      </c>
      <c r="AI1852" s="4">
        <f t="shared" si="115"/>
        <v>0.17599999999999999</v>
      </c>
      <c r="AK1852" s="10">
        <f>Q1852*(0.0197*(2.5^2.9174))+R1852*(0.0197*(7.5^2.9174))+S1852*(0.0197*(15^2.9174))</f>
        <v>7.0367149081055116</v>
      </c>
    </row>
    <row r="1853" spans="1:37" ht="12.75" customHeight="1">
      <c r="A1853" s="9">
        <v>140</v>
      </c>
      <c r="B1853" s="6">
        <v>8</v>
      </c>
      <c r="C1853" s="9">
        <v>2</v>
      </c>
      <c r="D1853" s="34">
        <v>39492</v>
      </c>
      <c r="E1853" s="6" t="s">
        <v>73</v>
      </c>
      <c r="F1853" s="4" t="s">
        <v>131</v>
      </c>
      <c r="G1853" s="11" t="s">
        <v>177</v>
      </c>
      <c r="H1853" s="9" t="s">
        <v>165</v>
      </c>
      <c r="I1853" s="9" t="s">
        <v>40</v>
      </c>
      <c r="J1853" s="9" t="s">
        <v>110</v>
      </c>
      <c r="K1853" s="9">
        <v>18</v>
      </c>
      <c r="L1853" s="4" t="str">
        <f t="shared" si="112"/>
        <v>15-20</v>
      </c>
      <c r="M1853" s="9" t="s">
        <v>76</v>
      </c>
      <c r="N1853" s="9">
        <v>8</v>
      </c>
      <c r="O1853" s="6" t="s">
        <v>79</v>
      </c>
      <c r="P1853" s="12" t="s">
        <v>54</v>
      </c>
      <c r="Q1853" s="35"/>
      <c r="R1853" s="35"/>
      <c r="S1853" s="35"/>
      <c r="T1853" s="35">
        <v>1</v>
      </c>
      <c r="U1853" s="35"/>
      <c r="V1853" s="35"/>
      <c r="W1853" s="35"/>
      <c r="X1853" s="35"/>
      <c r="Y1853" s="35"/>
      <c r="Z1853" s="35"/>
      <c r="AA1853" s="35"/>
      <c r="AB1853" s="35"/>
      <c r="AC1853" s="35"/>
      <c r="AD1853" s="35"/>
      <c r="AE1853" s="4">
        <f t="shared" si="113"/>
        <v>25</v>
      </c>
      <c r="AF1853" s="8">
        <f t="shared" si="114"/>
        <v>1</v>
      </c>
      <c r="AG1853" s="8">
        <v>317.86</v>
      </c>
      <c r="AH1853" s="4">
        <f t="shared" si="115"/>
        <v>2.5000000000000001E-2</v>
      </c>
      <c r="AI1853" s="4">
        <f t="shared" si="115"/>
        <v>7.9465000000000003</v>
      </c>
      <c r="AK1853" s="10">
        <f>Q1853*(0.024*(2.5^2.93))+R1853*(0.024*(7.5^2.93))+S1853*(0.0225*((15/1.03416)^3))+T1853*(0.0225*((25/1.03416)^3))+U1853*(0.0225*((35/1.03416)^3))</f>
        <v>317.86253067900554</v>
      </c>
    </row>
    <row r="1854" spans="1:37" ht="12.75" customHeight="1">
      <c r="A1854" s="9">
        <v>140</v>
      </c>
      <c r="B1854" s="6">
        <v>8</v>
      </c>
      <c r="C1854" s="9">
        <v>2</v>
      </c>
      <c r="D1854" s="34">
        <v>39492</v>
      </c>
      <c r="E1854" s="6" t="s">
        <v>73</v>
      </c>
      <c r="F1854" s="4" t="s">
        <v>131</v>
      </c>
      <c r="G1854" s="11" t="s">
        <v>177</v>
      </c>
      <c r="H1854" s="9" t="s">
        <v>165</v>
      </c>
      <c r="I1854" s="9" t="s">
        <v>40</v>
      </c>
      <c r="J1854" s="9" t="s">
        <v>110</v>
      </c>
      <c r="K1854" s="9">
        <v>18</v>
      </c>
      <c r="L1854" s="4" t="str">
        <f t="shared" si="112"/>
        <v>15-20</v>
      </c>
      <c r="M1854" s="9" t="s">
        <v>76</v>
      </c>
      <c r="N1854" s="9">
        <v>9</v>
      </c>
      <c r="O1854" s="4" t="s">
        <v>49</v>
      </c>
      <c r="P1854" s="6" t="s">
        <v>46</v>
      </c>
      <c r="Q1854" s="35">
        <v>1</v>
      </c>
      <c r="R1854" s="35"/>
      <c r="S1854" s="35"/>
      <c r="T1854" s="35"/>
      <c r="U1854" s="35"/>
      <c r="V1854" s="35"/>
      <c r="W1854" s="35"/>
      <c r="X1854" s="35"/>
      <c r="Y1854" s="35"/>
      <c r="Z1854" s="35"/>
      <c r="AA1854" s="35"/>
      <c r="AB1854" s="35"/>
      <c r="AC1854" s="35"/>
      <c r="AD1854" s="35"/>
      <c r="AE1854" s="4">
        <f t="shared" si="113"/>
        <v>2.5</v>
      </c>
      <c r="AF1854" s="8">
        <f t="shared" si="114"/>
        <v>1</v>
      </c>
      <c r="AG1854" s="8">
        <v>0.16</v>
      </c>
      <c r="AH1854" s="4">
        <f t="shared" si="115"/>
        <v>2.5000000000000001E-2</v>
      </c>
      <c r="AI1854" s="4">
        <f t="shared" si="115"/>
        <v>4.0000000000000001E-3</v>
      </c>
      <c r="AK1854" s="10">
        <f>Q1854*(0.007*(2.5^3.39))+R1854*(0.0126*(7.5^3.0673))+S1854*(0.0126*(15^3.0673))+T1854*(0.0126*(25^3.0673))+U1854*(0.0126*(35^3.0673))</f>
        <v>0.1563560424508863</v>
      </c>
    </row>
    <row r="1855" spans="1:37" ht="12.75" customHeight="1">
      <c r="A1855" s="9">
        <v>140</v>
      </c>
      <c r="B1855" s="6">
        <v>8</v>
      </c>
      <c r="C1855" s="9">
        <v>2</v>
      </c>
      <c r="D1855" s="34">
        <v>39492</v>
      </c>
      <c r="E1855" s="6" t="s">
        <v>73</v>
      </c>
      <c r="F1855" s="4" t="s">
        <v>131</v>
      </c>
      <c r="G1855" s="11" t="s">
        <v>177</v>
      </c>
      <c r="H1855" s="9" t="s">
        <v>165</v>
      </c>
      <c r="I1855" s="9" t="s">
        <v>40</v>
      </c>
      <c r="J1855" s="9" t="s">
        <v>110</v>
      </c>
      <c r="K1855" s="9">
        <v>18</v>
      </c>
      <c r="L1855" s="4" t="str">
        <f t="shared" si="112"/>
        <v>15-20</v>
      </c>
      <c r="M1855" s="9" t="s">
        <v>76</v>
      </c>
      <c r="N1855" s="9">
        <v>10</v>
      </c>
      <c r="O1855" s="12" t="s">
        <v>71</v>
      </c>
      <c r="P1855" s="6" t="s">
        <v>46</v>
      </c>
      <c r="Q1855" s="35">
        <v>6</v>
      </c>
      <c r="R1855" s="35"/>
      <c r="S1855" s="35"/>
      <c r="T1855" s="35"/>
      <c r="U1855" s="35"/>
      <c r="V1855" s="35"/>
      <c r="W1855" s="35"/>
      <c r="X1855" s="35"/>
      <c r="Y1855" s="35"/>
      <c r="Z1855" s="35"/>
      <c r="AA1855" s="35"/>
      <c r="AB1855" s="35"/>
      <c r="AC1855" s="35"/>
      <c r="AD1855" s="35"/>
      <c r="AE1855" s="4">
        <f t="shared" si="113"/>
        <v>2.5</v>
      </c>
      <c r="AF1855" s="8">
        <f t="shared" si="114"/>
        <v>6</v>
      </c>
      <c r="AG1855" s="8">
        <v>0.83</v>
      </c>
      <c r="AH1855" s="4">
        <f t="shared" si="115"/>
        <v>0.15</v>
      </c>
      <c r="AI1855" s="4">
        <f t="shared" si="115"/>
        <v>2.0749999999999998E-2</v>
      </c>
      <c r="AK1855" s="10">
        <f>Q1855*(0.0089*(2.5^3))+R1855*(0.0089*(7.5^3))</f>
        <v>0.83437500000000009</v>
      </c>
    </row>
    <row r="1856" spans="1:37" ht="12.75" customHeight="1">
      <c r="A1856" s="9">
        <v>140</v>
      </c>
      <c r="B1856" s="6">
        <v>8</v>
      </c>
      <c r="C1856" s="9">
        <v>2</v>
      </c>
      <c r="D1856" s="34">
        <v>39492</v>
      </c>
      <c r="E1856" s="6" t="s">
        <v>73</v>
      </c>
      <c r="F1856" s="4" t="s">
        <v>131</v>
      </c>
      <c r="G1856" s="11" t="s">
        <v>177</v>
      </c>
      <c r="H1856" s="9" t="s">
        <v>165</v>
      </c>
      <c r="I1856" s="9" t="s">
        <v>40</v>
      </c>
      <c r="J1856" s="9" t="s">
        <v>110</v>
      </c>
      <c r="K1856" s="9">
        <v>18</v>
      </c>
      <c r="L1856" s="4" t="str">
        <f t="shared" si="112"/>
        <v>15-20</v>
      </c>
      <c r="M1856" s="9" t="s">
        <v>76</v>
      </c>
      <c r="N1856" s="9">
        <v>11</v>
      </c>
      <c r="O1856" s="4" t="s">
        <v>72</v>
      </c>
      <c r="P1856" s="6" t="s">
        <v>46</v>
      </c>
      <c r="Q1856" s="35"/>
      <c r="R1856" s="35">
        <v>1</v>
      </c>
      <c r="S1856" s="35"/>
      <c r="T1856" s="35"/>
      <c r="U1856" s="35"/>
      <c r="V1856" s="35"/>
      <c r="W1856" s="35"/>
      <c r="X1856" s="35"/>
      <c r="Y1856" s="35"/>
      <c r="Z1856" s="35"/>
      <c r="AA1856" s="35"/>
      <c r="AB1856" s="35"/>
      <c r="AC1856" s="35"/>
      <c r="AD1856" s="35"/>
      <c r="AE1856" s="4">
        <f t="shared" si="113"/>
        <v>7.5</v>
      </c>
      <c r="AF1856" s="8">
        <f t="shared" si="114"/>
        <v>1</v>
      </c>
      <c r="AG1856" s="8">
        <v>5.81</v>
      </c>
      <c r="AH1856" s="4">
        <f t="shared" si="115"/>
        <v>2.5000000000000001E-2</v>
      </c>
      <c r="AI1856" s="4">
        <f t="shared" si="115"/>
        <v>0.14524999999999999</v>
      </c>
      <c r="AK1856" s="10">
        <f>Q1856*(0.0128*(2.5^3.036))+R1856*(0.0128*(7.5^3.036))+S1856*(0.0128*(15^3.036))</f>
        <v>5.8062531280003862</v>
      </c>
    </row>
    <row r="1857" spans="1:37" ht="12.75" customHeight="1">
      <c r="A1857" s="9">
        <v>140</v>
      </c>
      <c r="B1857" s="6">
        <v>8</v>
      </c>
      <c r="C1857" s="9">
        <v>2</v>
      </c>
      <c r="D1857" s="34">
        <v>39492</v>
      </c>
      <c r="E1857" s="6" t="s">
        <v>73</v>
      </c>
      <c r="F1857" s="4" t="s">
        <v>131</v>
      </c>
      <c r="G1857" s="11" t="s">
        <v>177</v>
      </c>
      <c r="H1857" s="9" t="s">
        <v>165</v>
      </c>
      <c r="I1857" s="9" t="s">
        <v>40</v>
      </c>
      <c r="J1857" s="9" t="s">
        <v>110</v>
      </c>
      <c r="K1857" s="9">
        <v>18</v>
      </c>
      <c r="L1857" s="4" t="str">
        <f t="shared" si="112"/>
        <v>15-20</v>
      </c>
      <c r="M1857" s="9" t="s">
        <v>76</v>
      </c>
      <c r="N1857" s="9">
        <v>12</v>
      </c>
      <c r="O1857" s="12" t="s">
        <v>55</v>
      </c>
      <c r="P1857" s="6" t="s">
        <v>56</v>
      </c>
      <c r="Q1857" s="35">
        <v>1</v>
      </c>
      <c r="R1857" s="35"/>
      <c r="S1857" s="35"/>
      <c r="T1857" s="35"/>
      <c r="U1857" s="35"/>
      <c r="V1857" s="35"/>
      <c r="W1857" s="35"/>
      <c r="X1857" s="35"/>
      <c r="Y1857" s="35"/>
      <c r="Z1857" s="35"/>
      <c r="AA1857" s="35"/>
      <c r="AB1857" s="35"/>
      <c r="AC1857" s="35"/>
      <c r="AD1857" s="35"/>
      <c r="AE1857" s="4">
        <f t="shared" si="113"/>
        <v>2.5</v>
      </c>
      <c r="AF1857" s="8">
        <f t="shared" si="114"/>
        <v>1</v>
      </c>
      <c r="AG1857" s="8">
        <v>0.17</v>
      </c>
      <c r="AH1857" s="4">
        <f t="shared" si="115"/>
        <v>2.5000000000000001E-2</v>
      </c>
      <c r="AI1857" s="4">
        <f t="shared" si="115"/>
        <v>4.2500000000000003E-3</v>
      </c>
      <c r="AK1857" s="10">
        <f>Q1857*(0.0109*(2.5^3.0249))+R1857*(0.0109*(7.5^3.0249))</f>
        <v>0.17424295598865394</v>
      </c>
    </row>
    <row r="1858" spans="1:37" ht="12.75" customHeight="1">
      <c r="A1858" s="9">
        <v>141</v>
      </c>
      <c r="B1858" s="6">
        <v>8</v>
      </c>
      <c r="C1858" s="9">
        <v>2</v>
      </c>
      <c r="D1858" s="34">
        <v>39492</v>
      </c>
      <c r="E1858" s="6" t="s">
        <v>73</v>
      </c>
      <c r="F1858" s="4" t="s">
        <v>131</v>
      </c>
      <c r="G1858" s="11" t="s">
        <v>177</v>
      </c>
      <c r="H1858" s="9" t="s">
        <v>165</v>
      </c>
      <c r="I1858" s="9" t="s">
        <v>93</v>
      </c>
      <c r="J1858" s="9" t="s">
        <v>110</v>
      </c>
      <c r="K1858" s="9">
        <v>12</v>
      </c>
      <c r="L1858" s="4" t="str">
        <f t="shared" ref="L1858:L1921" si="116">IF(K1858&lt;=5,"0-5",IF(K1858&lt;=10,"5-10",IF(K1858&lt;=15,"10-15",IF(K1858&lt;=20,"15-20",IF(K1858&lt;=25,"20-25",IF(K1858&lt;=30,"25-30",IF(K1858&lt;=35,"30-35","35-40")))))))</f>
        <v>10-15</v>
      </c>
      <c r="M1858" s="9" t="s">
        <v>76</v>
      </c>
      <c r="N1858" s="9">
        <v>1</v>
      </c>
      <c r="O1858" s="6" t="s">
        <v>79</v>
      </c>
      <c r="P1858" s="12" t="s">
        <v>54</v>
      </c>
      <c r="Q1858" s="35"/>
      <c r="R1858" s="35"/>
      <c r="S1858" s="35"/>
      <c r="T1858" s="35">
        <v>6</v>
      </c>
      <c r="U1858" s="35">
        <v>2</v>
      </c>
      <c r="V1858" s="35"/>
      <c r="W1858" s="35"/>
      <c r="X1858" s="35"/>
      <c r="Y1858" s="35"/>
      <c r="Z1858" s="35"/>
      <c r="AA1858" s="35"/>
      <c r="AB1858" s="35"/>
      <c r="AC1858" s="35"/>
      <c r="AD1858" s="35"/>
      <c r="AE1858" s="4">
        <f t="shared" ref="AE1858:AE1921" si="117">ROUND(((Q1858*2.5)+(R1858*7.5)+(S1858*15)+(T1858*25)+(U1858*35)+(V1858*45)+(W1858*55)+(X1858*65)+(Y1858*75)+(Z1858*85)+(AA1858*95)+(AB1858*105)+(AC1858*115)+(AD1858*195))/(SUM(Q1858:AD1858)),1)</f>
        <v>27.5</v>
      </c>
      <c r="AF1858" s="8">
        <f t="shared" ref="AF1858:AF1921" si="118">SUM(Q1858:AD1858)</f>
        <v>8</v>
      </c>
      <c r="AG1858" s="8">
        <v>3651.6</v>
      </c>
      <c r="AH1858" s="4">
        <f t="shared" ref="AH1858:AI1921" si="119">AF1858/40</f>
        <v>0.2</v>
      </c>
      <c r="AI1858" s="4">
        <f t="shared" si="119"/>
        <v>91.289999999999992</v>
      </c>
      <c r="AK1858" s="10">
        <f>Q1858*(0.024*(2.5^2.93))+R1858*(0.024*(7.5^2.93))+S1858*(0.0225*((15/1.03416)^3))+T1858*(0.0225*((25/1.03416)^3))+U1858*(0.0225*((35/1.03416)^3))</f>
        <v>3651.6047524404166</v>
      </c>
    </row>
    <row r="1859" spans="1:37" ht="12.75" customHeight="1">
      <c r="A1859" s="9">
        <v>141</v>
      </c>
      <c r="B1859" s="6">
        <v>8</v>
      </c>
      <c r="C1859" s="9">
        <v>2</v>
      </c>
      <c r="D1859" s="34">
        <v>39492</v>
      </c>
      <c r="E1859" s="6" t="s">
        <v>73</v>
      </c>
      <c r="F1859" s="4" t="s">
        <v>131</v>
      </c>
      <c r="G1859" s="11" t="s">
        <v>177</v>
      </c>
      <c r="H1859" s="9" t="s">
        <v>165</v>
      </c>
      <c r="I1859" s="9" t="s">
        <v>93</v>
      </c>
      <c r="J1859" s="9" t="s">
        <v>110</v>
      </c>
      <c r="K1859" s="9">
        <v>12</v>
      </c>
      <c r="L1859" s="4" t="str">
        <f t="shared" si="116"/>
        <v>10-15</v>
      </c>
      <c r="M1859" s="9" t="s">
        <v>76</v>
      </c>
      <c r="N1859" s="9">
        <v>2</v>
      </c>
      <c r="O1859" s="6" t="s">
        <v>53</v>
      </c>
      <c r="P1859" s="12" t="s">
        <v>54</v>
      </c>
      <c r="Q1859" s="35"/>
      <c r="R1859" s="35">
        <v>1</v>
      </c>
      <c r="S1859" s="35"/>
      <c r="T1859" s="35">
        <v>10</v>
      </c>
      <c r="U1859" s="35"/>
      <c r="V1859" s="35"/>
      <c r="W1859" s="35"/>
      <c r="X1859" s="35"/>
      <c r="Y1859" s="35"/>
      <c r="Z1859" s="35"/>
      <c r="AA1859" s="35"/>
      <c r="AB1859" s="35"/>
      <c r="AC1859" s="35"/>
      <c r="AD1859" s="35"/>
      <c r="AE1859" s="4">
        <f t="shared" si="117"/>
        <v>23.4</v>
      </c>
      <c r="AF1859" s="8">
        <f t="shared" si="118"/>
        <v>11</v>
      </c>
      <c r="AG1859" s="8">
        <v>2570.8000000000002</v>
      </c>
      <c r="AH1859" s="4">
        <f t="shared" si="119"/>
        <v>0.27500000000000002</v>
      </c>
      <c r="AI1859" s="4">
        <f t="shared" si="119"/>
        <v>64.27000000000001</v>
      </c>
      <c r="AK1859" s="10">
        <f>Q1859*(0.026*(2.5^2.87))+R1859*(0.026*(7.5^2.87))+S1859*(0.0236*((15/1.1)^2.975))+T1859*(0.0236*((25/1.1)^2.975))+U1859*(0.0236*((35/1.1)^2.975))</f>
        <v>2570.8019539737497</v>
      </c>
    </row>
    <row r="1860" spans="1:37" ht="12.75" customHeight="1">
      <c r="A1860" s="9">
        <v>141</v>
      </c>
      <c r="B1860" s="6">
        <v>8</v>
      </c>
      <c r="C1860" s="9">
        <v>2</v>
      </c>
      <c r="D1860" s="34">
        <v>39492</v>
      </c>
      <c r="E1860" s="6" t="s">
        <v>73</v>
      </c>
      <c r="F1860" s="4" t="s">
        <v>131</v>
      </c>
      <c r="G1860" s="11" t="s">
        <v>177</v>
      </c>
      <c r="H1860" s="9" t="s">
        <v>165</v>
      </c>
      <c r="I1860" s="9" t="s">
        <v>93</v>
      </c>
      <c r="J1860" s="9" t="s">
        <v>110</v>
      </c>
      <c r="K1860" s="9">
        <v>12</v>
      </c>
      <c r="L1860" s="4" t="str">
        <f t="shared" si="116"/>
        <v>10-15</v>
      </c>
      <c r="M1860" s="9" t="s">
        <v>76</v>
      </c>
      <c r="N1860" s="9">
        <v>3</v>
      </c>
      <c r="O1860" s="4" t="s">
        <v>47</v>
      </c>
      <c r="P1860" s="12" t="s">
        <v>48</v>
      </c>
      <c r="Q1860" s="35"/>
      <c r="R1860" s="35">
        <v>1</v>
      </c>
      <c r="S1860" s="35"/>
      <c r="T1860" s="35"/>
      <c r="U1860" s="35"/>
      <c r="V1860" s="35"/>
      <c r="W1860" s="35"/>
      <c r="X1860" s="35"/>
      <c r="Y1860" s="35"/>
      <c r="Z1860" s="35"/>
      <c r="AA1860" s="35"/>
      <c r="AB1860" s="35"/>
      <c r="AC1860" s="35"/>
      <c r="AD1860" s="35"/>
      <c r="AE1860" s="4">
        <f t="shared" si="117"/>
        <v>7.5</v>
      </c>
      <c r="AF1860" s="8">
        <f t="shared" si="118"/>
        <v>1</v>
      </c>
      <c r="AG1860" s="8">
        <v>12.34</v>
      </c>
      <c r="AH1860" s="4">
        <f t="shared" si="119"/>
        <v>2.5000000000000001E-2</v>
      </c>
      <c r="AI1860" s="4">
        <f t="shared" si="119"/>
        <v>0.3085</v>
      </c>
      <c r="AK1860" s="10">
        <f>Q1860*(0.0251*(2.5^3.076))+R1860*(0.0251*(7.5^3.076))+S1860*(0.0251*(15^3.076))</f>
        <v>12.341335752240466</v>
      </c>
    </row>
    <row r="1861" spans="1:37" ht="12.75" customHeight="1">
      <c r="A1861" s="9">
        <v>141</v>
      </c>
      <c r="B1861" s="6">
        <v>8</v>
      </c>
      <c r="C1861" s="9">
        <v>2</v>
      </c>
      <c r="D1861" s="34">
        <v>39492</v>
      </c>
      <c r="E1861" s="6" t="s">
        <v>73</v>
      </c>
      <c r="F1861" s="4" t="s">
        <v>131</v>
      </c>
      <c r="G1861" s="11" t="s">
        <v>177</v>
      </c>
      <c r="H1861" s="9" t="s">
        <v>165</v>
      </c>
      <c r="I1861" s="9" t="s">
        <v>93</v>
      </c>
      <c r="J1861" s="9" t="s">
        <v>110</v>
      </c>
      <c r="K1861" s="9">
        <v>12</v>
      </c>
      <c r="L1861" s="4" t="str">
        <f t="shared" si="116"/>
        <v>10-15</v>
      </c>
      <c r="M1861" s="9" t="s">
        <v>76</v>
      </c>
      <c r="N1861" s="9">
        <v>4</v>
      </c>
      <c r="O1861" s="4" t="s">
        <v>107</v>
      </c>
      <c r="P1861" s="6" t="s">
        <v>54</v>
      </c>
      <c r="Q1861" s="35"/>
      <c r="R1861" s="35"/>
      <c r="S1861" s="35"/>
      <c r="T1861" s="35">
        <v>1</v>
      </c>
      <c r="U1861" s="35">
        <v>1</v>
      </c>
      <c r="V1861" s="35"/>
      <c r="W1861" s="35"/>
      <c r="X1861" s="35"/>
      <c r="Y1861" s="35"/>
      <c r="Z1861" s="35"/>
      <c r="AA1861" s="35"/>
      <c r="AB1861" s="35"/>
      <c r="AC1861" s="35"/>
      <c r="AD1861" s="35"/>
      <c r="AE1861" s="4">
        <f t="shared" si="117"/>
        <v>30</v>
      </c>
      <c r="AF1861" s="8">
        <f t="shared" si="118"/>
        <v>2</v>
      </c>
      <c r="AG1861" s="8">
        <v>1034.19</v>
      </c>
      <c r="AH1861" s="4">
        <f t="shared" si="119"/>
        <v>0.05</v>
      </c>
      <c r="AI1861" s="4">
        <f t="shared" si="119"/>
        <v>25.854750000000003</v>
      </c>
      <c r="AK1861" s="10">
        <f>R1861*(0.0144*(7.5^3.1))+S1861*(0.0162*(15^3.0252))+T1861*(0.0162*(25^3.0252))+U1861*(0.0162*(35^3.0252))+V1861*(0.0162*(45^3.0252))</f>
        <v>1034.1913317073027</v>
      </c>
    </row>
    <row r="1862" spans="1:37" ht="12.75" customHeight="1">
      <c r="A1862" s="9">
        <v>141</v>
      </c>
      <c r="B1862" s="6">
        <v>8</v>
      </c>
      <c r="C1862" s="9">
        <v>2</v>
      </c>
      <c r="D1862" s="34">
        <v>39492</v>
      </c>
      <c r="E1862" s="6" t="s">
        <v>73</v>
      </c>
      <c r="F1862" s="4" t="s">
        <v>131</v>
      </c>
      <c r="G1862" s="11" t="s">
        <v>177</v>
      </c>
      <c r="H1862" s="9" t="s">
        <v>165</v>
      </c>
      <c r="I1862" s="9" t="s">
        <v>93</v>
      </c>
      <c r="J1862" s="9" t="s">
        <v>110</v>
      </c>
      <c r="K1862" s="9">
        <v>12</v>
      </c>
      <c r="L1862" s="4" t="str">
        <f t="shared" si="116"/>
        <v>10-15</v>
      </c>
      <c r="M1862" s="9" t="s">
        <v>76</v>
      </c>
      <c r="N1862" s="9">
        <v>5</v>
      </c>
      <c r="O1862" s="4" t="s">
        <v>59</v>
      </c>
      <c r="P1862" s="6" t="s">
        <v>46</v>
      </c>
      <c r="Q1862" s="35"/>
      <c r="R1862" s="35">
        <v>2</v>
      </c>
      <c r="S1862" s="35"/>
      <c r="T1862" s="35"/>
      <c r="U1862" s="35"/>
      <c r="V1862" s="35"/>
      <c r="W1862" s="35"/>
      <c r="X1862" s="35"/>
      <c r="Y1862" s="35"/>
      <c r="Z1862" s="35"/>
      <c r="AA1862" s="35"/>
      <c r="AB1862" s="35"/>
      <c r="AC1862" s="35"/>
      <c r="AD1862" s="35"/>
      <c r="AE1862" s="4">
        <f t="shared" si="117"/>
        <v>7.5</v>
      </c>
      <c r="AF1862" s="8">
        <f t="shared" si="118"/>
        <v>2</v>
      </c>
      <c r="AG1862" s="8">
        <v>9.0399999999999991</v>
      </c>
      <c r="AH1862" s="4">
        <f t="shared" si="119"/>
        <v>0.05</v>
      </c>
      <c r="AI1862" s="4">
        <f t="shared" si="119"/>
        <v>0.22599999999999998</v>
      </c>
      <c r="AK1862" s="10">
        <f>Q1862*(0.0093*(2.5^3.07))+R1862*(0.0093*(7.5^3.07))+S1862*(0.0093*(15^3.07))+T1862*(0.0126*(25^3.0673))</f>
        <v>9.0354757121179148</v>
      </c>
    </row>
    <row r="1863" spans="1:37" ht="12.75" customHeight="1">
      <c r="A1863" s="9">
        <v>141</v>
      </c>
      <c r="B1863" s="6">
        <v>8</v>
      </c>
      <c r="C1863" s="9">
        <v>2</v>
      </c>
      <c r="D1863" s="34">
        <v>39492</v>
      </c>
      <c r="E1863" s="6" t="s">
        <v>73</v>
      </c>
      <c r="F1863" s="4" t="s">
        <v>131</v>
      </c>
      <c r="G1863" s="11" t="s">
        <v>177</v>
      </c>
      <c r="H1863" s="9" t="s">
        <v>165</v>
      </c>
      <c r="I1863" s="9" t="s">
        <v>93</v>
      </c>
      <c r="J1863" s="9" t="s">
        <v>110</v>
      </c>
      <c r="K1863" s="9">
        <v>12</v>
      </c>
      <c r="L1863" s="4" t="str">
        <f t="shared" si="116"/>
        <v>10-15</v>
      </c>
      <c r="M1863" s="9" t="s">
        <v>76</v>
      </c>
      <c r="N1863" s="9">
        <v>6</v>
      </c>
      <c r="O1863" s="9" t="s">
        <v>180</v>
      </c>
      <c r="P1863" s="9" t="s">
        <v>54</v>
      </c>
      <c r="Q1863" s="35"/>
      <c r="R1863" s="35">
        <v>1</v>
      </c>
      <c r="S1863" s="35"/>
      <c r="T1863" s="35"/>
      <c r="U1863" s="35"/>
      <c r="V1863" s="35"/>
      <c r="W1863" s="35"/>
      <c r="X1863" s="35"/>
      <c r="Y1863" s="35"/>
      <c r="Z1863" s="35"/>
      <c r="AA1863" s="35"/>
      <c r="AB1863" s="35"/>
      <c r="AC1863" s="35"/>
      <c r="AD1863" s="35"/>
      <c r="AE1863" s="4">
        <f t="shared" si="117"/>
        <v>7.5</v>
      </c>
      <c r="AF1863" s="8">
        <f t="shared" si="118"/>
        <v>1</v>
      </c>
      <c r="AG1863" s="8">
        <v>30.74</v>
      </c>
      <c r="AH1863" s="4">
        <f t="shared" si="119"/>
        <v>2.5000000000000001E-2</v>
      </c>
      <c r="AI1863" s="4">
        <f t="shared" si="119"/>
        <v>0.76849999999999996</v>
      </c>
      <c r="AK1863" s="10">
        <f>R1863*(0.0505*(7.5^3.182))+S1863*(0.0505*(15^3.182))</f>
        <v>30.742297303074828</v>
      </c>
    </row>
    <row r="1864" spans="1:37" ht="12.75" customHeight="1">
      <c r="A1864" s="9">
        <v>141</v>
      </c>
      <c r="B1864" s="6">
        <v>8</v>
      </c>
      <c r="C1864" s="9">
        <v>2</v>
      </c>
      <c r="D1864" s="34">
        <v>39492</v>
      </c>
      <c r="E1864" s="6" t="s">
        <v>73</v>
      </c>
      <c r="F1864" s="4" t="s">
        <v>131</v>
      </c>
      <c r="G1864" s="11" t="s">
        <v>177</v>
      </c>
      <c r="H1864" s="9" t="s">
        <v>165</v>
      </c>
      <c r="I1864" s="9" t="s">
        <v>93</v>
      </c>
      <c r="J1864" s="9" t="s">
        <v>110</v>
      </c>
      <c r="K1864" s="9">
        <v>12</v>
      </c>
      <c r="L1864" s="4" t="str">
        <f t="shared" si="116"/>
        <v>10-15</v>
      </c>
      <c r="M1864" s="9" t="s">
        <v>76</v>
      </c>
      <c r="N1864" s="9">
        <v>7</v>
      </c>
      <c r="O1864" s="12" t="s">
        <v>71</v>
      </c>
      <c r="P1864" s="6" t="s">
        <v>46</v>
      </c>
      <c r="Q1864" s="35">
        <v>2</v>
      </c>
      <c r="R1864" s="35"/>
      <c r="S1864" s="35"/>
      <c r="T1864" s="35"/>
      <c r="U1864" s="35"/>
      <c r="V1864" s="35"/>
      <c r="W1864" s="35"/>
      <c r="X1864" s="35"/>
      <c r="Y1864" s="35"/>
      <c r="Z1864" s="35"/>
      <c r="AA1864" s="35"/>
      <c r="AB1864" s="35"/>
      <c r="AC1864" s="35"/>
      <c r="AD1864" s="35"/>
      <c r="AE1864" s="4">
        <f t="shared" si="117"/>
        <v>2.5</v>
      </c>
      <c r="AF1864" s="8">
        <f t="shared" si="118"/>
        <v>2</v>
      </c>
      <c r="AG1864" s="8">
        <v>0.28000000000000003</v>
      </c>
      <c r="AH1864" s="4">
        <f t="shared" si="119"/>
        <v>0.05</v>
      </c>
      <c r="AI1864" s="4">
        <f t="shared" si="119"/>
        <v>7.000000000000001E-3</v>
      </c>
      <c r="AK1864" s="10">
        <f>Q1864*(0.0089*(2.5^3))+R1864*(0.0089*(7.5^3))</f>
        <v>0.27812500000000001</v>
      </c>
    </row>
    <row r="1865" spans="1:37" ht="12.75" customHeight="1">
      <c r="A1865" s="9">
        <v>141</v>
      </c>
      <c r="B1865" s="6">
        <v>8</v>
      </c>
      <c r="C1865" s="9">
        <v>2</v>
      </c>
      <c r="D1865" s="34">
        <v>39492</v>
      </c>
      <c r="E1865" s="6" t="s">
        <v>73</v>
      </c>
      <c r="F1865" s="4" t="s">
        <v>131</v>
      </c>
      <c r="G1865" s="11" t="s">
        <v>177</v>
      </c>
      <c r="H1865" s="9" t="s">
        <v>165</v>
      </c>
      <c r="I1865" s="9" t="s">
        <v>93</v>
      </c>
      <c r="J1865" s="9" t="s">
        <v>110</v>
      </c>
      <c r="K1865" s="9">
        <v>12</v>
      </c>
      <c r="L1865" s="4" t="str">
        <f t="shared" si="116"/>
        <v>10-15</v>
      </c>
      <c r="M1865" s="9" t="s">
        <v>76</v>
      </c>
      <c r="N1865" s="9">
        <v>8</v>
      </c>
      <c r="O1865" s="4" t="s">
        <v>72</v>
      </c>
      <c r="P1865" s="6" t="s">
        <v>46</v>
      </c>
      <c r="Q1865" s="35">
        <v>1</v>
      </c>
      <c r="R1865" s="35"/>
      <c r="S1865" s="35"/>
      <c r="T1865" s="35"/>
      <c r="U1865" s="35"/>
      <c r="V1865" s="35"/>
      <c r="W1865" s="35"/>
      <c r="X1865" s="35"/>
      <c r="Y1865" s="35"/>
      <c r="Z1865" s="35"/>
      <c r="AA1865" s="35"/>
      <c r="AB1865" s="35"/>
      <c r="AC1865" s="35"/>
      <c r="AD1865" s="35"/>
      <c r="AE1865" s="4">
        <f t="shared" si="117"/>
        <v>2.5</v>
      </c>
      <c r="AF1865" s="8">
        <f t="shared" si="118"/>
        <v>1</v>
      </c>
      <c r="AG1865" s="8">
        <v>0.21</v>
      </c>
      <c r="AH1865" s="4">
        <f t="shared" si="119"/>
        <v>2.5000000000000001E-2</v>
      </c>
      <c r="AI1865" s="4">
        <f t="shared" si="119"/>
        <v>5.2499999999999995E-3</v>
      </c>
      <c r="AK1865" s="10">
        <f>Q1865*(0.0128*(2.5^3.036))+R1865*(0.0128*(7.5^3.036))+S1865*(0.0128*(15^3.036))</f>
        <v>0.20670731032441741</v>
      </c>
    </row>
    <row r="1866" spans="1:37" ht="12.75" customHeight="1">
      <c r="A1866" s="9">
        <v>142</v>
      </c>
      <c r="B1866" s="6">
        <v>8</v>
      </c>
      <c r="C1866" s="9">
        <v>2</v>
      </c>
      <c r="D1866" s="34">
        <v>39492</v>
      </c>
      <c r="E1866" s="6" t="s">
        <v>73</v>
      </c>
      <c r="F1866" s="4" t="s">
        <v>131</v>
      </c>
      <c r="G1866" s="11" t="s">
        <v>177</v>
      </c>
      <c r="H1866" s="9" t="s">
        <v>165</v>
      </c>
      <c r="I1866" s="9" t="s">
        <v>93</v>
      </c>
      <c r="J1866" s="9" t="s">
        <v>110</v>
      </c>
      <c r="K1866" s="9">
        <v>12</v>
      </c>
      <c r="L1866" s="4" t="str">
        <f t="shared" si="116"/>
        <v>10-15</v>
      </c>
      <c r="M1866" s="9" t="s">
        <v>94</v>
      </c>
      <c r="N1866" s="9">
        <v>1</v>
      </c>
      <c r="O1866" s="12" t="s">
        <v>121</v>
      </c>
      <c r="P1866" s="6" t="s">
        <v>56</v>
      </c>
      <c r="Q1866" s="35"/>
      <c r="R1866" s="35"/>
      <c r="S1866" s="35">
        <v>1</v>
      </c>
      <c r="T1866" s="35"/>
      <c r="U1866" s="35">
        <v>1</v>
      </c>
      <c r="V1866" s="35"/>
      <c r="W1866" s="35"/>
      <c r="X1866" s="35"/>
      <c r="Y1866" s="35"/>
      <c r="Z1866" s="35"/>
      <c r="AA1866" s="35"/>
      <c r="AB1866" s="35"/>
      <c r="AC1866" s="35"/>
      <c r="AD1866" s="35"/>
      <c r="AE1866" s="4">
        <f t="shared" si="117"/>
        <v>25</v>
      </c>
      <c r="AF1866" s="8">
        <f t="shared" si="118"/>
        <v>2</v>
      </c>
      <c r="AG1866" s="8">
        <v>1458.61</v>
      </c>
      <c r="AH1866" s="4">
        <f t="shared" si="119"/>
        <v>0.05</v>
      </c>
      <c r="AI1866" s="4">
        <f t="shared" si="119"/>
        <v>36.465249999999997</v>
      </c>
      <c r="AK1866" s="10">
        <f>S1866*(0.0203*(15^3.126))+T1866*(0.0203*(25^3.126))+U1866*(0.0203*(35^3.126))</f>
        <v>1458.6106568255473</v>
      </c>
    </row>
    <row r="1867" spans="1:37" ht="12.75" customHeight="1">
      <c r="A1867" s="9">
        <v>142</v>
      </c>
      <c r="B1867" s="6">
        <v>8</v>
      </c>
      <c r="C1867" s="9">
        <v>2</v>
      </c>
      <c r="D1867" s="34">
        <v>39492</v>
      </c>
      <c r="E1867" s="6" t="s">
        <v>73</v>
      </c>
      <c r="F1867" s="4" t="s">
        <v>131</v>
      </c>
      <c r="G1867" s="11" t="s">
        <v>177</v>
      </c>
      <c r="H1867" s="9" t="s">
        <v>165</v>
      </c>
      <c r="I1867" s="9" t="s">
        <v>93</v>
      </c>
      <c r="J1867" s="9" t="s">
        <v>110</v>
      </c>
      <c r="K1867" s="9">
        <v>12</v>
      </c>
      <c r="L1867" s="4" t="str">
        <f t="shared" si="116"/>
        <v>10-15</v>
      </c>
      <c r="M1867" s="9" t="s">
        <v>94</v>
      </c>
      <c r="N1867" s="9">
        <v>2</v>
      </c>
      <c r="O1867" s="4" t="s">
        <v>95</v>
      </c>
      <c r="P1867" s="6" t="s">
        <v>56</v>
      </c>
      <c r="Q1867" s="35"/>
      <c r="R1867" s="35"/>
      <c r="S1867" s="35"/>
      <c r="T1867" s="35">
        <v>3</v>
      </c>
      <c r="U1867" s="35"/>
      <c r="V1867" s="35"/>
      <c r="W1867" s="35"/>
      <c r="X1867" s="35"/>
      <c r="Y1867" s="35"/>
      <c r="Z1867" s="35"/>
      <c r="AA1867" s="35"/>
      <c r="AB1867" s="35"/>
      <c r="AC1867" s="35"/>
      <c r="AD1867" s="35"/>
      <c r="AE1867" s="4">
        <f t="shared" si="117"/>
        <v>25</v>
      </c>
      <c r="AF1867" s="8">
        <f t="shared" si="118"/>
        <v>3</v>
      </c>
      <c r="AG1867" s="8">
        <v>928.94</v>
      </c>
      <c r="AH1867" s="4">
        <f t="shared" si="119"/>
        <v>7.4999999999999997E-2</v>
      </c>
      <c r="AI1867" s="4">
        <f t="shared" si="119"/>
        <v>23.223500000000001</v>
      </c>
      <c r="AK1867" s="10">
        <f>S1867*(0.0204*(15^2.991))+T1867*(0.0204*(25^2.991))+U1867*(0.0204*(35^2.991))</f>
        <v>928.94497129583317</v>
      </c>
    </row>
    <row r="1868" spans="1:37" ht="12.75" customHeight="1">
      <c r="A1868" s="9">
        <v>142</v>
      </c>
      <c r="B1868" s="6">
        <v>8</v>
      </c>
      <c r="C1868" s="9">
        <v>2</v>
      </c>
      <c r="D1868" s="34">
        <v>39492</v>
      </c>
      <c r="E1868" s="6" t="s">
        <v>73</v>
      </c>
      <c r="F1868" s="4" t="s">
        <v>131</v>
      </c>
      <c r="G1868" s="11" t="s">
        <v>177</v>
      </c>
      <c r="H1868" s="9" t="s">
        <v>165</v>
      </c>
      <c r="I1868" s="9" t="s">
        <v>93</v>
      </c>
      <c r="J1868" s="9" t="s">
        <v>110</v>
      </c>
      <c r="K1868" s="9">
        <v>12</v>
      </c>
      <c r="L1868" s="4" t="str">
        <f t="shared" si="116"/>
        <v>10-15</v>
      </c>
      <c r="M1868" s="9" t="s">
        <v>94</v>
      </c>
      <c r="N1868" s="9">
        <v>3</v>
      </c>
      <c r="O1868" s="4" t="s">
        <v>83</v>
      </c>
      <c r="P1868" s="6" t="s">
        <v>84</v>
      </c>
      <c r="Q1868" s="35"/>
      <c r="R1868" s="35">
        <v>4</v>
      </c>
      <c r="S1868" s="35"/>
      <c r="T1868" s="35"/>
      <c r="U1868" s="35"/>
      <c r="V1868" s="35"/>
      <c r="W1868" s="35"/>
      <c r="X1868" s="35"/>
      <c r="Y1868" s="35"/>
      <c r="Z1868" s="35"/>
      <c r="AA1868" s="35"/>
      <c r="AB1868" s="35"/>
      <c r="AC1868" s="35"/>
      <c r="AD1868" s="35"/>
      <c r="AE1868" s="4">
        <f t="shared" si="117"/>
        <v>7.5</v>
      </c>
      <c r="AF1868" s="8">
        <f t="shared" si="118"/>
        <v>4</v>
      </c>
      <c r="AG1868" s="8">
        <v>49.22</v>
      </c>
      <c r="AH1868" s="4">
        <f t="shared" si="119"/>
        <v>0.1</v>
      </c>
      <c r="AI1868" s="4">
        <f t="shared" si="119"/>
        <v>1.2304999999999999</v>
      </c>
      <c r="AK1868" s="10">
        <f>Q1868*(0.0349*(2.5^2.9109))+R1868*(0.0349*(7.5^2.9109))+S1868*(0.0349*(15^2.9109))</f>
        <v>49.21542614278912</v>
      </c>
    </row>
    <row r="1869" spans="1:37" ht="12.75" customHeight="1">
      <c r="A1869" s="9">
        <v>142</v>
      </c>
      <c r="B1869" s="6">
        <v>8</v>
      </c>
      <c r="C1869" s="9">
        <v>2</v>
      </c>
      <c r="D1869" s="34">
        <v>39492</v>
      </c>
      <c r="E1869" s="6" t="s">
        <v>73</v>
      </c>
      <c r="F1869" s="4" t="s">
        <v>131</v>
      </c>
      <c r="G1869" s="11" t="s">
        <v>177</v>
      </c>
      <c r="H1869" s="9" t="s">
        <v>165</v>
      </c>
      <c r="I1869" s="9" t="s">
        <v>93</v>
      </c>
      <c r="J1869" s="9" t="s">
        <v>110</v>
      </c>
      <c r="K1869" s="9">
        <v>12</v>
      </c>
      <c r="L1869" s="4" t="str">
        <f t="shared" si="116"/>
        <v>10-15</v>
      </c>
      <c r="M1869" s="9" t="s">
        <v>94</v>
      </c>
      <c r="N1869" s="9">
        <v>4</v>
      </c>
      <c r="O1869" s="6" t="s">
        <v>53</v>
      </c>
      <c r="P1869" s="12" t="s">
        <v>54</v>
      </c>
      <c r="Q1869" s="35"/>
      <c r="R1869" s="35">
        <v>1</v>
      </c>
      <c r="S1869" s="35"/>
      <c r="T1869" s="35">
        <v>6</v>
      </c>
      <c r="U1869" s="35"/>
      <c r="V1869" s="35"/>
      <c r="W1869" s="35"/>
      <c r="X1869" s="35"/>
      <c r="Y1869" s="35"/>
      <c r="Z1869" s="35"/>
      <c r="AA1869" s="35"/>
      <c r="AB1869" s="35"/>
      <c r="AC1869" s="35"/>
      <c r="AD1869" s="35"/>
      <c r="AE1869" s="4">
        <f t="shared" si="117"/>
        <v>22.5</v>
      </c>
      <c r="AF1869" s="8">
        <f t="shared" si="118"/>
        <v>7</v>
      </c>
      <c r="AG1869" s="8">
        <v>1545.86</v>
      </c>
      <c r="AH1869" s="4">
        <f t="shared" si="119"/>
        <v>0.17499999999999999</v>
      </c>
      <c r="AI1869" s="4">
        <f t="shared" si="119"/>
        <v>38.646499999999996</v>
      </c>
      <c r="AK1869" s="10">
        <f>Q1869*(0.026*(2.5^2.87))+R1869*(0.026*(7.5^2.87))+S1869*(0.0236*((15/1.1)^2.975))+T1869*(0.0236*((25/1.1)^2.975))+U1869*(0.0236*((35/1.1)^2.975))</f>
        <v>1545.8576133841041</v>
      </c>
    </row>
    <row r="1870" spans="1:37" ht="12.75" customHeight="1">
      <c r="A1870" s="9">
        <v>142</v>
      </c>
      <c r="B1870" s="6">
        <v>8</v>
      </c>
      <c r="C1870" s="9">
        <v>2</v>
      </c>
      <c r="D1870" s="34">
        <v>39492</v>
      </c>
      <c r="E1870" s="6" t="s">
        <v>73</v>
      </c>
      <c r="F1870" s="4" t="s">
        <v>131</v>
      </c>
      <c r="G1870" s="11" t="s">
        <v>177</v>
      </c>
      <c r="H1870" s="9" t="s">
        <v>165</v>
      </c>
      <c r="I1870" s="9" t="s">
        <v>93</v>
      </c>
      <c r="J1870" s="9" t="s">
        <v>110</v>
      </c>
      <c r="K1870" s="9">
        <v>12</v>
      </c>
      <c r="L1870" s="4" t="str">
        <f t="shared" si="116"/>
        <v>10-15</v>
      </c>
      <c r="M1870" s="9" t="s">
        <v>94</v>
      </c>
      <c r="N1870" s="9">
        <v>5</v>
      </c>
      <c r="O1870" s="4" t="s">
        <v>59</v>
      </c>
      <c r="P1870" s="6" t="s">
        <v>46</v>
      </c>
      <c r="Q1870" s="35"/>
      <c r="R1870" s="35"/>
      <c r="S1870" s="35">
        <v>1</v>
      </c>
      <c r="T1870" s="35"/>
      <c r="U1870" s="35"/>
      <c r="V1870" s="35"/>
      <c r="W1870" s="35"/>
      <c r="X1870" s="35"/>
      <c r="Y1870" s="35"/>
      <c r="Z1870" s="35"/>
      <c r="AA1870" s="35"/>
      <c r="AB1870" s="35"/>
      <c r="AC1870" s="35"/>
      <c r="AD1870" s="35"/>
      <c r="AE1870" s="4">
        <f t="shared" si="117"/>
        <v>15</v>
      </c>
      <c r="AF1870" s="8">
        <f t="shared" si="118"/>
        <v>1</v>
      </c>
      <c r="AG1870" s="8">
        <v>37.94</v>
      </c>
      <c r="AH1870" s="4">
        <f t="shared" si="119"/>
        <v>2.5000000000000001E-2</v>
      </c>
      <c r="AI1870" s="4">
        <f t="shared" si="119"/>
        <v>0.9484999999999999</v>
      </c>
      <c r="AJ1870" s="13"/>
      <c r="AK1870" s="10">
        <f>Q1870*(0.0093*(2.5^3.07))+R1870*(0.0093*(7.5^3.07))+S1870*(0.0093*(15^3.07))+T1870*(0.0126*(25^3.0673))</f>
        <v>37.938758397924737</v>
      </c>
    </row>
    <row r="1871" spans="1:37" ht="12.75" customHeight="1">
      <c r="A1871" s="9">
        <v>142</v>
      </c>
      <c r="B1871" s="6">
        <v>8</v>
      </c>
      <c r="C1871" s="9">
        <v>2</v>
      </c>
      <c r="D1871" s="34">
        <v>39492</v>
      </c>
      <c r="E1871" s="6" t="s">
        <v>73</v>
      </c>
      <c r="F1871" s="4" t="s">
        <v>131</v>
      </c>
      <c r="G1871" s="11" t="s">
        <v>177</v>
      </c>
      <c r="H1871" s="9" t="s">
        <v>165</v>
      </c>
      <c r="I1871" s="9" t="s">
        <v>93</v>
      </c>
      <c r="J1871" s="9" t="s">
        <v>110</v>
      </c>
      <c r="K1871" s="9">
        <v>12</v>
      </c>
      <c r="L1871" s="4" t="str">
        <f t="shared" si="116"/>
        <v>10-15</v>
      </c>
      <c r="M1871" s="9" t="s">
        <v>94</v>
      </c>
      <c r="N1871" s="9">
        <v>6</v>
      </c>
      <c r="O1871" s="12" t="s">
        <v>134</v>
      </c>
      <c r="P1871" s="12" t="s">
        <v>56</v>
      </c>
      <c r="Q1871" s="35"/>
      <c r="R1871" s="35"/>
      <c r="S1871" s="35">
        <v>1</v>
      </c>
      <c r="T1871" s="35"/>
      <c r="U1871" s="35"/>
      <c r="V1871" s="35"/>
      <c r="W1871" s="35"/>
      <c r="X1871" s="35"/>
      <c r="Y1871" s="35"/>
      <c r="Z1871" s="35"/>
      <c r="AA1871" s="35"/>
      <c r="AB1871" s="35"/>
      <c r="AC1871" s="35"/>
      <c r="AD1871" s="35"/>
      <c r="AE1871" s="4">
        <f t="shared" si="117"/>
        <v>15</v>
      </c>
      <c r="AF1871" s="8">
        <f t="shared" si="118"/>
        <v>1</v>
      </c>
      <c r="AG1871" s="8">
        <v>70.59</v>
      </c>
      <c r="AH1871" s="4">
        <f t="shared" si="119"/>
        <v>2.5000000000000001E-2</v>
      </c>
      <c r="AI1871" s="4">
        <f t="shared" si="119"/>
        <v>1.76475</v>
      </c>
      <c r="AJ1871" s="9"/>
      <c r="AK1871" s="10">
        <f>R1871*(0.0683*(7.5^2.563))+S1871*(0.0683*(15^2.563))+T1871*(0.0683*(25^2.563))</f>
        <v>70.589905523267788</v>
      </c>
    </row>
    <row r="1872" spans="1:37" s="9" customFormat="1" ht="12.75" customHeight="1">
      <c r="A1872" s="9">
        <v>142</v>
      </c>
      <c r="B1872" s="6">
        <v>8</v>
      </c>
      <c r="C1872" s="9">
        <v>2</v>
      </c>
      <c r="D1872" s="34">
        <v>39492</v>
      </c>
      <c r="E1872" s="6" t="s">
        <v>73</v>
      </c>
      <c r="F1872" s="4" t="s">
        <v>131</v>
      </c>
      <c r="G1872" s="11" t="s">
        <v>177</v>
      </c>
      <c r="H1872" s="9" t="s">
        <v>165</v>
      </c>
      <c r="I1872" s="9" t="s">
        <v>93</v>
      </c>
      <c r="J1872" s="9" t="s">
        <v>110</v>
      </c>
      <c r="K1872" s="9">
        <v>12</v>
      </c>
      <c r="L1872" s="4" t="str">
        <f t="shared" si="116"/>
        <v>10-15</v>
      </c>
      <c r="M1872" s="9" t="s">
        <v>94</v>
      </c>
      <c r="N1872" s="9">
        <v>7</v>
      </c>
      <c r="O1872" s="4" t="s">
        <v>69</v>
      </c>
      <c r="P1872" s="12" t="s">
        <v>48</v>
      </c>
      <c r="Q1872" s="35"/>
      <c r="R1872" s="35"/>
      <c r="S1872" s="35">
        <v>1</v>
      </c>
      <c r="T1872" s="35"/>
      <c r="U1872" s="35"/>
      <c r="V1872" s="35"/>
      <c r="W1872" s="35"/>
      <c r="X1872" s="35"/>
      <c r="Y1872" s="35"/>
      <c r="Z1872" s="35"/>
      <c r="AA1872" s="35"/>
      <c r="AB1872" s="35"/>
      <c r="AC1872" s="35"/>
      <c r="AD1872" s="35"/>
      <c r="AE1872" s="4">
        <f t="shared" si="117"/>
        <v>15</v>
      </c>
      <c r="AF1872" s="8">
        <f t="shared" si="118"/>
        <v>1</v>
      </c>
      <c r="AG1872" s="8">
        <v>109.47</v>
      </c>
      <c r="AH1872" s="4">
        <f t="shared" si="119"/>
        <v>2.5000000000000001E-2</v>
      </c>
      <c r="AI1872" s="4">
        <f t="shared" si="119"/>
        <v>2.7367499999999998</v>
      </c>
      <c r="AJ1872" s="4"/>
      <c r="AK1872" s="10">
        <f>Q1872*(0.029*(2.5^2.98))+R1872*(0.029*(7.5^2.98))+S1872*(0.0222*(15^3.14))</f>
        <v>109.46607034280856</v>
      </c>
    </row>
    <row r="1873" spans="1:37" ht="12.75" customHeight="1">
      <c r="A1873" s="9">
        <v>142</v>
      </c>
      <c r="B1873" s="6">
        <v>8</v>
      </c>
      <c r="C1873" s="9">
        <v>2</v>
      </c>
      <c r="D1873" s="34">
        <v>39492</v>
      </c>
      <c r="E1873" s="6" t="s">
        <v>73</v>
      </c>
      <c r="F1873" s="4" t="s">
        <v>131</v>
      </c>
      <c r="G1873" s="11" t="s">
        <v>177</v>
      </c>
      <c r="H1873" s="9" t="s">
        <v>165</v>
      </c>
      <c r="I1873" s="9" t="s">
        <v>93</v>
      </c>
      <c r="J1873" s="9" t="s">
        <v>110</v>
      </c>
      <c r="K1873" s="9">
        <v>12</v>
      </c>
      <c r="L1873" s="4" t="str">
        <f t="shared" si="116"/>
        <v>10-15</v>
      </c>
      <c r="M1873" s="9" t="s">
        <v>94</v>
      </c>
      <c r="N1873" s="9">
        <v>8</v>
      </c>
      <c r="O1873" s="4" t="s">
        <v>68</v>
      </c>
      <c r="P1873" s="6" t="s">
        <v>46</v>
      </c>
      <c r="Q1873" s="35"/>
      <c r="R1873" s="35"/>
      <c r="S1873" s="35"/>
      <c r="T1873" s="35">
        <v>2</v>
      </c>
      <c r="U1873" s="35"/>
      <c r="V1873" s="35"/>
      <c r="W1873" s="35"/>
      <c r="X1873" s="35"/>
      <c r="Y1873" s="35"/>
      <c r="Z1873" s="35"/>
      <c r="AA1873" s="35"/>
      <c r="AB1873" s="35"/>
      <c r="AC1873" s="35"/>
      <c r="AD1873" s="35"/>
      <c r="AE1873" s="4">
        <f t="shared" si="117"/>
        <v>25</v>
      </c>
      <c r="AF1873" s="8">
        <f t="shared" si="118"/>
        <v>2</v>
      </c>
      <c r="AG1873" s="8">
        <v>315.3</v>
      </c>
      <c r="AH1873" s="4">
        <f t="shared" si="119"/>
        <v>0.05</v>
      </c>
      <c r="AI1873" s="4">
        <f t="shared" si="119"/>
        <v>7.8825000000000003</v>
      </c>
      <c r="AK1873" s="10">
        <f>Q1873*(0.0208*((2.5/1.21)^3))+R1873*(0.0208*((7.5/1.21)^3))+S1873*(0.0208*((15/1.21)^3))+T1873*(0.0079*(25^3.076))+U1873*(0.0079*(35^3.076))</f>
        <v>315.29751916451954</v>
      </c>
    </row>
    <row r="1874" spans="1:37" s="13" customFormat="1" ht="12.75" customHeight="1">
      <c r="A1874" s="9">
        <v>142</v>
      </c>
      <c r="B1874" s="6">
        <v>8</v>
      </c>
      <c r="C1874" s="9">
        <v>2</v>
      </c>
      <c r="D1874" s="34">
        <v>39492</v>
      </c>
      <c r="E1874" s="6" t="s">
        <v>73</v>
      </c>
      <c r="F1874" s="4" t="s">
        <v>131</v>
      </c>
      <c r="G1874" s="11" t="s">
        <v>177</v>
      </c>
      <c r="H1874" s="9" t="s">
        <v>165</v>
      </c>
      <c r="I1874" s="9" t="s">
        <v>93</v>
      </c>
      <c r="J1874" s="9" t="s">
        <v>110</v>
      </c>
      <c r="K1874" s="9">
        <v>12</v>
      </c>
      <c r="L1874" s="4" t="str">
        <f t="shared" si="116"/>
        <v>10-15</v>
      </c>
      <c r="M1874" s="9" t="s">
        <v>94</v>
      </c>
      <c r="N1874" s="9">
        <v>9</v>
      </c>
      <c r="O1874" s="4" t="s">
        <v>51</v>
      </c>
      <c r="P1874" s="6" t="s">
        <v>48</v>
      </c>
      <c r="Q1874" s="35"/>
      <c r="R1874" s="35"/>
      <c r="S1874" s="35"/>
      <c r="T1874" s="35"/>
      <c r="U1874" s="35">
        <v>1</v>
      </c>
      <c r="V1874" s="35"/>
      <c r="W1874" s="35"/>
      <c r="X1874" s="35"/>
      <c r="Y1874" s="35"/>
      <c r="Z1874" s="35"/>
      <c r="AA1874" s="35"/>
      <c r="AB1874" s="35"/>
      <c r="AC1874" s="35"/>
      <c r="AD1874" s="35"/>
      <c r="AE1874" s="4">
        <f t="shared" si="117"/>
        <v>35</v>
      </c>
      <c r="AF1874" s="8">
        <f t="shared" si="118"/>
        <v>1</v>
      </c>
      <c r="AG1874" s="8">
        <v>1012.58</v>
      </c>
      <c r="AH1874" s="4">
        <f t="shared" si="119"/>
        <v>2.5000000000000001E-2</v>
      </c>
      <c r="AI1874" s="4">
        <f t="shared" si="119"/>
        <v>25.314500000000002</v>
      </c>
      <c r="AJ1874" s="4"/>
      <c r="AK1874" s="10">
        <f>Q1874*(0.0337*(2.5^2.9))+R1874*(0.0337*(7.5^2.9))+S1874*(0.0337*(15^2.9))+T1874*(0.0337*(25^2.9))+U1874*(0.0337*(35^2.9))</f>
        <v>1012.5750672188403</v>
      </c>
    </row>
    <row r="1875" spans="1:37" ht="12.75" customHeight="1">
      <c r="A1875" s="9">
        <v>142</v>
      </c>
      <c r="B1875" s="6">
        <v>8</v>
      </c>
      <c r="C1875" s="9">
        <v>2</v>
      </c>
      <c r="D1875" s="34">
        <v>39492</v>
      </c>
      <c r="E1875" s="6" t="s">
        <v>73</v>
      </c>
      <c r="F1875" s="4" t="s">
        <v>131</v>
      </c>
      <c r="G1875" s="11" t="s">
        <v>177</v>
      </c>
      <c r="H1875" s="9" t="s">
        <v>165</v>
      </c>
      <c r="I1875" s="9" t="s">
        <v>93</v>
      </c>
      <c r="J1875" s="9" t="s">
        <v>110</v>
      </c>
      <c r="K1875" s="9">
        <v>12</v>
      </c>
      <c r="L1875" s="4" t="str">
        <f t="shared" si="116"/>
        <v>10-15</v>
      </c>
      <c r="M1875" s="9" t="s">
        <v>94</v>
      </c>
      <c r="N1875" s="9">
        <v>10</v>
      </c>
      <c r="O1875" s="6" t="s">
        <v>79</v>
      </c>
      <c r="P1875" s="12" t="s">
        <v>54</v>
      </c>
      <c r="Q1875" s="35"/>
      <c r="R1875" s="35"/>
      <c r="S1875" s="35"/>
      <c r="T1875" s="35">
        <v>3</v>
      </c>
      <c r="U1875" s="35"/>
      <c r="V1875" s="35"/>
      <c r="W1875" s="35"/>
      <c r="X1875" s="35"/>
      <c r="Y1875" s="35"/>
      <c r="Z1875" s="35"/>
      <c r="AA1875" s="35"/>
      <c r="AB1875" s="35"/>
      <c r="AC1875" s="35"/>
      <c r="AD1875" s="35"/>
      <c r="AE1875" s="4">
        <f t="shared" si="117"/>
        <v>25</v>
      </c>
      <c r="AF1875" s="8">
        <f t="shared" si="118"/>
        <v>3</v>
      </c>
      <c r="AG1875" s="8">
        <v>953.59</v>
      </c>
      <c r="AH1875" s="4">
        <f t="shared" si="119"/>
        <v>7.4999999999999997E-2</v>
      </c>
      <c r="AI1875" s="4">
        <f t="shared" si="119"/>
        <v>23.839750000000002</v>
      </c>
      <c r="AK1875" s="10">
        <f>Q1875*(0.024*(2.5^2.93))+R1875*(0.024*(7.5^2.93))+S1875*(0.0225*((15/1.03416)^3))+T1875*(0.0225*((25/1.03416)^3))+U1875*(0.0225*((35/1.03416)^3))</f>
        <v>953.58759203701663</v>
      </c>
    </row>
    <row r="1876" spans="1:37" ht="12.75" customHeight="1">
      <c r="A1876" s="9">
        <v>142</v>
      </c>
      <c r="B1876" s="6">
        <v>8</v>
      </c>
      <c r="C1876" s="9">
        <v>2</v>
      </c>
      <c r="D1876" s="34">
        <v>39492</v>
      </c>
      <c r="E1876" s="6" t="s">
        <v>73</v>
      </c>
      <c r="F1876" s="4" t="s">
        <v>131</v>
      </c>
      <c r="G1876" s="11" t="s">
        <v>177</v>
      </c>
      <c r="H1876" s="9" t="s">
        <v>165</v>
      </c>
      <c r="I1876" s="9" t="s">
        <v>93</v>
      </c>
      <c r="J1876" s="9" t="s">
        <v>110</v>
      </c>
      <c r="K1876" s="9">
        <v>12</v>
      </c>
      <c r="L1876" s="4" t="str">
        <f t="shared" si="116"/>
        <v>10-15</v>
      </c>
      <c r="M1876" s="9" t="s">
        <v>94</v>
      </c>
      <c r="N1876" s="9">
        <v>11</v>
      </c>
      <c r="O1876" s="4" t="s">
        <v>49</v>
      </c>
      <c r="P1876" s="6" t="s">
        <v>46</v>
      </c>
      <c r="Q1876" s="35"/>
      <c r="R1876" s="35">
        <v>1</v>
      </c>
      <c r="S1876" s="35"/>
      <c r="T1876" s="35"/>
      <c r="U1876" s="35"/>
      <c r="V1876" s="35"/>
      <c r="W1876" s="35"/>
      <c r="X1876" s="35"/>
      <c r="Y1876" s="35"/>
      <c r="Z1876" s="35"/>
      <c r="AA1876" s="35"/>
      <c r="AB1876" s="35"/>
      <c r="AC1876" s="35"/>
      <c r="AD1876" s="35"/>
      <c r="AE1876" s="4">
        <f t="shared" si="117"/>
        <v>7.5</v>
      </c>
      <c r="AF1876" s="8">
        <f t="shared" si="118"/>
        <v>1</v>
      </c>
      <c r="AG1876" s="8">
        <v>6.09</v>
      </c>
      <c r="AH1876" s="4">
        <f t="shared" si="119"/>
        <v>2.5000000000000001E-2</v>
      </c>
      <c r="AI1876" s="4">
        <f t="shared" si="119"/>
        <v>0.15225</v>
      </c>
      <c r="AK1876" s="10">
        <f>Q1876*(0.007*(2.5^3.39))+R1876*(0.0126*(7.5^3.0673))+S1876*(0.0126*(15^3.0673))+T1876*(0.0126*(25^3.0673))+U1876*(0.0126*(35^3.0673))</f>
        <v>6.0875978967715536</v>
      </c>
    </row>
    <row r="1877" spans="1:37" ht="12.75" customHeight="1">
      <c r="A1877" s="9">
        <v>142</v>
      </c>
      <c r="B1877" s="6">
        <v>8</v>
      </c>
      <c r="C1877" s="9">
        <v>2</v>
      </c>
      <c r="D1877" s="34">
        <v>39492</v>
      </c>
      <c r="E1877" s="6" t="s">
        <v>73</v>
      </c>
      <c r="F1877" s="4" t="s">
        <v>131</v>
      </c>
      <c r="G1877" s="11" t="s">
        <v>177</v>
      </c>
      <c r="H1877" s="9" t="s">
        <v>165</v>
      </c>
      <c r="I1877" s="9" t="s">
        <v>93</v>
      </c>
      <c r="J1877" s="9" t="s">
        <v>110</v>
      </c>
      <c r="K1877" s="9">
        <v>12</v>
      </c>
      <c r="L1877" s="4" t="str">
        <f t="shared" si="116"/>
        <v>10-15</v>
      </c>
      <c r="M1877" s="9" t="s">
        <v>94</v>
      </c>
      <c r="N1877" s="9">
        <v>12</v>
      </c>
      <c r="O1877" s="12" t="s">
        <v>71</v>
      </c>
      <c r="P1877" s="6" t="s">
        <v>46</v>
      </c>
      <c r="Q1877" s="35">
        <v>2</v>
      </c>
      <c r="R1877" s="35"/>
      <c r="S1877" s="35"/>
      <c r="T1877" s="35"/>
      <c r="U1877" s="35"/>
      <c r="V1877" s="35"/>
      <c r="W1877" s="35"/>
      <c r="X1877" s="35"/>
      <c r="Y1877" s="35"/>
      <c r="Z1877" s="35"/>
      <c r="AA1877" s="35"/>
      <c r="AB1877" s="35"/>
      <c r="AC1877" s="35"/>
      <c r="AD1877" s="35"/>
      <c r="AE1877" s="4">
        <f t="shared" si="117"/>
        <v>2.5</v>
      </c>
      <c r="AF1877" s="8">
        <f t="shared" si="118"/>
        <v>2</v>
      </c>
      <c r="AG1877" s="8">
        <v>0.28000000000000003</v>
      </c>
      <c r="AH1877" s="4">
        <f t="shared" si="119"/>
        <v>0.05</v>
      </c>
      <c r="AI1877" s="4">
        <f t="shared" si="119"/>
        <v>7.000000000000001E-3</v>
      </c>
      <c r="AK1877" s="10">
        <f>Q1877*(0.0089*(2.5^3))+R1877*(0.0089*(7.5^3))</f>
        <v>0.27812500000000001</v>
      </c>
    </row>
    <row r="1878" spans="1:37" ht="12.75" customHeight="1">
      <c r="A1878" s="9">
        <v>142</v>
      </c>
      <c r="B1878" s="6">
        <v>8</v>
      </c>
      <c r="C1878" s="9">
        <v>2</v>
      </c>
      <c r="D1878" s="34">
        <v>39492</v>
      </c>
      <c r="E1878" s="6" t="s">
        <v>73</v>
      </c>
      <c r="F1878" s="4" t="s">
        <v>131</v>
      </c>
      <c r="G1878" s="11" t="s">
        <v>177</v>
      </c>
      <c r="H1878" s="9" t="s">
        <v>165</v>
      </c>
      <c r="I1878" s="9" t="s">
        <v>93</v>
      </c>
      <c r="J1878" s="9" t="s">
        <v>110</v>
      </c>
      <c r="K1878" s="9">
        <v>12</v>
      </c>
      <c r="L1878" s="4" t="str">
        <f t="shared" si="116"/>
        <v>10-15</v>
      </c>
      <c r="M1878" s="9" t="s">
        <v>94</v>
      </c>
      <c r="N1878" s="9">
        <v>13</v>
      </c>
      <c r="O1878" s="12" t="s">
        <v>122</v>
      </c>
      <c r="P1878" s="6" t="s">
        <v>46</v>
      </c>
      <c r="Q1878" s="35">
        <v>3</v>
      </c>
      <c r="R1878" s="35"/>
      <c r="S1878" s="35"/>
      <c r="T1878" s="35"/>
      <c r="U1878" s="35"/>
      <c r="V1878" s="35"/>
      <c r="W1878" s="35"/>
      <c r="X1878" s="35"/>
      <c r="Y1878" s="35"/>
      <c r="Z1878" s="35"/>
      <c r="AA1878" s="35"/>
      <c r="AB1878" s="35"/>
      <c r="AC1878" s="35"/>
      <c r="AD1878" s="35"/>
      <c r="AE1878" s="4">
        <f t="shared" si="117"/>
        <v>2.5</v>
      </c>
      <c r="AF1878" s="8">
        <f t="shared" si="118"/>
        <v>3</v>
      </c>
      <c r="AG1878" s="8">
        <v>0.49</v>
      </c>
      <c r="AH1878" s="4">
        <f t="shared" si="119"/>
        <v>7.4999999999999997E-2</v>
      </c>
      <c r="AI1878" s="4">
        <f t="shared" si="119"/>
        <v>1.225E-2</v>
      </c>
      <c r="AK1878" s="10">
        <f>Q1878*(0.0087*(2.5^3.202))+R1878*(0.0087*(7.5^3.202))+S1878*(0.0087*(15^3.202))+T1878*(0.0087*(25^3.202))</f>
        <v>0.49073204115231195</v>
      </c>
    </row>
    <row r="1879" spans="1:37" ht="12.75" customHeight="1">
      <c r="A1879" s="9">
        <v>142</v>
      </c>
      <c r="B1879" s="6">
        <v>8</v>
      </c>
      <c r="C1879" s="9">
        <v>2</v>
      </c>
      <c r="D1879" s="34">
        <v>39492</v>
      </c>
      <c r="E1879" s="6" t="s">
        <v>73</v>
      </c>
      <c r="F1879" s="4" t="s">
        <v>131</v>
      </c>
      <c r="G1879" s="11" t="s">
        <v>177</v>
      </c>
      <c r="H1879" s="9" t="s">
        <v>165</v>
      </c>
      <c r="I1879" s="9" t="s">
        <v>93</v>
      </c>
      <c r="J1879" s="9" t="s">
        <v>110</v>
      </c>
      <c r="K1879" s="9">
        <v>12</v>
      </c>
      <c r="L1879" s="4" t="str">
        <f t="shared" si="116"/>
        <v>10-15</v>
      </c>
      <c r="M1879" s="9" t="s">
        <v>94</v>
      </c>
      <c r="N1879" s="9">
        <v>14</v>
      </c>
      <c r="O1879" s="13" t="s">
        <v>97</v>
      </c>
      <c r="P1879" s="12" t="s">
        <v>46</v>
      </c>
      <c r="Q1879" s="35"/>
      <c r="R1879" s="35">
        <v>1</v>
      </c>
      <c r="S1879" s="35"/>
      <c r="T1879" s="35"/>
      <c r="U1879" s="35"/>
      <c r="V1879" s="35"/>
      <c r="W1879" s="35"/>
      <c r="X1879" s="35"/>
      <c r="Y1879" s="35"/>
      <c r="Z1879" s="35"/>
      <c r="AA1879" s="35"/>
      <c r="AB1879" s="35"/>
      <c r="AC1879" s="35"/>
      <c r="AD1879" s="35"/>
      <c r="AE1879" s="4">
        <f t="shared" si="117"/>
        <v>7.5</v>
      </c>
      <c r="AF1879" s="8">
        <f t="shared" si="118"/>
        <v>1</v>
      </c>
      <c r="AG1879" s="8">
        <v>2.59</v>
      </c>
      <c r="AH1879" s="4">
        <f t="shared" si="119"/>
        <v>2.5000000000000001E-2</v>
      </c>
      <c r="AI1879" s="4">
        <f t="shared" si="119"/>
        <v>6.4750000000000002E-2</v>
      </c>
      <c r="AK1879" s="10">
        <f>Q1879*(0.0026*(2.5^3.427))+R1879*(0.0026*(7.5^3.427))+S1879*(0.0026*(15^3.427))</f>
        <v>2.593034515359999</v>
      </c>
    </row>
    <row r="1880" spans="1:37" ht="12.75" customHeight="1">
      <c r="A1880" s="9">
        <v>143</v>
      </c>
      <c r="B1880" s="6">
        <v>8</v>
      </c>
      <c r="C1880" s="9">
        <v>2</v>
      </c>
      <c r="D1880" s="34">
        <v>39492</v>
      </c>
      <c r="E1880" s="6" t="s">
        <v>73</v>
      </c>
      <c r="F1880" s="4" t="s">
        <v>131</v>
      </c>
      <c r="G1880" s="11" t="s">
        <v>177</v>
      </c>
      <c r="H1880" s="9" t="s">
        <v>165</v>
      </c>
      <c r="I1880" s="9" t="s">
        <v>93</v>
      </c>
      <c r="J1880" s="9" t="s">
        <v>110</v>
      </c>
      <c r="K1880" s="9">
        <v>11</v>
      </c>
      <c r="L1880" s="4" t="str">
        <f t="shared" si="116"/>
        <v>10-15</v>
      </c>
      <c r="M1880" s="9" t="s">
        <v>94</v>
      </c>
      <c r="N1880" s="9">
        <v>1</v>
      </c>
      <c r="O1880" s="4" t="s">
        <v>83</v>
      </c>
      <c r="P1880" s="6" t="s">
        <v>84</v>
      </c>
      <c r="Q1880" s="35"/>
      <c r="R1880" s="35">
        <v>8</v>
      </c>
      <c r="S1880" s="35"/>
      <c r="T1880" s="35"/>
      <c r="U1880" s="35"/>
      <c r="V1880" s="35"/>
      <c r="W1880" s="35"/>
      <c r="X1880" s="35"/>
      <c r="Y1880" s="35"/>
      <c r="Z1880" s="35"/>
      <c r="AA1880" s="35"/>
      <c r="AB1880" s="35"/>
      <c r="AC1880" s="35"/>
      <c r="AD1880" s="35"/>
      <c r="AE1880" s="4">
        <f t="shared" si="117"/>
        <v>7.5</v>
      </c>
      <c r="AF1880" s="8">
        <f t="shared" si="118"/>
        <v>8</v>
      </c>
      <c r="AG1880" s="8">
        <v>98.43</v>
      </c>
      <c r="AH1880" s="4">
        <f t="shared" si="119"/>
        <v>0.2</v>
      </c>
      <c r="AI1880" s="4">
        <f t="shared" si="119"/>
        <v>2.46075</v>
      </c>
      <c r="AK1880" s="10">
        <f>Q1880*(0.0349*(2.5^2.9109))+R1880*(0.0349*(7.5^2.9109))+S1880*(0.0349*(15^2.9109))</f>
        <v>98.43085228557824</v>
      </c>
    </row>
    <row r="1881" spans="1:37" ht="12.75" customHeight="1">
      <c r="A1881" s="9">
        <v>143</v>
      </c>
      <c r="B1881" s="6">
        <v>8</v>
      </c>
      <c r="C1881" s="9">
        <v>2</v>
      </c>
      <c r="D1881" s="34">
        <v>39492</v>
      </c>
      <c r="E1881" s="6" t="s">
        <v>73</v>
      </c>
      <c r="F1881" s="4" t="s">
        <v>131</v>
      </c>
      <c r="G1881" s="11" t="s">
        <v>177</v>
      </c>
      <c r="H1881" s="9" t="s">
        <v>165</v>
      </c>
      <c r="I1881" s="9" t="s">
        <v>93</v>
      </c>
      <c r="J1881" s="9" t="s">
        <v>110</v>
      </c>
      <c r="K1881" s="9">
        <v>11</v>
      </c>
      <c r="L1881" s="4" t="str">
        <f t="shared" si="116"/>
        <v>10-15</v>
      </c>
      <c r="M1881" s="9" t="s">
        <v>94</v>
      </c>
      <c r="N1881" s="9">
        <v>2</v>
      </c>
      <c r="O1881" s="6" t="s">
        <v>53</v>
      </c>
      <c r="P1881" s="12" t="s">
        <v>54</v>
      </c>
      <c r="Q1881" s="35"/>
      <c r="R1881" s="35"/>
      <c r="S1881" s="35">
        <v>1</v>
      </c>
      <c r="T1881" s="35">
        <v>17</v>
      </c>
      <c r="U1881" s="35"/>
      <c r="V1881" s="35"/>
      <c r="W1881" s="35"/>
      <c r="X1881" s="35"/>
      <c r="Y1881" s="35"/>
      <c r="Z1881" s="35"/>
      <c r="AA1881" s="35"/>
      <c r="AB1881" s="35"/>
      <c r="AC1881" s="35"/>
      <c r="AD1881" s="35"/>
      <c r="AE1881" s="4">
        <f t="shared" si="117"/>
        <v>24.4</v>
      </c>
      <c r="AF1881" s="8">
        <f t="shared" si="118"/>
        <v>18</v>
      </c>
      <c r="AG1881" s="8">
        <v>4412.07</v>
      </c>
      <c r="AH1881" s="4">
        <f t="shared" si="119"/>
        <v>0.45</v>
      </c>
      <c r="AI1881" s="4">
        <f t="shared" si="119"/>
        <v>110.30175</v>
      </c>
      <c r="AK1881" s="10">
        <f>Q1881*(0.026*(2.5^2.87))+R1881*(0.026*(7.5^2.87))+S1881*(0.0236*((15/1.1)^2.975))+T1881*(0.0236*((25/1.1)^2.975))+U1881*(0.0236*((35/1.1)^2.975))</f>
        <v>4412.0717909952537</v>
      </c>
    </row>
    <row r="1882" spans="1:37" s="13" customFormat="1" ht="12.75" customHeight="1">
      <c r="A1882" s="9">
        <v>143</v>
      </c>
      <c r="B1882" s="6">
        <v>8</v>
      </c>
      <c r="C1882" s="9">
        <v>2</v>
      </c>
      <c r="D1882" s="34">
        <v>39492</v>
      </c>
      <c r="E1882" s="6" t="s">
        <v>73</v>
      </c>
      <c r="F1882" s="4" t="s">
        <v>131</v>
      </c>
      <c r="G1882" s="11" t="s">
        <v>177</v>
      </c>
      <c r="H1882" s="9" t="s">
        <v>165</v>
      </c>
      <c r="I1882" s="9" t="s">
        <v>93</v>
      </c>
      <c r="J1882" s="9" t="s">
        <v>110</v>
      </c>
      <c r="K1882" s="9">
        <v>11</v>
      </c>
      <c r="L1882" s="4" t="str">
        <f t="shared" si="116"/>
        <v>10-15</v>
      </c>
      <c r="M1882" s="9" t="s">
        <v>94</v>
      </c>
      <c r="N1882" s="9">
        <v>3</v>
      </c>
      <c r="O1882" s="4" t="s">
        <v>60</v>
      </c>
      <c r="P1882" s="12" t="s">
        <v>48</v>
      </c>
      <c r="Q1882" s="35"/>
      <c r="R1882" s="35">
        <v>3</v>
      </c>
      <c r="S1882" s="35"/>
      <c r="T1882" s="35"/>
      <c r="U1882" s="35"/>
      <c r="V1882" s="35"/>
      <c r="W1882" s="35"/>
      <c r="X1882" s="35"/>
      <c r="Y1882" s="35"/>
      <c r="Z1882" s="35"/>
      <c r="AA1882" s="35"/>
      <c r="AB1882" s="35"/>
      <c r="AC1882" s="35"/>
      <c r="AD1882" s="35"/>
      <c r="AE1882" s="4">
        <f t="shared" si="117"/>
        <v>7.5</v>
      </c>
      <c r="AF1882" s="8">
        <f t="shared" si="118"/>
        <v>3</v>
      </c>
      <c r="AG1882" s="8">
        <v>21.11</v>
      </c>
      <c r="AH1882" s="4">
        <f t="shared" si="119"/>
        <v>7.4999999999999997E-2</v>
      </c>
      <c r="AI1882" s="4">
        <f t="shared" si="119"/>
        <v>0.52774999999999994</v>
      </c>
      <c r="AJ1882" s="4"/>
      <c r="AK1882" s="10">
        <f>Q1882*(0.0197*(2.5^2.9174))+R1882*(0.0197*(7.5^2.9174))+S1882*(0.0197*(15^2.9174))</f>
        <v>21.110144724316534</v>
      </c>
    </row>
    <row r="1883" spans="1:37" ht="12.75" customHeight="1">
      <c r="A1883" s="9">
        <v>143</v>
      </c>
      <c r="B1883" s="6">
        <v>8</v>
      </c>
      <c r="C1883" s="9">
        <v>2</v>
      </c>
      <c r="D1883" s="34">
        <v>39492</v>
      </c>
      <c r="E1883" s="6" t="s">
        <v>73</v>
      </c>
      <c r="F1883" s="4" t="s">
        <v>131</v>
      </c>
      <c r="G1883" s="11" t="s">
        <v>177</v>
      </c>
      <c r="H1883" s="9" t="s">
        <v>165</v>
      </c>
      <c r="I1883" s="9" t="s">
        <v>93</v>
      </c>
      <c r="J1883" s="9" t="s">
        <v>110</v>
      </c>
      <c r="K1883" s="9">
        <v>11</v>
      </c>
      <c r="L1883" s="4" t="str">
        <f t="shared" si="116"/>
        <v>10-15</v>
      </c>
      <c r="M1883" s="9" t="s">
        <v>94</v>
      </c>
      <c r="N1883" s="9">
        <v>4</v>
      </c>
      <c r="O1883" s="4" t="s">
        <v>135</v>
      </c>
      <c r="P1883" s="6" t="s">
        <v>46</v>
      </c>
      <c r="Q1883" s="35"/>
      <c r="R1883" s="35"/>
      <c r="S1883" s="35">
        <v>1</v>
      </c>
      <c r="T1883" s="35"/>
      <c r="U1883" s="35"/>
      <c r="V1883" s="35"/>
      <c r="W1883" s="35"/>
      <c r="X1883" s="35"/>
      <c r="Y1883" s="35"/>
      <c r="Z1883" s="35"/>
      <c r="AA1883" s="35"/>
      <c r="AB1883" s="35"/>
      <c r="AC1883" s="35"/>
      <c r="AD1883" s="35"/>
      <c r="AE1883" s="4">
        <f t="shared" si="117"/>
        <v>15</v>
      </c>
      <c r="AF1883" s="8">
        <f t="shared" si="118"/>
        <v>1</v>
      </c>
      <c r="AG1883" s="8">
        <v>51.03</v>
      </c>
      <c r="AH1883" s="4">
        <f t="shared" si="119"/>
        <v>2.5000000000000001E-2</v>
      </c>
      <c r="AI1883" s="4">
        <f t="shared" si="119"/>
        <v>1.2757499999999999</v>
      </c>
      <c r="AK1883" s="10">
        <f>Q1883*(0.0126*(2.5^3.0673))+R1883*(0.0126*(7.5^3.0673))+S1883*(0.0126*(15^3.0673))</f>
        <v>51.026439339633377</v>
      </c>
    </row>
    <row r="1884" spans="1:37" ht="12.75" customHeight="1">
      <c r="A1884" s="9">
        <v>143</v>
      </c>
      <c r="B1884" s="6">
        <v>8</v>
      </c>
      <c r="C1884" s="9">
        <v>2</v>
      </c>
      <c r="D1884" s="34">
        <v>39492</v>
      </c>
      <c r="E1884" s="6" t="s">
        <v>73</v>
      </c>
      <c r="F1884" s="4" t="s">
        <v>131</v>
      </c>
      <c r="G1884" s="11" t="s">
        <v>177</v>
      </c>
      <c r="H1884" s="9" t="s">
        <v>165</v>
      </c>
      <c r="I1884" s="9" t="s">
        <v>93</v>
      </c>
      <c r="J1884" s="9" t="s">
        <v>110</v>
      </c>
      <c r="K1884" s="9">
        <v>11</v>
      </c>
      <c r="L1884" s="4" t="str">
        <f t="shared" si="116"/>
        <v>10-15</v>
      </c>
      <c r="M1884" s="9" t="s">
        <v>94</v>
      </c>
      <c r="N1884" s="9">
        <v>5</v>
      </c>
      <c r="O1884" s="4" t="s">
        <v>101</v>
      </c>
      <c r="P1884" s="12" t="s">
        <v>46</v>
      </c>
      <c r="Q1884" s="35"/>
      <c r="R1884" s="35"/>
      <c r="S1884" s="35"/>
      <c r="T1884" s="35">
        <v>2</v>
      </c>
      <c r="U1884" s="35"/>
      <c r="V1884" s="35"/>
      <c r="W1884" s="35"/>
      <c r="X1884" s="35"/>
      <c r="Y1884" s="35"/>
      <c r="Z1884" s="35"/>
      <c r="AA1884" s="35"/>
      <c r="AB1884" s="35"/>
      <c r="AC1884" s="35"/>
      <c r="AD1884" s="35"/>
      <c r="AE1884" s="4">
        <f t="shared" si="117"/>
        <v>25</v>
      </c>
      <c r="AF1884" s="8">
        <f t="shared" si="118"/>
        <v>2</v>
      </c>
      <c r="AG1884" s="8">
        <v>563.1</v>
      </c>
      <c r="AH1884" s="4">
        <f t="shared" si="119"/>
        <v>0.05</v>
      </c>
      <c r="AI1884" s="4">
        <f t="shared" si="119"/>
        <v>14.077500000000001</v>
      </c>
      <c r="AK1884" s="10">
        <f>Q1884*(0.0148*((2.5/1.11359)^3.167))+R1884*(0.0148*((7.5/1.11359)^3.167))+S1884*(0.0148*((15/1.11359)^3.167))+T1884*(0.0148*((25/1.11359)^3.167))+U1884*(0.0148*((35/1.11359)^3.167))</f>
        <v>563.10401339954569</v>
      </c>
    </row>
    <row r="1885" spans="1:37" ht="12.75" customHeight="1">
      <c r="A1885" s="9">
        <v>143</v>
      </c>
      <c r="B1885" s="6">
        <v>8</v>
      </c>
      <c r="C1885" s="9">
        <v>2</v>
      </c>
      <c r="D1885" s="34">
        <v>39492</v>
      </c>
      <c r="E1885" s="6" t="s">
        <v>73</v>
      </c>
      <c r="F1885" s="4" t="s">
        <v>131</v>
      </c>
      <c r="G1885" s="11" t="s">
        <v>177</v>
      </c>
      <c r="H1885" s="9" t="s">
        <v>165</v>
      </c>
      <c r="I1885" s="9" t="s">
        <v>93</v>
      </c>
      <c r="J1885" s="9" t="s">
        <v>110</v>
      </c>
      <c r="K1885" s="9">
        <v>11</v>
      </c>
      <c r="L1885" s="4" t="str">
        <f t="shared" si="116"/>
        <v>10-15</v>
      </c>
      <c r="M1885" s="9" t="s">
        <v>94</v>
      </c>
      <c r="N1885" s="9">
        <v>6</v>
      </c>
      <c r="O1885" s="4" t="s">
        <v>62</v>
      </c>
      <c r="P1885" s="12" t="s">
        <v>63</v>
      </c>
      <c r="Q1885" s="35"/>
      <c r="R1885" s="35"/>
      <c r="S1885" s="35"/>
      <c r="T1885" s="35">
        <v>1</v>
      </c>
      <c r="U1885" s="35">
        <v>1</v>
      </c>
      <c r="V1885" s="35"/>
      <c r="W1885" s="35"/>
      <c r="X1885" s="35"/>
      <c r="Y1885" s="35"/>
      <c r="Z1885" s="35"/>
      <c r="AA1885" s="35"/>
      <c r="AB1885" s="35"/>
      <c r="AC1885" s="35"/>
      <c r="AD1885" s="35"/>
      <c r="AE1885" s="4">
        <f t="shared" si="117"/>
        <v>30</v>
      </c>
      <c r="AF1885" s="8">
        <f t="shared" si="118"/>
        <v>2</v>
      </c>
      <c r="AG1885" s="8">
        <v>1039.4000000000001</v>
      </c>
      <c r="AH1885" s="4">
        <f t="shared" si="119"/>
        <v>0.05</v>
      </c>
      <c r="AI1885" s="4">
        <f t="shared" si="119"/>
        <v>25.985000000000003</v>
      </c>
      <c r="AK1885" s="10">
        <f>R1885*(0.0114*(7.5^3.128))+S1885*(0.0114*(15^3.128))+T1885*(0.0114*(25^3.128))+U1885*(0.0114*(35^3.128))</f>
        <v>1039.4028767419461</v>
      </c>
    </row>
    <row r="1886" spans="1:37" s="13" customFormat="1" ht="12.75" customHeight="1">
      <c r="A1886" s="9">
        <v>143</v>
      </c>
      <c r="B1886" s="6">
        <v>8</v>
      </c>
      <c r="C1886" s="9">
        <v>2</v>
      </c>
      <c r="D1886" s="34">
        <v>39492</v>
      </c>
      <c r="E1886" s="6" t="s">
        <v>73</v>
      </c>
      <c r="F1886" s="4" t="s">
        <v>131</v>
      </c>
      <c r="G1886" s="11" t="s">
        <v>177</v>
      </c>
      <c r="H1886" s="9" t="s">
        <v>165</v>
      </c>
      <c r="I1886" s="9" t="s">
        <v>93</v>
      </c>
      <c r="J1886" s="9" t="s">
        <v>110</v>
      </c>
      <c r="K1886" s="9">
        <v>11</v>
      </c>
      <c r="L1886" s="4" t="str">
        <f t="shared" si="116"/>
        <v>10-15</v>
      </c>
      <c r="M1886" s="9" t="s">
        <v>94</v>
      </c>
      <c r="N1886" s="9">
        <v>7</v>
      </c>
      <c r="O1886" s="4" t="s">
        <v>98</v>
      </c>
      <c r="P1886" s="6" t="s">
        <v>81</v>
      </c>
      <c r="Q1886" s="35"/>
      <c r="R1886" s="35"/>
      <c r="S1886" s="35"/>
      <c r="T1886" s="35"/>
      <c r="U1886" s="35">
        <v>1</v>
      </c>
      <c r="V1886" s="35"/>
      <c r="W1886" s="35"/>
      <c r="X1886" s="35"/>
      <c r="Y1886" s="35"/>
      <c r="Z1886" s="35"/>
      <c r="AA1886" s="35"/>
      <c r="AB1886" s="35"/>
      <c r="AC1886" s="35"/>
      <c r="AD1886" s="35"/>
      <c r="AE1886" s="4">
        <f t="shared" si="117"/>
        <v>35</v>
      </c>
      <c r="AF1886" s="8">
        <f t="shared" si="118"/>
        <v>1</v>
      </c>
      <c r="AG1886" s="8">
        <v>452.66</v>
      </c>
      <c r="AH1886" s="4">
        <f t="shared" si="119"/>
        <v>2.5000000000000001E-2</v>
      </c>
      <c r="AI1886" s="4">
        <f t="shared" si="119"/>
        <v>11.316500000000001</v>
      </c>
      <c r="AJ1886" s="4"/>
      <c r="AK1886" s="10">
        <f>R1886*(0.0135*((7.5/1.14)^3.043))+S1886*(0.0135*((15/1.14)^3.043))+T1886*(0.0135*((25/1.14)^3.043))+U1886*(0.0135*((35/1.14)^3.043))+V1886*(0.0135*((45/1.14)^3.043))</f>
        <v>452.65921385260106</v>
      </c>
    </row>
    <row r="1887" spans="1:37" ht="12.75" customHeight="1">
      <c r="A1887" s="9">
        <v>143</v>
      </c>
      <c r="B1887" s="6">
        <v>8</v>
      </c>
      <c r="C1887" s="9">
        <v>2</v>
      </c>
      <c r="D1887" s="34">
        <v>39492</v>
      </c>
      <c r="E1887" s="6" t="s">
        <v>73</v>
      </c>
      <c r="F1887" s="4" t="s">
        <v>131</v>
      </c>
      <c r="G1887" s="11" t="s">
        <v>177</v>
      </c>
      <c r="H1887" s="9" t="s">
        <v>165</v>
      </c>
      <c r="I1887" s="9" t="s">
        <v>93</v>
      </c>
      <c r="J1887" s="9" t="s">
        <v>110</v>
      </c>
      <c r="K1887" s="9">
        <v>11</v>
      </c>
      <c r="L1887" s="4" t="str">
        <f t="shared" si="116"/>
        <v>10-15</v>
      </c>
      <c r="M1887" s="9" t="s">
        <v>94</v>
      </c>
      <c r="N1887" s="9">
        <v>8</v>
      </c>
      <c r="O1887" s="4" t="s">
        <v>72</v>
      </c>
      <c r="P1887" s="6" t="s">
        <v>46</v>
      </c>
      <c r="Q1887" s="35"/>
      <c r="R1887" s="35">
        <v>5</v>
      </c>
      <c r="S1887" s="35"/>
      <c r="T1887" s="35"/>
      <c r="U1887" s="35"/>
      <c r="V1887" s="35"/>
      <c r="W1887" s="35"/>
      <c r="X1887" s="35"/>
      <c r="Y1887" s="35"/>
      <c r="Z1887" s="35"/>
      <c r="AA1887" s="35"/>
      <c r="AB1887" s="35"/>
      <c r="AC1887" s="35"/>
      <c r="AD1887" s="35"/>
      <c r="AE1887" s="4">
        <f t="shared" si="117"/>
        <v>7.5</v>
      </c>
      <c r="AF1887" s="8">
        <f t="shared" si="118"/>
        <v>5</v>
      </c>
      <c r="AG1887" s="8">
        <v>29.03</v>
      </c>
      <c r="AH1887" s="4">
        <f t="shared" si="119"/>
        <v>0.125</v>
      </c>
      <c r="AI1887" s="4">
        <f t="shared" si="119"/>
        <v>0.72575000000000001</v>
      </c>
      <c r="AK1887" s="10">
        <f>Q1887*(0.0128*(2.5^3.036))+R1887*(0.0128*(7.5^3.036))+S1887*(0.0128*(15^3.036))</f>
        <v>29.03126564000193</v>
      </c>
    </row>
    <row r="1888" spans="1:37" ht="12.75" customHeight="1">
      <c r="A1888" s="9">
        <v>143</v>
      </c>
      <c r="B1888" s="6">
        <v>8</v>
      </c>
      <c r="C1888" s="9">
        <v>2</v>
      </c>
      <c r="D1888" s="34">
        <v>39492</v>
      </c>
      <c r="E1888" s="6" t="s">
        <v>73</v>
      </c>
      <c r="F1888" s="4" t="s">
        <v>131</v>
      </c>
      <c r="G1888" s="11" t="s">
        <v>177</v>
      </c>
      <c r="H1888" s="9" t="s">
        <v>165</v>
      </c>
      <c r="I1888" s="9" t="s">
        <v>93</v>
      </c>
      <c r="J1888" s="9" t="s">
        <v>110</v>
      </c>
      <c r="K1888" s="9">
        <v>11</v>
      </c>
      <c r="L1888" s="4" t="str">
        <f t="shared" si="116"/>
        <v>10-15</v>
      </c>
      <c r="M1888" s="9" t="s">
        <v>94</v>
      </c>
      <c r="N1888" s="9">
        <v>9</v>
      </c>
      <c r="O1888" s="12" t="s">
        <v>71</v>
      </c>
      <c r="P1888" s="6" t="s">
        <v>46</v>
      </c>
      <c r="Q1888" s="35">
        <v>1</v>
      </c>
      <c r="R1888" s="35"/>
      <c r="S1888" s="35"/>
      <c r="T1888" s="35"/>
      <c r="U1888" s="35"/>
      <c r="V1888" s="35"/>
      <c r="W1888" s="35"/>
      <c r="X1888" s="35"/>
      <c r="Y1888" s="35"/>
      <c r="Z1888" s="35"/>
      <c r="AA1888" s="35"/>
      <c r="AB1888" s="35"/>
      <c r="AC1888" s="35"/>
      <c r="AD1888" s="35"/>
      <c r="AE1888" s="4">
        <f t="shared" si="117"/>
        <v>2.5</v>
      </c>
      <c r="AF1888" s="8">
        <f t="shared" si="118"/>
        <v>1</v>
      </c>
      <c r="AG1888" s="8">
        <v>0.14000000000000001</v>
      </c>
      <c r="AH1888" s="4">
        <f t="shared" si="119"/>
        <v>2.5000000000000001E-2</v>
      </c>
      <c r="AI1888" s="4">
        <f t="shared" si="119"/>
        <v>3.5000000000000005E-3</v>
      </c>
      <c r="AK1888" s="10">
        <f>Q1888*(0.0089*(2.5^3))+R1888*(0.0089*(7.5^3))</f>
        <v>0.13906250000000001</v>
      </c>
    </row>
    <row r="1889" spans="1:37" ht="12.75" customHeight="1">
      <c r="A1889" s="9">
        <v>144</v>
      </c>
      <c r="B1889" s="6">
        <v>8</v>
      </c>
      <c r="C1889" s="9">
        <v>2</v>
      </c>
      <c r="D1889" s="34">
        <v>39492</v>
      </c>
      <c r="E1889" s="6" t="s">
        <v>73</v>
      </c>
      <c r="F1889" s="4" t="s">
        <v>131</v>
      </c>
      <c r="G1889" s="11" t="s">
        <v>177</v>
      </c>
      <c r="H1889" s="9" t="s">
        <v>165</v>
      </c>
      <c r="I1889" s="9" t="s">
        <v>151</v>
      </c>
      <c r="J1889" s="9" t="s">
        <v>110</v>
      </c>
      <c r="K1889" s="9">
        <v>8</v>
      </c>
      <c r="L1889" s="4" t="str">
        <f t="shared" si="116"/>
        <v>5-10</v>
      </c>
      <c r="M1889" s="9" t="s">
        <v>42</v>
      </c>
      <c r="N1889" s="9">
        <v>1</v>
      </c>
      <c r="O1889" s="6" t="s">
        <v>79</v>
      </c>
      <c r="P1889" s="12" t="s">
        <v>54</v>
      </c>
      <c r="Q1889" s="35"/>
      <c r="R1889" s="35"/>
      <c r="S1889" s="35"/>
      <c r="T1889" s="35">
        <v>3</v>
      </c>
      <c r="U1889" s="35"/>
      <c r="V1889" s="35"/>
      <c r="W1889" s="35"/>
      <c r="X1889" s="35"/>
      <c r="Y1889" s="35"/>
      <c r="Z1889" s="35"/>
      <c r="AA1889" s="35"/>
      <c r="AB1889" s="35"/>
      <c r="AC1889" s="35"/>
      <c r="AD1889" s="35"/>
      <c r="AE1889" s="4">
        <f t="shared" si="117"/>
        <v>25</v>
      </c>
      <c r="AF1889" s="8">
        <f t="shared" si="118"/>
        <v>3</v>
      </c>
      <c r="AG1889" s="8">
        <v>953.59</v>
      </c>
      <c r="AH1889" s="4">
        <f t="shared" si="119"/>
        <v>7.4999999999999997E-2</v>
      </c>
      <c r="AI1889" s="4">
        <f t="shared" si="119"/>
        <v>23.839750000000002</v>
      </c>
      <c r="AK1889" s="10">
        <f>Q1889*(0.024*(2.5^2.93))+R1889*(0.024*(7.5^2.93))+S1889*(0.0225*((15/1.03416)^3))+T1889*(0.0225*((25/1.03416)^3))+U1889*(0.0225*((35/1.03416)^3))</f>
        <v>953.58759203701663</v>
      </c>
    </row>
    <row r="1890" spans="1:37" ht="12.75" customHeight="1">
      <c r="A1890" s="9">
        <v>144</v>
      </c>
      <c r="B1890" s="6">
        <v>8</v>
      </c>
      <c r="C1890" s="9">
        <v>2</v>
      </c>
      <c r="D1890" s="34">
        <v>39492</v>
      </c>
      <c r="E1890" s="6" t="s">
        <v>73</v>
      </c>
      <c r="F1890" s="4" t="s">
        <v>131</v>
      </c>
      <c r="G1890" s="11" t="s">
        <v>177</v>
      </c>
      <c r="H1890" s="9" t="s">
        <v>165</v>
      </c>
      <c r="I1890" s="9" t="s">
        <v>151</v>
      </c>
      <c r="J1890" s="9" t="s">
        <v>110</v>
      </c>
      <c r="K1890" s="9">
        <v>8</v>
      </c>
      <c r="L1890" s="4" t="str">
        <f t="shared" si="116"/>
        <v>5-10</v>
      </c>
      <c r="M1890" s="9" t="s">
        <v>42</v>
      </c>
      <c r="N1890" s="9">
        <v>2</v>
      </c>
      <c r="O1890" s="4" t="s">
        <v>69</v>
      </c>
      <c r="P1890" s="12" t="s">
        <v>48</v>
      </c>
      <c r="Q1890" s="35"/>
      <c r="R1890" s="35"/>
      <c r="S1890" s="35">
        <v>3</v>
      </c>
      <c r="T1890" s="35"/>
      <c r="U1890" s="35"/>
      <c r="V1890" s="35"/>
      <c r="W1890" s="35"/>
      <c r="X1890" s="35"/>
      <c r="Y1890" s="35"/>
      <c r="Z1890" s="35"/>
      <c r="AA1890" s="35"/>
      <c r="AB1890" s="35"/>
      <c r="AC1890" s="35"/>
      <c r="AD1890" s="35"/>
      <c r="AE1890" s="4">
        <f t="shared" si="117"/>
        <v>15</v>
      </c>
      <c r="AF1890" s="8">
        <f t="shared" si="118"/>
        <v>3</v>
      </c>
      <c r="AG1890" s="8">
        <v>328.4</v>
      </c>
      <c r="AH1890" s="4">
        <f t="shared" si="119"/>
        <v>7.4999999999999997E-2</v>
      </c>
      <c r="AI1890" s="4">
        <f t="shared" si="119"/>
        <v>8.2099999999999991</v>
      </c>
      <c r="AK1890" s="10">
        <f>Q1890*(0.029*(2.5^2.98))+R1890*(0.029*(7.5^2.98))+S1890*(0.0222*(15^3.14))</f>
        <v>328.39821102842569</v>
      </c>
    </row>
    <row r="1891" spans="1:37" ht="12.75" customHeight="1">
      <c r="A1891" s="9">
        <v>144</v>
      </c>
      <c r="B1891" s="6">
        <v>8</v>
      </c>
      <c r="C1891" s="9">
        <v>2</v>
      </c>
      <c r="D1891" s="34">
        <v>39492</v>
      </c>
      <c r="E1891" s="6" t="s">
        <v>73</v>
      </c>
      <c r="F1891" s="4" t="s">
        <v>131</v>
      </c>
      <c r="G1891" s="11" t="s">
        <v>177</v>
      </c>
      <c r="H1891" s="9" t="s">
        <v>165</v>
      </c>
      <c r="I1891" s="9" t="s">
        <v>151</v>
      </c>
      <c r="J1891" s="9" t="s">
        <v>110</v>
      </c>
      <c r="K1891" s="9">
        <v>8</v>
      </c>
      <c r="L1891" s="4" t="str">
        <f t="shared" si="116"/>
        <v>5-10</v>
      </c>
      <c r="M1891" s="9" t="s">
        <v>42</v>
      </c>
      <c r="N1891" s="9">
        <v>3</v>
      </c>
      <c r="O1891" s="4" t="s">
        <v>59</v>
      </c>
      <c r="P1891" s="6" t="s">
        <v>46</v>
      </c>
      <c r="Q1891" s="35"/>
      <c r="R1891" s="35">
        <v>2</v>
      </c>
      <c r="S1891" s="35"/>
      <c r="T1891" s="35"/>
      <c r="U1891" s="35"/>
      <c r="V1891" s="35"/>
      <c r="W1891" s="35"/>
      <c r="X1891" s="35"/>
      <c r="Y1891" s="35"/>
      <c r="Z1891" s="35"/>
      <c r="AA1891" s="35"/>
      <c r="AB1891" s="35"/>
      <c r="AC1891" s="35"/>
      <c r="AD1891" s="35"/>
      <c r="AE1891" s="4">
        <f t="shared" si="117"/>
        <v>7.5</v>
      </c>
      <c r="AF1891" s="8">
        <f t="shared" si="118"/>
        <v>2</v>
      </c>
      <c r="AG1891" s="8">
        <v>9.0399999999999991</v>
      </c>
      <c r="AH1891" s="4">
        <f t="shared" si="119"/>
        <v>0.05</v>
      </c>
      <c r="AI1891" s="4">
        <f t="shared" si="119"/>
        <v>0.22599999999999998</v>
      </c>
      <c r="AK1891" s="10">
        <f>Q1891*(0.0093*(2.5^3.07))+R1891*(0.0093*(7.5^3.07))+S1891*(0.0093*(15^3.07))+T1891*(0.0126*(25^3.0673))</f>
        <v>9.0354757121179148</v>
      </c>
    </row>
    <row r="1892" spans="1:37" s="13" customFormat="1" ht="12.75" customHeight="1">
      <c r="A1892" s="9">
        <v>144</v>
      </c>
      <c r="B1892" s="6">
        <v>8</v>
      </c>
      <c r="C1892" s="9">
        <v>2</v>
      </c>
      <c r="D1892" s="34">
        <v>39492</v>
      </c>
      <c r="E1892" s="6" t="s">
        <v>73</v>
      </c>
      <c r="F1892" s="4" t="s">
        <v>131</v>
      </c>
      <c r="G1892" s="11" t="s">
        <v>177</v>
      </c>
      <c r="H1892" s="9" t="s">
        <v>165</v>
      </c>
      <c r="I1892" s="9" t="s">
        <v>151</v>
      </c>
      <c r="J1892" s="9" t="s">
        <v>110</v>
      </c>
      <c r="K1892" s="9">
        <v>8</v>
      </c>
      <c r="L1892" s="4" t="str">
        <f t="shared" si="116"/>
        <v>5-10</v>
      </c>
      <c r="M1892" s="9" t="s">
        <v>42</v>
      </c>
      <c r="N1892" s="9">
        <v>4</v>
      </c>
      <c r="O1892" s="6" t="s">
        <v>53</v>
      </c>
      <c r="P1892" s="12" t="s">
        <v>54</v>
      </c>
      <c r="Q1892" s="35"/>
      <c r="R1892" s="35"/>
      <c r="S1892" s="35"/>
      <c r="T1892" s="35">
        <v>1</v>
      </c>
      <c r="U1892" s="35"/>
      <c r="V1892" s="35"/>
      <c r="W1892" s="35"/>
      <c r="X1892" s="35"/>
      <c r="Y1892" s="35"/>
      <c r="Z1892" s="35"/>
      <c r="AA1892" s="35"/>
      <c r="AB1892" s="35"/>
      <c r="AC1892" s="35"/>
      <c r="AD1892" s="35"/>
      <c r="AE1892" s="4">
        <f t="shared" si="117"/>
        <v>25</v>
      </c>
      <c r="AF1892" s="8">
        <f t="shared" si="118"/>
        <v>1</v>
      </c>
      <c r="AG1892" s="8">
        <v>256.24</v>
      </c>
      <c r="AH1892" s="4">
        <f t="shared" si="119"/>
        <v>2.5000000000000001E-2</v>
      </c>
      <c r="AI1892" s="4">
        <f t="shared" si="119"/>
        <v>6.4060000000000006</v>
      </c>
      <c r="AJ1892" s="4"/>
      <c r="AK1892" s="10">
        <f>Q1892*(0.026*(2.5^2.87))+R1892*(0.026*(7.5^2.87))+S1892*(0.0236*((15/1.1)^2.975))+T1892*(0.0236*((25/1.1)^2.975))+U1892*(0.0236*((35/1.1)^2.975))</f>
        <v>256.23608514741147</v>
      </c>
    </row>
    <row r="1893" spans="1:37" s="13" customFormat="1" ht="12.75" customHeight="1">
      <c r="A1893" s="9">
        <v>144</v>
      </c>
      <c r="B1893" s="6">
        <v>8</v>
      </c>
      <c r="C1893" s="9">
        <v>2</v>
      </c>
      <c r="D1893" s="34">
        <v>39492</v>
      </c>
      <c r="E1893" s="6" t="s">
        <v>73</v>
      </c>
      <c r="F1893" s="4" t="s">
        <v>131</v>
      </c>
      <c r="G1893" s="11" t="s">
        <v>177</v>
      </c>
      <c r="H1893" s="9" t="s">
        <v>165</v>
      </c>
      <c r="I1893" s="9" t="s">
        <v>151</v>
      </c>
      <c r="J1893" s="9" t="s">
        <v>110</v>
      </c>
      <c r="K1893" s="9">
        <v>8</v>
      </c>
      <c r="L1893" s="4" t="str">
        <f t="shared" si="116"/>
        <v>5-10</v>
      </c>
      <c r="M1893" s="9" t="s">
        <v>42</v>
      </c>
      <c r="N1893" s="9">
        <v>5</v>
      </c>
      <c r="O1893" s="4" t="s">
        <v>83</v>
      </c>
      <c r="P1893" s="6" t="s">
        <v>84</v>
      </c>
      <c r="Q1893" s="35"/>
      <c r="R1893" s="35">
        <v>2</v>
      </c>
      <c r="S1893" s="35"/>
      <c r="T1893" s="35"/>
      <c r="U1893" s="35"/>
      <c r="V1893" s="35"/>
      <c r="W1893" s="35"/>
      <c r="X1893" s="35"/>
      <c r="Y1893" s="35"/>
      <c r="Z1893" s="35"/>
      <c r="AA1893" s="35"/>
      <c r="AB1893" s="35"/>
      <c r="AC1893" s="35"/>
      <c r="AD1893" s="35"/>
      <c r="AE1893" s="4">
        <f t="shared" si="117"/>
        <v>7.5</v>
      </c>
      <c r="AF1893" s="8">
        <f t="shared" si="118"/>
        <v>2</v>
      </c>
      <c r="AG1893" s="8">
        <v>24.61</v>
      </c>
      <c r="AH1893" s="4">
        <f t="shared" si="119"/>
        <v>0.05</v>
      </c>
      <c r="AI1893" s="4">
        <f t="shared" si="119"/>
        <v>0.61524999999999996</v>
      </c>
      <c r="AJ1893" s="4"/>
      <c r="AK1893" s="10">
        <f>Q1893*(0.0349*(2.5^2.9109))+R1893*(0.0349*(7.5^2.9109))+S1893*(0.0349*(15^2.9109))</f>
        <v>24.60771307139456</v>
      </c>
    </row>
    <row r="1894" spans="1:37" ht="12.75" customHeight="1">
      <c r="A1894" s="9">
        <v>144</v>
      </c>
      <c r="B1894" s="6">
        <v>8</v>
      </c>
      <c r="C1894" s="9">
        <v>2</v>
      </c>
      <c r="D1894" s="34">
        <v>39492</v>
      </c>
      <c r="E1894" s="6" t="s">
        <v>73</v>
      </c>
      <c r="F1894" s="4" t="s">
        <v>131</v>
      </c>
      <c r="G1894" s="11" t="s">
        <v>177</v>
      </c>
      <c r="H1894" s="9" t="s">
        <v>165</v>
      </c>
      <c r="I1894" s="9" t="s">
        <v>151</v>
      </c>
      <c r="J1894" s="9" t="s">
        <v>110</v>
      </c>
      <c r="K1894" s="9">
        <v>8</v>
      </c>
      <c r="L1894" s="4" t="str">
        <f t="shared" si="116"/>
        <v>5-10</v>
      </c>
      <c r="M1894" s="9" t="s">
        <v>42</v>
      </c>
      <c r="N1894" s="9">
        <v>6</v>
      </c>
      <c r="O1894" s="12" t="s">
        <v>134</v>
      </c>
      <c r="P1894" s="12" t="s">
        <v>56</v>
      </c>
      <c r="Q1894" s="35"/>
      <c r="R1894" s="35"/>
      <c r="S1894" s="35"/>
      <c r="T1894" s="35">
        <v>1</v>
      </c>
      <c r="U1894" s="35"/>
      <c r="V1894" s="35"/>
      <c r="W1894" s="35"/>
      <c r="X1894" s="35"/>
      <c r="Y1894" s="35"/>
      <c r="Z1894" s="35"/>
      <c r="AA1894" s="35"/>
      <c r="AB1894" s="35"/>
      <c r="AC1894" s="35"/>
      <c r="AD1894" s="35"/>
      <c r="AE1894" s="4">
        <f t="shared" si="117"/>
        <v>25</v>
      </c>
      <c r="AF1894" s="8">
        <f t="shared" si="118"/>
        <v>1</v>
      </c>
      <c r="AG1894" s="8">
        <v>261.42</v>
      </c>
      <c r="AH1894" s="4">
        <f t="shared" si="119"/>
        <v>2.5000000000000001E-2</v>
      </c>
      <c r="AI1894" s="4">
        <f t="shared" si="119"/>
        <v>6.5355000000000008</v>
      </c>
      <c r="AK1894" s="10">
        <f>R1894*(0.0683*(7.5^2.563))+S1894*(0.0683*(15^2.563))+T1894*(0.0683*(25^2.563))</f>
        <v>261.42128550317625</v>
      </c>
    </row>
    <row r="1895" spans="1:37" ht="12.75" customHeight="1">
      <c r="A1895" s="9">
        <v>144</v>
      </c>
      <c r="B1895" s="6">
        <v>8</v>
      </c>
      <c r="C1895" s="9">
        <v>2</v>
      </c>
      <c r="D1895" s="34">
        <v>39492</v>
      </c>
      <c r="E1895" s="6" t="s">
        <v>73</v>
      </c>
      <c r="F1895" s="4" t="s">
        <v>131</v>
      </c>
      <c r="G1895" s="11" t="s">
        <v>177</v>
      </c>
      <c r="H1895" s="9" t="s">
        <v>165</v>
      </c>
      <c r="I1895" s="9" t="s">
        <v>151</v>
      </c>
      <c r="J1895" s="9" t="s">
        <v>110</v>
      </c>
      <c r="K1895" s="9">
        <v>8</v>
      </c>
      <c r="L1895" s="4" t="str">
        <f t="shared" si="116"/>
        <v>5-10</v>
      </c>
      <c r="M1895" s="9" t="s">
        <v>42</v>
      </c>
      <c r="N1895" s="9">
        <v>7</v>
      </c>
      <c r="O1895" s="4" t="s">
        <v>77</v>
      </c>
      <c r="P1895" s="6" t="s">
        <v>48</v>
      </c>
      <c r="Q1895" s="35"/>
      <c r="R1895" s="35"/>
      <c r="S1895" s="35"/>
      <c r="T1895" s="35">
        <v>1</v>
      </c>
      <c r="U1895" s="35"/>
      <c r="V1895" s="35"/>
      <c r="W1895" s="35"/>
      <c r="X1895" s="35"/>
      <c r="Y1895" s="35"/>
      <c r="Z1895" s="35"/>
      <c r="AA1895" s="35"/>
      <c r="AB1895" s="35"/>
      <c r="AC1895" s="35"/>
      <c r="AD1895" s="35"/>
      <c r="AE1895" s="4">
        <f t="shared" si="117"/>
        <v>25</v>
      </c>
      <c r="AF1895" s="8">
        <f t="shared" si="118"/>
        <v>1</v>
      </c>
      <c r="AG1895" s="8">
        <v>423.41</v>
      </c>
      <c r="AH1895" s="4">
        <f t="shared" si="119"/>
        <v>2.5000000000000001E-2</v>
      </c>
      <c r="AI1895" s="4">
        <f t="shared" si="119"/>
        <v>10.58525</v>
      </c>
      <c r="AJ1895" s="13"/>
      <c r="AK1895" s="10">
        <f>R1895*(0.0428*(7.5^2.858))+S1895*(0.0428*(15^2.858))+T1895*(0.0428*(25^2.858))+U1895*(0.0428*(35^2.858))</f>
        <v>423.40532317837847</v>
      </c>
    </row>
    <row r="1896" spans="1:37" ht="12.75" customHeight="1">
      <c r="A1896" s="9">
        <v>144</v>
      </c>
      <c r="B1896" s="6">
        <v>8</v>
      </c>
      <c r="C1896" s="9">
        <v>2</v>
      </c>
      <c r="D1896" s="34">
        <v>39492</v>
      </c>
      <c r="E1896" s="6" t="s">
        <v>73</v>
      </c>
      <c r="F1896" s="4" t="s">
        <v>131</v>
      </c>
      <c r="G1896" s="11" t="s">
        <v>177</v>
      </c>
      <c r="H1896" s="9" t="s">
        <v>165</v>
      </c>
      <c r="I1896" s="9" t="s">
        <v>151</v>
      </c>
      <c r="J1896" s="9" t="s">
        <v>110</v>
      </c>
      <c r="K1896" s="9">
        <v>8</v>
      </c>
      <c r="L1896" s="4" t="str">
        <f t="shared" si="116"/>
        <v>5-10</v>
      </c>
      <c r="M1896" s="9" t="s">
        <v>42</v>
      </c>
      <c r="N1896" s="9">
        <v>8</v>
      </c>
      <c r="O1896" s="4" t="s">
        <v>98</v>
      </c>
      <c r="P1896" s="6" t="s">
        <v>81</v>
      </c>
      <c r="Q1896" s="35"/>
      <c r="R1896" s="35"/>
      <c r="S1896" s="35"/>
      <c r="T1896" s="35"/>
      <c r="U1896" s="35">
        <v>1</v>
      </c>
      <c r="V1896" s="35"/>
      <c r="W1896" s="35"/>
      <c r="X1896" s="35"/>
      <c r="Y1896" s="35"/>
      <c r="Z1896" s="35"/>
      <c r="AA1896" s="35"/>
      <c r="AB1896" s="35"/>
      <c r="AC1896" s="35"/>
      <c r="AD1896" s="35"/>
      <c r="AE1896" s="4">
        <f t="shared" si="117"/>
        <v>35</v>
      </c>
      <c r="AF1896" s="8">
        <f t="shared" si="118"/>
        <v>1</v>
      </c>
      <c r="AG1896" s="8">
        <v>452.66</v>
      </c>
      <c r="AH1896" s="4">
        <f t="shared" si="119"/>
        <v>2.5000000000000001E-2</v>
      </c>
      <c r="AI1896" s="4">
        <f t="shared" si="119"/>
        <v>11.316500000000001</v>
      </c>
      <c r="AJ1896" s="9"/>
      <c r="AK1896" s="10">
        <f>R1896*(0.0135*((7.5/1.14)^3.043))+S1896*(0.0135*((15/1.14)^3.043))+T1896*(0.0135*((25/1.14)^3.043))+U1896*(0.0135*((35/1.14)^3.043))+V1896*(0.0135*((45/1.14)^3.043))</f>
        <v>452.65921385260106</v>
      </c>
    </row>
    <row r="1897" spans="1:37" ht="12.75" customHeight="1">
      <c r="A1897" s="9">
        <v>144</v>
      </c>
      <c r="B1897" s="6">
        <v>8</v>
      </c>
      <c r="C1897" s="9">
        <v>2</v>
      </c>
      <c r="D1897" s="34">
        <v>39492</v>
      </c>
      <c r="E1897" s="6" t="s">
        <v>73</v>
      </c>
      <c r="F1897" s="4" t="s">
        <v>131</v>
      </c>
      <c r="G1897" s="11" t="s">
        <v>177</v>
      </c>
      <c r="H1897" s="9" t="s">
        <v>165</v>
      </c>
      <c r="I1897" s="9" t="s">
        <v>151</v>
      </c>
      <c r="J1897" s="9" t="s">
        <v>110</v>
      </c>
      <c r="K1897" s="9">
        <v>8</v>
      </c>
      <c r="L1897" s="4" t="str">
        <f t="shared" si="116"/>
        <v>5-10</v>
      </c>
      <c r="M1897" s="9" t="s">
        <v>42</v>
      </c>
      <c r="N1897" s="9">
        <v>9</v>
      </c>
      <c r="O1897" s="4" t="s">
        <v>89</v>
      </c>
      <c r="P1897" s="4" t="s">
        <v>56</v>
      </c>
      <c r="Q1897" s="35"/>
      <c r="R1897" s="35"/>
      <c r="S1897" s="35">
        <v>1</v>
      </c>
      <c r="T1897" s="35"/>
      <c r="U1897" s="35"/>
      <c r="V1897" s="35"/>
      <c r="W1897" s="35"/>
      <c r="X1897" s="35"/>
      <c r="Y1897" s="35"/>
      <c r="Z1897" s="35"/>
      <c r="AA1897" s="35"/>
      <c r="AB1897" s="35"/>
      <c r="AC1897" s="35"/>
      <c r="AD1897" s="35"/>
      <c r="AE1897" s="4">
        <f t="shared" si="117"/>
        <v>15</v>
      </c>
      <c r="AF1897" s="8">
        <f t="shared" si="118"/>
        <v>1</v>
      </c>
      <c r="AG1897" s="8">
        <v>72.010000000000005</v>
      </c>
      <c r="AH1897" s="4">
        <f t="shared" si="119"/>
        <v>2.5000000000000001E-2</v>
      </c>
      <c r="AI1897" s="4">
        <f t="shared" si="119"/>
        <v>1.8002500000000001</v>
      </c>
      <c r="AK1897" s="10">
        <f>R1897*(0.0246*(7.5^2.85))+S1897*(0.0227*((15/1.13204)^3.12))+T1897*(0.0227*((25/1.13204)^3.12))</f>
        <v>72.008183380890259</v>
      </c>
    </row>
    <row r="1898" spans="1:37" ht="12.75" customHeight="1">
      <c r="A1898" s="9">
        <v>144</v>
      </c>
      <c r="B1898" s="6">
        <v>8</v>
      </c>
      <c r="C1898" s="9">
        <v>2</v>
      </c>
      <c r="D1898" s="34">
        <v>39492</v>
      </c>
      <c r="E1898" s="6" t="s">
        <v>73</v>
      </c>
      <c r="F1898" s="4" t="s">
        <v>131</v>
      </c>
      <c r="G1898" s="11" t="s">
        <v>177</v>
      </c>
      <c r="H1898" s="9" t="s">
        <v>165</v>
      </c>
      <c r="I1898" s="9" t="s">
        <v>151</v>
      </c>
      <c r="J1898" s="9" t="s">
        <v>110</v>
      </c>
      <c r="K1898" s="9">
        <v>8</v>
      </c>
      <c r="L1898" s="4" t="str">
        <f t="shared" si="116"/>
        <v>5-10</v>
      </c>
      <c r="M1898" s="9" t="s">
        <v>42</v>
      </c>
      <c r="N1898" s="9">
        <v>10</v>
      </c>
      <c r="O1898" s="12" t="s">
        <v>71</v>
      </c>
      <c r="P1898" s="6" t="s">
        <v>46</v>
      </c>
      <c r="Q1898" s="35">
        <v>11</v>
      </c>
      <c r="R1898" s="35"/>
      <c r="S1898" s="35"/>
      <c r="T1898" s="35"/>
      <c r="U1898" s="35"/>
      <c r="V1898" s="35"/>
      <c r="W1898" s="35"/>
      <c r="X1898" s="35"/>
      <c r="Y1898" s="35"/>
      <c r="Z1898" s="35"/>
      <c r="AA1898" s="35"/>
      <c r="AB1898" s="35"/>
      <c r="AC1898" s="35"/>
      <c r="AD1898" s="35"/>
      <c r="AE1898" s="4">
        <f t="shared" si="117"/>
        <v>2.5</v>
      </c>
      <c r="AF1898" s="8">
        <f t="shared" si="118"/>
        <v>11</v>
      </c>
      <c r="AG1898" s="8">
        <v>1.53</v>
      </c>
      <c r="AH1898" s="4">
        <f t="shared" si="119"/>
        <v>0.27500000000000002</v>
      </c>
      <c r="AI1898" s="4">
        <f t="shared" si="119"/>
        <v>3.8249999999999999E-2</v>
      </c>
      <c r="AK1898" s="10">
        <f>Q1898*(0.0089*(2.5^3))+R1898*(0.0089*(7.5^3))</f>
        <v>1.5296875000000001</v>
      </c>
    </row>
    <row r="1899" spans="1:37" ht="12.75" customHeight="1">
      <c r="A1899" s="9">
        <v>144</v>
      </c>
      <c r="B1899" s="6">
        <v>8</v>
      </c>
      <c r="C1899" s="9">
        <v>2</v>
      </c>
      <c r="D1899" s="34">
        <v>39492</v>
      </c>
      <c r="E1899" s="6" t="s">
        <v>73</v>
      </c>
      <c r="F1899" s="4" t="s">
        <v>131</v>
      </c>
      <c r="G1899" s="11" t="s">
        <v>177</v>
      </c>
      <c r="H1899" s="9" t="s">
        <v>165</v>
      </c>
      <c r="I1899" s="9" t="s">
        <v>151</v>
      </c>
      <c r="J1899" s="9" t="s">
        <v>110</v>
      </c>
      <c r="K1899" s="9">
        <v>8</v>
      </c>
      <c r="L1899" s="4" t="str">
        <f t="shared" si="116"/>
        <v>5-10</v>
      </c>
      <c r="M1899" s="9" t="s">
        <v>42</v>
      </c>
      <c r="N1899" s="9">
        <v>11</v>
      </c>
      <c r="O1899" s="12" t="s">
        <v>55</v>
      </c>
      <c r="P1899" s="6" t="s">
        <v>56</v>
      </c>
      <c r="Q1899" s="35">
        <v>1</v>
      </c>
      <c r="R1899" s="35"/>
      <c r="S1899" s="35"/>
      <c r="T1899" s="35"/>
      <c r="U1899" s="35"/>
      <c r="V1899" s="35"/>
      <c r="W1899" s="35"/>
      <c r="X1899" s="35"/>
      <c r="Y1899" s="35"/>
      <c r="Z1899" s="35"/>
      <c r="AA1899" s="35"/>
      <c r="AB1899" s="35"/>
      <c r="AC1899" s="35"/>
      <c r="AD1899" s="35"/>
      <c r="AE1899" s="4">
        <f t="shared" si="117"/>
        <v>2.5</v>
      </c>
      <c r="AF1899" s="8">
        <f t="shared" si="118"/>
        <v>1</v>
      </c>
      <c r="AG1899" s="8">
        <v>0.17</v>
      </c>
      <c r="AH1899" s="4">
        <f t="shared" si="119"/>
        <v>2.5000000000000001E-2</v>
      </c>
      <c r="AI1899" s="4">
        <f t="shared" si="119"/>
        <v>4.2500000000000003E-3</v>
      </c>
      <c r="AK1899" s="10">
        <f>Q1899*(0.0109*(2.5^3.0249))+R1899*(0.0109*(7.5^3.0249))</f>
        <v>0.17424295598865394</v>
      </c>
    </row>
    <row r="1900" spans="1:37" s="13" customFormat="1" ht="12.75" customHeight="1">
      <c r="A1900" s="9">
        <v>144</v>
      </c>
      <c r="B1900" s="6">
        <v>8</v>
      </c>
      <c r="C1900" s="9">
        <v>2</v>
      </c>
      <c r="D1900" s="34">
        <v>39492</v>
      </c>
      <c r="E1900" s="6" t="s">
        <v>73</v>
      </c>
      <c r="F1900" s="4" t="s">
        <v>131</v>
      </c>
      <c r="G1900" s="11" t="s">
        <v>177</v>
      </c>
      <c r="H1900" s="9" t="s">
        <v>165</v>
      </c>
      <c r="I1900" s="9" t="s">
        <v>151</v>
      </c>
      <c r="J1900" s="9" t="s">
        <v>110</v>
      </c>
      <c r="K1900" s="9">
        <v>8</v>
      </c>
      <c r="L1900" s="4" t="str">
        <f t="shared" si="116"/>
        <v>5-10</v>
      </c>
      <c r="M1900" s="9" t="s">
        <v>42</v>
      </c>
      <c r="N1900" s="9">
        <v>12</v>
      </c>
      <c r="O1900" s="4" t="s">
        <v>72</v>
      </c>
      <c r="P1900" s="6" t="s">
        <v>46</v>
      </c>
      <c r="Q1900" s="35"/>
      <c r="R1900" s="35">
        <v>1</v>
      </c>
      <c r="S1900" s="35"/>
      <c r="T1900" s="35"/>
      <c r="U1900" s="35"/>
      <c r="V1900" s="35"/>
      <c r="W1900" s="35"/>
      <c r="X1900" s="35"/>
      <c r="Y1900" s="35"/>
      <c r="Z1900" s="35"/>
      <c r="AA1900" s="35"/>
      <c r="AB1900" s="35"/>
      <c r="AC1900" s="35"/>
      <c r="AD1900" s="35"/>
      <c r="AE1900" s="4">
        <f t="shared" si="117"/>
        <v>7.5</v>
      </c>
      <c r="AF1900" s="8">
        <f t="shared" si="118"/>
        <v>1</v>
      </c>
      <c r="AG1900" s="8">
        <v>5.81</v>
      </c>
      <c r="AH1900" s="4">
        <f t="shared" si="119"/>
        <v>2.5000000000000001E-2</v>
      </c>
      <c r="AI1900" s="4">
        <f t="shared" si="119"/>
        <v>0.14524999999999999</v>
      </c>
      <c r="AJ1900" s="4"/>
      <c r="AK1900" s="10">
        <f>Q1900*(0.0128*(2.5^3.036))+R1900*(0.0128*(7.5^3.036))+S1900*(0.0128*(15^3.036))</f>
        <v>5.8062531280003862</v>
      </c>
    </row>
    <row r="1901" spans="1:37" ht="12.75" customHeight="1">
      <c r="A1901" s="9">
        <v>145</v>
      </c>
      <c r="B1901" s="6">
        <v>8</v>
      </c>
      <c r="C1901" s="9">
        <v>2</v>
      </c>
      <c r="D1901" s="34">
        <v>39492</v>
      </c>
      <c r="E1901" s="6" t="s">
        <v>73</v>
      </c>
      <c r="F1901" s="4" t="s">
        <v>131</v>
      </c>
      <c r="G1901" s="11" t="s">
        <v>177</v>
      </c>
      <c r="H1901" s="9" t="s">
        <v>165</v>
      </c>
      <c r="I1901" s="9" t="s">
        <v>151</v>
      </c>
      <c r="J1901" s="9" t="s">
        <v>110</v>
      </c>
      <c r="K1901" s="9">
        <v>5</v>
      </c>
      <c r="L1901" s="4" t="str">
        <f t="shared" si="116"/>
        <v>0-5</v>
      </c>
      <c r="M1901" s="9" t="s">
        <v>42</v>
      </c>
      <c r="N1901" s="9">
        <v>1</v>
      </c>
      <c r="O1901" s="6" t="s">
        <v>53</v>
      </c>
      <c r="P1901" s="12" t="s">
        <v>54</v>
      </c>
      <c r="Q1901" s="35"/>
      <c r="R1901" s="35"/>
      <c r="S1901" s="35"/>
      <c r="T1901" s="35">
        <v>1</v>
      </c>
      <c r="U1901" s="35"/>
      <c r="V1901" s="35"/>
      <c r="W1901" s="35"/>
      <c r="X1901" s="35"/>
      <c r="Y1901" s="35"/>
      <c r="Z1901" s="35"/>
      <c r="AA1901" s="35"/>
      <c r="AB1901" s="35"/>
      <c r="AC1901" s="35"/>
      <c r="AD1901" s="35"/>
      <c r="AE1901" s="4">
        <f t="shared" si="117"/>
        <v>25</v>
      </c>
      <c r="AF1901" s="8">
        <f t="shared" si="118"/>
        <v>1</v>
      </c>
      <c r="AG1901" s="8">
        <v>256.24</v>
      </c>
      <c r="AH1901" s="4">
        <f t="shared" si="119"/>
        <v>2.5000000000000001E-2</v>
      </c>
      <c r="AI1901" s="4">
        <f t="shared" si="119"/>
        <v>6.4060000000000006</v>
      </c>
      <c r="AJ1901" s="13"/>
      <c r="AK1901" s="10">
        <f>Q1901*(0.026*(2.5^2.87))+R1901*(0.026*(7.5^2.87))+S1901*(0.0236*((15/1.1)^2.975))+T1901*(0.0236*((25/1.1)^2.975))+U1901*(0.0236*((35/1.1)^2.975))</f>
        <v>256.23608514741147</v>
      </c>
    </row>
    <row r="1902" spans="1:37" ht="12.75" customHeight="1">
      <c r="A1902" s="9">
        <v>145</v>
      </c>
      <c r="B1902" s="6">
        <v>8</v>
      </c>
      <c r="C1902" s="9">
        <v>2</v>
      </c>
      <c r="D1902" s="34">
        <v>39492</v>
      </c>
      <c r="E1902" s="6" t="s">
        <v>73</v>
      </c>
      <c r="F1902" s="4" t="s">
        <v>131</v>
      </c>
      <c r="G1902" s="11" t="s">
        <v>177</v>
      </c>
      <c r="H1902" s="9" t="s">
        <v>165</v>
      </c>
      <c r="I1902" s="9" t="s">
        <v>151</v>
      </c>
      <c r="J1902" s="9" t="s">
        <v>110</v>
      </c>
      <c r="K1902" s="9">
        <v>5</v>
      </c>
      <c r="L1902" s="4" t="str">
        <f t="shared" si="116"/>
        <v>0-5</v>
      </c>
      <c r="M1902" s="9" t="s">
        <v>42</v>
      </c>
      <c r="N1902" s="9">
        <v>2</v>
      </c>
      <c r="O1902" s="4" t="s">
        <v>107</v>
      </c>
      <c r="P1902" s="6" t="s">
        <v>54</v>
      </c>
      <c r="Q1902" s="35"/>
      <c r="R1902" s="35"/>
      <c r="S1902" s="35"/>
      <c r="T1902" s="35"/>
      <c r="U1902" s="35">
        <v>4</v>
      </c>
      <c r="V1902" s="35"/>
      <c r="W1902" s="35"/>
      <c r="X1902" s="35"/>
      <c r="Y1902" s="35"/>
      <c r="Z1902" s="35"/>
      <c r="AA1902" s="35"/>
      <c r="AB1902" s="35"/>
      <c r="AC1902" s="35"/>
      <c r="AD1902" s="35"/>
      <c r="AE1902" s="4">
        <f t="shared" si="117"/>
        <v>35</v>
      </c>
      <c r="AF1902" s="8">
        <f t="shared" si="118"/>
        <v>4</v>
      </c>
      <c r="AG1902" s="8">
        <v>3038.71</v>
      </c>
      <c r="AH1902" s="4">
        <f t="shared" si="119"/>
        <v>0.1</v>
      </c>
      <c r="AI1902" s="4">
        <f t="shared" si="119"/>
        <v>75.967749999999995</v>
      </c>
      <c r="AK1902" s="10">
        <f>R1902*(0.0144*(7.5^3.1))+S1902*(0.0162*(15^3.0252))+T1902*(0.0162*(25^3.0252))+U1902*(0.0162*(35^3.0252))+V1902*(0.0162*(45^3.0252))</f>
        <v>3038.7127888000191</v>
      </c>
    </row>
    <row r="1903" spans="1:37" s="13" customFormat="1" ht="12.75" customHeight="1">
      <c r="A1903" s="9">
        <v>145</v>
      </c>
      <c r="B1903" s="6">
        <v>8</v>
      </c>
      <c r="C1903" s="9">
        <v>2</v>
      </c>
      <c r="D1903" s="34">
        <v>39492</v>
      </c>
      <c r="E1903" s="6" t="s">
        <v>73</v>
      </c>
      <c r="F1903" s="4" t="s">
        <v>131</v>
      </c>
      <c r="G1903" s="11" t="s">
        <v>177</v>
      </c>
      <c r="H1903" s="9" t="s">
        <v>165</v>
      </c>
      <c r="I1903" s="9" t="s">
        <v>151</v>
      </c>
      <c r="J1903" s="9" t="s">
        <v>110</v>
      </c>
      <c r="K1903" s="9">
        <v>5</v>
      </c>
      <c r="L1903" s="4" t="str">
        <f t="shared" si="116"/>
        <v>0-5</v>
      </c>
      <c r="M1903" s="9" t="s">
        <v>42</v>
      </c>
      <c r="N1903" s="9">
        <v>3</v>
      </c>
      <c r="O1903" s="11" t="s">
        <v>125</v>
      </c>
      <c r="P1903" s="4" t="s">
        <v>56</v>
      </c>
      <c r="Q1903" s="35"/>
      <c r="R1903" s="35"/>
      <c r="S1903" s="35"/>
      <c r="T1903" s="35"/>
      <c r="U1903" s="35">
        <v>1</v>
      </c>
      <c r="V1903" s="35"/>
      <c r="W1903" s="35"/>
      <c r="X1903" s="35"/>
      <c r="Y1903" s="35"/>
      <c r="Z1903" s="35"/>
      <c r="AA1903" s="35"/>
      <c r="AB1903" s="35"/>
      <c r="AC1903" s="35"/>
      <c r="AD1903" s="35"/>
      <c r="AE1903" s="4">
        <f t="shared" si="117"/>
        <v>35</v>
      </c>
      <c r="AF1903" s="8">
        <f t="shared" si="118"/>
        <v>1</v>
      </c>
      <c r="AG1903" s="8">
        <v>767.46</v>
      </c>
      <c r="AH1903" s="4">
        <f t="shared" si="119"/>
        <v>2.5000000000000001E-2</v>
      </c>
      <c r="AI1903" s="4">
        <f t="shared" si="119"/>
        <v>19.186500000000002</v>
      </c>
      <c r="AJ1903" s="4"/>
      <c r="AK1903" s="10">
        <f>S1903*(0.0179*(15^3))+T1903*(0.0179*(25^3))+U1903*(0.0179*(35^3))</f>
        <v>767.46249999999998</v>
      </c>
    </row>
    <row r="1904" spans="1:37" ht="12.75" customHeight="1">
      <c r="A1904" s="9">
        <v>145</v>
      </c>
      <c r="B1904" s="6">
        <v>8</v>
      </c>
      <c r="C1904" s="9">
        <v>2</v>
      </c>
      <c r="D1904" s="34">
        <v>39492</v>
      </c>
      <c r="E1904" s="6" t="s">
        <v>73</v>
      </c>
      <c r="F1904" s="4" t="s">
        <v>131</v>
      </c>
      <c r="G1904" s="11" t="s">
        <v>177</v>
      </c>
      <c r="H1904" s="9" t="s">
        <v>165</v>
      </c>
      <c r="I1904" s="9" t="s">
        <v>151</v>
      </c>
      <c r="J1904" s="9" t="s">
        <v>110</v>
      </c>
      <c r="K1904" s="9">
        <v>5</v>
      </c>
      <c r="L1904" s="4" t="str">
        <f t="shared" si="116"/>
        <v>0-5</v>
      </c>
      <c r="M1904" s="9" t="s">
        <v>42</v>
      </c>
      <c r="N1904" s="9">
        <v>4</v>
      </c>
      <c r="O1904" s="4" t="s">
        <v>58</v>
      </c>
      <c r="P1904" s="12" t="s">
        <v>46</v>
      </c>
      <c r="Q1904" s="35"/>
      <c r="R1904" s="35"/>
      <c r="S1904" s="35"/>
      <c r="T1904" s="35">
        <v>1</v>
      </c>
      <c r="U1904" s="35"/>
      <c r="V1904" s="35"/>
      <c r="W1904" s="35"/>
      <c r="X1904" s="35"/>
      <c r="Y1904" s="35"/>
      <c r="Z1904" s="35"/>
      <c r="AA1904" s="35"/>
      <c r="AB1904" s="35"/>
      <c r="AC1904" s="35"/>
      <c r="AD1904" s="35"/>
      <c r="AE1904" s="4">
        <f t="shared" si="117"/>
        <v>25</v>
      </c>
      <c r="AF1904" s="8">
        <f t="shared" si="118"/>
        <v>1</v>
      </c>
      <c r="AG1904" s="8">
        <v>211.39</v>
      </c>
      <c r="AH1904" s="4">
        <f t="shared" si="119"/>
        <v>2.5000000000000001E-2</v>
      </c>
      <c r="AI1904" s="4">
        <f t="shared" si="119"/>
        <v>5.2847499999999998</v>
      </c>
      <c r="AK1904" s="10">
        <f>Q1904*(0.0145*((2.5/1.08175)^3.053))+R1904*(0.0145*((7.5/1.08175)^3.053))+S1904*(0.0145*((15/1.08175)^3.053))+T1904*(0.0145*((25/1.08175)^3.053))+U1904*(0.0145*((35/1.08175)^3.053))+V1904*(0.0145*((45/1.08175)^3.053))+W1904*(0.0145*((55/1.08175)^3.053))</f>
        <v>211.39242031612073</v>
      </c>
    </row>
    <row r="1905" spans="1:41" ht="12.75" customHeight="1">
      <c r="A1905" s="9">
        <v>145</v>
      </c>
      <c r="B1905" s="6">
        <v>8</v>
      </c>
      <c r="C1905" s="9">
        <v>2</v>
      </c>
      <c r="D1905" s="34">
        <v>39492</v>
      </c>
      <c r="E1905" s="6" t="s">
        <v>73</v>
      </c>
      <c r="F1905" s="4" t="s">
        <v>131</v>
      </c>
      <c r="G1905" s="11" t="s">
        <v>177</v>
      </c>
      <c r="H1905" s="9" t="s">
        <v>165</v>
      </c>
      <c r="I1905" s="9" t="s">
        <v>151</v>
      </c>
      <c r="J1905" s="9" t="s">
        <v>110</v>
      </c>
      <c r="K1905" s="9">
        <v>5</v>
      </c>
      <c r="L1905" s="4" t="str">
        <f t="shared" si="116"/>
        <v>0-5</v>
      </c>
      <c r="M1905" s="9" t="s">
        <v>42</v>
      </c>
      <c r="N1905" s="9">
        <v>5</v>
      </c>
      <c r="O1905" s="4" t="s">
        <v>60</v>
      </c>
      <c r="P1905" s="12" t="s">
        <v>48</v>
      </c>
      <c r="Q1905" s="35"/>
      <c r="R1905" s="35">
        <v>2</v>
      </c>
      <c r="S1905" s="35"/>
      <c r="T1905" s="35"/>
      <c r="U1905" s="35"/>
      <c r="V1905" s="35"/>
      <c r="W1905" s="35"/>
      <c r="X1905" s="35"/>
      <c r="Y1905" s="35"/>
      <c r="Z1905" s="35"/>
      <c r="AA1905" s="35"/>
      <c r="AB1905" s="35"/>
      <c r="AC1905" s="35"/>
      <c r="AD1905" s="35"/>
      <c r="AE1905" s="4">
        <f t="shared" si="117"/>
        <v>7.5</v>
      </c>
      <c r="AF1905" s="8">
        <f t="shared" si="118"/>
        <v>2</v>
      </c>
      <c r="AG1905" s="8">
        <v>14.07</v>
      </c>
      <c r="AH1905" s="4">
        <f t="shared" si="119"/>
        <v>0.05</v>
      </c>
      <c r="AI1905" s="4">
        <f t="shared" si="119"/>
        <v>0.35175000000000001</v>
      </c>
      <c r="AK1905" s="10">
        <f>Q1905*(0.0197*(2.5^2.9174))+R1905*(0.0197*(7.5^2.9174))+S1905*(0.0197*(15^2.9174))</f>
        <v>14.073429816211023</v>
      </c>
    </row>
    <row r="1906" spans="1:41" s="13" customFormat="1" ht="12.75" customHeight="1">
      <c r="A1906" s="9">
        <v>145</v>
      </c>
      <c r="B1906" s="6">
        <v>8</v>
      </c>
      <c r="C1906" s="9">
        <v>2</v>
      </c>
      <c r="D1906" s="34">
        <v>39492</v>
      </c>
      <c r="E1906" s="6" t="s">
        <v>73</v>
      </c>
      <c r="F1906" s="4" t="s">
        <v>131</v>
      </c>
      <c r="G1906" s="11" t="s">
        <v>177</v>
      </c>
      <c r="H1906" s="9" t="s">
        <v>165</v>
      </c>
      <c r="I1906" s="9" t="s">
        <v>151</v>
      </c>
      <c r="J1906" s="9" t="s">
        <v>110</v>
      </c>
      <c r="K1906" s="9">
        <v>5</v>
      </c>
      <c r="L1906" s="4" t="str">
        <f t="shared" si="116"/>
        <v>0-5</v>
      </c>
      <c r="M1906" s="9" t="s">
        <v>42</v>
      </c>
      <c r="N1906" s="9">
        <v>6</v>
      </c>
      <c r="O1906" s="4" t="s">
        <v>77</v>
      </c>
      <c r="P1906" s="6" t="s">
        <v>48</v>
      </c>
      <c r="Q1906" s="35"/>
      <c r="R1906" s="35"/>
      <c r="S1906" s="35"/>
      <c r="T1906" s="35">
        <v>1</v>
      </c>
      <c r="U1906" s="35"/>
      <c r="V1906" s="35"/>
      <c r="W1906" s="35"/>
      <c r="X1906" s="35"/>
      <c r="Y1906" s="35"/>
      <c r="Z1906" s="35"/>
      <c r="AA1906" s="35"/>
      <c r="AB1906" s="35"/>
      <c r="AC1906" s="35"/>
      <c r="AD1906" s="35"/>
      <c r="AE1906" s="4">
        <f t="shared" si="117"/>
        <v>25</v>
      </c>
      <c r="AF1906" s="8">
        <f t="shared" si="118"/>
        <v>1</v>
      </c>
      <c r="AG1906" s="8">
        <v>423.41</v>
      </c>
      <c r="AH1906" s="4">
        <f t="shared" si="119"/>
        <v>2.5000000000000001E-2</v>
      </c>
      <c r="AI1906" s="4">
        <f t="shared" si="119"/>
        <v>10.58525</v>
      </c>
      <c r="AJ1906" s="4"/>
      <c r="AK1906" s="10">
        <f>R1906*(0.0428*(7.5^2.858))+S1906*(0.0428*(15^2.858))+T1906*(0.0428*(25^2.858))+U1906*(0.0428*(35^2.858))</f>
        <v>423.40532317837847</v>
      </c>
    </row>
    <row r="1907" spans="1:41" ht="12.75" customHeight="1">
      <c r="A1907" s="9">
        <v>145</v>
      </c>
      <c r="B1907" s="6">
        <v>8</v>
      </c>
      <c r="C1907" s="9">
        <v>2</v>
      </c>
      <c r="D1907" s="34">
        <v>39492</v>
      </c>
      <c r="E1907" s="6" t="s">
        <v>73</v>
      </c>
      <c r="F1907" s="4" t="s">
        <v>131</v>
      </c>
      <c r="G1907" s="11" t="s">
        <v>177</v>
      </c>
      <c r="H1907" s="9" t="s">
        <v>165</v>
      </c>
      <c r="I1907" s="9" t="s">
        <v>151</v>
      </c>
      <c r="J1907" s="9" t="s">
        <v>110</v>
      </c>
      <c r="K1907" s="9">
        <v>5</v>
      </c>
      <c r="L1907" s="4" t="str">
        <f t="shared" si="116"/>
        <v>0-5</v>
      </c>
      <c r="M1907" s="9" t="s">
        <v>42</v>
      </c>
      <c r="N1907" s="9">
        <v>7</v>
      </c>
      <c r="O1907" s="12" t="s">
        <v>134</v>
      </c>
      <c r="P1907" s="12" t="s">
        <v>56</v>
      </c>
      <c r="Q1907" s="35"/>
      <c r="R1907" s="35"/>
      <c r="S1907" s="35">
        <v>1</v>
      </c>
      <c r="T1907" s="35"/>
      <c r="U1907" s="35"/>
      <c r="V1907" s="35"/>
      <c r="W1907" s="35"/>
      <c r="X1907" s="35"/>
      <c r="Y1907" s="35"/>
      <c r="Z1907" s="35"/>
      <c r="AA1907" s="35"/>
      <c r="AB1907" s="35"/>
      <c r="AC1907" s="35"/>
      <c r="AD1907" s="35"/>
      <c r="AE1907" s="4">
        <f t="shared" si="117"/>
        <v>15</v>
      </c>
      <c r="AF1907" s="8">
        <f t="shared" si="118"/>
        <v>1</v>
      </c>
      <c r="AG1907" s="8">
        <v>70.59</v>
      </c>
      <c r="AH1907" s="4">
        <f t="shared" si="119"/>
        <v>2.5000000000000001E-2</v>
      </c>
      <c r="AI1907" s="4">
        <f t="shared" si="119"/>
        <v>1.76475</v>
      </c>
      <c r="AK1907" s="10">
        <f>R1907*(0.0683*(7.5^2.563))+S1907*(0.0683*(15^2.563))+T1907*(0.0683*(25^2.563))</f>
        <v>70.589905523267788</v>
      </c>
    </row>
    <row r="1908" spans="1:41" ht="12.75" customHeight="1">
      <c r="A1908" s="9">
        <v>145</v>
      </c>
      <c r="B1908" s="6">
        <v>8</v>
      </c>
      <c r="C1908" s="9">
        <v>2</v>
      </c>
      <c r="D1908" s="34">
        <v>39492</v>
      </c>
      <c r="E1908" s="6" t="s">
        <v>73</v>
      </c>
      <c r="F1908" s="4" t="s">
        <v>131</v>
      </c>
      <c r="G1908" s="11" t="s">
        <v>177</v>
      </c>
      <c r="H1908" s="9" t="s">
        <v>165</v>
      </c>
      <c r="I1908" s="9" t="s">
        <v>151</v>
      </c>
      <c r="J1908" s="9" t="s">
        <v>110</v>
      </c>
      <c r="K1908" s="9">
        <v>5</v>
      </c>
      <c r="L1908" s="4" t="str">
        <f t="shared" si="116"/>
        <v>0-5</v>
      </c>
      <c r="M1908" s="9" t="s">
        <v>42</v>
      </c>
      <c r="N1908" s="9">
        <v>8</v>
      </c>
      <c r="O1908" s="12" t="s">
        <v>116</v>
      </c>
      <c r="P1908" s="6" t="s">
        <v>84</v>
      </c>
      <c r="Q1908" s="35"/>
      <c r="R1908" s="35">
        <v>1</v>
      </c>
      <c r="S1908" s="35"/>
      <c r="T1908" s="35"/>
      <c r="U1908" s="35"/>
      <c r="V1908" s="35"/>
      <c r="W1908" s="35"/>
      <c r="X1908" s="35"/>
      <c r="Y1908" s="35"/>
      <c r="Z1908" s="35"/>
      <c r="AA1908" s="35"/>
      <c r="AB1908" s="35"/>
      <c r="AC1908" s="35"/>
      <c r="AD1908" s="35"/>
      <c r="AE1908" s="4">
        <f t="shared" si="117"/>
        <v>7.5</v>
      </c>
      <c r="AF1908" s="8">
        <f t="shared" si="118"/>
        <v>1</v>
      </c>
      <c r="AG1908" s="8">
        <v>8.5500000000000007</v>
      </c>
      <c r="AH1908" s="4">
        <f t="shared" si="119"/>
        <v>2.5000000000000001E-2</v>
      </c>
      <c r="AI1908" s="4">
        <f t="shared" si="119"/>
        <v>0.21375000000000002</v>
      </c>
      <c r="AK1908" s="10">
        <f>Q1908*(0.0156*(2.5^3.13))+R1908*(0.0156*(7.5^3.13))</f>
        <v>8.551973624371902</v>
      </c>
    </row>
    <row r="1909" spans="1:41" ht="12.75" customHeight="1">
      <c r="A1909" s="9">
        <v>145</v>
      </c>
      <c r="B1909" s="6">
        <v>8</v>
      </c>
      <c r="C1909" s="9">
        <v>2</v>
      </c>
      <c r="D1909" s="34">
        <v>39492</v>
      </c>
      <c r="E1909" s="6" t="s">
        <v>73</v>
      </c>
      <c r="F1909" s="4" t="s">
        <v>131</v>
      </c>
      <c r="G1909" s="11" t="s">
        <v>177</v>
      </c>
      <c r="H1909" s="9" t="s">
        <v>165</v>
      </c>
      <c r="I1909" s="9" t="s">
        <v>151</v>
      </c>
      <c r="J1909" s="9" t="s">
        <v>110</v>
      </c>
      <c r="K1909" s="9">
        <v>5</v>
      </c>
      <c r="L1909" s="4" t="str">
        <f t="shared" si="116"/>
        <v>0-5</v>
      </c>
      <c r="M1909" s="9" t="s">
        <v>42</v>
      </c>
      <c r="N1909" s="9">
        <v>9</v>
      </c>
      <c r="O1909" s="12" t="s">
        <v>71</v>
      </c>
      <c r="P1909" s="6" t="s">
        <v>46</v>
      </c>
      <c r="Q1909" s="35">
        <v>1</v>
      </c>
      <c r="R1909" s="35"/>
      <c r="S1909" s="35"/>
      <c r="T1909" s="35"/>
      <c r="U1909" s="35"/>
      <c r="V1909" s="35"/>
      <c r="W1909" s="35"/>
      <c r="X1909" s="35"/>
      <c r="Y1909" s="35"/>
      <c r="Z1909" s="35"/>
      <c r="AA1909" s="35"/>
      <c r="AB1909" s="35"/>
      <c r="AC1909" s="35"/>
      <c r="AD1909" s="35"/>
      <c r="AE1909" s="4">
        <f t="shared" si="117"/>
        <v>2.5</v>
      </c>
      <c r="AF1909" s="8">
        <f t="shared" si="118"/>
        <v>1</v>
      </c>
      <c r="AG1909" s="8">
        <v>0.14000000000000001</v>
      </c>
      <c r="AH1909" s="4">
        <f t="shared" si="119"/>
        <v>2.5000000000000001E-2</v>
      </c>
      <c r="AI1909" s="4">
        <f t="shared" si="119"/>
        <v>3.5000000000000005E-3</v>
      </c>
      <c r="AK1909" s="10">
        <f>Q1909*(0.0089*(2.5^3))+R1909*(0.0089*(7.5^3))</f>
        <v>0.13906250000000001</v>
      </c>
    </row>
    <row r="1910" spans="1:41" s="13" customFormat="1" ht="12.75" customHeight="1">
      <c r="A1910" s="9">
        <v>145</v>
      </c>
      <c r="B1910" s="6">
        <v>8</v>
      </c>
      <c r="C1910" s="9">
        <v>2</v>
      </c>
      <c r="D1910" s="34">
        <v>39492</v>
      </c>
      <c r="E1910" s="6" t="s">
        <v>73</v>
      </c>
      <c r="F1910" s="4" t="s">
        <v>131</v>
      </c>
      <c r="G1910" s="11" t="s">
        <v>177</v>
      </c>
      <c r="H1910" s="9" t="s">
        <v>165</v>
      </c>
      <c r="I1910" s="9" t="s">
        <v>151</v>
      </c>
      <c r="J1910" s="9" t="s">
        <v>110</v>
      </c>
      <c r="K1910" s="9">
        <v>5</v>
      </c>
      <c r="L1910" s="4" t="str">
        <f t="shared" si="116"/>
        <v>0-5</v>
      </c>
      <c r="M1910" s="9" t="s">
        <v>42</v>
      </c>
      <c r="N1910" s="9">
        <v>10</v>
      </c>
      <c r="O1910" s="12" t="s">
        <v>55</v>
      </c>
      <c r="P1910" s="6" t="s">
        <v>56</v>
      </c>
      <c r="Q1910" s="7">
        <v>2</v>
      </c>
      <c r="R1910" s="7"/>
      <c r="S1910" s="7"/>
      <c r="T1910" s="7"/>
      <c r="U1910" s="7"/>
      <c r="V1910" s="7"/>
      <c r="W1910" s="7"/>
      <c r="X1910" s="7"/>
      <c r="Y1910" s="7"/>
      <c r="Z1910" s="7"/>
      <c r="AA1910" s="7"/>
      <c r="AB1910" s="7"/>
      <c r="AC1910" s="7"/>
      <c r="AD1910" s="7"/>
      <c r="AE1910" s="4">
        <f t="shared" si="117"/>
        <v>2.5</v>
      </c>
      <c r="AF1910" s="8">
        <f t="shared" si="118"/>
        <v>2</v>
      </c>
      <c r="AG1910" s="8">
        <v>0.35</v>
      </c>
      <c r="AH1910" s="4">
        <f t="shared" si="119"/>
        <v>0.05</v>
      </c>
      <c r="AI1910" s="4">
        <f t="shared" si="119"/>
        <v>8.7499999999999991E-3</v>
      </c>
      <c r="AJ1910" s="4"/>
      <c r="AK1910" s="10">
        <f>Q1910*(0.0109*(2.5^3.0249))+R1910*(0.0109*(7.5^3.0249))</f>
        <v>0.34848591197730788</v>
      </c>
    </row>
    <row r="1911" spans="1:41" ht="12.75" customHeight="1">
      <c r="A1911" s="9">
        <v>146</v>
      </c>
      <c r="B1911" s="6">
        <v>8</v>
      </c>
      <c r="C1911" s="9">
        <v>2</v>
      </c>
      <c r="D1911" s="34">
        <v>39492</v>
      </c>
      <c r="E1911" s="6" t="s">
        <v>73</v>
      </c>
      <c r="F1911" s="4" t="s">
        <v>131</v>
      </c>
      <c r="G1911" s="11" t="s">
        <v>177</v>
      </c>
      <c r="H1911" s="9" t="s">
        <v>165</v>
      </c>
      <c r="I1911" s="9" t="s">
        <v>151</v>
      </c>
      <c r="J1911" s="9" t="s">
        <v>110</v>
      </c>
      <c r="K1911" s="9">
        <v>5</v>
      </c>
      <c r="L1911" s="4" t="str">
        <f t="shared" si="116"/>
        <v>0-5</v>
      </c>
      <c r="M1911" s="9" t="s">
        <v>42</v>
      </c>
      <c r="N1911" s="6">
        <v>1</v>
      </c>
      <c r="O1911" s="6" t="s">
        <v>53</v>
      </c>
      <c r="P1911" s="12" t="s">
        <v>54</v>
      </c>
      <c r="T1911" s="7">
        <v>19</v>
      </c>
      <c r="AE1911" s="4">
        <f t="shared" si="117"/>
        <v>25</v>
      </c>
      <c r="AF1911" s="8">
        <f t="shared" si="118"/>
        <v>19</v>
      </c>
      <c r="AG1911" s="8">
        <v>4868.49</v>
      </c>
      <c r="AH1911" s="4">
        <f t="shared" si="119"/>
        <v>0.47499999999999998</v>
      </c>
      <c r="AI1911" s="4">
        <f t="shared" si="119"/>
        <v>121.71225</v>
      </c>
      <c r="AK1911" s="10">
        <f>Q1911*(0.026*(2.5^2.87))+R1911*(0.026*(7.5^2.87))+S1911*(0.0236*((15/1.1)^2.975))+T1911*(0.0236*((25/1.1)^2.975))+U1911*(0.0236*((35/1.1)^2.975))</f>
        <v>4868.4856178008176</v>
      </c>
    </row>
    <row r="1912" spans="1:41" ht="12.75" customHeight="1">
      <c r="A1912" s="9">
        <v>146</v>
      </c>
      <c r="B1912" s="6">
        <v>8</v>
      </c>
      <c r="C1912" s="9">
        <v>2</v>
      </c>
      <c r="D1912" s="34">
        <v>39492</v>
      </c>
      <c r="E1912" s="6" t="s">
        <v>73</v>
      </c>
      <c r="F1912" s="4" t="s">
        <v>131</v>
      </c>
      <c r="G1912" s="11" t="s">
        <v>177</v>
      </c>
      <c r="H1912" s="9" t="s">
        <v>165</v>
      </c>
      <c r="I1912" s="9" t="s">
        <v>151</v>
      </c>
      <c r="J1912" s="9" t="s">
        <v>110</v>
      </c>
      <c r="K1912" s="9">
        <v>5</v>
      </c>
      <c r="L1912" s="4" t="str">
        <f t="shared" si="116"/>
        <v>0-5</v>
      </c>
      <c r="M1912" s="9" t="s">
        <v>42</v>
      </c>
      <c r="N1912" s="6">
        <v>2</v>
      </c>
      <c r="O1912" s="4" t="s">
        <v>95</v>
      </c>
      <c r="P1912" s="6" t="s">
        <v>56</v>
      </c>
      <c r="T1912" s="7">
        <v>35</v>
      </c>
      <c r="AE1912" s="4">
        <f t="shared" si="117"/>
        <v>25</v>
      </c>
      <c r="AF1912" s="8">
        <f t="shared" si="118"/>
        <v>35</v>
      </c>
      <c r="AG1912" s="8">
        <v>10837.69</v>
      </c>
      <c r="AH1912" s="4">
        <f t="shared" si="119"/>
        <v>0.875</v>
      </c>
      <c r="AI1912" s="4">
        <f t="shared" si="119"/>
        <v>270.94225</v>
      </c>
      <c r="AK1912" s="10">
        <f>S1912*(0.0204*(15^2.991))+T1912*(0.0204*(25^2.991))+U1912*(0.0204*(35^2.991))</f>
        <v>10837.691331784721</v>
      </c>
    </row>
    <row r="1913" spans="1:41" ht="12.75" customHeight="1">
      <c r="A1913" s="9">
        <v>146</v>
      </c>
      <c r="B1913" s="6">
        <v>8</v>
      </c>
      <c r="C1913" s="9">
        <v>2</v>
      </c>
      <c r="D1913" s="34">
        <v>39492</v>
      </c>
      <c r="E1913" s="6" t="s">
        <v>73</v>
      </c>
      <c r="F1913" s="4" t="s">
        <v>131</v>
      </c>
      <c r="G1913" s="11" t="s">
        <v>177</v>
      </c>
      <c r="H1913" s="9" t="s">
        <v>165</v>
      </c>
      <c r="I1913" s="9" t="s">
        <v>151</v>
      </c>
      <c r="J1913" s="9" t="s">
        <v>110</v>
      </c>
      <c r="K1913" s="9">
        <v>5</v>
      </c>
      <c r="L1913" s="4" t="str">
        <f t="shared" si="116"/>
        <v>0-5</v>
      </c>
      <c r="M1913" s="9" t="s">
        <v>42</v>
      </c>
      <c r="N1913" s="6">
        <v>3</v>
      </c>
      <c r="O1913" s="4" t="s">
        <v>107</v>
      </c>
      <c r="P1913" s="6" t="s">
        <v>54</v>
      </c>
      <c r="T1913" s="7">
        <v>5</v>
      </c>
      <c r="U1913" s="7">
        <v>12</v>
      </c>
      <c r="AE1913" s="4">
        <f t="shared" si="117"/>
        <v>32.1</v>
      </c>
      <c r="AF1913" s="8">
        <f t="shared" si="118"/>
        <v>17</v>
      </c>
      <c r="AG1913" s="8">
        <v>10488.7</v>
      </c>
      <c r="AH1913" s="4">
        <f t="shared" si="119"/>
        <v>0.42499999999999999</v>
      </c>
      <c r="AI1913" s="4">
        <f t="shared" si="119"/>
        <v>262.21750000000003</v>
      </c>
      <c r="AK1913" s="10">
        <f>R1913*(0.0144*(7.5^3.1))+S1913*(0.0162*(15^3.0252))+T1913*(0.0162*(25^3.0252))+U1913*(0.0162*(35^3.0252))+V1913*(0.0162*(45^3.0252))</f>
        <v>10488.704038936547</v>
      </c>
    </row>
    <row r="1914" spans="1:41" ht="12.75" customHeight="1">
      <c r="A1914" s="9">
        <v>146</v>
      </c>
      <c r="B1914" s="6">
        <v>8</v>
      </c>
      <c r="C1914" s="9">
        <v>2</v>
      </c>
      <c r="D1914" s="34">
        <v>39492</v>
      </c>
      <c r="E1914" s="6" t="s">
        <v>73</v>
      </c>
      <c r="F1914" s="4" t="s">
        <v>131</v>
      </c>
      <c r="G1914" s="11" t="s">
        <v>177</v>
      </c>
      <c r="H1914" s="9" t="s">
        <v>165</v>
      </c>
      <c r="I1914" s="9" t="s">
        <v>151</v>
      </c>
      <c r="J1914" s="9" t="s">
        <v>110</v>
      </c>
      <c r="K1914" s="9">
        <v>5</v>
      </c>
      <c r="L1914" s="4" t="str">
        <f t="shared" si="116"/>
        <v>0-5</v>
      </c>
      <c r="M1914" s="9" t="s">
        <v>42</v>
      </c>
      <c r="N1914" s="6">
        <v>4</v>
      </c>
      <c r="O1914" s="4" t="s">
        <v>58</v>
      </c>
      <c r="P1914" s="12" t="s">
        <v>46</v>
      </c>
      <c r="T1914" s="15">
        <v>1</v>
      </c>
      <c r="U1914" s="7">
        <v>3</v>
      </c>
      <c r="AE1914" s="4">
        <f t="shared" si="117"/>
        <v>32.5</v>
      </c>
      <c r="AF1914" s="8">
        <f t="shared" si="118"/>
        <v>4</v>
      </c>
      <c r="AG1914" s="8">
        <v>1982.89</v>
      </c>
      <c r="AH1914" s="4">
        <f t="shared" si="119"/>
        <v>0.1</v>
      </c>
      <c r="AI1914" s="4">
        <f t="shared" si="119"/>
        <v>49.572250000000004</v>
      </c>
      <c r="AK1914" s="10">
        <f>Q1914*(0.0145*((2.5/1.08175)^3.053))+R1914*(0.0145*((7.5/1.08175)^3.053))+S1914*(0.0145*((15/1.08175)^3.053))+T1914*(0.0145*((25/1.08175)^3.053))+U1914*(0.0145*((35/1.08175)^3.053))+V1914*(0.0145*((45/1.08175)^3.053))+W1914*(0.0145*((55/1.08175)^3.053))</f>
        <v>1982.8859027299582</v>
      </c>
    </row>
    <row r="1915" spans="1:41" ht="12.75" customHeight="1">
      <c r="A1915" s="9">
        <v>146</v>
      </c>
      <c r="B1915" s="6">
        <v>8</v>
      </c>
      <c r="C1915" s="9">
        <v>2</v>
      </c>
      <c r="D1915" s="34">
        <v>39492</v>
      </c>
      <c r="E1915" s="6" t="s">
        <v>73</v>
      </c>
      <c r="F1915" s="4" t="s">
        <v>131</v>
      </c>
      <c r="G1915" s="11" t="s">
        <v>177</v>
      </c>
      <c r="H1915" s="9" t="s">
        <v>165</v>
      </c>
      <c r="I1915" s="9" t="s">
        <v>151</v>
      </c>
      <c r="J1915" s="9" t="s">
        <v>110</v>
      </c>
      <c r="K1915" s="9">
        <v>5</v>
      </c>
      <c r="L1915" s="4" t="str">
        <f t="shared" si="116"/>
        <v>0-5</v>
      </c>
      <c r="M1915" s="9" t="s">
        <v>42</v>
      </c>
      <c r="N1915" s="6">
        <v>5</v>
      </c>
      <c r="O1915" s="4" t="s">
        <v>101</v>
      </c>
      <c r="P1915" s="12" t="s">
        <v>46</v>
      </c>
      <c r="T1915" s="15">
        <v>9</v>
      </c>
      <c r="U1915" s="7">
        <v>2</v>
      </c>
      <c r="AE1915" s="4">
        <f t="shared" si="117"/>
        <v>26.8</v>
      </c>
      <c r="AF1915" s="8">
        <f t="shared" si="118"/>
        <v>11</v>
      </c>
      <c r="AG1915" s="8">
        <v>4168.43</v>
      </c>
      <c r="AH1915" s="4">
        <f t="shared" si="119"/>
        <v>0.27500000000000002</v>
      </c>
      <c r="AI1915" s="4">
        <f t="shared" si="119"/>
        <v>104.21075</v>
      </c>
      <c r="AK1915" s="10">
        <f>Q1915*(0.0148*((2.5/1.11359)^3.167))+R1915*(0.0148*((7.5/1.11359)^3.167))+S1915*(0.0148*((15/1.11359)^3.167))+T1915*(0.0148*((25/1.11359)^3.167))+U1915*(0.0148*((35/1.11359)^3.167))</f>
        <v>4168.4348913669573</v>
      </c>
    </row>
    <row r="1916" spans="1:41" ht="12.75" customHeight="1">
      <c r="A1916" s="9">
        <v>146</v>
      </c>
      <c r="B1916" s="6">
        <v>8</v>
      </c>
      <c r="C1916" s="9">
        <v>2</v>
      </c>
      <c r="D1916" s="34">
        <v>39492</v>
      </c>
      <c r="E1916" s="6" t="s">
        <v>73</v>
      </c>
      <c r="F1916" s="4" t="s">
        <v>131</v>
      </c>
      <c r="G1916" s="11" t="s">
        <v>177</v>
      </c>
      <c r="H1916" s="9" t="s">
        <v>165</v>
      </c>
      <c r="I1916" s="9" t="s">
        <v>151</v>
      </c>
      <c r="J1916" s="9" t="s">
        <v>110</v>
      </c>
      <c r="K1916" s="9">
        <v>5</v>
      </c>
      <c r="L1916" s="4" t="str">
        <f t="shared" si="116"/>
        <v>0-5</v>
      </c>
      <c r="M1916" s="9" t="s">
        <v>42</v>
      </c>
      <c r="N1916" s="6">
        <v>6</v>
      </c>
      <c r="O1916" s="4" t="s">
        <v>80</v>
      </c>
      <c r="P1916" s="12" t="s">
        <v>81</v>
      </c>
      <c r="S1916" s="7">
        <v>12</v>
      </c>
      <c r="AE1916" s="4">
        <f t="shared" si="117"/>
        <v>15</v>
      </c>
      <c r="AF1916" s="8">
        <f t="shared" si="118"/>
        <v>12</v>
      </c>
      <c r="AG1916" s="8">
        <v>733.12</v>
      </c>
      <c r="AH1916" s="4">
        <f t="shared" si="119"/>
        <v>0.3</v>
      </c>
      <c r="AI1916" s="4">
        <f t="shared" si="119"/>
        <v>18.327999999999999</v>
      </c>
      <c r="AK1916" s="10">
        <f>Q1916*(0.0202*(2.5^2.9595))+R1916*(0.0202*(7.5^2.9595))+S1916*(0.0202*(15^2.9595))+T1916*(0.0202*(25^2.9595))</f>
        <v>733.11937399634394</v>
      </c>
    </row>
    <row r="1917" spans="1:41" ht="12.75" customHeight="1">
      <c r="A1917" s="9">
        <v>146</v>
      </c>
      <c r="B1917" s="6">
        <v>8</v>
      </c>
      <c r="C1917" s="9">
        <v>2</v>
      </c>
      <c r="D1917" s="34">
        <v>39492</v>
      </c>
      <c r="E1917" s="6" t="s">
        <v>73</v>
      </c>
      <c r="F1917" s="4" t="s">
        <v>131</v>
      </c>
      <c r="G1917" s="11" t="s">
        <v>177</v>
      </c>
      <c r="H1917" s="9" t="s">
        <v>165</v>
      </c>
      <c r="I1917" s="9" t="s">
        <v>151</v>
      </c>
      <c r="J1917" s="9" t="s">
        <v>110</v>
      </c>
      <c r="K1917" s="9">
        <v>5</v>
      </c>
      <c r="L1917" s="4" t="str">
        <f t="shared" si="116"/>
        <v>0-5</v>
      </c>
      <c r="M1917" s="9" t="s">
        <v>42</v>
      </c>
      <c r="N1917" s="6">
        <v>7</v>
      </c>
      <c r="O1917" s="4" t="s">
        <v>68</v>
      </c>
      <c r="P1917" s="6" t="s">
        <v>46</v>
      </c>
      <c r="S1917" s="7">
        <v>7</v>
      </c>
      <c r="AE1917" s="4">
        <f t="shared" si="117"/>
        <v>15</v>
      </c>
      <c r="AF1917" s="8">
        <f t="shared" si="118"/>
        <v>7</v>
      </c>
      <c r="AG1917" s="8">
        <v>277.38</v>
      </c>
      <c r="AH1917" s="4">
        <f t="shared" si="119"/>
        <v>0.17499999999999999</v>
      </c>
      <c r="AI1917" s="4">
        <f t="shared" si="119"/>
        <v>6.9344999999999999</v>
      </c>
      <c r="AK1917" s="10">
        <f>Q1917*(0.0208*((2.5/1.21)^3))+R1917*(0.0208*((7.5/1.21)^3))+S1917*(0.0208*((15/1.21)^3))+T1917*(0.0079*(25^3.076))+U1917*(0.0079*(35^3.076))</f>
        <v>277.38248922842627</v>
      </c>
    </row>
    <row r="1918" spans="1:41" ht="12.75" customHeight="1">
      <c r="A1918" s="9">
        <v>146</v>
      </c>
      <c r="B1918" s="6">
        <v>8</v>
      </c>
      <c r="C1918" s="9">
        <v>2</v>
      </c>
      <c r="D1918" s="34">
        <v>39492</v>
      </c>
      <c r="E1918" s="6" t="s">
        <v>73</v>
      </c>
      <c r="F1918" s="4" t="s">
        <v>131</v>
      </c>
      <c r="G1918" s="11" t="s">
        <v>177</v>
      </c>
      <c r="H1918" s="9" t="s">
        <v>165</v>
      </c>
      <c r="I1918" s="9" t="s">
        <v>151</v>
      </c>
      <c r="J1918" s="9" t="s">
        <v>110</v>
      </c>
      <c r="K1918" s="9">
        <v>5</v>
      </c>
      <c r="L1918" s="4" t="str">
        <f t="shared" si="116"/>
        <v>0-5</v>
      </c>
      <c r="M1918" s="9" t="s">
        <v>42</v>
      </c>
      <c r="N1918" s="6">
        <v>8</v>
      </c>
      <c r="O1918" s="4" t="s">
        <v>69</v>
      </c>
      <c r="P1918" s="12" t="s">
        <v>48</v>
      </c>
      <c r="R1918" s="7">
        <v>3</v>
      </c>
      <c r="AE1918" s="4">
        <f t="shared" si="117"/>
        <v>7.5</v>
      </c>
      <c r="AF1918" s="8">
        <f t="shared" si="118"/>
        <v>3</v>
      </c>
      <c r="AG1918" s="8">
        <v>35.25</v>
      </c>
      <c r="AH1918" s="4">
        <f t="shared" si="119"/>
        <v>7.4999999999999997E-2</v>
      </c>
      <c r="AI1918" s="4">
        <f t="shared" si="119"/>
        <v>0.88124999999999998</v>
      </c>
      <c r="AK1918" s="10">
        <f>Q1918*(0.029*(2.5^2.98))+R1918*(0.029*(7.5^2.98))+S1918*(0.0222*(15^3.14))</f>
        <v>35.253465655315964</v>
      </c>
    </row>
    <row r="1919" spans="1:41" ht="12.75" customHeight="1">
      <c r="A1919" s="9">
        <v>146</v>
      </c>
      <c r="B1919" s="6">
        <v>8</v>
      </c>
      <c r="C1919" s="9">
        <v>2</v>
      </c>
      <c r="D1919" s="34">
        <v>39492</v>
      </c>
      <c r="E1919" s="6" t="s">
        <v>73</v>
      </c>
      <c r="F1919" s="4" t="s">
        <v>131</v>
      </c>
      <c r="G1919" s="11" t="s">
        <v>177</v>
      </c>
      <c r="H1919" s="9" t="s">
        <v>165</v>
      </c>
      <c r="I1919" s="9" t="s">
        <v>151</v>
      </c>
      <c r="J1919" s="9" t="s">
        <v>110</v>
      </c>
      <c r="K1919" s="9">
        <v>5</v>
      </c>
      <c r="L1919" s="4" t="str">
        <f t="shared" si="116"/>
        <v>0-5</v>
      </c>
      <c r="M1919" s="9" t="s">
        <v>42</v>
      </c>
      <c r="N1919" s="6">
        <v>9</v>
      </c>
      <c r="O1919" s="4" t="s">
        <v>89</v>
      </c>
      <c r="P1919" s="4" t="s">
        <v>56</v>
      </c>
      <c r="S1919" s="7">
        <v>3</v>
      </c>
      <c r="AE1919" s="4">
        <f t="shared" si="117"/>
        <v>15</v>
      </c>
      <c r="AF1919" s="8">
        <f t="shared" si="118"/>
        <v>3</v>
      </c>
      <c r="AG1919" s="8">
        <v>216.02</v>
      </c>
      <c r="AH1919" s="4">
        <f t="shared" si="119"/>
        <v>7.4999999999999997E-2</v>
      </c>
      <c r="AI1919" s="4">
        <f t="shared" si="119"/>
        <v>5.4005000000000001</v>
      </c>
      <c r="AK1919" s="10">
        <f>R1919*(0.0246*(7.5^2.85))+S1919*(0.0227*((15/1.13204)^3.12))+T1919*(0.0227*((25/1.13204)^3.12))</f>
        <v>216.02455014267076</v>
      </c>
    </row>
    <row r="1920" spans="1:41" s="13" customFormat="1" ht="12.75" customHeight="1">
      <c r="A1920" s="9">
        <v>146</v>
      </c>
      <c r="B1920" s="6">
        <v>8</v>
      </c>
      <c r="C1920" s="9">
        <v>2</v>
      </c>
      <c r="D1920" s="34">
        <v>39492</v>
      </c>
      <c r="E1920" s="6" t="s">
        <v>73</v>
      </c>
      <c r="F1920" s="4" t="s">
        <v>131</v>
      </c>
      <c r="G1920" s="11" t="s">
        <v>177</v>
      </c>
      <c r="H1920" s="9" t="s">
        <v>165</v>
      </c>
      <c r="I1920" s="9" t="s">
        <v>151</v>
      </c>
      <c r="J1920" s="9" t="s">
        <v>110</v>
      </c>
      <c r="K1920" s="9">
        <v>5</v>
      </c>
      <c r="L1920" s="4" t="str">
        <f t="shared" si="116"/>
        <v>0-5</v>
      </c>
      <c r="M1920" s="9" t="s">
        <v>42</v>
      </c>
      <c r="N1920" s="6">
        <v>10</v>
      </c>
      <c r="O1920" s="4" t="s">
        <v>105</v>
      </c>
      <c r="P1920" s="12" t="s">
        <v>46</v>
      </c>
      <c r="Q1920" s="7"/>
      <c r="R1920" s="7"/>
      <c r="S1920" s="7"/>
      <c r="T1920" s="7">
        <v>2</v>
      </c>
      <c r="U1920" s="7"/>
      <c r="V1920" s="7"/>
      <c r="W1920" s="7"/>
      <c r="X1920" s="7"/>
      <c r="Y1920" s="7"/>
      <c r="Z1920" s="7"/>
      <c r="AA1920" s="7"/>
      <c r="AB1920" s="7"/>
      <c r="AC1920" s="7"/>
      <c r="AD1920" s="7"/>
      <c r="AE1920" s="4">
        <f t="shared" si="117"/>
        <v>25</v>
      </c>
      <c r="AF1920" s="8">
        <f t="shared" si="118"/>
        <v>2</v>
      </c>
      <c r="AG1920" s="8">
        <v>501.22</v>
      </c>
      <c r="AH1920" s="4">
        <f t="shared" si="119"/>
        <v>0.05</v>
      </c>
      <c r="AI1920" s="4">
        <f t="shared" si="119"/>
        <v>12.5305</v>
      </c>
      <c r="AJ1920" s="4"/>
      <c r="AK1920" s="10">
        <f>S1920*(0.0168*(15^2.9856))+T1920*(0.0168*(25^2.9856))</f>
        <v>501.22066374498991</v>
      </c>
      <c r="AL1920" s="4"/>
      <c r="AM1920" s="4"/>
      <c r="AN1920" s="4"/>
      <c r="AO1920" s="4"/>
    </row>
    <row r="1921" spans="1:37" s="9" customFormat="1" ht="12.75" customHeight="1">
      <c r="A1921" s="9">
        <v>146</v>
      </c>
      <c r="B1921" s="6">
        <v>8</v>
      </c>
      <c r="C1921" s="9">
        <v>2</v>
      </c>
      <c r="D1921" s="34">
        <v>39492</v>
      </c>
      <c r="E1921" s="6" t="s">
        <v>73</v>
      </c>
      <c r="F1921" s="4" t="s">
        <v>131</v>
      </c>
      <c r="G1921" s="11" t="s">
        <v>177</v>
      </c>
      <c r="H1921" s="9" t="s">
        <v>165</v>
      </c>
      <c r="I1921" s="9" t="s">
        <v>151</v>
      </c>
      <c r="J1921" s="9" t="s">
        <v>110</v>
      </c>
      <c r="K1921" s="9">
        <v>5</v>
      </c>
      <c r="L1921" s="4" t="str">
        <f t="shared" si="116"/>
        <v>0-5</v>
      </c>
      <c r="M1921" s="9" t="s">
        <v>42</v>
      </c>
      <c r="N1921" s="6">
        <v>11</v>
      </c>
      <c r="O1921" s="4" t="s">
        <v>123</v>
      </c>
      <c r="P1921" s="12" t="s">
        <v>56</v>
      </c>
      <c r="Q1921" s="7"/>
      <c r="R1921" s="7"/>
      <c r="S1921" s="7"/>
      <c r="T1921" s="7"/>
      <c r="U1921" s="7">
        <v>1</v>
      </c>
      <c r="V1921" s="7"/>
      <c r="W1921" s="7"/>
      <c r="X1921" s="7"/>
      <c r="Y1921" s="7"/>
      <c r="Z1921" s="7"/>
      <c r="AA1921" s="7"/>
      <c r="AB1921" s="7"/>
      <c r="AC1921" s="7"/>
      <c r="AD1921" s="7"/>
      <c r="AE1921" s="4">
        <f t="shared" si="117"/>
        <v>35</v>
      </c>
      <c r="AF1921" s="8">
        <f t="shared" si="118"/>
        <v>1</v>
      </c>
      <c r="AG1921" s="8">
        <v>700.45</v>
      </c>
      <c r="AH1921" s="4">
        <f t="shared" si="119"/>
        <v>2.5000000000000001E-2</v>
      </c>
      <c r="AI1921" s="4">
        <f t="shared" si="119"/>
        <v>17.51125</v>
      </c>
      <c r="AJ1921" s="4"/>
      <c r="AK1921" s="10">
        <f>T1921*(0.0561*(25^2.653))+U1921*(0.0561*(35^2.653))</f>
        <v>700.44716671055994</v>
      </c>
    </row>
    <row r="1922" spans="1:37" ht="12.75" customHeight="1">
      <c r="A1922" s="9">
        <v>146</v>
      </c>
      <c r="B1922" s="6">
        <v>8</v>
      </c>
      <c r="C1922" s="9">
        <v>2</v>
      </c>
      <c r="D1922" s="34">
        <v>39492</v>
      </c>
      <c r="E1922" s="6" t="s">
        <v>73</v>
      </c>
      <c r="F1922" s="4" t="s">
        <v>131</v>
      </c>
      <c r="G1922" s="11" t="s">
        <v>177</v>
      </c>
      <c r="H1922" s="9" t="s">
        <v>165</v>
      </c>
      <c r="I1922" s="9" t="s">
        <v>151</v>
      </c>
      <c r="J1922" s="9" t="s">
        <v>110</v>
      </c>
      <c r="K1922" s="9">
        <v>5</v>
      </c>
      <c r="L1922" s="4" t="str">
        <f t="shared" ref="L1922:L1985" si="120">IF(K1922&lt;=5,"0-5",IF(K1922&lt;=10,"5-10",IF(K1922&lt;=15,"10-15",IF(K1922&lt;=20,"15-20",IF(K1922&lt;=25,"20-25",IF(K1922&lt;=30,"25-30",IF(K1922&lt;=35,"30-35","35-40")))))))</f>
        <v>0-5</v>
      </c>
      <c r="M1922" s="9" t="s">
        <v>42</v>
      </c>
      <c r="N1922" s="6">
        <v>12</v>
      </c>
      <c r="O1922" s="6" t="s">
        <v>181</v>
      </c>
      <c r="P1922" s="6" t="s">
        <v>81</v>
      </c>
      <c r="S1922" s="7">
        <v>2</v>
      </c>
      <c r="AE1922" s="4">
        <f t="shared" ref="AE1922:AE1985" si="121">ROUND(((Q1922*2.5)+(R1922*7.5)+(S1922*15)+(T1922*25)+(U1922*35)+(V1922*45)+(W1922*55)+(X1922*65)+(Y1922*75)+(Z1922*85)+(AA1922*95)+(AB1922*105)+(AC1922*115)+(AD1922*195))/(SUM(Q1922:AD1922)),1)</f>
        <v>15</v>
      </c>
      <c r="AF1922" s="8">
        <f t="shared" ref="AF1922:AF1985" si="122">SUM(Q1922:AD1922)</f>
        <v>2</v>
      </c>
      <c r="AG1922" s="8">
        <v>99.43</v>
      </c>
      <c r="AH1922" s="4">
        <f t="shared" ref="AH1922:AI1985" si="123">AF1922/40</f>
        <v>0.05</v>
      </c>
      <c r="AI1922" s="4">
        <f t="shared" si="123"/>
        <v>2.4857500000000003</v>
      </c>
      <c r="AJ1922" s="4" t="s">
        <v>182</v>
      </c>
      <c r="AK1922" s="10">
        <f>S1922*(0.0159*(15^2.9718))</f>
        <v>99.434048817103132</v>
      </c>
    </row>
    <row r="1923" spans="1:37" ht="12.75" customHeight="1">
      <c r="A1923" s="9">
        <v>146</v>
      </c>
      <c r="B1923" s="6">
        <v>8</v>
      </c>
      <c r="C1923" s="9">
        <v>2</v>
      </c>
      <c r="D1923" s="34">
        <v>39492</v>
      </c>
      <c r="E1923" s="6" t="s">
        <v>73</v>
      </c>
      <c r="F1923" s="4" t="s">
        <v>131</v>
      </c>
      <c r="G1923" s="11" t="s">
        <v>177</v>
      </c>
      <c r="H1923" s="9" t="s">
        <v>165</v>
      </c>
      <c r="I1923" s="9" t="s">
        <v>151</v>
      </c>
      <c r="J1923" s="9" t="s">
        <v>110</v>
      </c>
      <c r="K1923" s="9">
        <v>5</v>
      </c>
      <c r="L1923" s="4" t="str">
        <f t="shared" si="120"/>
        <v>0-5</v>
      </c>
      <c r="M1923" s="9" t="s">
        <v>42</v>
      </c>
      <c r="N1923" s="6">
        <v>13</v>
      </c>
      <c r="O1923" s="12" t="s">
        <v>71</v>
      </c>
      <c r="P1923" s="6" t="s">
        <v>46</v>
      </c>
      <c r="Q1923" s="7">
        <v>2</v>
      </c>
      <c r="AE1923" s="4">
        <f t="shared" si="121"/>
        <v>2.5</v>
      </c>
      <c r="AF1923" s="8">
        <f t="shared" si="122"/>
        <v>2</v>
      </c>
      <c r="AG1923" s="8">
        <v>0.28000000000000003</v>
      </c>
      <c r="AH1923" s="4">
        <f t="shared" si="123"/>
        <v>0.05</v>
      </c>
      <c r="AI1923" s="4">
        <f t="shared" si="123"/>
        <v>7.000000000000001E-3</v>
      </c>
      <c r="AK1923" s="10">
        <f>Q1923*(0.0089*(2.5^3))+R1923*(0.0089*(7.5^3))</f>
        <v>0.27812500000000001</v>
      </c>
    </row>
    <row r="1924" spans="1:37" ht="12.75" customHeight="1">
      <c r="A1924" s="6">
        <v>147</v>
      </c>
      <c r="B1924" s="6">
        <v>9</v>
      </c>
      <c r="C1924" s="6">
        <v>1</v>
      </c>
      <c r="D1924" s="5">
        <v>39503</v>
      </c>
      <c r="E1924" s="6" t="s">
        <v>37</v>
      </c>
      <c r="F1924" s="6" t="s">
        <v>126</v>
      </c>
      <c r="G1924" s="12" t="s">
        <v>126</v>
      </c>
      <c r="H1924" s="6" t="s">
        <v>152</v>
      </c>
      <c r="I1924" s="6" t="s">
        <v>57</v>
      </c>
      <c r="J1924" s="6" t="s">
        <v>41</v>
      </c>
      <c r="K1924" s="6">
        <v>24</v>
      </c>
      <c r="L1924" s="4" t="str">
        <f t="shared" si="120"/>
        <v>20-25</v>
      </c>
      <c r="M1924" s="6" t="s">
        <v>76</v>
      </c>
      <c r="N1924" s="6">
        <v>1</v>
      </c>
      <c r="O1924" s="6" t="s">
        <v>183</v>
      </c>
      <c r="P1924" s="6" t="s">
        <v>54</v>
      </c>
      <c r="U1924" s="7">
        <v>1</v>
      </c>
      <c r="AE1924" s="4">
        <f t="shared" si="121"/>
        <v>35</v>
      </c>
      <c r="AF1924" s="8">
        <f t="shared" si="122"/>
        <v>1</v>
      </c>
      <c r="AG1924" s="8">
        <v>937.5</v>
      </c>
      <c r="AH1924" s="4">
        <f t="shared" si="123"/>
        <v>2.5000000000000001E-2</v>
      </c>
      <c r="AI1924" s="4">
        <f t="shared" si="123"/>
        <v>23.4375</v>
      </c>
      <c r="AK1924" s="10">
        <f>U1924*(0.0186*(35^3.0455))</f>
        <v>937.50193608805751</v>
      </c>
    </row>
    <row r="1925" spans="1:37" ht="12.75" customHeight="1">
      <c r="A1925" s="6">
        <v>147</v>
      </c>
      <c r="B1925" s="6">
        <v>9</v>
      </c>
      <c r="C1925" s="6">
        <v>1</v>
      </c>
      <c r="D1925" s="5">
        <v>39503</v>
      </c>
      <c r="E1925" s="6" t="s">
        <v>37</v>
      </c>
      <c r="F1925" s="6" t="s">
        <v>126</v>
      </c>
      <c r="G1925" s="12" t="s">
        <v>126</v>
      </c>
      <c r="H1925" s="6" t="s">
        <v>152</v>
      </c>
      <c r="I1925" s="6" t="s">
        <v>57</v>
      </c>
      <c r="J1925" s="6" t="s">
        <v>41</v>
      </c>
      <c r="K1925" s="6">
        <v>24</v>
      </c>
      <c r="L1925" s="4" t="str">
        <f t="shared" si="120"/>
        <v>20-25</v>
      </c>
      <c r="M1925" s="6" t="s">
        <v>76</v>
      </c>
      <c r="N1925" s="6">
        <v>2</v>
      </c>
      <c r="O1925" s="12" t="s">
        <v>129</v>
      </c>
      <c r="P1925" s="6" t="s">
        <v>63</v>
      </c>
      <c r="T1925" s="7">
        <v>1</v>
      </c>
      <c r="AE1925" s="4">
        <f t="shared" si="121"/>
        <v>25</v>
      </c>
      <c r="AF1925" s="8">
        <f t="shared" si="122"/>
        <v>1</v>
      </c>
      <c r="AG1925" s="8">
        <v>167.8</v>
      </c>
      <c r="AH1925" s="4">
        <f t="shared" si="123"/>
        <v>2.5000000000000001E-2</v>
      </c>
      <c r="AI1925" s="4">
        <f t="shared" si="123"/>
        <v>4.1950000000000003</v>
      </c>
      <c r="AK1925" s="10">
        <f>S1925*(0.0105*(15^3.007))+T1925*(0.0105*(25^3.007))</f>
        <v>167.80113928648376</v>
      </c>
    </row>
    <row r="1926" spans="1:37" ht="12.75" customHeight="1">
      <c r="A1926" s="6">
        <v>147</v>
      </c>
      <c r="B1926" s="6">
        <v>9</v>
      </c>
      <c r="C1926" s="6">
        <v>1</v>
      </c>
      <c r="D1926" s="5">
        <v>39503</v>
      </c>
      <c r="E1926" s="6" t="s">
        <v>37</v>
      </c>
      <c r="F1926" s="6" t="s">
        <v>126</v>
      </c>
      <c r="G1926" s="12" t="s">
        <v>126</v>
      </c>
      <c r="H1926" s="6" t="s">
        <v>152</v>
      </c>
      <c r="I1926" s="6" t="s">
        <v>57</v>
      </c>
      <c r="J1926" s="6" t="s">
        <v>41</v>
      </c>
      <c r="K1926" s="6">
        <v>24</v>
      </c>
      <c r="L1926" s="4" t="str">
        <f t="shared" si="120"/>
        <v>20-25</v>
      </c>
      <c r="M1926" s="6" t="s">
        <v>76</v>
      </c>
      <c r="N1926" s="6">
        <v>3</v>
      </c>
      <c r="O1926" s="4" t="s">
        <v>107</v>
      </c>
      <c r="P1926" s="6" t="s">
        <v>54</v>
      </c>
      <c r="U1926" s="7">
        <v>3</v>
      </c>
      <c r="AE1926" s="4">
        <f t="shared" si="121"/>
        <v>35</v>
      </c>
      <c r="AF1926" s="8">
        <f t="shared" si="122"/>
        <v>3</v>
      </c>
      <c r="AG1926" s="8">
        <v>2279.0300000000002</v>
      </c>
      <c r="AH1926" s="4">
        <f t="shared" si="123"/>
        <v>7.4999999999999997E-2</v>
      </c>
      <c r="AI1926" s="4">
        <f t="shared" si="123"/>
        <v>56.975750000000005</v>
      </c>
      <c r="AK1926" s="10">
        <f>R1926*(0.0144*(7.5^3.1))+S1926*(0.0162*(15^3.0252))+T1926*(0.0162*(25^3.0252))+U1926*(0.0162*(35^3.0252))+V1926*(0.0162*(45^3.0252))</f>
        <v>2279.0345916000142</v>
      </c>
    </row>
    <row r="1927" spans="1:37" ht="12.75" customHeight="1">
      <c r="A1927" s="6">
        <v>147</v>
      </c>
      <c r="B1927" s="6">
        <v>9</v>
      </c>
      <c r="C1927" s="6">
        <v>1</v>
      </c>
      <c r="D1927" s="5">
        <v>39503</v>
      </c>
      <c r="E1927" s="6" t="s">
        <v>37</v>
      </c>
      <c r="F1927" s="6" t="s">
        <v>126</v>
      </c>
      <c r="G1927" s="12" t="s">
        <v>126</v>
      </c>
      <c r="H1927" s="6" t="s">
        <v>152</v>
      </c>
      <c r="I1927" s="6" t="s">
        <v>57</v>
      </c>
      <c r="J1927" s="6" t="s">
        <v>41</v>
      </c>
      <c r="K1927" s="6">
        <v>24</v>
      </c>
      <c r="L1927" s="4" t="str">
        <f t="shared" si="120"/>
        <v>20-25</v>
      </c>
      <c r="M1927" s="6" t="s">
        <v>76</v>
      </c>
      <c r="N1927" s="6">
        <v>4</v>
      </c>
      <c r="O1927" s="4" t="s">
        <v>58</v>
      </c>
      <c r="P1927" s="12" t="s">
        <v>46</v>
      </c>
      <c r="Q1927" s="7">
        <v>1</v>
      </c>
      <c r="R1927" s="7">
        <v>1</v>
      </c>
      <c r="S1927" s="7">
        <v>1</v>
      </c>
      <c r="AE1927" s="4">
        <f t="shared" si="121"/>
        <v>8.3000000000000007</v>
      </c>
      <c r="AF1927" s="8">
        <f t="shared" si="122"/>
        <v>3</v>
      </c>
      <c r="AG1927" s="8">
        <v>49.98</v>
      </c>
      <c r="AH1927" s="4">
        <f t="shared" si="123"/>
        <v>7.4999999999999997E-2</v>
      </c>
      <c r="AI1927" s="4">
        <f t="shared" si="123"/>
        <v>1.2494999999999998</v>
      </c>
      <c r="AK1927" s="10">
        <f>Q1927*(0.0145*((2.5/1.08175)^3.053))+R1927*(0.0145*((7.5/1.08175)^3.053))+S1927*(0.0145*((15/1.08175)^3.053))+T1927*(0.0145*((25/1.08175)^3.053))+U1927*(0.0145*((35/1.08175)^3.053))+V1927*(0.0145*((45/1.08175)^3.053))+W1927*(0.0145*((55/1.08175)^3.053))</f>
        <v>49.983012765123583</v>
      </c>
    </row>
    <row r="1928" spans="1:37" ht="12.75" customHeight="1">
      <c r="A1928" s="6">
        <v>147</v>
      </c>
      <c r="B1928" s="6">
        <v>9</v>
      </c>
      <c r="C1928" s="6">
        <v>1</v>
      </c>
      <c r="D1928" s="5">
        <v>39503</v>
      </c>
      <c r="E1928" s="6" t="s">
        <v>37</v>
      </c>
      <c r="F1928" s="6" t="s">
        <v>126</v>
      </c>
      <c r="G1928" s="12" t="s">
        <v>126</v>
      </c>
      <c r="H1928" s="6" t="s">
        <v>152</v>
      </c>
      <c r="I1928" s="6" t="s">
        <v>57</v>
      </c>
      <c r="J1928" s="6" t="s">
        <v>41</v>
      </c>
      <c r="K1928" s="6">
        <v>24</v>
      </c>
      <c r="L1928" s="4" t="str">
        <f t="shared" si="120"/>
        <v>20-25</v>
      </c>
      <c r="M1928" s="6" t="s">
        <v>76</v>
      </c>
      <c r="N1928" s="6">
        <v>5</v>
      </c>
      <c r="O1928" s="6" t="s">
        <v>79</v>
      </c>
      <c r="P1928" s="12" t="s">
        <v>54</v>
      </c>
      <c r="T1928" s="7">
        <v>1</v>
      </c>
      <c r="U1928" s="7">
        <v>1</v>
      </c>
      <c r="AE1928" s="4">
        <f t="shared" si="121"/>
        <v>30</v>
      </c>
      <c r="AF1928" s="8">
        <f t="shared" si="122"/>
        <v>2</v>
      </c>
      <c r="AG1928" s="8">
        <v>1190.08</v>
      </c>
      <c r="AH1928" s="4">
        <f t="shared" si="123"/>
        <v>0.05</v>
      </c>
      <c r="AI1928" s="4">
        <f t="shared" si="123"/>
        <v>29.751999999999999</v>
      </c>
      <c r="AK1928" s="10">
        <f>Q1928*(0.024*(2.5^2.93))+R1928*(0.024*(7.5^2.93))+S1928*(0.0225*((15/1.03416)^3))+T1928*(0.0225*((25/1.03416)^3))+U1928*(0.0225*((35/1.03416)^3))</f>
        <v>1190.077314862197</v>
      </c>
    </row>
    <row r="1929" spans="1:37" ht="12.75" customHeight="1">
      <c r="A1929" s="6">
        <v>147</v>
      </c>
      <c r="B1929" s="6">
        <v>9</v>
      </c>
      <c r="C1929" s="6">
        <v>1</v>
      </c>
      <c r="D1929" s="5">
        <v>39503</v>
      </c>
      <c r="E1929" s="6" t="s">
        <v>37</v>
      </c>
      <c r="F1929" s="6" t="s">
        <v>126</v>
      </c>
      <c r="G1929" s="12" t="s">
        <v>126</v>
      </c>
      <c r="H1929" s="6" t="s">
        <v>152</v>
      </c>
      <c r="I1929" s="6" t="s">
        <v>57</v>
      </c>
      <c r="J1929" s="6" t="s">
        <v>41</v>
      </c>
      <c r="K1929" s="6">
        <v>24</v>
      </c>
      <c r="L1929" s="4" t="str">
        <f t="shared" si="120"/>
        <v>20-25</v>
      </c>
      <c r="M1929" s="6" t="s">
        <v>76</v>
      </c>
      <c r="N1929" s="6">
        <v>6</v>
      </c>
      <c r="O1929" s="12" t="s">
        <v>122</v>
      </c>
      <c r="P1929" s="6" t="s">
        <v>46</v>
      </c>
      <c r="S1929" s="7">
        <v>1</v>
      </c>
      <c r="AE1929" s="4">
        <f t="shared" si="121"/>
        <v>15</v>
      </c>
      <c r="AF1929" s="8">
        <f t="shared" si="122"/>
        <v>1</v>
      </c>
      <c r="AG1929" s="8">
        <v>50.74</v>
      </c>
      <c r="AH1929" s="4">
        <f t="shared" si="123"/>
        <v>2.5000000000000001E-2</v>
      </c>
      <c r="AI1929" s="4">
        <f t="shared" si="123"/>
        <v>1.2685</v>
      </c>
      <c r="AJ1929" s="13"/>
      <c r="AK1929" s="10">
        <f>Q1929*(0.0087*(2.5^3.202))+R1929*(0.0087*(7.5^3.202))+S1929*(0.0087*(15^3.202))+T1929*(0.0087*(25^3.202))</f>
        <v>50.74151899752669</v>
      </c>
    </row>
    <row r="1930" spans="1:37" ht="12.75" customHeight="1">
      <c r="A1930" s="6">
        <v>147</v>
      </c>
      <c r="B1930" s="6">
        <v>9</v>
      </c>
      <c r="C1930" s="6">
        <v>1</v>
      </c>
      <c r="D1930" s="5">
        <v>39503</v>
      </c>
      <c r="E1930" s="6" t="s">
        <v>37</v>
      </c>
      <c r="F1930" s="6" t="s">
        <v>126</v>
      </c>
      <c r="G1930" s="12" t="s">
        <v>126</v>
      </c>
      <c r="H1930" s="6" t="s">
        <v>152</v>
      </c>
      <c r="I1930" s="6" t="s">
        <v>57</v>
      </c>
      <c r="J1930" s="6" t="s">
        <v>41</v>
      </c>
      <c r="K1930" s="6">
        <v>24</v>
      </c>
      <c r="L1930" s="4" t="str">
        <f t="shared" si="120"/>
        <v>20-25</v>
      </c>
      <c r="M1930" s="6" t="s">
        <v>76</v>
      </c>
      <c r="N1930" s="6">
        <v>7</v>
      </c>
      <c r="O1930" s="4" t="s">
        <v>49</v>
      </c>
      <c r="P1930" s="6" t="s">
        <v>46</v>
      </c>
      <c r="R1930" s="7">
        <v>3</v>
      </c>
      <c r="AE1930" s="4">
        <f t="shared" si="121"/>
        <v>7.5</v>
      </c>
      <c r="AF1930" s="8">
        <f t="shared" si="122"/>
        <v>3</v>
      </c>
      <c r="AG1930" s="8">
        <v>18.260000000000002</v>
      </c>
      <c r="AH1930" s="4">
        <f t="shared" si="123"/>
        <v>7.4999999999999997E-2</v>
      </c>
      <c r="AI1930" s="4">
        <f t="shared" si="123"/>
        <v>0.45650000000000002</v>
      </c>
      <c r="AK1930" s="10">
        <f>Q1930*(0.007*(2.5^3.39))+R1930*(0.0126*(7.5^3.0673))+S1930*(0.0126*(15^3.0673))+T1930*(0.0126*(25^3.0673))+U1930*(0.0126*(35^3.0673))</f>
        <v>18.262793690314659</v>
      </c>
    </row>
    <row r="1931" spans="1:37" ht="12.75" customHeight="1">
      <c r="A1931" s="6">
        <v>147</v>
      </c>
      <c r="B1931" s="6">
        <v>9</v>
      </c>
      <c r="C1931" s="6">
        <v>1</v>
      </c>
      <c r="D1931" s="5">
        <v>39503</v>
      </c>
      <c r="E1931" s="6" t="s">
        <v>37</v>
      </c>
      <c r="F1931" s="6" t="s">
        <v>126</v>
      </c>
      <c r="G1931" s="12" t="s">
        <v>126</v>
      </c>
      <c r="H1931" s="6" t="s">
        <v>152</v>
      </c>
      <c r="I1931" s="6" t="s">
        <v>57</v>
      </c>
      <c r="J1931" s="6" t="s">
        <v>41</v>
      </c>
      <c r="K1931" s="6">
        <v>24</v>
      </c>
      <c r="L1931" s="4" t="str">
        <f t="shared" si="120"/>
        <v>20-25</v>
      </c>
      <c r="M1931" s="6" t="s">
        <v>76</v>
      </c>
      <c r="N1931" s="6">
        <v>8</v>
      </c>
      <c r="O1931" s="4" t="s">
        <v>82</v>
      </c>
      <c r="P1931" s="6" t="s">
        <v>46</v>
      </c>
      <c r="R1931" s="7">
        <v>1</v>
      </c>
      <c r="T1931" s="7">
        <v>1</v>
      </c>
      <c r="AE1931" s="4">
        <f t="shared" si="121"/>
        <v>16.3</v>
      </c>
      <c r="AF1931" s="8">
        <f t="shared" si="122"/>
        <v>2</v>
      </c>
      <c r="AG1931" s="8">
        <v>256.64</v>
      </c>
      <c r="AH1931" s="4">
        <f t="shared" si="123"/>
        <v>0.05</v>
      </c>
      <c r="AI1931" s="4">
        <f t="shared" si="123"/>
        <v>6.4159999999999995</v>
      </c>
      <c r="AK1931" s="10">
        <f>Q1931*(0.0121*((2.5/1.09)^3.161))+R1931*(0.0121*((7.5/1.09)^3.161))+S1931*(0.0335*(15^2.772))+T1931*(0.0335*(25^2.772))+U1931*(0.0335*(35^2.772))</f>
        <v>256.64356344361033</v>
      </c>
    </row>
    <row r="1932" spans="1:37" ht="12.75" customHeight="1">
      <c r="A1932" s="6">
        <v>147</v>
      </c>
      <c r="B1932" s="6">
        <v>9</v>
      </c>
      <c r="C1932" s="6">
        <v>1</v>
      </c>
      <c r="D1932" s="5">
        <v>39503</v>
      </c>
      <c r="E1932" s="6" t="s">
        <v>37</v>
      </c>
      <c r="F1932" s="6" t="s">
        <v>126</v>
      </c>
      <c r="G1932" s="12" t="s">
        <v>126</v>
      </c>
      <c r="H1932" s="6" t="s">
        <v>152</v>
      </c>
      <c r="I1932" s="6" t="s">
        <v>57</v>
      </c>
      <c r="J1932" s="6" t="s">
        <v>41</v>
      </c>
      <c r="K1932" s="6">
        <v>24</v>
      </c>
      <c r="L1932" s="4" t="str">
        <f t="shared" si="120"/>
        <v>20-25</v>
      </c>
      <c r="M1932" s="6" t="s">
        <v>76</v>
      </c>
      <c r="N1932" s="6">
        <v>9</v>
      </c>
      <c r="O1932" s="12" t="s">
        <v>138</v>
      </c>
      <c r="P1932" s="12" t="s">
        <v>81</v>
      </c>
      <c r="S1932" s="7">
        <v>4</v>
      </c>
      <c r="U1932" s="7">
        <v>8</v>
      </c>
      <c r="AE1932" s="4">
        <f t="shared" si="121"/>
        <v>28.3</v>
      </c>
      <c r="AF1932" s="8">
        <f t="shared" si="122"/>
        <v>12</v>
      </c>
      <c r="AG1932" s="8">
        <v>5242.74</v>
      </c>
      <c r="AH1932" s="4">
        <f t="shared" si="123"/>
        <v>0.3</v>
      </c>
      <c r="AI1932" s="4">
        <f t="shared" si="123"/>
        <v>131.0685</v>
      </c>
      <c r="AK1932" s="10">
        <f>Q1932*(0.0139*(2.5^3.016))+R1932*(0.0139*(7.5^3.016))+S1932*(0.0139*(15^3.016))+T1932*(0.0139*(25^3.016))+U1932*(0.0139*(35^3.016))</f>
        <v>5242.7351339473116</v>
      </c>
    </row>
    <row r="1933" spans="1:37" s="13" customFormat="1" ht="12.75" customHeight="1">
      <c r="A1933" s="6">
        <v>147</v>
      </c>
      <c r="B1933" s="6">
        <v>9</v>
      </c>
      <c r="C1933" s="6">
        <v>1</v>
      </c>
      <c r="D1933" s="5">
        <v>39503</v>
      </c>
      <c r="E1933" s="6" t="s">
        <v>37</v>
      </c>
      <c r="F1933" s="6" t="s">
        <v>126</v>
      </c>
      <c r="G1933" s="12" t="s">
        <v>126</v>
      </c>
      <c r="H1933" s="6" t="s">
        <v>152</v>
      </c>
      <c r="I1933" s="6" t="s">
        <v>57</v>
      </c>
      <c r="J1933" s="6" t="s">
        <v>41</v>
      </c>
      <c r="K1933" s="6">
        <v>24</v>
      </c>
      <c r="L1933" s="4" t="str">
        <f t="shared" si="120"/>
        <v>20-25</v>
      </c>
      <c r="M1933" s="6" t="s">
        <v>76</v>
      </c>
      <c r="N1933" s="6">
        <v>10</v>
      </c>
      <c r="O1933" s="4" t="s">
        <v>52</v>
      </c>
      <c r="P1933" s="6" t="s">
        <v>46</v>
      </c>
      <c r="Q1933" s="7"/>
      <c r="R1933" s="7"/>
      <c r="S1933" s="24">
        <f>1000+30</f>
        <v>1030</v>
      </c>
      <c r="T1933" s="7"/>
      <c r="U1933" s="7"/>
      <c r="V1933" s="7"/>
      <c r="W1933" s="7"/>
      <c r="X1933" s="7"/>
      <c r="Y1933" s="7"/>
      <c r="Z1933" s="7"/>
      <c r="AA1933" s="7"/>
      <c r="AB1933" s="7"/>
      <c r="AC1933" s="7"/>
      <c r="AD1933" s="7"/>
      <c r="AE1933" s="4">
        <f t="shared" si="121"/>
        <v>15</v>
      </c>
      <c r="AF1933" s="8">
        <f t="shared" si="122"/>
        <v>1030</v>
      </c>
      <c r="AG1933" s="8">
        <v>25751.78</v>
      </c>
      <c r="AH1933" s="4">
        <f t="shared" si="123"/>
        <v>25.75</v>
      </c>
      <c r="AI1933" s="4">
        <f t="shared" si="123"/>
        <v>643.79449999999997</v>
      </c>
      <c r="AJ1933" s="4"/>
      <c r="AK1933" s="10">
        <f>Q1933*(0.01*(((2.5-1.82)/1.15)^3.208))+R1933*(0.01*(((7.5-1.82)/1.15)^3.208))+S1933*(0.01*(((15-1.82)/1.15)^3.208))+T1933*(0.01*(((25-1.82)/1.15)^3.208))</f>
        <v>25751.776174580154</v>
      </c>
    </row>
    <row r="1934" spans="1:37" ht="12.75" customHeight="1">
      <c r="A1934" s="6">
        <v>147</v>
      </c>
      <c r="B1934" s="6">
        <v>9</v>
      </c>
      <c r="C1934" s="6">
        <v>1</v>
      </c>
      <c r="D1934" s="5">
        <v>39503</v>
      </c>
      <c r="E1934" s="6" t="s">
        <v>37</v>
      </c>
      <c r="F1934" s="6" t="s">
        <v>126</v>
      </c>
      <c r="G1934" s="12" t="s">
        <v>126</v>
      </c>
      <c r="H1934" s="6" t="s">
        <v>152</v>
      </c>
      <c r="I1934" s="6" t="s">
        <v>57</v>
      </c>
      <c r="J1934" s="6" t="s">
        <v>41</v>
      </c>
      <c r="K1934" s="6">
        <v>24</v>
      </c>
      <c r="L1934" s="4" t="str">
        <f t="shared" si="120"/>
        <v>20-25</v>
      </c>
      <c r="M1934" s="6" t="s">
        <v>76</v>
      </c>
      <c r="N1934" s="6">
        <v>11</v>
      </c>
      <c r="O1934" s="4" t="s">
        <v>69</v>
      </c>
      <c r="P1934" s="12" t="s">
        <v>48</v>
      </c>
      <c r="S1934" s="7">
        <v>2</v>
      </c>
      <c r="AE1934" s="4">
        <f t="shared" si="121"/>
        <v>15</v>
      </c>
      <c r="AF1934" s="8">
        <f t="shared" si="122"/>
        <v>2</v>
      </c>
      <c r="AG1934" s="8">
        <v>218.93</v>
      </c>
      <c r="AH1934" s="4">
        <f t="shared" si="123"/>
        <v>0.05</v>
      </c>
      <c r="AI1934" s="4">
        <f t="shared" si="123"/>
        <v>5.4732500000000002</v>
      </c>
      <c r="AK1934" s="10">
        <f>Q1934*(0.029*(2.5^2.98))+R1934*(0.029*(7.5^2.98))+S1934*(0.0222*(15^3.14))</f>
        <v>218.93214068561713</v>
      </c>
    </row>
    <row r="1935" spans="1:37" ht="12.75" customHeight="1">
      <c r="A1935" s="6">
        <v>147</v>
      </c>
      <c r="B1935" s="6">
        <v>9</v>
      </c>
      <c r="C1935" s="6">
        <v>1</v>
      </c>
      <c r="D1935" s="5">
        <v>39503</v>
      </c>
      <c r="E1935" s="6" t="s">
        <v>37</v>
      </c>
      <c r="F1935" s="6" t="s">
        <v>126</v>
      </c>
      <c r="G1935" s="12" t="s">
        <v>126</v>
      </c>
      <c r="H1935" s="6" t="s">
        <v>152</v>
      </c>
      <c r="I1935" s="6" t="s">
        <v>57</v>
      </c>
      <c r="J1935" s="6" t="s">
        <v>41</v>
      </c>
      <c r="K1935" s="6">
        <v>24</v>
      </c>
      <c r="L1935" s="4" t="str">
        <f t="shared" si="120"/>
        <v>20-25</v>
      </c>
      <c r="M1935" s="6" t="s">
        <v>76</v>
      </c>
      <c r="N1935" s="6">
        <v>12</v>
      </c>
      <c r="O1935" s="4" t="s">
        <v>95</v>
      </c>
      <c r="P1935" s="6" t="s">
        <v>56</v>
      </c>
      <c r="T1935" s="7">
        <v>4</v>
      </c>
      <c r="AE1935" s="4">
        <f t="shared" si="121"/>
        <v>25</v>
      </c>
      <c r="AF1935" s="8">
        <f t="shared" si="122"/>
        <v>4</v>
      </c>
      <c r="AG1935" s="8">
        <v>1238.5899999999999</v>
      </c>
      <c r="AH1935" s="4">
        <f t="shared" si="123"/>
        <v>0.1</v>
      </c>
      <c r="AI1935" s="4">
        <f t="shared" si="123"/>
        <v>30.964749999999999</v>
      </c>
      <c r="AK1935" s="10">
        <f>S1935*(0.0204*(15^2.991))+T1935*(0.0204*(25^2.991))+U1935*(0.0204*(35^2.991))</f>
        <v>1238.5932950611109</v>
      </c>
    </row>
    <row r="1936" spans="1:37" ht="12.75" customHeight="1">
      <c r="A1936" s="6">
        <v>147</v>
      </c>
      <c r="B1936" s="6">
        <v>9</v>
      </c>
      <c r="C1936" s="6">
        <v>1</v>
      </c>
      <c r="D1936" s="5">
        <v>39503</v>
      </c>
      <c r="E1936" s="6" t="s">
        <v>37</v>
      </c>
      <c r="F1936" s="6" t="s">
        <v>126</v>
      </c>
      <c r="G1936" s="12" t="s">
        <v>126</v>
      </c>
      <c r="H1936" s="6" t="s">
        <v>152</v>
      </c>
      <c r="I1936" s="6" t="s">
        <v>57</v>
      </c>
      <c r="J1936" s="6" t="s">
        <v>41</v>
      </c>
      <c r="K1936" s="6">
        <v>24</v>
      </c>
      <c r="L1936" s="4" t="str">
        <f t="shared" si="120"/>
        <v>20-25</v>
      </c>
      <c r="M1936" s="6" t="s">
        <v>76</v>
      </c>
      <c r="N1936" s="6">
        <v>13</v>
      </c>
      <c r="O1936" s="4" t="s">
        <v>77</v>
      </c>
      <c r="P1936" s="6" t="s">
        <v>48</v>
      </c>
      <c r="S1936" s="7">
        <v>1</v>
      </c>
      <c r="T1936" s="7">
        <v>1</v>
      </c>
      <c r="AE1936" s="4">
        <f t="shared" si="121"/>
        <v>20</v>
      </c>
      <c r="AF1936" s="8">
        <f t="shared" si="122"/>
        <v>2</v>
      </c>
      <c r="AG1936" s="8">
        <v>521.74</v>
      </c>
      <c r="AH1936" s="4">
        <f t="shared" si="123"/>
        <v>0.05</v>
      </c>
      <c r="AI1936" s="4">
        <f t="shared" si="123"/>
        <v>13.0435</v>
      </c>
      <c r="AK1936" s="10">
        <f>R1936*(0.0428*(7.5^2.858))+S1936*(0.0428*(15^2.858))+T1936*(0.0428*(25^2.858))+U1936*(0.0428*(35^2.858))</f>
        <v>521.74133423209844</v>
      </c>
    </row>
    <row r="1937" spans="1:37" ht="12.75" customHeight="1">
      <c r="A1937" s="6">
        <v>147</v>
      </c>
      <c r="B1937" s="6">
        <v>9</v>
      </c>
      <c r="C1937" s="6">
        <v>1</v>
      </c>
      <c r="D1937" s="5">
        <v>39503</v>
      </c>
      <c r="E1937" s="6" t="s">
        <v>37</v>
      </c>
      <c r="F1937" s="6" t="s">
        <v>126</v>
      </c>
      <c r="G1937" s="12" t="s">
        <v>126</v>
      </c>
      <c r="H1937" s="6" t="s">
        <v>152</v>
      </c>
      <c r="I1937" s="6" t="s">
        <v>57</v>
      </c>
      <c r="J1937" s="6" t="s">
        <v>41</v>
      </c>
      <c r="K1937" s="6">
        <v>24</v>
      </c>
      <c r="L1937" s="4" t="str">
        <f t="shared" si="120"/>
        <v>20-25</v>
      </c>
      <c r="M1937" s="6" t="s">
        <v>76</v>
      </c>
      <c r="N1937" s="6">
        <v>14</v>
      </c>
      <c r="O1937" s="4" t="s">
        <v>68</v>
      </c>
      <c r="P1937" s="6" t="s">
        <v>46</v>
      </c>
      <c r="S1937" s="15">
        <v>1</v>
      </c>
      <c r="T1937" s="7">
        <v>3</v>
      </c>
      <c r="AE1937" s="4">
        <f t="shared" si="121"/>
        <v>22.5</v>
      </c>
      <c r="AF1937" s="8">
        <f t="shared" si="122"/>
        <v>4</v>
      </c>
      <c r="AG1937" s="8">
        <v>512.57000000000005</v>
      </c>
      <c r="AH1937" s="4">
        <f t="shared" si="123"/>
        <v>0.1</v>
      </c>
      <c r="AI1937" s="4">
        <f t="shared" si="123"/>
        <v>12.814250000000001</v>
      </c>
      <c r="AK1937" s="10">
        <f>Q1937*(0.0208*((2.5/1.21)^3))+R1937*(0.0208*((7.5/1.21)^3))+S1937*(0.0208*((15/1.21)^3))+T1937*(0.0079*(25^3.076))+U1937*(0.0079*(35^3.076))</f>
        <v>512.57234863655447</v>
      </c>
    </row>
    <row r="1938" spans="1:37" ht="12.75" customHeight="1">
      <c r="A1938" s="6">
        <v>147</v>
      </c>
      <c r="B1938" s="6">
        <v>9</v>
      </c>
      <c r="C1938" s="6">
        <v>1</v>
      </c>
      <c r="D1938" s="5">
        <v>39503</v>
      </c>
      <c r="E1938" s="6" t="s">
        <v>37</v>
      </c>
      <c r="F1938" s="6" t="s">
        <v>126</v>
      </c>
      <c r="G1938" s="12" t="s">
        <v>126</v>
      </c>
      <c r="H1938" s="6" t="s">
        <v>152</v>
      </c>
      <c r="I1938" s="6" t="s">
        <v>57</v>
      </c>
      <c r="J1938" s="6" t="s">
        <v>41</v>
      </c>
      <c r="K1938" s="6">
        <v>24</v>
      </c>
      <c r="L1938" s="4" t="str">
        <f t="shared" si="120"/>
        <v>20-25</v>
      </c>
      <c r="M1938" s="6" t="s">
        <v>76</v>
      </c>
      <c r="N1938" s="6">
        <v>15</v>
      </c>
      <c r="O1938" s="13" t="s">
        <v>97</v>
      </c>
      <c r="P1938" s="12" t="s">
        <v>46</v>
      </c>
      <c r="R1938" s="7">
        <v>1</v>
      </c>
      <c r="AE1938" s="4">
        <f t="shared" si="121"/>
        <v>7.5</v>
      </c>
      <c r="AF1938" s="8">
        <f t="shared" si="122"/>
        <v>1</v>
      </c>
      <c r="AG1938" s="8">
        <v>2.59</v>
      </c>
      <c r="AH1938" s="4">
        <f t="shared" si="123"/>
        <v>2.5000000000000001E-2</v>
      </c>
      <c r="AI1938" s="4">
        <f t="shared" si="123"/>
        <v>6.4750000000000002E-2</v>
      </c>
      <c r="AK1938" s="10">
        <f>Q1938*(0.0026*(2.5^3.427))+R1938*(0.0026*(7.5^3.427))+S1938*(0.0026*(15^3.427))</f>
        <v>2.593034515359999</v>
      </c>
    </row>
    <row r="1939" spans="1:37" ht="12.75" customHeight="1">
      <c r="A1939" s="6">
        <v>147</v>
      </c>
      <c r="B1939" s="6">
        <v>9</v>
      </c>
      <c r="C1939" s="6">
        <v>1</v>
      </c>
      <c r="D1939" s="5">
        <v>39503</v>
      </c>
      <c r="E1939" s="6" t="s">
        <v>37</v>
      </c>
      <c r="F1939" s="6" t="s">
        <v>126</v>
      </c>
      <c r="G1939" s="12" t="s">
        <v>126</v>
      </c>
      <c r="H1939" s="6" t="s">
        <v>152</v>
      </c>
      <c r="I1939" s="6" t="s">
        <v>57</v>
      </c>
      <c r="J1939" s="6" t="s">
        <v>41</v>
      </c>
      <c r="K1939" s="6">
        <v>24</v>
      </c>
      <c r="L1939" s="4" t="str">
        <f t="shared" si="120"/>
        <v>20-25</v>
      </c>
      <c r="M1939" s="6" t="s">
        <v>76</v>
      </c>
      <c r="N1939" s="6">
        <v>16</v>
      </c>
      <c r="O1939" s="12" t="s">
        <v>86</v>
      </c>
      <c r="P1939" s="6" t="s">
        <v>44</v>
      </c>
      <c r="S1939" s="15">
        <v>1</v>
      </c>
      <c r="AE1939" s="4">
        <f t="shared" si="121"/>
        <v>15</v>
      </c>
      <c r="AF1939" s="8">
        <f t="shared" si="122"/>
        <v>1</v>
      </c>
      <c r="AG1939" s="8">
        <v>22.22</v>
      </c>
      <c r="AH1939" s="4">
        <f t="shared" si="123"/>
        <v>2.5000000000000001E-2</v>
      </c>
      <c r="AI1939" s="4">
        <f t="shared" si="123"/>
        <v>0.55549999999999999</v>
      </c>
      <c r="AK1939" s="10">
        <f>S1939*(0.002*(15^3.44))+T1939*(0.002*(25^3.44))+U1939*(0.002*(35^3.44))</f>
        <v>22.222040093137309</v>
      </c>
    </row>
    <row r="1940" spans="1:37" ht="12.75" customHeight="1">
      <c r="A1940" s="6">
        <v>147</v>
      </c>
      <c r="B1940" s="6">
        <v>9</v>
      </c>
      <c r="C1940" s="6">
        <v>1</v>
      </c>
      <c r="D1940" s="5">
        <v>39503</v>
      </c>
      <c r="E1940" s="6" t="s">
        <v>37</v>
      </c>
      <c r="F1940" s="6" t="s">
        <v>126</v>
      </c>
      <c r="G1940" s="12" t="s">
        <v>126</v>
      </c>
      <c r="H1940" s="6" t="s">
        <v>152</v>
      </c>
      <c r="I1940" s="6" t="s">
        <v>57</v>
      </c>
      <c r="J1940" s="6" t="s">
        <v>41</v>
      </c>
      <c r="K1940" s="6">
        <v>24</v>
      </c>
      <c r="L1940" s="4" t="str">
        <f t="shared" si="120"/>
        <v>20-25</v>
      </c>
      <c r="M1940" s="6" t="s">
        <v>76</v>
      </c>
      <c r="N1940" s="6">
        <v>17</v>
      </c>
      <c r="O1940" s="12" t="s">
        <v>71</v>
      </c>
      <c r="P1940" s="6" t="s">
        <v>46</v>
      </c>
      <c r="Q1940" s="7">
        <v>1</v>
      </c>
      <c r="AE1940" s="4">
        <f t="shared" si="121"/>
        <v>2.5</v>
      </c>
      <c r="AF1940" s="8">
        <f t="shared" si="122"/>
        <v>1</v>
      </c>
      <c r="AG1940" s="8">
        <v>0.14000000000000001</v>
      </c>
      <c r="AH1940" s="4">
        <f t="shared" si="123"/>
        <v>2.5000000000000001E-2</v>
      </c>
      <c r="AI1940" s="4">
        <f t="shared" si="123"/>
        <v>3.5000000000000005E-3</v>
      </c>
      <c r="AK1940" s="10">
        <f>Q1940*(0.0089*(2.5^3))+R1940*(0.0089*(7.5^3))</f>
        <v>0.13906250000000001</v>
      </c>
    </row>
    <row r="1941" spans="1:37" ht="12.75" customHeight="1">
      <c r="A1941" s="6">
        <v>147</v>
      </c>
      <c r="B1941" s="6">
        <v>9</v>
      </c>
      <c r="C1941" s="6">
        <v>1</v>
      </c>
      <c r="D1941" s="5">
        <v>39503</v>
      </c>
      <c r="E1941" s="6" t="s">
        <v>37</v>
      </c>
      <c r="F1941" s="6" t="s">
        <v>126</v>
      </c>
      <c r="G1941" s="12" t="s">
        <v>126</v>
      </c>
      <c r="H1941" s="6" t="s">
        <v>152</v>
      </c>
      <c r="I1941" s="6" t="s">
        <v>57</v>
      </c>
      <c r="J1941" s="6" t="s">
        <v>41</v>
      </c>
      <c r="K1941" s="6">
        <v>24</v>
      </c>
      <c r="L1941" s="4" t="str">
        <f t="shared" si="120"/>
        <v>20-25</v>
      </c>
      <c r="M1941" s="6" t="s">
        <v>76</v>
      </c>
      <c r="N1941" s="6">
        <v>18</v>
      </c>
      <c r="O1941" s="12" t="s">
        <v>55</v>
      </c>
      <c r="P1941" s="6" t="s">
        <v>56</v>
      </c>
      <c r="Q1941" s="7">
        <v>2</v>
      </c>
      <c r="AE1941" s="4">
        <f t="shared" si="121"/>
        <v>2.5</v>
      </c>
      <c r="AF1941" s="8">
        <f t="shared" si="122"/>
        <v>2</v>
      </c>
      <c r="AG1941" s="8">
        <v>0.35</v>
      </c>
      <c r="AH1941" s="4">
        <f t="shared" si="123"/>
        <v>0.05</v>
      </c>
      <c r="AI1941" s="4">
        <f t="shared" si="123"/>
        <v>8.7499999999999991E-3</v>
      </c>
      <c r="AK1941" s="10">
        <f>Q1941*(0.0109*(2.5^3.0249))+R1941*(0.0109*(7.5^3.0249))</f>
        <v>0.34848591197730788</v>
      </c>
    </row>
    <row r="1942" spans="1:37" ht="12.75" customHeight="1">
      <c r="A1942" s="6">
        <v>148</v>
      </c>
      <c r="B1942" s="6">
        <v>9</v>
      </c>
      <c r="C1942" s="6">
        <v>1</v>
      </c>
      <c r="D1942" s="5">
        <v>39503</v>
      </c>
      <c r="E1942" s="6" t="s">
        <v>37</v>
      </c>
      <c r="F1942" s="6" t="s">
        <v>126</v>
      </c>
      <c r="G1942" s="12" t="s">
        <v>126</v>
      </c>
      <c r="H1942" s="6" t="s">
        <v>152</v>
      </c>
      <c r="I1942" s="6" t="s">
        <v>57</v>
      </c>
      <c r="J1942" s="6" t="s">
        <v>41</v>
      </c>
      <c r="K1942" s="6">
        <v>22</v>
      </c>
      <c r="L1942" s="4" t="str">
        <f t="shared" si="120"/>
        <v>20-25</v>
      </c>
      <c r="M1942" s="6" t="s">
        <v>94</v>
      </c>
      <c r="N1942" s="6">
        <v>1</v>
      </c>
      <c r="O1942" s="4" t="s">
        <v>77</v>
      </c>
      <c r="P1942" s="6" t="s">
        <v>48</v>
      </c>
      <c r="S1942" s="7">
        <v>2</v>
      </c>
      <c r="U1942" s="7">
        <v>1</v>
      </c>
      <c r="AE1942" s="4">
        <f t="shared" si="121"/>
        <v>21.7</v>
      </c>
      <c r="AF1942" s="8">
        <f t="shared" si="122"/>
        <v>3</v>
      </c>
      <c r="AG1942" s="8">
        <v>1304.29</v>
      </c>
      <c r="AH1942" s="4">
        <f t="shared" si="123"/>
        <v>7.4999999999999997E-2</v>
      </c>
      <c r="AI1942" s="4">
        <f t="shared" si="123"/>
        <v>32.607250000000001</v>
      </c>
      <c r="AK1942" s="10">
        <f>R1942*(0.0428*(7.5^2.858))+S1942*(0.0428*(15^2.858))+T1942*(0.0428*(25^2.858))+U1942*(0.0428*(35^2.858))</f>
        <v>1304.290621133249</v>
      </c>
    </row>
    <row r="1943" spans="1:37" ht="12.75" customHeight="1">
      <c r="A1943" s="6">
        <v>148</v>
      </c>
      <c r="B1943" s="6">
        <v>9</v>
      </c>
      <c r="C1943" s="6">
        <v>1</v>
      </c>
      <c r="D1943" s="5">
        <v>39503</v>
      </c>
      <c r="E1943" s="6" t="s">
        <v>37</v>
      </c>
      <c r="F1943" s="6" t="s">
        <v>126</v>
      </c>
      <c r="G1943" s="12" t="s">
        <v>126</v>
      </c>
      <c r="H1943" s="6" t="s">
        <v>152</v>
      </c>
      <c r="I1943" s="6" t="s">
        <v>57</v>
      </c>
      <c r="J1943" s="6" t="s">
        <v>41</v>
      </c>
      <c r="K1943" s="6">
        <v>22</v>
      </c>
      <c r="L1943" s="4" t="str">
        <f t="shared" si="120"/>
        <v>20-25</v>
      </c>
      <c r="M1943" s="6" t="s">
        <v>94</v>
      </c>
      <c r="N1943" s="6">
        <v>2</v>
      </c>
      <c r="O1943" s="12" t="s">
        <v>134</v>
      </c>
      <c r="P1943" s="12" t="s">
        <v>56</v>
      </c>
      <c r="S1943" s="7">
        <v>2</v>
      </c>
      <c r="AE1943" s="4">
        <f t="shared" si="121"/>
        <v>15</v>
      </c>
      <c r="AF1943" s="8">
        <f t="shared" si="122"/>
        <v>2</v>
      </c>
      <c r="AG1943" s="8">
        <v>141.18</v>
      </c>
      <c r="AH1943" s="4">
        <f t="shared" si="123"/>
        <v>0.05</v>
      </c>
      <c r="AI1943" s="4">
        <f t="shared" si="123"/>
        <v>3.5295000000000001</v>
      </c>
      <c r="AK1943" s="10">
        <f>R1943*(0.0683*(7.5^2.563))+S1943*(0.0683*(15^2.563))+T1943*(0.0683*(25^2.563))</f>
        <v>141.17981104653558</v>
      </c>
    </row>
    <row r="1944" spans="1:37" ht="12.75" customHeight="1">
      <c r="A1944" s="6">
        <v>148</v>
      </c>
      <c r="B1944" s="6">
        <v>9</v>
      </c>
      <c r="C1944" s="6">
        <v>1</v>
      </c>
      <c r="D1944" s="5">
        <v>39503</v>
      </c>
      <c r="E1944" s="6" t="s">
        <v>37</v>
      </c>
      <c r="F1944" s="6" t="s">
        <v>126</v>
      </c>
      <c r="G1944" s="12" t="s">
        <v>126</v>
      </c>
      <c r="H1944" s="6" t="s">
        <v>152</v>
      </c>
      <c r="I1944" s="6" t="s">
        <v>57</v>
      </c>
      <c r="J1944" s="6" t="s">
        <v>41</v>
      </c>
      <c r="K1944" s="6">
        <v>22</v>
      </c>
      <c r="L1944" s="4" t="str">
        <f t="shared" si="120"/>
        <v>20-25</v>
      </c>
      <c r="M1944" s="6" t="s">
        <v>94</v>
      </c>
      <c r="N1944" s="6">
        <v>3</v>
      </c>
      <c r="O1944" s="4" t="s">
        <v>68</v>
      </c>
      <c r="P1944" s="6" t="s">
        <v>46</v>
      </c>
      <c r="T1944" s="7">
        <v>3</v>
      </c>
      <c r="AE1944" s="4">
        <f t="shared" si="121"/>
        <v>25</v>
      </c>
      <c r="AF1944" s="8">
        <f t="shared" si="122"/>
        <v>3</v>
      </c>
      <c r="AG1944" s="8">
        <v>472.95</v>
      </c>
      <c r="AH1944" s="4">
        <f t="shared" si="123"/>
        <v>7.4999999999999997E-2</v>
      </c>
      <c r="AI1944" s="4">
        <f t="shared" si="123"/>
        <v>11.82375</v>
      </c>
      <c r="AK1944" s="10">
        <f>Q1944*(0.0208*((2.5/1.21)^3))+R1944*(0.0208*((7.5/1.21)^3))+S1944*(0.0208*((15/1.21)^3))+T1944*(0.0079*(25^3.076))+U1944*(0.0079*(35^3.076))</f>
        <v>472.94627874677929</v>
      </c>
    </row>
    <row r="1945" spans="1:37" ht="12.75" customHeight="1">
      <c r="A1945" s="6">
        <v>148</v>
      </c>
      <c r="B1945" s="6">
        <v>9</v>
      </c>
      <c r="C1945" s="6">
        <v>1</v>
      </c>
      <c r="D1945" s="5">
        <v>39503</v>
      </c>
      <c r="E1945" s="6" t="s">
        <v>37</v>
      </c>
      <c r="F1945" s="6" t="s">
        <v>126</v>
      </c>
      <c r="G1945" s="12" t="s">
        <v>126</v>
      </c>
      <c r="H1945" s="6" t="s">
        <v>152</v>
      </c>
      <c r="I1945" s="6" t="s">
        <v>57</v>
      </c>
      <c r="J1945" s="6" t="s">
        <v>41</v>
      </c>
      <c r="K1945" s="6">
        <v>22</v>
      </c>
      <c r="L1945" s="4" t="str">
        <f t="shared" si="120"/>
        <v>20-25</v>
      </c>
      <c r="M1945" s="6" t="s">
        <v>94</v>
      </c>
      <c r="N1945" s="6">
        <v>4</v>
      </c>
      <c r="O1945" s="12" t="s">
        <v>138</v>
      </c>
      <c r="P1945" s="12" t="s">
        <v>81</v>
      </c>
      <c r="U1945" s="7">
        <v>3</v>
      </c>
      <c r="AE1945" s="4">
        <f t="shared" si="121"/>
        <v>35</v>
      </c>
      <c r="AF1945" s="8">
        <f t="shared" si="122"/>
        <v>3</v>
      </c>
      <c r="AG1945" s="8">
        <v>1892.54</v>
      </c>
      <c r="AH1945" s="4">
        <f t="shared" si="123"/>
        <v>7.4999999999999997E-2</v>
      </c>
      <c r="AI1945" s="4">
        <f t="shared" si="123"/>
        <v>47.313499999999998</v>
      </c>
      <c r="AK1945" s="10">
        <f>Q1945*(0.0139*(2.5^3.016))+R1945*(0.0139*(7.5^3.016))+S1945*(0.0139*(15^3.016))+T1945*(0.0139*(25^3.016))+U1945*(0.0139*(35^3.016))</f>
        <v>1892.54091243736</v>
      </c>
    </row>
    <row r="1946" spans="1:37" s="9" customFormat="1" ht="12.75" customHeight="1">
      <c r="A1946" s="6">
        <v>148</v>
      </c>
      <c r="B1946" s="6">
        <v>9</v>
      </c>
      <c r="C1946" s="6">
        <v>1</v>
      </c>
      <c r="D1946" s="5">
        <v>39503</v>
      </c>
      <c r="E1946" s="6" t="s">
        <v>37</v>
      </c>
      <c r="F1946" s="6" t="s">
        <v>126</v>
      </c>
      <c r="G1946" s="12" t="s">
        <v>126</v>
      </c>
      <c r="H1946" s="6" t="s">
        <v>152</v>
      </c>
      <c r="I1946" s="6" t="s">
        <v>57</v>
      </c>
      <c r="J1946" s="6" t="s">
        <v>41</v>
      </c>
      <c r="K1946" s="6">
        <v>22</v>
      </c>
      <c r="L1946" s="4" t="str">
        <f t="shared" si="120"/>
        <v>20-25</v>
      </c>
      <c r="M1946" s="6" t="s">
        <v>94</v>
      </c>
      <c r="N1946" s="6">
        <v>5</v>
      </c>
      <c r="O1946" s="4" t="s">
        <v>58</v>
      </c>
      <c r="P1946" s="12" t="s">
        <v>46</v>
      </c>
      <c r="Q1946" s="7"/>
      <c r="R1946" s="7"/>
      <c r="S1946" s="7">
        <v>1</v>
      </c>
      <c r="T1946" s="7">
        <v>1</v>
      </c>
      <c r="U1946" s="7">
        <v>1</v>
      </c>
      <c r="V1946" s="7"/>
      <c r="W1946" s="7"/>
      <c r="X1946" s="7"/>
      <c r="Y1946" s="7"/>
      <c r="Z1946" s="7"/>
      <c r="AA1946" s="7"/>
      <c r="AB1946" s="7"/>
      <c r="AC1946" s="7"/>
      <c r="AD1946" s="7"/>
      <c r="AE1946" s="4">
        <f t="shared" si="121"/>
        <v>25</v>
      </c>
      <c r="AF1946" s="8">
        <f t="shared" si="122"/>
        <v>3</v>
      </c>
      <c r="AG1946" s="8">
        <v>846.33</v>
      </c>
      <c r="AH1946" s="4">
        <f t="shared" si="123"/>
        <v>7.4999999999999997E-2</v>
      </c>
      <c r="AI1946" s="4">
        <f t="shared" si="123"/>
        <v>21.158250000000002</v>
      </c>
      <c r="AJ1946" s="4"/>
      <c r="AK1946" s="10">
        <f>Q1946*(0.0145*((2.5/1.08175)^3.053))+R1946*(0.0145*((7.5/1.08175)^3.053))+S1946*(0.0145*((15/1.08175)^3.053))+T1946*(0.0145*((25/1.08175)^3.053))+U1946*(0.0145*((35/1.08175)^3.053))+V1946*(0.0145*((45/1.08175)^3.053))+W1946*(0.0145*((55/1.08175)^3.053))</f>
        <v>846.33138653090191</v>
      </c>
    </row>
    <row r="1947" spans="1:37" s="13" customFormat="1" ht="12.75" customHeight="1">
      <c r="A1947" s="6">
        <v>148</v>
      </c>
      <c r="B1947" s="6">
        <v>9</v>
      </c>
      <c r="C1947" s="6">
        <v>1</v>
      </c>
      <c r="D1947" s="5">
        <v>39503</v>
      </c>
      <c r="E1947" s="6" t="s">
        <v>37</v>
      </c>
      <c r="F1947" s="6" t="s">
        <v>126</v>
      </c>
      <c r="G1947" s="12" t="s">
        <v>126</v>
      </c>
      <c r="H1947" s="6" t="s">
        <v>152</v>
      </c>
      <c r="I1947" s="6" t="s">
        <v>57</v>
      </c>
      <c r="J1947" s="6" t="s">
        <v>41</v>
      </c>
      <c r="K1947" s="6">
        <v>22</v>
      </c>
      <c r="L1947" s="4" t="str">
        <f t="shared" si="120"/>
        <v>20-25</v>
      </c>
      <c r="M1947" s="6" t="s">
        <v>94</v>
      </c>
      <c r="N1947" s="6">
        <v>6</v>
      </c>
      <c r="O1947" s="4" t="s">
        <v>59</v>
      </c>
      <c r="P1947" s="6" t="s">
        <v>46</v>
      </c>
      <c r="Q1947" s="7">
        <v>3</v>
      </c>
      <c r="R1947" s="7">
        <v>1</v>
      </c>
      <c r="S1947" s="7"/>
      <c r="T1947" s="7"/>
      <c r="U1947" s="7"/>
      <c r="V1947" s="7"/>
      <c r="W1947" s="7"/>
      <c r="X1947" s="7"/>
      <c r="Y1947" s="7"/>
      <c r="Z1947" s="7"/>
      <c r="AA1947" s="7"/>
      <c r="AB1947" s="7"/>
      <c r="AC1947" s="7"/>
      <c r="AD1947" s="7"/>
      <c r="AE1947" s="4">
        <f t="shared" si="121"/>
        <v>3.8</v>
      </c>
      <c r="AF1947" s="8">
        <f t="shared" si="122"/>
        <v>4</v>
      </c>
      <c r="AG1947" s="8">
        <v>4.9800000000000004</v>
      </c>
      <c r="AH1947" s="4">
        <f t="shared" si="123"/>
        <v>0.1</v>
      </c>
      <c r="AI1947" s="4">
        <f t="shared" si="123"/>
        <v>0.12450000000000001</v>
      </c>
      <c r="AK1947" s="10">
        <f>Q1947*(0.0093*(2.5^3.07))+R1947*(0.0093*(7.5^3.07))+S1947*(0.0093*(15^3.07))+T1947*(0.0126*(25^3.0673))</f>
        <v>4.9825527439079806</v>
      </c>
    </row>
    <row r="1948" spans="1:37" ht="12.75" customHeight="1">
      <c r="A1948" s="6">
        <v>148</v>
      </c>
      <c r="B1948" s="6">
        <v>9</v>
      </c>
      <c r="C1948" s="6">
        <v>1</v>
      </c>
      <c r="D1948" s="5">
        <v>39503</v>
      </c>
      <c r="E1948" s="6" t="s">
        <v>37</v>
      </c>
      <c r="F1948" s="6" t="s">
        <v>126</v>
      </c>
      <c r="G1948" s="12" t="s">
        <v>126</v>
      </c>
      <c r="H1948" s="6" t="s">
        <v>152</v>
      </c>
      <c r="I1948" s="6" t="s">
        <v>57</v>
      </c>
      <c r="J1948" s="6" t="s">
        <v>41</v>
      </c>
      <c r="K1948" s="6">
        <v>22</v>
      </c>
      <c r="L1948" s="4" t="str">
        <f t="shared" si="120"/>
        <v>20-25</v>
      </c>
      <c r="M1948" s="6" t="s">
        <v>94</v>
      </c>
      <c r="N1948" s="6">
        <v>7</v>
      </c>
      <c r="O1948" s="4" t="s">
        <v>83</v>
      </c>
      <c r="P1948" s="6" t="s">
        <v>84</v>
      </c>
      <c r="Q1948" s="7">
        <v>1</v>
      </c>
      <c r="R1948" s="7">
        <v>1</v>
      </c>
      <c r="AE1948" s="4">
        <f t="shared" si="121"/>
        <v>5</v>
      </c>
      <c r="AF1948" s="8">
        <f t="shared" si="122"/>
        <v>2</v>
      </c>
      <c r="AG1948" s="8">
        <v>12.81</v>
      </c>
      <c r="AH1948" s="4">
        <f t="shared" si="123"/>
        <v>0.05</v>
      </c>
      <c r="AI1948" s="4">
        <f t="shared" si="123"/>
        <v>0.32025000000000003</v>
      </c>
      <c r="AK1948" s="10">
        <f>Q1948*(0.0349*(2.5^2.9109))+R1948*(0.0349*(7.5^2.9109))+S1948*(0.0349*(15^2.9109))</f>
        <v>12.80641778447526</v>
      </c>
    </row>
    <row r="1949" spans="1:37" ht="12.75" customHeight="1">
      <c r="A1949" s="6">
        <v>148</v>
      </c>
      <c r="B1949" s="6">
        <v>9</v>
      </c>
      <c r="C1949" s="6">
        <v>1</v>
      </c>
      <c r="D1949" s="5">
        <v>39503</v>
      </c>
      <c r="E1949" s="6" t="s">
        <v>37</v>
      </c>
      <c r="F1949" s="6" t="s">
        <v>126</v>
      </c>
      <c r="G1949" s="12" t="s">
        <v>126</v>
      </c>
      <c r="H1949" s="6" t="s">
        <v>152</v>
      </c>
      <c r="I1949" s="6" t="s">
        <v>57</v>
      </c>
      <c r="J1949" s="6" t="s">
        <v>41</v>
      </c>
      <c r="K1949" s="6">
        <v>22</v>
      </c>
      <c r="L1949" s="4" t="str">
        <f t="shared" si="120"/>
        <v>20-25</v>
      </c>
      <c r="M1949" s="6" t="s">
        <v>94</v>
      </c>
      <c r="N1949" s="6">
        <v>8</v>
      </c>
      <c r="O1949" s="4" t="s">
        <v>89</v>
      </c>
      <c r="P1949" s="4" t="s">
        <v>56</v>
      </c>
      <c r="S1949" s="7">
        <v>1</v>
      </c>
      <c r="AE1949" s="4">
        <f t="shared" si="121"/>
        <v>15</v>
      </c>
      <c r="AF1949" s="8">
        <f t="shared" si="122"/>
        <v>1</v>
      </c>
      <c r="AG1949" s="8">
        <v>72.010000000000005</v>
      </c>
      <c r="AH1949" s="4">
        <f t="shared" si="123"/>
        <v>2.5000000000000001E-2</v>
      </c>
      <c r="AI1949" s="4">
        <f t="shared" si="123"/>
        <v>1.8002500000000001</v>
      </c>
      <c r="AK1949" s="10">
        <f>R1949*(0.0246*(7.5^2.85))+S1949*(0.0227*((15/1.13204)^3.12))+T1949*(0.0227*((25/1.13204)^3.12))</f>
        <v>72.008183380890259</v>
      </c>
    </row>
    <row r="1950" spans="1:37" ht="12.75" customHeight="1">
      <c r="A1950" s="6">
        <v>148</v>
      </c>
      <c r="B1950" s="6">
        <v>9</v>
      </c>
      <c r="C1950" s="6">
        <v>1</v>
      </c>
      <c r="D1950" s="5">
        <v>39503</v>
      </c>
      <c r="E1950" s="6" t="s">
        <v>37</v>
      </c>
      <c r="F1950" s="6" t="s">
        <v>126</v>
      </c>
      <c r="G1950" s="12" t="s">
        <v>126</v>
      </c>
      <c r="H1950" s="6" t="s">
        <v>152</v>
      </c>
      <c r="I1950" s="6" t="s">
        <v>57</v>
      </c>
      <c r="J1950" s="6" t="s">
        <v>41</v>
      </c>
      <c r="K1950" s="6">
        <v>22</v>
      </c>
      <c r="L1950" s="4" t="str">
        <f t="shared" si="120"/>
        <v>20-25</v>
      </c>
      <c r="M1950" s="6" t="s">
        <v>94</v>
      </c>
      <c r="N1950" s="6">
        <v>9</v>
      </c>
      <c r="O1950" s="4" t="s">
        <v>82</v>
      </c>
      <c r="P1950" s="6" t="s">
        <v>46</v>
      </c>
      <c r="S1950" s="7">
        <v>1</v>
      </c>
      <c r="T1950" s="7">
        <v>2</v>
      </c>
      <c r="U1950" s="7">
        <v>1</v>
      </c>
      <c r="AE1950" s="4">
        <f t="shared" si="121"/>
        <v>25</v>
      </c>
      <c r="AF1950" s="8">
        <f t="shared" si="122"/>
        <v>4</v>
      </c>
      <c r="AG1950" s="8">
        <v>1202.07</v>
      </c>
      <c r="AH1950" s="4">
        <f t="shared" si="123"/>
        <v>0.1</v>
      </c>
      <c r="AI1950" s="4">
        <f t="shared" si="123"/>
        <v>30.051749999999998</v>
      </c>
      <c r="AK1950" s="10">
        <f>Q1950*(0.0121*((2.5/1.09)^3.161))+R1950*(0.0121*((7.5/1.09)^3.161))+S1950*(0.0335*(15^2.772))+T1950*(0.0335*(25^2.772))+U1950*(0.0335*(35^2.772))</f>
        <v>1202.0700128248586</v>
      </c>
    </row>
    <row r="1951" spans="1:37" ht="12.75" customHeight="1">
      <c r="A1951" s="6">
        <v>148</v>
      </c>
      <c r="B1951" s="6">
        <v>9</v>
      </c>
      <c r="C1951" s="6">
        <v>1</v>
      </c>
      <c r="D1951" s="5">
        <v>39503</v>
      </c>
      <c r="E1951" s="6" t="s">
        <v>37</v>
      </c>
      <c r="F1951" s="6" t="s">
        <v>126</v>
      </c>
      <c r="G1951" s="12" t="s">
        <v>126</v>
      </c>
      <c r="H1951" s="6" t="s">
        <v>152</v>
      </c>
      <c r="I1951" s="6" t="s">
        <v>57</v>
      </c>
      <c r="J1951" s="6" t="s">
        <v>41</v>
      </c>
      <c r="K1951" s="6">
        <v>22</v>
      </c>
      <c r="L1951" s="4" t="str">
        <f t="shared" si="120"/>
        <v>20-25</v>
      </c>
      <c r="M1951" s="6" t="s">
        <v>94</v>
      </c>
      <c r="N1951" s="6">
        <v>10</v>
      </c>
      <c r="O1951" s="4" t="s">
        <v>52</v>
      </c>
      <c r="P1951" s="6" t="s">
        <v>46</v>
      </c>
      <c r="S1951" s="15">
        <v>1000</v>
      </c>
      <c r="AE1951" s="4">
        <f t="shared" si="121"/>
        <v>15</v>
      </c>
      <c r="AF1951" s="8">
        <f t="shared" si="122"/>
        <v>1000</v>
      </c>
      <c r="AG1951" s="8">
        <v>25001.72</v>
      </c>
      <c r="AH1951" s="4">
        <f t="shared" si="123"/>
        <v>25</v>
      </c>
      <c r="AI1951" s="4">
        <f t="shared" si="123"/>
        <v>625.04300000000001</v>
      </c>
      <c r="AK1951" s="10">
        <f>Q1951*(0.01*(((2.5-1.82)/1.15)^3.208))+R1951*(0.01*(((7.5-1.82)/1.15)^3.208))+S1951*(0.01*(((15-1.82)/1.15)^3.208))+T1951*(0.01*(((25-1.82)/1.15)^3.208))</f>
        <v>25001.724441339957</v>
      </c>
    </row>
    <row r="1952" spans="1:37" ht="12.75" customHeight="1">
      <c r="A1952" s="6">
        <v>148</v>
      </c>
      <c r="B1952" s="6">
        <v>9</v>
      </c>
      <c r="C1952" s="6">
        <v>1</v>
      </c>
      <c r="D1952" s="5">
        <v>39503</v>
      </c>
      <c r="E1952" s="6" t="s">
        <v>37</v>
      </c>
      <c r="F1952" s="6" t="s">
        <v>126</v>
      </c>
      <c r="G1952" s="12" t="s">
        <v>126</v>
      </c>
      <c r="H1952" s="6" t="s">
        <v>152</v>
      </c>
      <c r="I1952" s="6" t="s">
        <v>57</v>
      </c>
      <c r="J1952" s="6" t="s">
        <v>41</v>
      </c>
      <c r="K1952" s="6">
        <v>22</v>
      </c>
      <c r="L1952" s="4" t="str">
        <f t="shared" si="120"/>
        <v>20-25</v>
      </c>
      <c r="M1952" s="6" t="s">
        <v>94</v>
      </c>
      <c r="N1952" s="6">
        <v>11</v>
      </c>
      <c r="O1952" s="4" t="s">
        <v>49</v>
      </c>
      <c r="P1952" s="6" t="s">
        <v>46</v>
      </c>
      <c r="Q1952" s="7">
        <v>7</v>
      </c>
      <c r="AE1952" s="4">
        <f t="shared" si="121"/>
        <v>2.5</v>
      </c>
      <c r="AF1952" s="8">
        <f t="shared" si="122"/>
        <v>7</v>
      </c>
      <c r="AG1952" s="8">
        <v>1.0900000000000001</v>
      </c>
      <c r="AH1952" s="4">
        <f t="shared" si="123"/>
        <v>0.17499999999999999</v>
      </c>
      <c r="AI1952" s="4">
        <f t="shared" si="123"/>
        <v>2.7250000000000003E-2</v>
      </c>
      <c r="AK1952" s="10">
        <f>Q1952*(0.007*(2.5^3.39))+R1952*(0.0126*(7.5^3.0673))+S1952*(0.0126*(15^3.0673))+T1952*(0.0126*(25^3.0673))+U1952*(0.0126*(35^3.0673))</f>
        <v>1.0944922971562041</v>
      </c>
    </row>
    <row r="1953" spans="1:41" ht="12.75" customHeight="1">
      <c r="A1953" s="6">
        <v>148</v>
      </c>
      <c r="B1953" s="6">
        <v>9</v>
      </c>
      <c r="C1953" s="6">
        <v>1</v>
      </c>
      <c r="D1953" s="5">
        <v>39503</v>
      </c>
      <c r="E1953" s="6" t="s">
        <v>37</v>
      </c>
      <c r="F1953" s="6" t="s">
        <v>126</v>
      </c>
      <c r="G1953" s="12" t="s">
        <v>126</v>
      </c>
      <c r="H1953" s="6" t="s">
        <v>152</v>
      </c>
      <c r="I1953" s="6" t="s">
        <v>57</v>
      </c>
      <c r="J1953" s="6" t="s">
        <v>41</v>
      </c>
      <c r="K1953" s="6">
        <v>22</v>
      </c>
      <c r="L1953" s="4" t="str">
        <f t="shared" si="120"/>
        <v>20-25</v>
      </c>
      <c r="M1953" s="6" t="s">
        <v>94</v>
      </c>
      <c r="N1953" s="6">
        <v>12</v>
      </c>
      <c r="O1953" s="4" t="s">
        <v>60</v>
      </c>
      <c r="P1953" s="12" t="s">
        <v>48</v>
      </c>
      <c r="R1953" s="7">
        <v>4</v>
      </c>
      <c r="AE1953" s="4">
        <f t="shared" si="121"/>
        <v>7.5</v>
      </c>
      <c r="AF1953" s="8">
        <f t="shared" si="122"/>
        <v>4</v>
      </c>
      <c r="AG1953" s="8">
        <v>28.15</v>
      </c>
      <c r="AH1953" s="4">
        <f t="shared" si="123"/>
        <v>0.1</v>
      </c>
      <c r="AI1953" s="4">
        <f t="shared" si="123"/>
        <v>0.70374999999999999</v>
      </c>
      <c r="AK1953" s="10">
        <f>Q1953*(0.0197*(2.5^2.9174))+R1953*(0.0197*(7.5^2.9174))+S1953*(0.0197*(15^2.9174))</f>
        <v>28.146859632422046</v>
      </c>
    </row>
    <row r="1954" spans="1:41" ht="12.75" customHeight="1">
      <c r="A1954" s="6">
        <v>148</v>
      </c>
      <c r="B1954" s="6">
        <v>9</v>
      </c>
      <c r="C1954" s="6">
        <v>1</v>
      </c>
      <c r="D1954" s="5">
        <v>39503</v>
      </c>
      <c r="E1954" s="6" t="s">
        <v>37</v>
      </c>
      <c r="F1954" s="6" t="s">
        <v>126</v>
      </c>
      <c r="G1954" s="12" t="s">
        <v>126</v>
      </c>
      <c r="H1954" s="6" t="s">
        <v>152</v>
      </c>
      <c r="I1954" s="6" t="s">
        <v>57</v>
      </c>
      <c r="J1954" s="6" t="s">
        <v>41</v>
      </c>
      <c r="K1954" s="6">
        <v>22</v>
      </c>
      <c r="L1954" s="4" t="str">
        <f t="shared" si="120"/>
        <v>20-25</v>
      </c>
      <c r="M1954" s="6" t="s">
        <v>94</v>
      </c>
      <c r="N1954" s="6">
        <v>13</v>
      </c>
      <c r="O1954" s="4" t="s">
        <v>43</v>
      </c>
      <c r="P1954" s="6" t="s">
        <v>44</v>
      </c>
      <c r="U1954" s="7">
        <v>1</v>
      </c>
      <c r="AE1954" s="4">
        <f t="shared" si="121"/>
        <v>35</v>
      </c>
      <c r="AF1954" s="8">
        <f t="shared" si="122"/>
        <v>1</v>
      </c>
      <c r="AG1954" s="8">
        <v>613.17999999999995</v>
      </c>
      <c r="AH1954" s="4">
        <f t="shared" si="123"/>
        <v>2.5000000000000001E-2</v>
      </c>
      <c r="AI1954" s="4">
        <f t="shared" si="123"/>
        <v>15.329499999999999</v>
      </c>
      <c r="AK1954" s="10">
        <f>U1954*(0.0069*(35^3.205))+V1954*(0.0069*(45^3.153))</f>
        <v>613.17885888223907</v>
      </c>
    </row>
    <row r="1955" spans="1:41" ht="12.75" customHeight="1">
      <c r="A1955" s="6">
        <v>148</v>
      </c>
      <c r="B1955" s="6">
        <v>9</v>
      </c>
      <c r="C1955" s="6">
        <v>1</v>
      </c>
      <c r="D1955" s="5">
        <v>39503</v>
      </c>
      <c r="E1955" s="6" t="s">
        <v>37</v>
      </c>
      <c r="F1955" s="6" t="s">
        <v>126</v>
      </c>
      <c r="G1955" s="12" t="s">
        <v>126</v>
      </c>
      <c r="H1955" s="6" t="s">
        <v>152</v>
      </c>
      <c r="I1955" s="6" t="s">
        <v>57</v>
      </c>
      <c r="J1955" s="6" t="s">
        <v>41</v>
      </c>
      <c r="K1955" s="6">
        <v>22</v>
      </c>
      <c r="L1955" s="4" t="str">
        <f t="shared" si="120"/>
        <v>20-25</v>
      </c>
      <c r="M1955" s="6" t="s">
        <v>94</v>
      </c>
      <c r="N1955" s="6">
        <v>14</v>
      </c>
      <c r="O1955" s="4" t="s">
        <v>62</v>
      </c>
      <c r="P1955" s="12" t="s">
        <v>63</v>
      </c>
      <c r="T1955" s="7">
        <v>1</v>
      </c>
      <c r="AE1955" s="4">
        <f t="shared" si="121"/>
        <v>25</v>
      </c>
      <c r="AF1955" s="8">
        <f t="shared" si="122"/>
        <v>1</v>
      </c>
      <c r="AG1955" s="8">
        <v>268.94</v>
      </c>
      <c r="AH1955" s="4">
        <f t="shared" si="123"/>
        <v>2.5000000000000001E-2</v>
      </c>
      <c r="AI1955" s="4">
        <f t="shared" si="123"/>
        <v>6.7234999999999996</v>
      </c>
      <c r="AK1955" s="10">
        <f>R1955*(0.0114*(7.5^3.128))+S1955*(0.0114*(15^3.128))+T1955*(0.0114*(25^3.128))+U1955*(0.0114*(35^3.128))</f>
        <v>268.94359042953022</v>
      </c>
    </row>
    <row r="1956" spans="1:41" ht="12.75" customHeight="1">
      <c r="A1956" s="6">
        <v>148</v>
      </c>
      <c r="B1956" s="6">
        <v>9</v>
      </c>
      <c r="C1956" s="6">
        <v>1</v>
      </c>
      <c r="D1956" s="5">
        <v>39503</v>
      </c>
      <c r="E1956" s="6" t="s">
        <v>37</v>
      </c>
      <c r="F1956" s="6" t="s">
        <v>126</v>
      </c>
      <c r="G1956" s="12" t="s">
        <v>126</v>
      </c>
      <c r="H1956" s="6" t="s">
        <v>152</v>
      </c>
      <c r="I1956" s="6" t="s">
        <v>57</v>
      </c>
      <c r="J1956" s="6" t="s">
        <v>41</v>
      </c>
      <c r="K1956" s="6">
        <v>22</v>
      </c>
      <c r="L1956" s="4" t="str">
        <f t="shared" si="120"/>
        <v>20-25</v>
      </c>
      <c r="M1956" s="6" t="s">
        <v>94</v>
      </c>
      <c r="N1956" s="6">
        <v>15</v>
      </c>
      <c r="O1956" s="4" t="s">
        <v>98</v>
      </c>
      <c r="P1956" s="6" t="s">
        <v>81</v>
      </c>
      <c r="U1956" s="7">
        <v>1</v>
      </c>
      <c r="AE1956" s="4">
        <f t="shared" si="121"/>
        <v>35</v>
      </c>
      <c r="AF1956" s="8">
        <f t="shared" si="122"/>
        <v>1</v>
      </c>
      <c r="AG1956" s="8">
        <v>452.66</v>
      </c>
      <c r="AH1956" s="4">
        <f t="shared" si="123"/>
        <v>2.5000000000000001E-2</v>
      </c>
      <c r="AI1956" s="4">
        <f t="shared" si="123"/>
        <v>11.316500000000001</v>
      </c>
      <c r="AK1956" s="10">
        <f>R1956*(0.0135*((7.5/1.14)^3.043))+S1956*(0.0135*((15/1.14)^3.043))+T1956*(0.0135*((25/1.14)^3.043))+U1956*(0.0135*((35/1.14)^3.043))+V1956*(0.0135*((45/1.14)^3.043))</f>
        <v>452.65921385260106</v>
      </c>
    </row>
    <row r="1957" spans="1:41" s="13" customFormat="1" ht="12.75" customHeight="1">
      <c r="A1957" s="6">
        <v>148</v>
      </c>
      <c r="B1957" s="6">
        <v>9</v>
      </c>
      <c r="C1957" s="6">
        <v>1</v>
      </c>
      <c r="D1957" s="5">
        <v>39503</v>
      </c>
      <c r="E1957" s="6" t="s">
        <v>37</v>
      </c>
      <c r="F1957" s="6" t="s">
        <v>126</v>
      </c>
      <c r="G1957" s="12" t="s">
        <v>126</v>
      </c>
      <c r="H1957" s="6" t="s">
        <v>152</v>
      </c>
      <c r="I1957" s="6" t="s">
        <v>57</v>
      </c>
      <c r="J1957" s="6" t="s">
        <v>41</v>
      </c>
      <c r="K1957" s="6">
        <v>22</v>
      </c>
      <c r="L1957" s="4" t="str">
        <f t="shared" si="120"/>
        <v>20-25</v>
      </c>
      <c r="M1957" s="6" t="s">
        <v>94</v>
      </c>
      <c r="N1957" s="6">
        <v>16</v>
      </c>
      <c r="O1957" s="4" t="s">
        <v>80</v>
      </c>
      <c r="P1957" s="12" t="s">
        <v>81</v>
      </c>
      <c r="Q1957" s="7"/>
      <c r="R1957" s="7">
        <v>4</v>
      </c>
      <c r="S1957" s="7"/>
      <c r="T1957" s="7"/>
      <c r="U1957" s="7"/>
      <c r="V1957" s="7"/>
      <c r="W1957" s="7"/>
      <c r="X1957" s="7"/>
      <c r="Y1957" s="7"/>
      <c r="Z1957" s="7"/>
      <c r="AA1957" s="7"/>
      <c r="AB1957" s="7"/>
      <c r="AC1957" s="7"/>
      <c r="AD1957" s="7"/>
      <c r="AE1957" s="4">
        <f t="shared" si="121"/>
        <v>7.5</v>
      </c>
      <c r="AF1957" s="8">
        <f t="shared" si="122"/>
        <v>4</v>
      </c>
      <c r="AG1957" s="8">
        <v>31.42</v>
      </c>
      <c r="AH1957" s="4">
        <f t="shared" si="123"/>
        <v>0.1</v>
      </c>
      <c r="AI1957" s="4">
        <f t="shared" si="123"/>
        <v>0.78550000000000009</v>
      </c>
      <c r="AJ1957" s="4"/>
      <c r="AK1957" s="10">
        <f>Q1957*(0.0202*(2.5^2.9595))+R1957*(0.0202*(7.5^2.9595))+S1957*(0.0202*(15^2.9595))+T1957*(0.0202*(25^2.9595))</f>
        <v>31.416309718174439</v>
      </c>
    </row>
    <row r="1958" spans="1:41" ht="12.75" customHeight="1">
      <c r="A1958" s="6">
        <v>148</v>
      </c>
      <c r="B1958" s="6">
        <v>9</v>
      </c>
      <c r="C1958" s="6">
        <v>1</v>
      </c>
      <c r="D1958" s="5">
        <v>39503</v>
      </c>
      <c r="E1958" s="6" t="s">
        <v>37</v>
      </c>
      <c r="F1958" s="6" t="s">
        <v>126</v>
      </c>
      <c r="G1958" s="12" t="s">
        <v>126</v>
      </c>
      <c r="H1958" s="6" t="s">
        <v>152</v>
      </c>
      <c r="I1958" s="6" t="s">
        <v>57</v>
      </c>
      <c r="J1958" s="6" t="s">
        <v>41</v>
      </c>
      <c r="K1958" s="6">
        <v>22</v>
      </c>
      <c r="L1958" s="4" t="str">
        <f t="shared" si="120"/>
        <v>20-25</v>
      </c>
      <c r="M1958" s="6" t="s">
        <v>94</v>
      </c>
      <c r="N1958" s="6">
        <v>17</v>
      </c>
      <c r="O1958" s="12" t="s">
        <v>154</v>
      </c>
      <c r="P1958" s="6" t="s">
        <v>63</v>
      </c>
      <c r="U1958" s="7">
        <v>1</v>
      </c>
      <c r="AE1958" s="4">
        <f t="shared" si="121"/>
        <v>35</v>
      </c>
      <c r="AF1958" s="8">
        <f t="shared" si="122"/>
        <v>1</v>
      </c>
      <c r="AG1958" s="8">
        <v>676.88</v>
      </c>
      <c r="AH1958" s="4">
        <f t="shared" si="123"/>
        <v>2.5000000000000001E-2</v>
      </c>
      <c r="AI1958" s="4">
        <f t="shared" si="123"/>
        <v>16.922000000000001</v>
      </c>
      <c r="AK1958" s="10">
        <f>U1958*(0.0159*(35^2.998))</f>
        <v>676.88224316580556</v>
      </c>
    </row>
    <row r="1959" spans="1:41" ht="12.75" customHeight="1">
      <c r="A1959" s="6">
        <v>148</v>
      </c>
      <c r="B1959" s="6">
        <v>9</v>
      </c>
      <c r="C1959" s="6">
        <v>1</v>
      </c>
      <c r="D1959" s="5">
        <v>39503</v>
      </c>
      <c r="E1959" s="6" t="s">
        <v>37</v>
      </c>
      <c r="F1959" s="6" t="s">
        <v>126</v>
      </c>
      <c r="G1959" s="12" t="s">
        <v>126</v>
      </c>
      <c r="H1959" s="6" t="s">
        <v>152</v>
      </c>
      <c r="I1959" s="6" t="s">
        <v>57</v>
      </c>
      <c r="J1959" s="6" t="s">
        <v>41</v>
      </c>
      <c r="K1959" s="6">
        <v>22</v>
      </c>
      <c r="L1959" s="4" t="str">
        <f t="shared" si="120"/>
        <v>20-25</v>
      </c>
      <c r="M1959" s="6" t="s">
        <v>94</v>
      </c>
      <c r="N1959" s="6">
        <v>18</v>
      </c>
      <c r="O1959" s="12" t="s">
        <v>127</v>
      </c>
      <c r="P1959" s="12" t="s">
        <v>46</v>
      </c>
      <c r="Q1959" s="7">
        <v>1</v>
      </c>
      <c r="AE1959" s="4">
        <f t="shared" si="121"/>
        <v>2.5</v>
      </c>
      <c r="AF1959" s="8">
        <f t="shared" si="122"/>
        <v>1</v>
      </c>
      <c r="AG1959" s="8">
        <v>0.31</v>
      </c>
      <c r="AH1959" s="4">
        <f t="shared" si="123"/>
        <v>2.5000000000000001E-2</v>
      </c>
      <c r="AI1959" s="4">
        <f t="shared" si="123"/>
        <v>7.7499999999999999E-3</v>
      </c>
      <c r="AK1959" s="10">
        <f>Q1959*(0.0201*(2.5^2.9992))+R1959*(0.0201*(7.5^2.9992))+S1959*(0.0201*(15^2.9992))+T1959*(0.0201*(25^2.9992))+U1959*(0.0201*(35^2.9992))</f>
        <v>0.31383236631166794</v>
      </c>
    </row>
    <row r="1960" spans="1:41" s="13" customFormat="1" ht="12.75" customHeight="1">
      <c r="A1960" s="6">
        <v>148</v>
      </c>
      <c r="B1960" s="6">
        <v>9</v>
      </c>
      <c r="C1960" s="6">
        <v>1</v>
      </c>
      <c r="D1960" s="5">
        <v>39503</v>
      </c>
      <c r="E1960" s="6" t="s">
        <v>37</v>
      </c>
      <c r="F1960" s="6" t="s">
        <v>126</v>
      </c>
      <c r="G1960" s="12" t="s">
        <v>126</v>
      </c>
      <c r="H1960" s="6" t="s">
        <v>152</v>
      </c>
      <c r="I1960" s="6" t="s">
        <v>57</v>
      </c>
      <c r="J1960" s="6" t="s">
        <v>41</v>
      </c>
      <c r="K1960" s="6">
        <v>22</v>
      </c>
      <c r="L1960" s="4" t="str">
        <f t="shared" si="120"/>
        <v>20-25</v>
      </c>
      <c r="M1960" s="6" t="s">
        <v>94</v>
      </c>
      <c r="N1960" s="6">
        <v>19</v>
      </c>
      <c r="O1960" s="12" t="s">
        <v>122</v>
      </c>
      <c r="P1960" s="6" t="s">
        <v>46</v>
      </c>
      <c r="Q1960" s="7"/>
      <c r="R1960" s="7"/>
      <c r="S1960" s="7">
        <v>2</v>
      </c>
      <c r="T1960" s="7"/>
      <c r="U1960" s="7"/>
      <c r="V1960" s="7"/>
      <c r="W1960" s="7"/>
      <c r="X1960" s="7"/>
      <c r="Y1960" s="7"/>
      <c r="Z1960" s="7"/>
      <c r="AA1960" s="7"/>
      <c r="AB1960" s="7"/>
      <c r="AC1960" s="7"/>
      <c r="AD1960" s="7"/>
      <c r="AE1960" s="4">
        <f t="shared" si="121"/>
        <v>15</v>
      </c>
      <c r="AF1960" s="8">
        <f t="shared" si="122"/>
        <v>2</v>
      </c>
      <c r="AG1960" s="8">
        <v>101.48</v>
      </c>
      <c r="AH1960" s="4">
        <f t="shared" si="123"/>
        <v>0.05</v>
      </c>
      <c r="AI1960" s="4">
        <f t="shared" si="123"/>
        <v>2.5369999999999999</v>
      </c>
      <c r="AJ1960" s="4"/>
      <c r="AK1960" s="10">
        <f>Q1960*(0.0087*(2.5^3.202))+R1960*(0.0087*(7.5^3.202))+S1960*(0.0087*(15^3.202))+T1960*(0.0087*(25^3.202))</f>
        <v>101.48303799505338</v>
      </c>
    </row>
    <row r="1961" spans="1:41" ht="12.75" customHeight="1">
      <c r="A1961" s="6">
        <v>148</v>
      </c>
      <c r="B1961" s="6">
        <v>9</v>
      </c>
      <c r="C1961" s="6">
        <v>1</v>
      </c>
      <c r="D1961" s="5">
        <v>39503</v>
      </c>
      <c r="E1961" s="6" t="s">
        <v>37</v>
      </c>
      <c r="F1961" s="6" t="s">
        <v>126</v>
      </c>
      <c r="G1961" s="12" t="s">
        <v>126</v>
      </c>
      <c r="H1961" s="6" t="s">
        <v>152</v>
      </c>
      <c r="I1961" s="6" t="s">
        <v>57</v>
      </c>
      <c r="J1961" s="6" t="s">
        <v>41</v>
      </c>
      <c r="K1961" s="6">
        <v>22</v>
      </c>
      <c r="L1961" s="4" t="str">
        <f t="shared" si="120"/>
        <v>20-25</v>
      </c>
      <c r="M1961" s="6" t="s">
        <v>94</v>
      </c>
      <c r="N1961" s="6">
        <v>20</v>
      </c>
      <c r="O1961" s="6" t="s">
        <v>53</v>
      </c>
      <c r="P1961" s="12" t="s">
        <v>54</v>
      </c>
      <c r="Q1961" s="7">
        <v>2</v>
      </c>
      <c r="AE1961" s="4">
        <f t="shared" si="121"/>
        <v>2.5</v>
      </c>
      <c r="AF1961" s="8">
        <f t="shared" si="122"/>
        <v>2</v>
      </c>
      <c r="AG1961" s="8">
        <v>0.72</v>
      </c>
      <c r="AH1961" s="4">
        <f t="shared" si="123"/>
        <v>0.05</v>
      </c>
      <c r="AI1961" s="4">
        <f t="shared" si="123"/>
        <v>1.7999999999999999E-2</v>
      </c>
      <c r="AK1961" s="10">
        <f>Q1961*(0.026*(2.5^2.87))+R1961*(0.026*(7.5^2.87))+S1961*(0.0236*((15/1.1)^2.975))+T1961*(0.0236*((25/1.1)^2.975))+U1961*(0.0236*((35/1.1)^2.975))</f>
        <v>0.72125887232243679</v>
      </c>
    </row>
    <row r="1962" spans="1:41" ht="12.75" customHeight="1">
      <c r="A1962" s="6">
        <v>148</v>
      </c>
      <c r="B1962" s="6">
        <v>9</v>
      </c>
      <c r="C1962" s="6">
        <v>1</v>
      </c>
      <c r="D1962" s="5">
        <v>39503</v>
      </c>
      <c r="E1962" s="6" t="s">
        <v>37</v>
      </c>
      <c r="F1962" s="6" t="s">
        <v>126</v>
      </c>
      <c r="G1962" s="12" t="s">
        <v>126</v>
      </c>
      <c r="H1962" s="6" t="s">
        <v>152</v>
      </c>
      <c r="I1962" s="6" t="s">
        <v>57</v>
      </c>
      <c r="J1962" s="6" t="s">
        <v>41</v>
      </c>
      <c r="K1962" s="6">
        <v>22</v>
      </c>
      <c r="L1962" s="4" t="str">
        <f t="shared" si="120"/>
        <v>20-25</v>
      </c>
      <c r="M1962" s="6" t="s">
        <v>94</v>
      </c>
      <c r="N1962" s="6">
        <v>21</v>
      </c>
      <c r="O1962" s="12" t="s">
        <v>55</v>
      </c>
      <c r="P1962" s="6" t="s">
        <v>56</v>
      </c>
      <c r="Q1962" s="7">
        <v>9</v>
      </c>
      <c r="R1962" s="7">
        <v>1</v>
      </c>
      <c r="AE1962" s="4">
        <f t="shared" si="121"/>
        <v>3</v>
      </c>
      <c r="AF1962" s="8">
        <f t="shared" si="122"/>
        <v>10</v>
      </c>
      <c r="AG1962" s="8">
        <v>6.4</v>
      </c>
      <c r="AH1962" s="4">
        <f t="shared" si="123"/>
        <v>0.25</v>
      </c>
      <c r="AI1962" s="4">
        <f t="shared" si="123"/>
        <v>0.16</v>
      </c>
      <c r="AK1962" s="10">
        <f>Q1962*(0.0109*(2.5^3.0249))+R1962*(0.0109*(7.5^3.0249))</f>
        <v>6.4032181677802242</v>
      </c>
    </row>
    <row r="1963" spans="1:41" ht="12.75" customHeight="1">
      <c r="A1963" s="6">
        <v>148</v>
      </c>
      <c r="B1963" s="6">
        <v>9</v>
      </c>
      <c r="C1963" s="6">
        <v>1</v>
      </c>
      <c r="D1963" s="5">
        <v>39503</v>
      </c>
      <c r="E1963" s="6" t="s">
        <v>37</v>
      </c>
      <c r="F1963" s="6" t="s">
        <v>126</v>
      </c>
      <c r="G1963" s="12" t="s">
        <v>126</v>
      </c>
      <c r="H1963" s="6" t="s">
        <v>152</v>
      </c>
      <c r="I1963" s="6" t="s">
        <v>57</v>
      </c>
      <c r="J1963" s="6" t="s">
        <v>41</v>
      </c>
      <c r="K1963" s="6">
        <v>22</v>
      </c>
      <c r="L1963" s="4" t="str">
        <f t="shared" si="120"/>
        <v>20-25</v>
      </c>
      <c r="M1963" s="6" t="s">
        <v>94</v>
      </c>
      <c r="N1963" s="6">
        <v>22</v>
      </c>
      <c r="O1963" s="12" t="s">
        <v>71</v>
      </c>
      <c r="P1963" s="6" t="s">
        <v>46</v>
      </c>
      <c r="Q1963" s="15">
        <v>1</v>
      </c>
      <c r="AE1963" s="4">
        <f t="shared" si="121"/>
        <v>2.5</v>
      </c>
      <c r="AF1963" s="8">
        <f t="shared" si="122"/>
        <v>1</v>
      </c>
      <c r="AG1963" s="8">
        <v>0.14000000000000001</v>
      </c>
      <c r="AH1963" s="4">
        <f t="shared" si="123"/>
        <v>2.5000000000000001E-2</v>
      </c>
      <c r="AI1963" s="4">
        <f t="shared" si="123"/>
        <v>3.5000000000000005E-3</v>
      </c>
      <c r="AK1963" s="10">
        <f>Q1963*(0.0089*(2.5^3))+R1963*(0.0089*(7.5^3))</f>
        <v>0.13906250000000001</v>
      </c>
    </row>
    <row r="1964" spans="1:41" ht="12.75" customHeight="1">
      <c r="A1964" s="6">
        <v>148</v>
      </c>
      <c r="B1964" s="6">
        <v>9</v>
      </c>
      <c r="C1964" s="6">
        <v>1</v>
      </c>
      <c r="D1964" s="5">
        <v>39503</v>
      </c>
      <c r="E1964" s="6" t="s">
        <v>37</v>
      </c>
      <c r="F1964" s="6" t="s">
        <v>126</v>
      </c>
      <c r="G1964" s="12" t="s">
        <v>126</v>
      </c>
      <c r="H1964" s="6" t="s">
        <v>152</v>
      </c>
      <c r="I1964" s="6" t="s">
        <v>57</v>
      </c>
      <c r="J1964" s="6" t="s">
        <v>41</v>
      </c>
      <c r="K1964" s="6">
        <v>22</v>
      </c>
      <c r="L1964" s="4" t="str">
        <f t="shared" si="120"/>
        <v>20-25</v>
      </c>
      <c r="M1964" s="6" t="s">
        <v>94</v>
      </c>
      <c r="N1964" s="6">
        <v>23</v>
      </c>
      <c r="O1964" s="4" t="s">
        <v>72</v>
      </c>
      <c r="P1964" s="6" t="s">
        <v>46</v>
      </c>
      <c r="R1964" s="7">
        <v>2</v>
      </c>
      <c r="AE1964" s="4">
        <f t="shared" si="121"/>
        <v>7.5</v>
      </c>
      <c r="AF1964" s="8">
        <f t="shared" si="122"/>
        <v>2</v>
      </c>
      <c r="AG1964" s="8">
        <v>11.61</v>
      </c>
      <c r="AH1964" s="4">
        <f t="shared" si="123"/>
        <v>0.05</v>
      </c>
      <c r="AI1964" s="4">
        <f t="shared" si="123"/>
        <v>0.29025000000000001</v>
      </c>
      <c r="AJ1964" s="13"/>
      <c r="AK1964" s="10">
        <f>Q1964*(0.0128*(2.5^3.036))+R1964*(0.0128*(7.5^3.036))+S1964*(0.0128*(15^3.036))</f>
        <v>11.612506256000772</v>
      </c>
    </row>
    <row r="1965" spans="1:41" s="13" customFormat="1" ht="12.75" customHeight="1">
      <c r="A1965" s="6">
        <v>148</v>
      </c>
      <c r="B1965" s="6">
        <v>9</v>
      </c>
      <c r="C1965" s="6">
        <v>1</v>
      </c>
      <c r="D1965" s="5">
        <v>39503</v>
      </c>
      <c r="E1965" s="6" t="s">
        <v>37</v>
      </c>
      <c r="F1965" s="6" t="s">
        <v>126</v>
      </c>
      <c r="G1965" s="12" t="s">
        <v>126</v>
      </c>
      <c r="H1965" s="6" t="s">
        <v>152</v>
      </c>
      <c r="I1965" s="6" t="s">
        <v>57</v>
      </c>
      <c r="J1965" s="6" t="s">
        <v>41</v>
      </c>
      <c r="K1965" s="6">
        <v>22</v>
      </c>
      <c r="L1965" s="4" t="str">
        <f t="shared" si="120"/>
        <v>20-25</v>
      </c>
      <c r="M1965" s="6" t="s">
        <v>94</v>
      </c>
      <c r="N1965" s="6">
        <v>24</v>
      </c>
      <c r="O1965" s="4" t="s">
        <v>106</v>
      </c>
      <c r="P1965" s="6" t="s">
        <v>81</v>
      </c>
      <c r="Q1965" s="7"/>
      <c r="R1965" s="7"/>
      <c r="S1965" s="7"/>
      <c r="T1965" s="7">
        <v>1</v>
      </c>
      <c r="U1965" s="7"/>
      <c r="V1965" s="7"/>
      <c r="W1965" s="7"/>
      <c r="X1965" s="7"/>
      <c r="Y1965" s="7"/>
      <c r="Z1965" s="7"/>
      <c r="AA1965" s="7"/>
      <c r="AB1965" s="7"/>
      <c r="AC1965" s="7"/>
      <c r="AD1965" s="7"/>
      <c r="AE1965" s="4">
        <f t="shared" si="121"/>
        <v>25</v>
      </c>
      <c r="AF1965" s="8">
        <f t="shared" si="122"/>
        <v>1</v>
      </c>
      <c r="AG1965" s="8">
        <v>401.02</v>
      </c>
      <c r="AH1965" s="4">
        <f t="shared" si="123"/>
        <v>2.5000000000000001E-2</v>
      </c>
      <c r="AI1965" s="4">
        <f t="shared" si="123"/>
        <v>10.025499999999999</v>
      </c>
      <c r="AK1965" s="10">
        <f>R1965*(0.111*((7.5*0.813)^2.72))+S1965*(0.111*((15*0.813)^2.72))+T1965*(0.111*((25*0.813)^2.72))+U1965*(0.111*((35*0.813)^2.72))</f>
        <v>401.02004962052473</v>
      </c>
      <c r="AL1965" s="4"/>
      <c r="AM1965" s="4"/>
      <c r="AN1965" s="4"/>
      <c r="AO1965" s="4"/>
    </row>
    <row r="1966" spans="1:41" ht="12.75" customHeight="1">
      <c r="A1966" s="6">
        <v>148</v>
      </c>
      <c r="B1966" s="6">
        <v>9</v>
      </c>
      <c r="C1966" s="6">
        <v>1</v>
      </c>
      <c r="D1966" s="5">
        <v>39503</v>
      </c>
      <c r="E1966" s="6" t="s">
        <v>37</v>
      </c>
      <c r="F1966" s="6" t="s">
        <v>126</v>
      </c>
      <c r="G1966" s="12" t="s">
        <v>126</v>
      </c>
      <c r="H1966" s="6" t="s">
        <v>152</v>
      </c>
      <c r="I1966" s="6" t="s">
        <v>57</v>
      </c>
      <c r="J1966" s="6" t="s">
        <v>41</v>
      </c>
      <c r="K1966" s="6">
        <v>22</v>
      </c>
      <c r="L1966" s="4" t="str">
        <f t="shared" si="120"/>
        <v>20-25</v>
      </c>
      <c r="M1966" s="6" t="s">
        <v>94</v>
      </c>
      <c r="N1966" s="6">
        <v>25</v>
      </c>
      <c r="O1966" s="4" t="s">
        <v>66</v>
      </c>
      <c r="P1966" s="12" t="s">
        <v>46</v>
      </c>
      <c r="Q1966" s="15">
        <v>4</v>
      </c>
      <c r="AE1966" s="4">
        <f t="shared" si="121"/>
        <v>2.5</v>
      </c>
      <c r="AF1966" s="8">
        <f t="shared" si="122"/>
        <v>4</v>
      </c>
      <c r="AG1966" s="8">
        <v>1.1299999999999999</v>
      </c>
      <c r="AH1966" s="4">
        <f t="shared" si="123"/>
        <v>0.1</v>
      </c>
      <c r="AI1966" s="4">
        <f t="shared" si="123"/>
        <v>2.8249999999999997E-2</v>
      </c>
      <c r="AK1966" s="10">
        <f>Q1966*(0.0213*(2.5^2.8235))+R1966*(0.0213*(7.5^2.8235))</f>
        <v>1.1324608817754047</v>
      </c>
    </row>
    <row r="1967" spans="1:41" ht="12.75" customHeight="1">
      <c r="A1967" s="6">
        <v>148</v>
      </c>
      <c r="B1967" s="6">
        <v>9</v>
      </c>
      <c r="C1967" s="6">
        <v>1</v>
      </c>
      <c r="D1967" s="5">
        <v>39503</v>
      </c>
      <c r="E1967" s="6" t="s">
        <v>37</v>
      </c>
      <c r="F1967" s="6" t="s">
        <v>126</v>
      </c>
      <c r="G1967" s="12" t="s">
        <v>126</v>
      </c>
      <c r="H1967" s="6" t="s">
        <v>152</v>
      </c>
      <c r="I1967" s="6" t="s">
        <v>57</v>
      </c>
      <c r="J1967" s="6" t="s">
        <v>41</v>
      </c>
      <c r="K1967" s="6">
        <v>22</v>
      </c>
      <c r="L1967" s="4" t="str">
        <f t="shared" si="120"/>
        <v>20-25</v>
      </c>
      <c r="M1967" s="6" t="s">
        <v>94</v>
      </c>
      <c r="N1967" s="6">
        <v>26</v>
      </c>
      <c r="O1967" s="12" t="s">
        <v>139</v>
      </c>
      <c r="P1967" s="6" t="s">
        <v>63</v>
      </c>
      <c r="T1967" s="7">
        <v>1</v>
      </c>
      <c r="AE1967" s="4">
        <f t="shared" si="121"/>
        <v>25</v>
      </c>
      <c r="AF1967" s="8">
        <f t="shared" si="122"/>
        <v>1</v>
      </c>
      <c r="AG1967" s="8">
        <v>294.72000000000003</v>
      </c>
      <c r="AH1967" s="4">
        <f t="shared" si="123"/>
        <v>2.5000000000000001E-2</v>
      </c>
      <c r="AI1967" s="4">
        <f t="shared" si="123"/>
        <v>7.3680000000000003</v>
      </c>
      <c r="AK1967" s="10">
        <f>T1967*(0.0154*(25^3.063))</f>
        <v>294.72092216317117</v>
      </c>
    </row>
    <row r="1968" spans="1:41" s="13" customFormat="1" ht="12.75" customHeight="1">
      <c r="A1968" s="6">
        <v>148</v>
      </c>
      <c r="B1968" s="6">
        <v>9</v>
      </c>
      <c r="C1968" s="6">
        <v>1</v>
      </c>
      <c r="D1968" s="5">
        <v>39503</v>
      </c>
      <c r="E1968" s="6" t="s">
        <v>37</v>
      </c>
      <c r="F1968" s="6" t="s">
        <v>126</v>
      </c>
      <c r="G1968" s="12" t="s">
        <v>126</v>
      </c>
      <c r="H1968" s="6" t="s">
        <v>152</v>
      </c>
      <c r="I1968" s="6" t="s">
        <v>57</v>
      </c>
      <c r="J1968" s="6" t="s">
        <v>41</v>
      </c>
      <c r="K1968" s="6">
        <v>22</v>
      </c>
      <c r="L1968" s="4" t="str">
        <f t="shared" si="120"/>
        <v>20-25</v>
      </c>
      <c r="M1968" s="6" t="s">
        <v>94</v>
      </c>
      <c r="N1968" s="6">
        <v>27</v>
      </c>
      <c r="O1968" s="12" t="s">
        <v>136</v>
      </c>
      <c r="P1968" s="6" t="s">
        <v>46</v>
      </c>
      <c r="Q1968" s="7">
        <v>1</v>
      </c>
      <c r="R1968" s="7"/>
      <c r="S1968" s="7"/>
      <c r="T1968" s="7"/>
      <c r="U1968" s="7"/>
      <c r="V1968" s="7"/>
      <c r="W1968" s="7"/>
      <c r="X1968" s="7"/>
      <c r="Y1968" s="7"/>
      <c r="Z1968" s="7"/>
      <c r="AA1968" s="7"/>
      <c r="AB1968" s="7"/>
      <c r="AC1968" s="7"/>
      <c r="AD1968" s="7"/>
      <c r="AE1968" s="4">
        <f t="shared" si="121"/>
        <v>2.5</v>
      </c>
      <c r="AF1968" s="8">
        <f t="shared" si="122"/>
        <v>1</v>
      </c>
      <c r="AG1968" s="8">
        <v>0.14000000000000001</v>
      </c>
      <c r="AH1968" s="4">
        <f t="shared" si="123"/>
        <v>2.5000000000000001E-2</v>
      </c>
      <c r="AI1968" s="4">
        <f t="shared" si="123"/>
        <v>3.5000000000000005E-3</v>
      </c>
      <c r="AK1968" s="10">
        <f>Q1968*(0.008*(2.5^3.137))</f>
        <v>0.14171890699888887</v>
      </c>
    </row>
    <row r="1969" spans="1:37" ht="12.75" customHeight="1">
      <c r="A1969" s="6">
        <v>149</v>
      </c>
      <c r="B1969" s="6">
        <v>9</v>
      </c>
      <c r="C1969" s="6">
        <v>1</v>
      </c>
      <c r="D1969" s="5">
        <v>39503</v>
      </c>
      <c r="E1969" s="6" t="s">
        <v>37</v>
      </c>
      <c r="F1969" s="6" t="s">
        <v>126</v>
      </c>
      <c r="G1969" s="12" t="s">
        <v>126</v>
      </c>
      <c r="H1969" s="6" t="s">
        <v>152</v>
      </c>
      <c r="I1969" s="6" t="s">
        <v>57</v>
      </c>
      <c r="J1969" s="6" t="s">
        <v>41</v>
      </c>
      <c r="K1969" s="6">
        <v>25</v>
      </c>
      <c r="L1969" s="4" t="str">
        <f t="shared" si="120"/>
        <v>20-25</v>
      </c>
      <c r="M1969" s="6" t="s">
        <v>94</v>
      </c>
      <c r="N1969" s="6">
        <v>1</v>
      </c>
      <c r="O1969" s="4" t="s">
        <v>98</v>
      </c>
      <c r="P1969" s="6" t="s">
        <v>81</v>
      </c>
      <c r="R1969" s="7">
        <v>2</v>
      </c>
      <c r="T1969" s="7">
        <v>2</v>
      </c>
      <c r="U1969" s="7">
        <v>1</v>
      </c>
      <c r="AE1969" s="4">
        <f t="shared" si="121"/>
        <v>20</v>
      </c>
      <c r="AF1969" s="8">
        <f t="shared" si="122"/>
        <v>5</v>
      </c>
      <c r="AG1969" s="8">
        <v>786.18</v>
      </c>
      <c r="AH1969" s="4">
        <f t="shared" si="123"/>
        <v>0.125</v>
      </c>
      <c r="AI1969" s="4">
        <f t="shared" si="123"/>
        <v>19.654499999999999</v>
      </c>
      <c r="AK1969" s="10">
        <f>R1969*(0.0135*((7.5/1.14)^3.043))+S1969*(0.0135*((15/1.14)^3.043))+T1969*(0.0135*((25/1.14)^3.043))+U1969*(0.0135*((35/1.14)^3.043))+V1969*(0.0135*((45/1.14)^3.043))</f>
        <v>786.18371782639292</v>
      </c>
    </row>
    <row r="1970" spans="1:37" ht="12.75" customHeight="1">
      <c r="A1970" s="6">
        <v>149</v>
      </c>
      <c r="B1970" s="6">
        <v>9</v>
      </c>
      <c r="C1970" s="6">
        <v>1</v>
      </c>
      <c r="D1970" s="5">
        <v>39503</v>
      </c>
      <c r="E1970" s="6" t="s">
        <v>37</v>
      </c>
      <c r="F1970" s="6" t="s">
        <v>126</v>
      </c>
      <c r="G1970" s="12" t="s">
        <v>126</v>
      </c>
      <c r="H1970" s="6" t="s">
        <v>152</v>
      </c>
      <c r="I1970" s="6" t="s">
        <v>57</v>
      </c>
      <c r="J1970" s="6" t="s">
        <v>41</v>
      </c>
      <c r="K1970" s="6">
        <v>25</v>
      </c>
      <c r="L1970" s="4" t="str">
        <f t="shared" si="120"/>
        <v>20-25</v>
      </c>
      <c r="M1970" s="6" t="s">
        <v>94</v>
      </c>
      <c r="N1970" s="6">
        <v>2</v>
      </c>
      <c r="O1970" s="4" t="s">
        <v>52</v>
      </c>
      <c r="P1970" s="6" t="s">
        <v>46</v>
      </c>
      <c r="S1970" s="7">
        <v>2000</v>
      </c>
      <c r="AE1970" s="4">
        <f t="shared" si="121"/>
        <v>15</v>
      </c>
      <c r="AF1970" s="8">
        <f t="shared" si="122"/>
        <v>2000</v>
      </c>
      <c r="AG1970" s="8">
        <v>50003.45</v>
      </c>
      <c r="AH1970" s="4">
        <f t="shared" si="123"/>
        <v>50</v>
      </c>
      <c r="AI1970" s="4">
        <f t="shared" si="123"/>
        <v>1250.0862499999998</v>
      </c>
      <c r="AK1970" s="10">
        <f>Q1970*(0.01*(((2.5-1.82)/1.15)^3.208))+R1970*(0.01*(((7.5-1.82)/1.15)^3.208))+S1970*(0.01*(((15-1.82)/1.15)^3.208))+T1970*(0.01*(((25-1.82)/1.15)^3.208))</f>
        <v>50003.448882679913</v>
      </c>
    </row>
    <row r="1971" spans="1:37" ht="12.75" customHeight="1">
      <c r="A1971" s="6">
        <v>149</v>
      </c>
      <c r="B1971" s="6">
        <v>9</v>
      </c>
      <c r="C1971" s="6">
        <v>1</v>
      </c>
      <c r="D1971" s="5">
        <v>39503</v>
      </c>
      <c r="E1971" s="6" t="s">
        <v>37</v>
      </c>
      <c r="F1971" s="6" t="s">
        <v>126</v>
      </c>
      <c r="G1971" s="12" t="s">
        <v>126</v>
      </c>
      <c r="H1971" s="6" t="s">
        <v>152</v>
      </c>
      <c r="I1971" s="6" t="s">
        <v>57</v>
      </c>
      <c r="J1971" s="6" t="s">
        <v>41</v>
      </c>
      <c r="K1971" s="6">
        <v>25</v>
      </c>
      <c r="L1971" s="4" t="str">
        <f t="shared" si="120"/>
        <v>20-25</v>
      </c>
      <c r="M1971" s="6" t="s">
        <v>94</v>
      </c>
      <c r="N1971" s="6">
        <v>3</v>
      </c>
      <c r="O1971" s="4" t="s">
        <v>95</v>
      </c>
      <c r="P1971" s="6" t="s">
        <v>56</v>
      </c>
      <c r="T1971" s="7">
        <v>1</v>
      </c>
      <c r="AE1971" s="4">
        <f t="shared" si="121"/>
        <v>25</v>
      </c>
      <c r="AF1971" s="8">
        <f t="shared" si="122"/>
        <v>1</v>
      </c>
      <c r="AG1971" s="8">
        <v>309.64999999999998</v>
      </c>
      <c r="AH1971" s="4">
        <f t="shared" si="123"/>
        <v>2.5000000000000001E-2</v>
      </c>
      <c r="AI1971" s="4">
        <f t="shared" si="123"/>
        <v>7.7412499999999991</v>
      </c>
      <c r="AK1971" s="10">
        <f>S1971*(0.0204*(15^2.991))+T1971*(0.0204*(25^2.991))+U1971*(0.0204*(35^2.991))</f>
        <v>309.64832376527772</v>
      </c>
    </row>
    <row r="1972" spans="1:37" ht="12.75" customHeight="1">
      <c r="A1972" s="6">
        <v>149</v>
      </c>
      <c r="B1972" s="6">
        <v>9</v>
      </c>
      <c r="C1972" s="6">
        <v>1</v>
      </c>
      <c r="D1972" s="5">
        <v>39503</v>
      </c>
      <c r="E1972" s="6" t="s">
        <v>37</v>
      </c>
      <c r="F1972" s="6" t="s">
        <v>126</v>
      </c>
      <c r="G1972" s="12" t="s">
        <v>126</v>
      </c>
      <c r="H1972" s="6" t="s">
        <v>152</v>
      </c>
      <c r="I1972" s="6" t="s">
        <v>57</v>
      </c>
      <c r="J1972" s="6" t="s">
        <v>41</v>
      </c>
      <c r="K1972" s="6">
        <v>25</v>
      </c>
      <c r="L1972" s="4" t="str">
        <f t="shared" si="120"/>
        <v>20-25</v>
      </c>
      <c r="M1972" s="6" t="s">
        <v>94</v>
      </c>
      <c r="N1972" s="6">
        <v>4</v>
      </c>
      <c r="O1972" s="4" t="s">
        <v>82</v>
      </c>
      <c r="P1972" s="6" t="s">
        <v>46</v>
      </c>
      <c r="T1972" s="15">
        <v>2</v>
      </c>
      <c r="AE1972" s="4">
        <f t="shared" si="121"/>
        <v>25</v>
      </c>
      <c r="AF1972" s="8">
        <f t="shared" si="122"/>
        <v>2</v>
      </c>
      <c r="AG1972" s="8">
        <v>502.53</v>
      </c>
      <c r="AH1972" s="4">
        <f t="shared" si="123"/>
        <v>0.05</v>
      </c>
      <c r="AI1972" s="4">
        <f t="shared" si="123"/>
        <v>12.56325</v>
      </c>
      <c r="AK1972" s="10">
        <f>Q1972*(0.0121*((2.5/1.09)^3.161))+R1972*(0.0121*((7.5/1.09)^3.161))+S1972*(0.0335*(15^2.772))+T1972*(0.0335*(25^2.772))+U1972*(0.0335*(35^2.772))</f>
        <v>502.53290830017215</v>
      </c>
    </row>
    <row r="1973" spans="1:37" ht="12.75" customHeight="1">
      <c r="A1973" s="6">
        <v>149</v>
      </c>
      <c r="B1973" s="6">
        <v>9</v>
      </c>
      <c r="C1973" s="6">
        <v>1</v>
      </c>
      <c r="D1973" s="5">
        <v>39503</v>
      </c>
      <c r="E1973" s="6" t="s">
        <v>37</v>
      </c>
      <c r="F1973" s="6" t="s">
        <v>126</v>
      </c>
      <c r="G1973" s="12" t="s">
        <v>126</v>
      </c>
      <c r="H1973" s="6" t="s">
        <v>152</v>
      </c>
      <c r="I1973" s="6" t="s">
        <v>57</v>
      </c>
      <c r="J1973" s="6" t="s">
        <v>41</v>
      </c>
      <c r="K1973" s="6">
        <v>25</v>
      </c>
      <c r="L1973" s="4" t="str">
        <f t="shared" si="120"/>
        <v>20-25</v>
      </c>
      <c r="M1973" s="6" t="s">
        <v>94</v>
      </c>
      <c r="N1973" s="6">
        <v>5</v>
      </c>
      <c r="O1973" s="4" t="s">
        <v>59</v>
      </c>
      <c r="P1973" s="6" t="s">
        <v>46</v>
      </c>
      <c r="Q1973" s="7">
        <v>1</v>
      </c>
      <c r="AE1973" s="4">
        <f t="shared" si="121"/>
        <v>2.5</v>
      </c>
      <c r="AF1973" s="8">
        <f t="shared" si="122"/>
        <v>1</v>
      </c>
      <c r="AG1973" s="8">
        <v>0.15</v>
      </c>
      <c r="AH1973" s="4">
        <f t="shared" si="123"/>
        <v>2.5000000000000001E-2</v>
      </c>
      <c r="AI1973" s="4">
        <f t="shared" si="123"/>
        <v>3.7499999999999999E-3</v>
      </c>
      <c r="AK1973" s="10">
        <f>Q1973*(0.0093*(2.5^3.07))+R1973*(0.0093*(7.5^3.07))+S1973*(0.0093*(15^3.07))+T1973*(0.0126*(25^3.0673))</f>
        <v>0.15493829594967426</v>
      </c>
    </row>
    <row r="1974" spans="1:37" ht="12.75" customHeight="1">
      <c r="A1974" s="6">
        <v>149</v>
      </c>
      <c r="B1974" s="6">
        <v>9</v>
      </c>
      <c r="C1974" s="6">
        <v>1</v>
      </c>
      <c r="D1974" s="5">
        <v>39503</v>
      </c>
      <c r="E1974" s="6" t="s">
        <v>37</v>
      </c>
      <c r="F1974" s="6" t="s">
        <v>126</v>
      </c>
      <c r="G1974" s="12" t="s">
        <v>126</v>
      </c>
      <c r="H1974" s="6" t="s">
        <v>152</v>
      </c>
      <c r="I1974" s="6" t="s">
        <v>57</v>
      </c>
      <c r="J1974" s="6" t="s">
        <v>41</v>
      </c>
      <c r="K1974" s="6">
        <v>25</v>
      </c>
      <c r="L1974" s="4" t="str">
        <f t="shared" si="120"/>
        <v>20-25</v>
      </c>
      <c r="M1974" s="6" t="s">
        <v>94</v>
      </c>
      <c r="N1974" s="6">
        <v>6</v>
      </c>
      <c r="O1974" s="4" t="s">
        <v>49</v>
      </c>
      <c r="P1974" s="6" t="s">
        <v>46</v>
      </c>
      <c r="Q1974" s="7">
        <v>3</v>
      </c>
      <c r="AE1974" s="4">
        <f t="shared" si="121"/>
        <v>2.5</v>
      </c>
      <c r="AF1974" s="8">
        <f t="shared" si="122"/>
        <v>3</v>
      </c>
      <c r="AG1974" s="8">
        <v>0.47</v>
      </c>
      <c r="AH1974" s="4">
        <f t="shared" si="123"/>
        <v>7.4999999999999997E-2</v>
      </c>
      <c r="AI1974" s="4">
        <f t="shared" si="123"/>
        <v>1.175E-2</v>
      </c>
      <c r="AK1974" s="10">
        <f>Q1974*(0.007*(2.5^3.39))+R1974*(0.0126*(7.5^3.0673))+S1974*(0.0126*(15^3.0673))+T1974*(0.0126*(25^3.0673))+U1974*(0.0126*(35^3.0673))</f>
        <v>0.4690681273526589</v>
      </c>
    </row>
    <row r="1975" spans="1:37" ht="12.75" customHeight="1">
      <c r="A1975" s="6">
        <v>149</v>
      </c>
      <c r="B1975" s="6">
        <v>9</v>
      </c>
      <c r="C1975" s="6">
        <v>1</v>
      </c>
      <c r="D1975" s="5">
        <v>39503</v>
      </c>
      <c r="E1975" s="6" t="s">
        <v>37</v>
      </c>
      <c r="F1975" s="6" t="s">
        <v>126</v>
      </c>
      <c r="G1975" s="12" t="s">
        <v>126</v>
      </c>
      <c r="H1975" s="6" t="s">
        <v>152</v>
      </c>
      <c r="I1975" s="6" t="s">
        <v>57</v>
      </c>
      <c r="J1975" s="6" t="s">
        <v>41</v>
      </c>
      <c r="K1975" s="6">
        <v>25</v>
      </c>
      <c r="L1975" s="4" t="str">
        <f t="shared" si="120"/>
        <v>20-25</v>
      </c>
      <c r="M1975" s="6" t="s">
        <v>94</v>
      </c>
      <c r="N1975" s="6">
        <v>7</v>
      </c>
      <c r="O1975" s="4" t="s">
        <v>106</v>
      </c>
      <c r="P1975" s="6" t="s">
        <v>81</v>
      </c>
      <c r="S1975" s="7">
        <v>1</v>
      </c>
      <c r="AE1975" s="4">
        <f t="shared" si="121"/>
        <v>15</v>
      </c>
      <c r="AF1975" s="8">
        <f t="shared" si="122"/>
        <v>1</v>
      </c>
      <c r="AG1975" s="8">
        <v>99.94</v>
      </c>
      <c r="AH1975" s="4">
        <f t="shared" si="123"/>
        <v>2.5000000000000001E-2</v>
      </c>
      <c r="AI1975" s="4">
        <f t="shared" si="123"/>
        <v>2.4984999999999999</v>
      </c>
      <c r="AK1975" s="10">
        <f>R1975*(0.111*((7.5*0.813)^2.72))+S1975*(0.111*((15*0.813)^2.72))+T1975*(0.111*((25*0.813)^2.72))+U1975*(0.111*((35*0.813)^2.72))</f>
        <v>99.939572512639401</v>
      </c>
    </row>
    <row r="1976" spans="1:37" s="17" customFormat="1" ht="12.75" customHeight="1">
      <c r="A1976" s="6">
        <v>149</v>
      </c>
      <c r="B1976" s="6">
        <v>9</v>
      </c>
      <c r="C1976" s="6">
        <v>1</v>
      </c>
      <c r="D1976" s="5">
        <v>39503</v>
      </c>
      <c r="E1976" s="6" t="s">
        <v>37</v>
      </c>
      <c r="F1976" s="6" t="s">
        <v>126</v>
      </c>
      <c r="G1976" s="12" t="s">
        <v>126</v>
      </c>
      <c r="H1976" s="6" t="s">
        <v>152</v>
      </c>
      <c r="I1976" s="6" t="s">
        <v>57</v>
      </c>
      <c r="J1976" s="6" t="s">
        <v>41</v>
      </c>
      <c r="K1976" s="6">
        <v>25</v>
      </c>
      <c r="L1976" s="4" t="str">
        <f t="shared" si="120"/>
        <v>20-25</v>
      </c>
      <c r="M1976" s="6" t="s">
        <v>94</v>
      </c>
      <c r="N1976" s="6">
        <v>8</v>
      </c>
      <c r="O1976" s="12" t="s">
        <v>120</v>
      </c>
      <c r="P1976" s="6" t="s">
        <v>54</v>
      </c>
      <c r="Q1976" s="7"/>
      <c r="R1976" s="7"/>
      <c r="S1976" s="7"/>
      <c r="T1976" s="7"/>
      <c r="U1976" s="7"/>
      <c r="V1976" s="7">
        <v>1</v>
      </c>
      <c r="W1976" s="7"/>
      <c r="X1976" s="7"/>
      <c r="Y1976" s="7"/>
      <c r="Z1976" s="7"/>
      <c r="AA1976" s="7"/>
      <c r="AB1976" s="7"/>
      <c r="AC1976" s="7"/>
      <c r="AD1976" s="7"/>
      <c r="AE1976" s="4">
        <f t="shared" si="121"/>
        <v>45</v>
      </c>
      <c r="AF1976" s="8">
        <f t="shared" si="122"/>
        <v>1</v>
      </c>
      <c r="AG1976" s="8">
        <v>1624.85</v>
      </c>
      <c r="AH1976" s="4">
        <f t="shared" si="123"/>
        <v>2.5000000000000001E-2</v>
      </c>
      <c r="AI1976" s="4">
        <f t="shared" si="123"/>
        <v>40.621249999999996</v>
      </c>
      <c r="AJ1976" s="4" t="s">
        <v>140</v>
      </c>
      <c r="AK1976" s="10">
        <f>R1976*(0.0162*(7.5^3.0252))+S1976*(0.0162*(15^3.0252))+T1976*(0.0162*(25^3.0252))+U1976*(0.0162*(35^3.0252))+V1976*(0.0162*(45^3.0252))</f>
        <v>1624.8508847285632</v>
      </c>
    </row>
    <row r="1977" spans="1:37" ht="12.75" customHeight="1">
      <c r="A1977" s="6">
        <v>149</v>
      </c>
      <c r="B1977" s="6">
        <v>9</v>
      </c>
      <c r="C1977" s="6">
        <v>1</v>
      </c>
      <c r="D1977" s="5">
        <v>39503</v>
      </c>
      <c r="E1977" s="6" t="s">
        <v>37</v>
      </c>
      <c r="F1977" s="6" t="s">
        <v>126</v>
      </c>
      <c r="G1977" s="12" t="s">
        <v>126</v>
      </c>
      <c r="H1977" s="6" t="s">
        <v>152</v>
      </c>
      <c r="I1977" s="6" t="s">
        <v>57</v>
      </c>
      <c r="J1977" s="6" t="s">
        <v>41</v>
      </c>
      <c r="K1977" s="6">
        <v>25</v>
      </c>
      <c r="L1977" s="4" t="str">
        <f t="shared" si="120"/>
        <v>20-25</v>
      </c>
      <c r="M1977" s="6" t="s">
        <v>94</v>
      </c>
      <c r="N1977" s="6">
        <v>9</v>
      </c>
      <c r="O1977" s="4" t="s">
        <v>83</v>
      </c>
      <c r="P1977" s="6" t="s">
        <v>84</v>
      </c>
      <c r="Q1977" s="7">
        <v>1</v>
      </c>
      <c r="AE1977" s="4">
        <f t="shared" si="121"/>
        <v>2.5</v>
      </c>
      <c r="AF1977" s="8">
        <f t="shared" si="122"/>
        <v>1</v>
      </c>
      <c r="AG1977" s="8">
        <v>0.5</v>
      </c>
      <c r="AH1977" s="4">
        <f t="shared" si="123"/>
        <v>2.5000000000000001E-2</v>
      </c>
      <c r="AI1977" s="4">
        <f t="shared" si="123"/>
        <v>1.2500000000000001E-2</v>
      </c>
      <c r="AJ1977" s="13"/>
      <c r="AK1977" s="10">
        <f>Q1977*(0.0349*(2.5^2.9109))+R1977*(0.0349*(7.5^2.9109))+S1977*(0.0349*(15^2.9109))</f>
        <v>0.50256124877797914</v>
      </c>
    </row>
    <row r="1978" spans="1:37" ht="12.75" customHeight="1">
      <c r="A1978" s="6">
        <v>149</v>
      </c>
      <c r="B1978" s="6">
        <v>9</v>
      </c>
      <c r="C1978" s="6">
        <v>1</v>
      </c>
      <c r="D1978" s="5">
        <v>39503</v>
      </c>
      <c r="E1978" s="6" t="s">
        <v>37</v>
      </c>
      <c r="F1978" s="6" t="s">
        <v>126</v>
      </c>
      <c r="G1978" s="12" t="s">
        <v>126</v>
      </c>
      <c r="H1978" s="6" t="s">
        <v>152</v>
      </c>
      <c r="I1978" s="6" t="s">
        <v>57</v>
      </c>
      <c r="J1978" s="6" t="s">
        <v>41</v>
      </c>
      <c r="K1978" s="6">
        <v>25</v>
      </c>
      <c r="L1978" s="4" t="str">
        <f t="shared" si="120"/>
        <v>20-25</v>
      </c>
      <c r="M1978" s="6" t="s">
        <v>94</v>
      </c>
      <c r="N1978" s="6">
        <v>10</v>
      </c>
      <c r="O1978" s="12" t="s">
        <v>129</v>
      </c>
      <c r="P1978" s="6" t="s">
        <v>63</v>
      </c>
      <c r="S1978" s="7">
        <v>3</v>
      </c>
      <c r="AE1978" s="4">
        <f t="shared" si="121"/>
        <v>15</v>
      </c>
      <c r="AF1978" s="8">
        <f t="shared" si="122"/>
        <v>3</v>
      </c>
      <c r="AG1978" s="8">
        <v>108.35</v>
      </c>
      <c r="AH1978" s="4">
        <f t="shared" si="123"/>
        <v>7.4999999999999997E-2</v>
      </c>
      <c r="AI1978" s="4">
        <f t="shared" si="123"/>
        <v>2.7087499999999998</v>
      </c>
      <c r="AK1978" s="10">
        <f>S1978*(0.0105*(15^3.007))+T1978*(0.0105*(25^3.007))</f>
        <v>108.34701972053638</v>
      </c>
    </row>
    <row r="1979" spans="1:37" ht="12.75" customHeight="1">
      <c r="A1979" s="19">
        <v>149</v>
      </c>
      <c r="B1979" s="19">
        <v>9</v>
      </c>
      <c r="C1979" s="19">
        <v>1</v>
      </c>
      <c r="D1979" s="18">
        <v>39503</v>
      </c>
      <c r="E1979" s="19" t="s">
        <v>37</v>
      </c>
      <c r="F1979" s="19" t="s">
        <v>126</v>
      </c>
      <c r="G1979" s="17" t="s">
        <v>126</v>
      </c>
      <c r="H1979" s="19" t="s">
        <v>152</v>
      </c>
      <c r="I1979" s="19" t="s">
        <v>57</v>
      </c>
      <c r="J1979" s="19" t="s">
        <v>41</v>
      </c>
      <c r="K1979" s="19">
        <v>25</v>
      </c>
      <c r="L1979" s="17" t="str">
        <f t="shared" si="120"/>
        <v>20-25</v>
      </c>
      <c r="M1979" s="19" t="s">
        <v>94</v>
      </c>
      <c r="N1979" s="19">
        <v>11</v>
      </c>
      <c r="O1979" s="19" t="s">
        <v>184</v>
      </c>
      <c r="P1979" s="17" t="s">
        <v>56</v>
      </c>
      <c r="Q1979" s="21"/>
      <c r="R1979" s="21"/>
      <c r="S1979" s="21"/>
      <c r="T1979" s="21"/>
      <c r="U1979" s="21">
        <v>200</v>
      </c>
      <c r="V1979" s="21"/>
      <c r="W1979" s="21"/>
      <c r="X1979" s="21"/>
      <c r="Y1979" s="21"/>
      <c r="Z1979" s="21"/>
      <c r="AA1979" s="21"/>
      <c r="AB1979" s="21"/>
      <c r="AC1979" s="21"/>
      <c r="AD1979" s="21"/>
      <c r="AE1979" s="17">
        <f t="shared" si="121"/>
        <v>35</v>
      </c>
      <c r="AF1979" s="22">
        <f t="shared" si="122"/>
        <v>200</v>
      </c>
      <c r="AG1979" s="22">
        <v>221038.24</v>
      </c>
      <c r="AH1979" s="17">
        <f t="shared" si="123"/>
        <v>5</v>
      </c>
      <c r="AI1979" s="17">
        <f t="shared" si="123"/>
        <v>5525.9560000000001</v>
      </c>
      <c r="AJ1979" s="19"/>
      <c r="AK1979" s="23">
        <f>U1979*(0.0927*((35/1.06)^2.684))</f>
        <v>221038.24233520281</v>
      </c>
    </row>
    <row r="1980" spans="1:37" ht="12.75" customHeight="1">
      <c r="A1980" s="6">
        <v>149</v>
      </c>
      <c r="B1980" s="6">
        <v>9</v>
      </c>
      <c r="C1980" s="6">
        <v>1</v>
      </c>
      <c r="D1980" s="5">
        <v>39503</v>
      </c>
      <c r="E1980" s="6" t="s">
        <v>37</v>
      </c>
      <c r="F1980" s="6" t="s">
        <v>126</v>
      </c>
      <c r="G1980" s="12" t="s">
        <v>126</v>
      </c>
      <c r="H1980" s="6" t="s">
        <v>152</v>
      </c>
      <c r="I1980" s="6" t="s">
        <v>57</v>
      </c>
      <c r="J1980" s="6" t="s">
        <v>41</v>
      </c>
      <c r="K1980" s="6">
        <v>25</v>
      </c>
      <c r="L1980" s="4" t="str">
        <f t="shared" si="120"/>
        <v>20-25</v>
      </c>
      <c r="M1980" s="6" t="s">
        <v>94</v>
      </c>
      <c r="N1980" s="6">
        <v>12</v>
      </c>
      <c r="O1980" s="4" t="s">
        <v>58</v>
      </c>
      <c r="P1980" s="12" t="s">
        <v>46</v>
      </c>
      <c r="Q1980" s="7">
        <v>1</v>
      </c>
      <c r="AE1980" s="4">
        <f t="shared" si="121"/>
        <v>2.5</v>
      </c>
      <c r="AF1980" s="8">
        <f t="shared" si="122"/>
        <v>1</v>
      </c>
      <c r="AG1980" s="8">
        <v>0.19</v>
      </c>
      <c r="AH1980" s="4">
        <f t="shared" si="123"/>
        <v>2.5000000000000001E-2</v>
      </c>
      <c r="AI1980" s="4">
        <f t="shared" si="123"/>
        <v>4.7499999999999999E-3</v>
      </c>
      <c r="AK1980" s="10">
        <f>Q1980*(0.0145*((2.5/1.08175)^3.053))+R1980*(0.0145*((7.5/1.08175)^3.053))+S1980*(0.0145*((15/1.08175)^3.053))+T1980*(0.0145*((25/1.08175)^3.053))+U1980*(0.0145*((35/1.08175)^3.053))+V1980*(0.0145*((45/1.08175)^3.053))+W1980*(0.0145*((55/1.08175)^3.053))</f>
        <v>0.1871067310217194</v>
      </c>
    </row>
    <row r="1981" spans="1:37" ht="12.75" customHeight="1">
      <c r="A1981" s="6">
        <v>149</v>
      </c>
      <c r="B1981" s="6">
        <v>9</v>
      </c>
      <c r="C1981" s="6">
        <v>1</v>
      </c>
      <c r="D1981" s="5">
        <v>39503</v>
      </c>
      <c r="E1981" s="6" t="s">
        <v>37</v>
      </c>
      <c r="F1981" s="6" t="s">
        <v>126</v>
      </c>
      <c r="G1981" s="12" t="s">
        <v>126</v>
      </c>
      <c r="H1981" s="6" t="s">
        <v>152</v>
      </c>
      <c r="I1981" s="6" t="s">
        <v>57</v>
      </c>
      <c r="J1981" s="6" t="s">
        <v>41</v>
      </c>
      <c r="K1981" s="6">
        <v>25</v>
      </c>
      <c r="L1981" s="4" t="str">
        <f t="shared" si="120"/>
        <v>20-25</v>
      </c>
      <c r="M1981" s="6" t="s">
        <v>94</v>
      </c>
      <c r="N1981" s="6">
        <v>13</v>
      </c>
      <c r="O1981" s="12" t="s">
        <v>122</v>
      </c>
      <c r="P1981" s="6" t="s">
        <v>46</v>
      </c>
      <c r="S1981" s="7">
        <v>4</v>
      </c>
      <c r="AE1981" s="4">
        <f t="shared" si="121"/>
        <v>15</v>
      </c>
      <c r="AF1981" s="8">
        <f t="shared" si="122"/>
        <v>4</v>
      </c>
      <c r="AG1981" s="8">
        <v>202.97</v>
      </c>
      <c r="AH1981" s="4">
        <f t="shared" si="123"/>
        <v>0.1</v>
      </c>
      <c r="AI1981" s="4">
        <f t="shared" si="123"/>
        <v>5.0742500000000001</v>
      </c>
      <c r="AK1981" s="10">
        <f>Q1981*(0.0087*(2.5^3.202))+R1981*(0.0087*(7.5^3.202))+S1981*(0.0087*(15^3.202))+T1981*(0.0087*(25^3.202))</f>
        <v>202.96607599010676</v>
      </c>
    </row>
    <row r="1982" spans="1:37" ht="12.75" customHeight="1">
      <c r="A1982" s="6">
        <v>149</v>
      </c>
      <c r="B1982" s="6">
        <v>9</v>
      </c>
      <c r="C1982" s="6">
        <v>1</v>
      </c>
      <c r="D1982" s="5">
        <v>39503</v>
      </c>
      <c r="E1982" s="6" t="s">
        <v>37</v>
      </c>
      <c r="F1982" s="6" t="s">
        <v>126</v>
      </c>
      <c r="G1982" s="12" t="s">
        <v>126</v>
      </c>
      <c r="H1982" s="6" t="s">
        <v>152</v>
      </c>
      <c r="I1982" s="6" t="s">
        <v>57</v>
      </c>
      <c r="J1982" s="6" t="s">
        <v>41</v>
      </c>
      <c r="K1982" s="6">
        <v>25</v>
      </c>
      <c r="L1982" s="4" t="str">
        <f t="shared" si="120"/>
        <v>20-25</v>
      </c>
      <c r="M1982" s="6" t="s">
        <v>94</v>
      </c>
      <c r="N1982" s="6">
        <v>14</v>
      </c>
      <c r="O1982" s="12" t="s">
        <v>101</v>
      </c>
      <c r="P1982" s="12" t="s">
        <v>46</v>
      </c>
      <c r="T1982" s="7">
        <v>2</v>
      </c>
      <c r="AE1982" s="4">
        <f t="shared" si="121"/>
        <v>25</v>
      </c>
      <c r="AF1982" s="8">
        <f t="shared" si="122"/>
        <v>2</v>
      </c>
      <c r="AG1982" s="8">
        <v>563.1</v>
      </c>
      <c r="AH1982" s="4">
        <f t="shared" si="123"/>
        <v>0.05</v>
      </c>
      <c r="AI1982" s="4">
        <f t="shared" si="123"/>
        <v>14.077500000000001</v>
      </c>
      <c r="AK1982" s="10">
        <f>Q1982*(0.0148*((2.5/1.11359)^3.167))+R1982*(0.0148*((7.5/1.11359)^3.167))+S1982*(0.0148*((15/1.11359)^3.167))+T1982*(0.0148*((25/1.11359)^3.167))+U1982*(0.0148*((35/1.11359)^3.167))</f>
        <v>563.10401339954569</v>
      </c>
    </row>
    <row r="1983" spans="1:37" ht="12.75" customHeight="1">
      <c r="A1983" s="6">
        <v>149</v>
      </c>
      <c r="B1983" s="6">
        <v>9</v>
      </c>
      <c r="C1983" s="6">
        <v>1</v>
      </c>
      <c r="D1983" s="5">
        <v>39503</v>
      </c>
      <c r="E1983" s="6" t="s">
        <v>37</v>
      </c>
      <c r="F1983" s="6" t="s">
        <v>126</v>
      </c>
      <c r="G1983" s="12" t="s">
        <v>126</v>
      </c>
      <c r="H1983" s="6" t="s">
        <v>152</v>
      </c>
      <c r="I1983" s="6" t="s">
        <v>57</v>
      </c>
      <c r="J1983" s="6" t="s">
        <v>41</v>
      </c>
      <c r="K1983" s="6">
        <v>25</v>
      </c>
      <c r="L1983" s="4" t="str">
        <f t="shared" si="120"/>
        <v>20-25</v>
      </c>
      <c r="M1983" s="6" t="s">
        <v>94</v>
      </c>
      <c r="N1983" s="6">
        <v>15</v>
      </c>
      <c r="O1983" s="4" t="s">
        <v>105</v>
      </c>
      <c r="P1983" s="12" t="s">
        <v>46</v>
      </c>
      <c r="T1983" s="7">
        <v>1</v>
      </c>
      <c r="AE1983" s="4">
        <f t="shared" si="121"/>
        <v>25</v>
      </c>
      <c r="AF1983" s="8">
        <f t="shared" si="122"/>
        <v>1</v>
      </c>
      <c r="AG1983" s="8">
        <v>250.61</v>
      </c>
      <c r="AH1983" s="4">
        <f t="shared" si="123"/>
        <v>2.5000000000000001E-2</v>
      </c>
      <c r="AI1983" s="4">
        <f t="shared" si="123"/>
        <v>6.26525</v>
      </c>
      <c r="AK1983" s="10">
        <f>S1983*(0.0168*(15^2.9856))+T1983*(0.0168*(25^2.9856))</f>
        <v>250.61033187249495</v>
      </c>
    </row>
    <row r="1984" spans="1:37" ht="12.75" customHeight="1">
      <c r="A1984" s="6">
        <v>149</v>
      </c>
      <c r="B1984" s="6">
        <v>9</v>
      </c>
      <c r="C1984" s="6">
        <v>1</v>
      </c>
      <c r="D1984" s="5">
        <v>39503</v>
      </c>
      <c r="E1984" s="6" t="s">
        <v>37</v>
      </c>
      <c r="F1984" s="6" t="s">
        <v>126</v>
      </c>
      <c r="G1984" s="12" t="s">
        <v>126</v>
      </c>
      <c r="H1984" s="6" t="s">
        <v>152</v>
      </c>
      <c r="I1984" s="6" t="s">
        <v>57</v>
      </c>
      <c r="J1984" s="6" t="s">
        <v>41</v>
      </c>
      <c r="K1984" s="6">
        <v>25</v>
      </c>
      <c r="L1984" s="4" t="str">
        <f t="shared" si="120"/>
        <v>20-25</v>
      </c>
      <c r="M1984" s="6" t="s">
        <v>94</v>
      </c>
      <c r="N1984" s="6">
        <v>16</v>
      </c>
      <c r="O1984" s="11" t="s">
        <v>176</v>
      </c>
      <c r="P1984" s="6" t="s">
        <v>46</v>
      </c>
      <c r="T1984" s="7">
        <v>3</v>
      </c>
      <c r="AE1984" s="4">
        <f t="shared" si="121"/>
        <v>25</v>
      </c>
      <c r="AF1984" s="8">
        <f t="shared" si="122"/>
        <v>3</v>
      </c>
      <c r="AG1984" s="8">
        <v>766.07</v>
      </c>
      <c r="AH1984" s="4">
        <f t="shared" si="123"/>
        <v>7.4999999999999997E-2</v>
      </c>
      <c r="AI1984" s="4">
        <f t="shared" si="123"/>
        <v>19.15175</v>
      </c>
      <c r="AK1984" s="10">
        <f>T1984*(0.0199*((25/1.06)^2.993))+U1984*(0.0199*((35/1.06)^2.993))</f>
        <v>766.06976547117461</v>
      </c>
    </row>
    <row r="1985" spans="1:37" ht="12.75" customHeight="1">
      <c r="A1985" s="6">
        <v>149</v>
      </c>
      <c r="B1985" s="6">
        <v>9</v>
      </c>
      <c r="C1985" s="6">
        <v>1</v>
      </c>
      <c r="D1985" s="5">
        <v>39503</v>
      </c>
      <c r="E1985" s="6" t="s">
        <v>37</v>
      </c>
      <c r="F1985" s="6" t="s">
        <v>126</v>
      </c>
      <c r="G1985" s="12" t="s">
        <v>126</v>
      </c>
      <c r="H1985" s="6" t="s">
        <v>152</v>
      </c>
      <c r="I1985" s="6" t="s">
        <v>57</v>
      </c>
      <c r="J1985" s="6" t="s">
        <v>41</v>
      </c>
      <c r="K1985" s="6">
        <v>25</v>
      </c>
      <c r="L1985" s="4" t="str">
        <f t="shared" si="120"/>
        <v>20-25</v>
      </c>
      <c r="M1985" s="6" t="s">
        <v>94</v>
      </c>
      <c r="N1985" s="6">
        <v>17</v>
      </c>
      <c r="O1985" s="12" t="s">
        <v>138</v>
      </c>
      <c r="P1985" s="12" t="s">
        <v>81</v>
      </c>
      <c r="U1985" s="7">
        <v>1</v>
      </c>
      <c r="AE1985" s="4">
        <f t="shared" si="121"/>
        <v>35</v>
      </c>
      <c r="AF1985" s="8">
        <f t="shared" si="122"/>
        <v>1</v>
      </c>
      <c r="AG1985" s="8">
        <v>630.85</v>
      </c>
      <c r="AH1985" s="4">
        <f t="shared" si="123"/>
        <v>2.5000000000000001E-2</v>
      </c>
      <c r="AI1985" s="4">
        <f t="shared" si="123"/>
        <v>15.77125</v>
      </c>
      <c r="AK1985" s="10">
        <f>Q1985*(0.0139*(2.5^3.016))+R1985*(0.0139*(7.5^3.016))+S1985*(0.0139*(15^3.016))+T1985*(0.0139*(25^3.016))+U1985*(0.0139*(35^3.016))</f>
        <v>630.84697081245338</v>
      </c>
    </row>
    <row r="1986" spans="1:37" ht="12.75" customHeight="1">
      <c r="A1986" s="6">
        <v>149</v>
      </c>
      <c r="B1986" s="6">
        <v>9</v>
      </c>
      <c r="C1986" s="6">
        <v>1</v>
      </c>
      <c r="D1986" s="5">
        <v>39503</v>
      </c>
      <c r="E1986" s="6" t="s">
        <v>37</v>
      </c>
      <c r="F1986" s="6" t="s">
        <v>126</v>
      </c>
      <c r="G1986" s="12" t="s">
        <v>126</v>
      </c>
      <c r="H1986" s="6" t="s">
        <v>152</v>
      </c>
      <c r="I1986" s="6" t="s">
        <v>57</v>
      </c>
      <c r="J1986" s="6" t="s">
        <v>41</v>
      </c>
      <c r="K1986" s="6">
        <v>25</v>
      </c>
      <c r="L1986" s="4" t="str">
        <f t="shared" ref="L1986:L2049" si="124">IF(K1986&lt;=5,"0-5",IF(K1986&lt;=10,"5-10",IF(K1986&lt;=15,"10-15",IF(K1986&lt;=20,"15-20",IF(K1986&lt;=25,"20-25",IF(K1986&lt;=30,"25-30",IF(K1986&lt;=35,"30-35","35-40")))))))</f>
        <v>20-25</v>
      </c>
      <c r="M1986" s="6" t="s">
        <v>94</v>
      </c>
      <c r="N1986" s="6">
        <v>18</v>
      </c>
      <c r="O1986" s="4" t="s">
        <v>80</v>
      </c>
      <c r="P1986" s="12" t="s">
        <v>81</v>
      </c>
      <c r="S1986" s="7">
        <v>1</v>
      </c>
      <c r="AE1986" s="4">
        <f t="shared" ref="AE1986:AE2049" si="125">ROUND(((Q1986*2.5)+(R1986*7.5)+(S1986*15)+(T1986*25)+(U1986*35)+(V1986*45)+(W1986*55)+(X1986*65)+(Y1986*75)+(Z1986*85)+(AA1986*95)+(AB1986*105)+(AC1986*115)+(AD1986*195))/(SUM(Q1986:AD1986)),1)</f>
        <v>15</v>
      </c>
      <c r="AF1986" s="8">
        <f t="shared" ref="AF1986:AF2049" si="126">SUM(Q1986:AD1986)</f>
        <v>1</v>
      </c>
      <c r="AG1986" s="8">
        <v>61.09</v>
      </c>
      <c r="AH1986" s="4">
        <f t="shared" ref="AH1986:AI2049" si="127">AF1986/40</f>
        <v>2.5000000000000001E-2</v>
      </c>
      <c r="AI1986" s="4">
        <f t="shared" si="127"/>
        <v>1.52725</v>
      </c>
      <c r="AK1986" s="10">
        <f>Q1986*(0.0202*(2.5^2.9595))+R1986*(0.0202*(7.5^2.9595))+S1986*(0.0202*(15^2.9595))+T1986*(0.0202*(25^2.9595))</f>
        <v>61.093281166361997</v>
      </c>
    </row>
    <row r="1987" spans="1:37" ht="12.75" customHeight="1">
      <c r="A1987" s="6">
        <v>149</v>
      </c>
      <c r="B1987" s="6">
        <v>9</v>
      </c>
      <c r="C1987" s="6">
        <v>1</v>
      </c>
      <c r="D1987" s="5">
        <v>39503</v>
      </c>
      <c r="E1987" s="6" t="s">
        <v>37</v>
      </c>
      <c r="F1987" s="6" t="s">
        <v>126</v>
      </c>
      <c r="G1987" s="12" t="s">
        <v>126</v>
      </c>
      <c r="H1987" s="6" t="s">
        <v>152</v>
      </c>
      <c r="I1987" s="6" t="s">
        <v>57</v>
      </c>
      <c r="J1987" s="6" t="s">
        <v>41</v>
      </c>
      <c r="K1987" s="6">
        <v>25</v>
      </c>
      <c r="L1987" s="4" t="str">
        <f t="shared" si="124"/>
        <v>20-25</v>
      </c>
      <c r="M1987" s="6" t="s">
        <v>94</v>
      </c>
      <c r="N1987" s="6">
        <v>19</v>
      </c>
      <c r="O1987" s="4" t="s">
        <v>69</v>
      </c>
      <c r="P1987" s="12" t="s">
        <v>48</v>
      </c>
      <c r="S1987" s="7">
        <v>1</v>
      </c>
      <c r="AE1987" s="4">
        <f t="shared" si="125"/>
        <v>15</v>
      </c>
      <c r="AF1987" s="8">
        <f t="shared" si="126"/>
        <v>1</v>
      </c>
      <c r="AG1987" s="8">
        <v>109.47</v>
      </c>
      <c r="AH1987" s="4">
        <f t="shared" si="127"/>
        <v>2.5000000000000001E-2</v>
      </c>
      <c r="AI1987" s="4">
        <f t="shared" si="127"/>
        <v>2.7367499999999998</v>
      </c>
      <c r="AK1987" s="10">
        <f>Q1987*(0.029*(2.5^2.98))+R1987*(0.029*(7.5^2.98))+S1987*(0.0222*(15^3.14))</f>
        <v>109.46607034280856</v>
      </c>
    </row>
    <row r="1988" spans="1:37" s="13" customFormat="1" ht="12.75" customHeight="1">
      <c r="A1988" s="6">
        <v>149</v>
      </c>
      <c r="B1988" s="6">
        <v>9</v>
      </c>
      <c r="C1988" s="6">
        <v>1</v>
      </c>
      <c r="D1988" s="5">
        <v>39503</v>
      </c>
      <c r="E1988" s="6" t="s">
        <v>37</v>
      </c>
      <c r="F1988" s="6" t="s">
        <v>126</v>
      </c>
      <c r="G1988" s="12" t="s">
        <v>126</v>
      </c>
      <c r="H1988" s="6" t="s">
        <v>152</v>
      </c>
      <c r="I1988" s="6" t="s">
        <v>57</v>
      </c>
      <c r="J1988" s="6" t="s">
        <v>41</v>
      </c>
      <c r="K1988" s="6">
        <v>25</v>
      </c>
      <c r="L1988" s="4" t="str">
        <f t="shared" si="124"/>
        <v>20-25</v>
      </c>
      <c r="M1988" s="6" t="s">
        <v>94</v>
      </c>
      <c r="N1988" s="6">
        <v>20</v>
      </c>
      <c r="O1988" s="4" t="s">
        <v>60</v>
      </c>
      <c r="P1988" s="12" t="s">
        <v>48</v>
      </c>
      <c r="Q1988" s="7">
        <v>2</v>
      </c>
      <c r="R1988" s="7"/>
      <c r="S1988" s="7"/>
      <c r="T1988" s="7"/>
      <c r="U1988" s="7"/>
      <c r="V1988" s="7"/>
      <c r="W1988" s="7"/>
      <c r="X1988" s="7"/>
      <c r="Y1988" s="7"/>
      <c r="Z1988" s="7"/>
      <c r="AA1988" s="7"/>
      <c r="AB1988" s="7"/>
      <c r="AC1988" s="7"/>
      <c r="AD1988" s="7"/>
      <c r="AE1988" s="4">
        <f t="shared" si="125"/>
        <v>2.5</v>
      </c>
      <c r="AF1988" s="8">
        <f t="shared" si="126"/>
        <v>2</v>
      </c>
      <c r="AG1988" s="8">
        <v>0.56999999999999995</v>
      </c>
      <c r="AH1988" s="4">
        <f t="shared" si="127"/>
        <v>0.05</v>
      </c>
      <c r="AI1988" s="4">
        <f t="shared" si="127"/>
        <v>1.4249999999999999E-2</v>
      </c>
      <c r="AJ1988" s="4"/>
      <c r="AK1988" s="10">
        <f>Q1988*(0.0197*(2.5^2.9174))+R1988*(0.0197*(7.5^2.9174))+S1988*(0.0197*(15^2.9174))</f>
        <v>0.57075063471067744</v>
      </c>
    </row>
    <row r="1989" spans="1:37" ht="12.75" customHeight="1">
      <c r="A1989" s="6">
        <v>149</v>
      </c>
      <c r="B1989" s="6">
        <v>9</v>
      </c>
      <c r="C1989" s="6">
        <v>1</v>
      </c>
      <c r="D1989" s="5">
        <v>39503</v>
      </c>
      <c r="E1989" s="6" t="s">
        <v>37</v>
      </c>
      <c r="F1989" s="6" t="s">
        <v>126</v>
      </c>
      <c r="G1989" s="12" t="s">
        <v>126</v>
      </c>
      <c r="H1989" s="6" t="s">
        <v>152</v>
      </c>
      <c r="I1989" s="6" t="s">
        <v>57</v>
      </c>
      <c r="J1989" s="6" t="s">
        <v>41</v>
      </c>
      <c r="K1989" s="6">
        <v>25</v>
      </c>
      <c r="L1989" s="4" t="str">
        <f t="shared" si="124"/>
        <v>20-25</v>
      </c>
      <c r="M1989" s="6" t="s">
        <v>94</v>
      </c>
      <c r="N1989" s="6">
        <v>21</v>
      </c>
      <c r="O1989" s="6" t="s">
        <v>53</v>
      </c>
      <c r="P1989" s="12" t="s">
        <v>54</v>
      </c>
      <c r="T1989" s="7">
        <v>1</v>
      </c>
      <c r="AE1989" s="4">
        <f t="shared" si="125"/>
        <v>25</v>
      </c>
      <c r="AF1989" s="8">
        <f t="shared" si="126"/>
        <v>1</v>
      </c>
      <c r="AG1989" s="8">
        <v>256.24</v>
      </c>
      <c r="AH1989" s="4">
        <f t="shared" si="127"/>
        <v>2.5000000000000001E-2</v>
      </c>
      <c r="AI1989" s="4">
        <f t="shared" si="127"/>
        <v>6.4060000000000006</v>
      </c>
      <c r="AK1989" s="10">
        <f>Q1989*(0.026*(2.5^2.87))+R1989*(0.026*(7.5^2.87))+S1989*(0.0236*((15/1.1)^2.975))+T1989*(0.0236*((25/1.1)^2.975))+U1989*(0.0236*((35/1.1)^2.975))</f>
        <v>256.23608514741147</v>
      </c>
    </row>
    <row r="1990" spans="1:37" ht="12.75" customHeight="1">
      <c r="A1990" s="6">
        <v>149</v>
      </c>
      <c r="B1990" s="6">
        <v>9</v>
      </c>
      <c r="C1990" s="6">
        <v>1</v>
      </c>
      <c r="D1990" s="5">
        <v>39503</v>
      </c>
      <c r="E1990" s="6" t="s">
        <v>37</v>
      </c>
      <c r="F1990" s="6" t="s">
        <v>126</v>
      </c>
      <c r="G1990" s="12" t="s">
        <v>126</v>
      </c>
      <c r="H1990" s="6" t="s">
        <v>152</v>
      </c>
      <c r="I1990" s="6" t="s">
        <v>57</v>
      </c>
      <c r="J1990" s="6" t="s">
        <v>41</v>
      </c>
      <c r="K1990" s="6">
        <v>25</v>
      </c>
      <c r="L1990" s="4" t="str">
        <f t="shared" si="124"/>
        <v>20-25</v>
      </c>
      <c r="M1990" s="6" t="s">
        <v>94</v>
      </c>
      <c r="N1990" s="6">
        <v>22</v>
      </c>
      <c r="O1990" s="4" t="s">
        <v>62</v>
      </c>
      <c r="P1990" s="12" t="s">
        <v>63</v>
      </c>
      <c r="T1990" s="7">
        <v>1</v>
      </c>
      <c r="AE1990" s="4">
        <f t="shared" si="125"/>
        <v>25</v>
      </c>
      <c r="AF1990" s="8">
        <f t="shared" si="126"/>
        <v>1</v>
      </c>
      <c r="AG1990" s="8">
        <v>268.94</v>
      </c>
      <c r="AH1990" s="4">
        <f t="shared" si="127"/>
        <v>2.5000000000000001E-2</v>
      </c>
      <c r="AI1990" s="4">
        <f t="shared" si="127"/>
        <v>6.7234999999999996</v>
      </c>
      <c r="AK1990" s="10">
        <f>R1990*(0.0114*(7.5^3.128))+S1990*(0.0114*(15^3.128))+T1990*(0.0114*(25^3.128))+U1990*(0.0114*(35^3.128))</f>
        <v>268.94359042953022</v>
      </c>
    </row>
    <row r="1991" spans="1:37" ht="12.75" customHeight="1">
      <c r="A1991" s="6">
        <v>149</v>
      </c>
      <c r="B1991" s="6">
        <v>9</v>
      </c>
      <c r="C1991" s="6">
        <v>1</v>
      </c>
      <c r="D1991" s="5">
        <v>39503</v>
      </c>
      <c r="E1991" s="6" t="s">
        <v>37</v>
      </c>
      <c r="F1991" s="6" t="s">
        <v>126</v>
      </c>
      <c r="G1991" s="12" t="s">
        <v>126</v>
      </c>
      <c r="H1991" s="6" t="s">
        <v>152</v>
      </c>
      <c r="I1991" s="6" t="s">
        <v>57</v>
      </c>
      <c r="J1991" s="6" t="s">
        <v>41</v>
      </c>
      <c r="K1991" s="6">
        <v>25</v>
      </c>
      <c r="L1991" s="4" t="str">
        <f t="shared" si="124"/>
        <v>20-25</v>
      </c>
      <c r="M1991" s="6" t="s">
        <v>94</v>
      </c>
      <c r="N1991" s="6">
        <v>23</v>
      </c>
      <c r="O1991" s="6" t="s">
        <v>79</v>
      </c>
      <c r="P1991" s="12" t="s">
        <v>54</v>
      </c>
      <c r="T1991" s="7">
        <v>2</v>
      </c>
      <c r="AE1991" s="4">
        <f t="shared" si="125"/>
        <v>25</v>
      </c>
      <c r="AF1991" s="8">
        <f t="shared" si="126"/>
        <v>2</v>
      </c>
      <c r="AG1991" s="8">
        <v>635.73</v>
      </c>
      <c r="AH1991" s="4">
        <f t="shared" si="127"/>
        <v>0.05</v>
      </c>
      <c r="AI1991" s="4">
        <f t="shared" si="127"/>
        <v>15.89325</v>
      </c>
      <c r="AK1991" s="10">
        <f>Q1991*(0.024*(2.5^2.93))+R1991*(0.024*(7.5^2.93))+S1991*(0.0225*((15/1.03416)^3))+T1991*(0.0225*((25/1.03416)^3))+U1991*(0.0225*((35/1.03416)^3))</f>
        <v>635.72506135801109</v>
      </c>
    </row>
    <row r="1992" spans="1:37" ht="12.75" customHeight="1">
      <c r="A1992" s="6">
        <v>149</v>
      </c>
      <c r="B1992" s="6">
        <v>9</v>
      </c>
      <c r="C1992" s="6">
        <v>1</v>
      </c>
      <c r="D1992" s="5">
        <v>39503</v>
      </c>
      <c r="E1992" s="6" t="s">
        <v>37</v>
      </c>
      <c r="F1992" s="6" t="s">
        <v>126</v>
      </c>
      <c r="G1992" s="12" t="s">
        <v>126</v>
      </c>
      <c r="H1992" s="6" t="s">
        <v>152</v>
      </c>
      <c r="I1992" s="6" t="s">
        <v>57</v>
      </c>
      <c r="J1992" s="6" t="s">
        <v>41</v>
      </c>
      <c r="K1992" s="6">
        <v>25</v>
      </c>
      <c r="L1992" s="4" t="str">
        <f t="shared" si="124"/>
        <v>20-25</v>
      </c>
      <c r="M1992" s="6" t="s">
        <v>94</v>
      </c>
      <c r="N1992" s="6">
        <v>24</v>
      </c>
      <c r="O1992" s="11" t="s">
        <v>45</v>
      </c>
      <c r="P1992" s="6" t="s">
        <v>46</v>
      </c>
      <c r="T1992" s="15">
        <v>1</v>
      </c>
      <c r="AE1992" s="4">
        <f t="shared" si="125"/>
        <v>25</v>
      </c>
      <c r="AF1992" s="8">
        <f t="shared" si="126"/>
        <v>1</v>
      </c>
      <c r="AG1992" s="8">
        <v>303.7</v>
      </c>
      <c r="AH1992" s="4">
        <f t="shared" si="127"/>
        <v>2.5000000000000001E-2</v>
      </c>
      <c r="AI1992" s="4">
        <f t="shared" si="127"/>
        <v>7.5924999999999994</v>
      </c>
      <c r="AK1992" s="10">
        <f>Q1992*(0.039*((2.5/1.15)^2.91))+S1992*(0.039*((15/1.15)^2.91))+T1992*(0.039*((25/1.15)^2.91))+U1992*(0.039*((35/1.15)^2.91))</f>
        <v>303.69617132395854</v>
      </c>
    </row>
    <row r="1993" spans="1:37" ht="12.75" customHeight="1">
      <c r="A1993" s="6">
        <v>149</v>
      </c>
      <c r="B1993" s="6">
        <v>9</v>
      </c>
      <c r="C1993" s="6">
        <v>1</v>
      </c>
      <c r="D1993" s="5">
        <v>39503</v>
      </c>
      <c r="E1993" s="6" t="s">
        <v>37</v>
      </c>
      <c r="F1993" s="6" t="s">
        <v>126</v>
      </c>
      <c r="G1993" s="12" t="s">
        <v>126</v>
      </c>
      <c r="H1993" s="6" t="s">
        <v>152</v>
      </c>
      <c r="I1993" s="6" t="s">
        <v>57</v>
      </c>
      <c r="J1993" s="6" t="s">
        <v>41</v>
      </c>
      <c r="K1993" s="6">
        <v>25</v>
      </c>
      <c r="L1993" s="4" t="str">
        <f t="shared" si="124"/>
        <v>20-25</v>
      </c>
      <c r="M1993" s="6" t="s">
        <v>94</v>
      </c>
      <c r="N1993" s="6">
        <v>25</v>
      </c>
      <c r="O1993" s="12" t="s">
        <v>92</v>
      </c>
      <c r="P1993" s="6" t="s">
        <v>54</v>
      </c>
      <c r="S1993" s="7">
        <v>1</v>
      </c>
      <c r="AE1993" s="4">
        <f t="shared" si="125"/>
        <v>15</v>
      </c>
      <c r="AF1993" s="8">
        <f t="shared" si="126"/>
        <v>1</v>
      </c>
      <c r="AG1993" s="8">
        <v>58.54</v>
      </c>
      <c r="AH1993" s="4">
        <f t="shared" si="127"/>
        <v>2.5000000000000001E-2</v>
      </c>
      <c r="AI1993" s="4">
        <f t="shared" si="127"/>
        <v>1.4635</v>
      </c>
      <c r="AK1993" s="10">
        <f>Q1993*(0.0162*(2.5^3.0252))+R1993*(0.0162*(7.5^3.0252))+S1993*(0.0162*(15^3.0252))</f>
        <v>58.536437970851551</v>
      </c>
    </row>
    <row r="1994" spans="1:37" s="13" customFormat="1" ht="12.75" customHeight="1">
      <c r="A1994" s="6">
        <v>149</v>
      </c>
      <c r="B1994" s="6">
        <v>9</v>
      </c>
      <c r="C1994" s="6">
        <v>1</v>
      </c>
      <c r="D1994" s="5">
        <v>39503</v>
      </c>
      <c r="E1994" s="6" t="s">
        <v>37</v>
      </c>
      <c r="F1994" s="6" t="s">
        <v>126</v>
      </c>
      <c r="G1994" s="12" t="s">
        <v>126</v>
      </c>
      <c r="H1994" s="6" t="s">
        <v>152</v>
      </c>
      <c r="I1994" s="6" t="s">
        <v>57</v>
      </c>
      <c r="J1994" s="6" t="s">
        <v>41</v>
      </c>
      <c r="K1994" s="6">
        <v>25</v>
      </c>
      <c r="L1994" s="4" t="str">
        <f t="shared" si="124"/>
        <v>20-25</v>
      </c>
      <c r="M1994" s="6" t="s">
        <v>94</v>
      </c>
      <c r="N1994" s="6">
        <v>26</v>
      </c>
      <c r="O1994" s="12" t="s">
        <v>55</v>
      </c>
      <c r="P1994" s="6" t="s">
        <v>56</v>
      </c>
      <c r="Q1994" s="7">
        <v>2</v>
      </c>
      <c r="R1994" s="7"/>
      <c r="S1994" s="7"/>
      <c r="T1994" s="7"/>
      <c r="U1994" s="7"/>
      <c r="V1994" s="7"/>
      <c r="W1994" s="7"/>
      <c r="X1994" s="7"/>
      <c r="Y1994" s="7"/>
      <c r="Z1994" s="7"/>
      <c r="AA1994" s="7"/>
      <c r="AB1994" s="7"/>
      <c r="AC1994" s="7"/>
      <c r="AD1994" s="7"/>
      <c r="AE1994" s="4">
        <f t="shared" si="125"/>
        <v>2.5</v>
      </c>
      <c r="AF1994" s="8">
        <f t="shared" si="126"/>
        <v>2</v>
      </c>
      <c r="AG1994" s="8">
        <v>0.35</v>
      </c>
      <c r="AH1994" s="4">
        <f t="shared" si="127"/>
        <v>0.05</v>
      </c>
      <c r="AI1994" s="4">
        <f t="shared" si="127"/>
        <v>8.7499999999999991E-3</v>
      </c>
      <c r="AJ1994" s="4"/>
      <c r="AK1994" s="10">
        <f>Q1994*(0.0109*(2.5^3.0249))+R1994*(0.0109*(7.5^3.0249))</f>
        <v>0.34848591197730788</v>
      </c>
    </row>
    <row r="1995" spans="1:37" ht="12.75" customHeight="1">
      <c r="A1995" s="6">
        <v>149</v>
      </c>
      <c r="B1995" s="6">
        <v>9</v>
      </c>
      <c r="C1995" s="6">
        <v>1</v>
      </c>
      <c r="D1995" s="5">
        <v>39503</v>
      </c>
      <c r="E1995" s="6" t="s">
        <v>37</v>
      </c>
      <c r="F1995" s="6" t="s">
        <v>126</v>
      </c>
      <c r="G1995" s="12" t="s">
        <v>126</v>
      </c>
      <c r="H1995" s="6" t="s">
        <v>152</v>
      </c>
      <c r="I1995" s="6" t="s">
        <v>57</v>
      </c>
      <c r="J1995" s="6" t="s">
        <v>41</v>
      </c>
      <c r="K1995" s="6">
        <v>25</v>
      </c>
      <c r="L1995" s="4" t="str">
        <f t="shared" si="124"/>
        <v>20-25</v>
      </c>
      <c r="M1995" s="6" t="s">
        <v>94</v>
      </c>
      <c r="N1995" s="6">
        <v>27</v>
      </c>
      <c r="O1995" s="4" t="s">
        <v>66</v>
      </c>
      <c r="P1995" s="12" t="s">
        <v>46</v>
      </c>
      <c r="Q1995" s="7">
        <v>2</v>
      </c>
      <c r="AE1995" s="4">
        <f t="shared" si="125"/>
        <v>2.5</v>
      </c>
      <c r="AF1995" s="8">
        <f t="shared" si="126"/>
        <v>2</v>
      </c>
      <c r="AG1995" s="8">
        <v>0.56999999999999995</v>
      </c>
      <c r="AH1995" s="4">
        <f t="shared" si="127"/>
        <v>0.05</v>
      </c>
      <c r="AI1995" s="4">
        <f t="shared" si="127"/>
        <v>1.4249999999999999E-2</v>
      </c>
      <c r="AK1995" s="10">
        <f>Q1995*(0.0213*(2.5^2.8235))+R1995*(0.0213*(7.5^2.8235))</f>
        <v>0.56623044088770236</v>
      </c>
    </row>
    <row r="1996" spans="1:37" ht="12.75" customHeight="1">
      <c r="A1996" s="6">
        <v>150</v>
      </c>
      <c r="B1996" s="6">
        <v>9</v>
      </c>
      <c r="C1996" s="6">
        <v>2</v>
      </c>
      <c r="D1996" s="5">
        <v>39503</v>
      </c>
      <c r="E1996" s="6" t="s">
        <v>73</v>
      </c>
      <c r="F1996" s="4" t="s">
        <v>131</v>
      </c>
      <c r="G1996" s="11" t="s">
        <v>132</v>
      </c>
      <c r="H1996" s="6" t="s">
        <v>75</v>
      </c>
      <c r="I1996" s="6" t="s">
        <v>40</v>
      </c>
      <c r="J1996" s="6" t="s">
        <v>41</v>
      </c>
      <c r="K1996" s="6">
        <v>15</v>
      </c>
      <c r="L1996" s="4" t="str">
        <f t="shared" si="124"/>
        <v>10-15</v>
      </c>
      <c r="M1996" s="6" t="s">
        <v>42</v>
      </c>
      <c r="N1996" s="6">
        <v>1</v>
      </c>
      <c r="O1996" s="6" t="s">
        <v>53</v>
      </c>
      <c r="P1996" s="12" t="s">
        <v>54</v>
      </c>
      <c r="S1996" s="7">
        <v>13</v>
      </c>
      <c r="AE1996" s="4">
        <f t="shared" si="125"/>
        <v>15</v>
      </c>
      <c r="AF1996" s="8">
        <f t="shared" si="126"/>
        <v>13</v>
      </c>
      <c r="AG1996" s="8">
        <v>728.76</v>
      </c>
      <c r="AH1996" s="4">
        <f t="shared" si="127"/>
        <v>0.32500000000000001</v>
      </c>
      <c r="AI1996" s="4">
        <f t="shared" si="127"/>
        <v>18.219000000000001</v>
      </c>
      <c r="AK1996" s="10">
        <f>Q1996*(0.026*(2.5^2.87))+R1996*(0.026*(7.5^2.87))+S1996*(0.0236*((15/1.1)^2.975))+T1996*(0.0236*((25/1.1)^2.975))+U1996*(0.0236*((35/1.1)^2.975))</f>
        <v>728.75846536036227</v>
      </c>
    </row>
    <row r="1997" spans="1:37" ht="12.75" customHeight="1">
      <c r="A1997" s="6">
        <v>150</v>
      </c>
      <c r="B1997" s="6">
        <v>9</v>
      </c>
      <c r="C1997" s="6">
        <v>2</v>
      </c>
      <c r="D1997" s="5">
        <v>39503</v>
      </c>
      <c r="E1997" s="6" t="s">
        <v>73</v>
      </c>
      <c r="F1997" s="4" t="s">
        <v>131</v>
      </c>
      <c r="G1997" s="11" t="s">
        <v>132</v>
      </c>
      <c r="H1997" s="6" t="s">
        <v>75</v>
      </c>
      <c r="I1997" s="6" t="s">
        <v>40</v>
      </c>
      <c r="J1997" s="6" t="s">
        <v>41</v>
      </c>
      <c r="K1997" s="6">
        <v>15</v>
      </c>
      <c r="L1997" s="4" t="str">
        <f t="shared" si="124"/>
        <v>10-15</v>
      </c>
      <c r="M1997" s="6" t="s">
        <v>42</v>
      </c>
      <c r="N1997" s="6">
        <v>2</v>
      </c>
      <c r="O1997" s="4" t="s">
        <v>82</v>
      </c>
      <c r="P1997" s="6" t="s">
        <v>46</v>
      </c>
      <c r="S1997" s="7">
        <v>1</v>
      </c>
      <c r="AE1997" s="4">
        <f t="shared" si="125"/>
        <v>15</v>
      </c>
      <c r="AF1997" s="8">
        <f t="shared" si="126"/>
        <v>1</v>
      </c>
      <c r="AG1997" s="8">
        <v>60.98</v>
      </c>
      <c r="AH1997" s="4">
        <f t="shared" si="127"/>
        <v>2.5000000000000001E-2</v>
      </c>
      <c r="AI1997" s="4">
        <f t="shared" si="127"/>
        <v>1.5245</v>
      </c>
      <c r="AK1997" s="10">
        <f>Q1997*(0.0121*((2.5/1.09)^3.161))+R1997*(0.0121*((7.5/1.09)^3.161))+S1997*(0.0335*(15^2.772))+T1997*(0.0335*(25^2.772))+U1997*(0.0335*(35^2.772))</f>
        <v>60.977522783193166</v>
      </c>
    </row>
    <row r="1998" spans="1:37" ht="12.75" customHeight="1">
      <c r="A1998" s="6">
        <v>150</v>
      </c>
      <c r="B1998" s="6">
        <v>9</v>
      </c>
      <c r="C1998" s="6">
        <v>2</v>
      </c>
      <c r="D1998" s="5">
        <v>39503</v>
      </c>
      <c r="E1998" s="6" t="s">
        <v>73</v>
      </c>
      <c r="F1998" s="4" t="s">
        <v>131</v>
      </c>
      <c r="G1998" s="11" t="s">
        <v>132</v>
      </c>
      <c r="H1998" s="6" t="s">
        <v>75</v>
      </c>
      <c r="I1998" s="6" t="s">
        <v>40</v>
      </c>
      <c r="J1998" s="6" t="s">
        <v>41</v>
      </c>
      <c r="K1998" s="6">
        <v>15</v>
      </c>
      <c r="L1998" s="4" t="str">
        <f t="shared" si="124"/>
        <v>10-15</v>
      </c>
      <c r="M1998" s="6" t="s">
        <v>42</v>
      </c>
      <c r="N1998" s="6">
        <v>3</v>
      </c>
      <c r="O1998" s="4" t="s">
        <v>77</v>
      </c>
      <c r="P1998" s="6" t="s">
        <v>48</v>
      </c>
      <c r="S1998" s="15">
        <v>1</v>
      </c>
      <c r="AE1998" s="4">
        <f t="shared" si="125"/>
        <v>15</v>
      </c>
      <c r="AF1998" s="8">
        <f t="shared" si="126"/>
        <v>1</v>
      </c>
      <c r="AG1998" s="8">
        <v>98.34</v>
      </c>
      <c r="AH1998" s="4">
        <f t="shared" si="127"/>
        <v>2.5000000000000001E-2</v>
      </c>
      <c r="AI1998" s="4">
        <f t="shared" si="127"/>
        <v>2.4584999999999999</v>
      </c>
      <c r="AK1998" s="10">
        <f>R1998*(0.0428*(7.5^2.858))+S1998*(0.0428*(15^2.858))+T1998*(0.0428*(25^2.858))+U1998*(0.0428*(35^2.858))</f>
        <v>98.336011053719943</v>
      </c>
    </row>
    <row r="1999" spans="1:37" ht="12.75" customHeight="1">
      <c r="A1999" s="6">
        <v>150</v>
      </c>
      <c r="B1999" s="6">
        <v>9</v>
      </c>
      <c r="C1999" s="6">
        <v>2</v>
      </c>
      <c r="D1999" s="5">
        <v>39503</v>
      </c>
      <c r="E1999" s="6" t="s">
        <v>73</v>
      </c>
      <c r="F1999" s="4" t="s">
        <v>131</v>
      </c>
      <c r="G1999" s="11" t="s">
        <v>132</v>
      </c>
      <c r="H1999" s="6" t="s">
        <v>75</v>
      </c>
      <c r="I1999" s="6" t="s">
        <v>40</v>
      </c>
      <c r="J1999" s="6" t="s">
        <v>41</v>
      </c>
      <c r="K1999" s="6">
        <v>15</v>
      </c>
      <c r="L1999" s="4" t="str">
        <f t="shared" si="124"/>
        <v>10-15</v>
      </c>
      <c r="M1999" s="6" t="s">
        <v>42</v>
      </c>
      <c r="N1999" s="6">
        <v>4</v>
      </c>
      <c r="O1999" s="6" t="s">
        <v>185</v>
      </c>
      <c r="P1999" s="12" t="s">
        <v>46</v>
      </c>
      <c r="S1999" s="15">
        <v>1</v>
      </c>
      <c r="AE1999" s="4">
        <f t="shared" si="125"/>
        <v>15</v>
      </c>
      <c r="AF1999" s="8">
        <f t="shared" si="126"/>
        <v>1</v>
      </c>
      <c r="AG1999" s="8">
        <v>41.27</v>
      </c>
      <c r="AH1999" s="4">
        <f t="shared" si="127"/>
        <v>2.5000000000000001E-2</v>
      </c>
      <c r="AI1999" s="4">
        <f t="shared" si="127"/>
        <v>1.0317500000000002</v>
      </c>
      <c r="AK1999" s="10">
        <f>Q1999*(0.0314*((2.5/1.26087)^2.9))+S1999*(0.0314*((15/1.26087)^2.9))+T1999*(0.0314*((25/1.26087)^2.9))</f>
        <v>41.271513505868128</v>
      </c>
    </row>
    <row r="2000" spans="1:37" ht="12.75" customHeight="1">
      <c r="A2000" s="6">
        <v>150</v>
      </c>
      <c r="B2000" s="6">
        <v>9</v>
      </c>
      <c r="C2000" s="6">
        <v>2</v>
      </c>
      <c r="D2000" s="14">
        <v>39503</v>
      </c>
      <c r="E2000" s="6" t="s">
        <v>73</v>
      </c>
      <c r="F2000" s="12" t="s">
        <v>131</v>
      </c>
      <c r="G2000" s="11" t="s">
        <v>132</v>
      </c>
      <c r="H2000" s="6" t="s">
        <v>75</v>
      </c>
      <c r="I2000" s="6" t="s">
        <v>40</v>
      </c>
      <c r="J2000" s="6" t="s">
        <v>41</v>
      </c>
      <c r="K2000" s="6">
        <v>15</v>
      </c>
      <c r="L2000" s="12" t="str">
        <f t="shared" si="124"/>
        <v>10-15</v>
      </c>
      <c r="M2000" s="6" t="s">
        <v>42</v>
      </c>
      <c r="N2000" s="6">
        <v>5</v>
      </c>
      <c r="O2000" s="12" t="s">
        <v>83</v>
      </c>
      <c r="P2000" s="6" t="s">
        <v>84</v>
      </c>
      <c r="Q2000" s="15">
        <v>2</v>
      </c>
      <c r="R2000" s="15"/>
      <c r="S2000" s="15"/>
      <c r="T2000" s="15"/>
      <c r="U2000" s="15"/>
      <c r="V2000" s="15"/>
      <c r="W2000" s="15"/>
      <c r="X2000" s="15"/>
      <c r="Y2000" s="15"/>
      <c r="Z2000" s="15"/>
      <c r="AA2000" s="15"/>
      <c r="AB2000" s="15"/>
      <c r="AC2000" s="15"/>
      <c r="AD2000" s="15"/>
      <c r="AE2000" s="12">
        <f t="shared" si="125"/>
        <v>2.5</v>
      </c>
      <c r="AF2000" s="16">
        <f t="shared" si="126"/>
        <v>2</v>
      </c>
      <c r="AG2000" s="16">
        <v>1.01</v>
      </c>
      <c r="AH2000" s="12">
        <f t="shared" si="127"/>
        <v>0.05</v>
      </c>
      <c r="AI2000" s="4">
        <f t="shared" si="127"/>
        <v>2.5250000000000002E-2</v>
      </c>
      <c r="AJ2000" s="12"/>
      <c r="AK2000" s="10">
        <f>Q2000*(0.0349*(2.5^2.9109))+R2000*(0.0349*(7.5^2.9109))+S2000*(0.0349*(15^2.9109))</f>
        <v>1.0051224975559583</v>
      </c>
    </row>
    <row r="2001" spans="1:37" ht="12.75" customHeight="1">
      <c r="A2001" s="6">
        <v>150</v>
      </c>
      <c r="B2001" s="6">
        <v>9</v>
      </c>
      <c r="C2001" s="6">
        <v>2</v>
      </c>
      <c r="D2001" s="5">
        <v>39503</v>
      </c>
      <c r="E2001" s="6" t="s">
        <v>73</v>
      </c>
      <c r="F2001" s="4" t="s">
        <v>131</v>
      </c>
      <c r="G2001" s="11" t="s">
        <v>132</v>
      </c>
      <c r="H2001" s="6" t="s">
        <v>75</v>
      </c>
      <c r="I2001" s="6" t="s">
        <v>40</v>
      </c>
      <c r="J2001" s="6" t="s">
        <v>41</v>
      </c>
      <c r="K2001" s="6">
        <v>15</v>
      </c>
      <c r="L2001" s="4" t="str">
        <f t="shared" si="124"/>
        <v>10-15</v>
      </c>
      <c r="M2001" s="6" t="s">
        <v>42</v>
      </c>
      <c r="N2001" s="6">
        <v>6</v>
      </c>
      <c r="O2001" s="4" t="s">
        <v>47</v>
      </c>
      <c r="P2001" s="12" t="s">
        <v>48</v>
      </c>
      <c r="Q2001" s="7">
        <v>1</v>
      </c>
      <c r="AE2001" s="4">
        <f t="shared" si="125"/>
        <v>2.5</v>
      </c>
      <c r="AF2001" s="8">
        <f t="shared" si="126"/>
        <v>1</v>
      </c>
      <c r="AG2001" s="8">
        <v>0.42</v>
      </c>
      <c r="AH2001" s="4">
        <f t="shared" si="127"/>
        <v>2.5000000000000001E-2</v>
      </c>
      <c r="AI2001" s="4">
        <f t="shared" si="127"/>
        <v>1.0499999999999999E-2</v>
      </c>
      <c r="AJ2001" s="11"/>
      <c r="AK2001" s="10">
        <f>Q2001*(0.0251*(2.5^3.076))+R2001*(0.0251*(7.5^3.076))+S2001*(0.0251*(15^3.076))</f>
        <v>0.42047210410157781</v>
      </c>
    </row>
    <row r="2002" spans="1:37" ht="12.75" customHeight="1">
      <c r="A2002" s="6">
        <v>150</v>
      </c>
      <c r="B2002" s="6">
        <v>9</v>
      </c>
      <c r="C2002" s="6">
        <v>2</v>
      </c>
      <c r="D2002" s="5">
        <v>39503</v>
      </c>
      <c r="E2002" s="6" t="s">
        <v>73</v>
      </c>
      <c r="F2002" s="4" t="s">
        <v>131</v>
      </c>
      <c r="G2002" s="11" t="s">
        <v>132</v>
      </c>
      <c r="H2002" s="6" t="s">
        <v>75</v>
      </c>
      <c r="I2002" s="6" t="s">
        <v>40</v>
      </c>
      <c r="J2002" s="6" t="s">
        <v>41</v>
      </c>
      <c r="K2002" s="6">
        <v>15</v>
      </c>
      <c r="L2002" s="4" t="str">
        <f t="shared" si="124"/>
        <v>10-15</v>
      </c>
      <c r="M2002" s="6" t="s">
        <v>42</v>
      </c>
      <c r="N2002" s="6">
        <v>7</v>
      </c>
      <c r="O2002" s="12" t="s">
        <v>134</v>
      </c>
      <c r="P2002" s="12" t="s">
        <v>56</v>
      </c>
      <c r="S2002" s="15">
        <v>1</v>
      </c>
      <c r="AE2002" s="4">
        <f t="shared" si="125"/>
        <v>15</v>
      </c>
      <c r="AF2002" s="8">
        <f t="shared" si="126"/>
        <v>1</v>
      </c>
      <c r="AG2002" s="8">
        <v>70.59</v>
      </c>
      <c r="AH2002" s="4">
        <f t="shared" si="127"/>
        <v>2.5000000000000001E-2</v>
      </c>
      <c r="AI2002" s="4">
        <f t="shared" si="127"/>
        <v>1.76475</v>
      </c>
      <c r="AK2002" s="10">
        <f>R2002*(0.0683*(7.5^2.563))+S2002*(0.0683*(15^2.563))+T2002*(0.0683*(25^2.563))</f>
        <v>70.589905523267788</v>
      </c>
    </row>
    <row r="2003" spans="1:37" ht="12.75" customHeight="1">
      <c r="A2003" s="6">
        <v>150</v>
      </c>
      <c r="B2003" s="6">
        <v>9</v>
      </c>
      <c r="C2003" s="6">
        <v>2</v>
      </c>
      <c r="D2003" s="5">
        <v>39503</v>
      </c>
      <c r="E2003" s="6" t="s">
        <v>73</v>
      </c>
      <c r="F2003" s="4" t="s">
        <v>131</v>
      </c>
      <c r="G2003" s="11" t="s">
        <v>132</v>
      </c>
      <c r="H2003" s="6" t="s">
        <v>75</v>
      </c>
      <c r="I2003" s="6" t="s">
        <v>40</v>
      </c>
      <c r="J2003" s="6" t="s">
        <v>41</v>
      </c>
      <c r="K2003" s="6">
        <v>15</v>
      </c>
      <c r="L2003" s="4" t="str">
        <f t="shared" si="124"/>
        <v>10-15</v>
      </c>
      <c r="M2003" s="6" t="s">
        <v>42</v>
      </c>
      <c r="N2003" s="6">
        <v>8</v>
      </c>
      <c r="O2003" s="4" t="s">
        <v>59</v>
      </c>
      <c r="P2003" s="6" t="s">
        <v>46</v>
      </c>
      <c r="Q2003" s="7">
        <v>1</v>
      </c>
      <c r="AE2003" s="4">
        <f t="shared" si="125"/>
        <v>2.5</v>
      </c>
      <c r="AF2003" s="8">
        <f t="shared" si="126"/>
        <v>1</v>
      </c>
      <c r="AG2003" s="8">
        <v>0.15</v>
      </c>
      <c r="AH2003" s="4">
        <f t="shared" si="127"/>
        <v>2.5000000000000001E-2</v>
      </c>
      <c r="AI2003" s="4">
        <f t="shared" si="127"/>
        <v>3.7499999999999999E-3</v>
      </c>
      <c r="AK2003" s="10">
        <f>Q2003*(0.0093*(2.5^3.07))+R2003*(0.0093*(7.5^3.07))+S2003*(0.0093*(15^3.07))+T2003*(0.0126*(25^3.0673))</f>
        <v>0.15493829594967426</v>
      </c>
    </row>
    <row r="2004" spans="1:37" ht="12.75" customHeight="1">
      <c r="A2004" s="6">
        <v>150</v>
      </c>
      <c r="B2004" s="6">
        <v>9</v>
      </c>
      <c r="C2004" s="6">
        <v>2</v>
      </c>
      <c r="D2004" s="5">
        <v>39503</v>
      </c>
      <c r="E2004" s="6" t="s">
        <v>73</v>
      </c>
      <c r="F2004" s="4" t="s">
        <v>131</v>
      </c>
      <c r="G2004" s="11" t="s">
        <v>132</v>
      </c>
      <c r="H2004" s="6" t="s">
        <v>75</v>
      </c>
      <c r="I2004" s="6" t="s">
        <v>40</v>
      </c>
      <c r="J2004" s="6" t="s">
        <v>41</v>
      </c>
      <c r="K2004" s="6">
        <v>15</v>
      </c>
      <c r="L2004" s="4" t="str">
        <f t="shared" si="124"/>
        <v>10-15</v>
      </c>
      <c r="M2004" s="6" t="s">
        <v>42</v>
      </c>
      <c r="N2004" s="6">
        <v>9</v>
      </c>
      <c r="O2004" s="4" t="s">
        <v>72</v>
      </c>
      <c r="P2004" s="6" t="s">
        <v>46</v>
      </c>
      <c r="R2004" s="7">
        <v>3</v>
      </c>
      <c r="AE2004" s="4">
        <f t="shared" si="125"/>
        <v>7.5</v>
      </c>
      <c r="AF2004" s="8">
        <f t="shared" si="126"/>
        <v>3</v>
      </c>
      <c r="AG2004" s="8">
        <v>17.420000000000002</v>
      </c>
      <c r="AH2004" s="4">
        <f t="shared" si="127"/>
        <v>7.4999999999999997E-2</v>
      </c>
      <c r="AI2004" s="4">
        <f t="shared" si="127"/>
        <v>0.43550000000000005</v>
      </c>
      <c r="AJ2004" s="11"/>
      <c r="AK2004" s="10">
        <f>Q2004*(0.0128*(2.5^3.036))+R2004*(0.0128*(7.5^3.036))+S2004*(0.0128*(15^3.036))</f>
        <v>17.418759384001159</v>
      </c>
    </row>
    <row r="2005" spans="1:37" ht="12.75" customHeight="1">
      <c r="A2005" s="6">
        <v>150</v>
      </c>
      <c r="B2005" s="6">
        <v>9</v>
      </c>
      <c r="C2005" s="6">
        <v>2</v>
      </c>
      <c r="D2005" s="5">
        <v>39503</v>
      </c>
      <c r="E2005" s="6" t="s">
        <v>73</v>
      </c>
      <c r="F2005" s="4" t="s">
        <v>131</v>
      </c>
      <c r="G2005" s="11" t="s">
        <v>132</v>
      </c>
      <c r="H2005" s="6" t="s">
        <v>75</v>
      </c>
      <c r="I2005" s="6" t="s">
        <v>40</v>
      </c>
      <c r="J2005" s="6" t="s">
        <v>41</v>
      </c>
      <c r="K2005" s="6">
        <v>15</v>
      </c>
      <c r="L2005" s="4" t="str">
        <f t="shared" si="124"/>
        <v>10-15</v>
      </c>
      <c r="M2005" s="6" t="s">
        <v>42</v>
      </c>
      <c r="N2005" s="6">
        <v>10</v>
      </c>
      <c r="O2005" s="12" t="s">
        <v>55</v>
      </c>
      <c r="P2005" s="6" t="s">
        <v>56</v>
      </c>
      <c r="Q2005" s="15">
        <v>1</v>
      </c>
      <c r="AE2005" s="4">
        <f t="shared" si="125"/>
        <v>2.5</v>
      </c>
      <c r="AF2005" s="8">
        <f t="shared" si="126"/>
        <v>1</v>
      </c>
      <c r="AG2005" s="8">
        <v>0.17</v>
      </c>
      <c r="AH2005" s="4">
        <f t="shared" si="127"/>
        <v>2.5000000000000001E-2</v>
      </c>
      <c r="AI2005" s="4">
        <f t="shared" si="127"/>
        <v>4.2500000000000003E-3</v>
      </c>
      <c r="AJ2005" s="13"/>
      <c r="AK2005" s="10">
        <f>Q2005*(0.0109*(2.5^3.0249))+R2005*(0.0109*(7.5^3.0249))</f>
        <v>0.17424295598865394</v>
      </c>
    </row>
    <row r="2006" spans="1:37" ht="12.75" customHeight="1">
      <c r="A2006" s="6">
        <v>150</v>
      </c>
      <c r="B2006" s="6">
        <v>9</v>
      </c>
      <c r="C2006" s="6">
        <v>2</v>
      </c>
      <c r="D2006" s="5">
        <v>39503</v>
      </c>
      <c r="E2006" s="6" t="s">
        <v>73</v>
      </c>
      <c r="F2006" s="4" t="s">
        <v>131</v>
      </c>
      <c r="G2006" s="11" t="s">
        <v>132</v>
      </c>
      <c r="H2006" s="6" t="s">
        <v>75</v>
      </c>
      <c r="I2006" s="6" t="s">
        <v>40</v>
      </c>
      <c r="J2006" s="6" t="s">
        <v>41</v>
      </c>
      <c r="K2006" s="6">
        <v>15</v>
      </c>
      <c r="L2006" s="4" t="str">
        <f t="shared" si="124"/>
        <v>10-15</v>
      </c>
      <c r="M2006" s="6" t="s">
        <v>42</v>
      </c>
      <c r="N2006" s="6">
        <v>11</v>
      </c>
      <c r="O2006" s="12" t="s">
        <v>71</v>
      </c>
      <c r="P2006" s="6" t="s">
        <v>46</v>
      </c>
      <c r="Q2006" s="15">
        <v>2</v>
      </c>
      <c r="AE2006" s="4">
        <f t="shared" si="125"/>
        <v>2.5</v>
      </c>
      <c r="AF2006" s="8">
        <f t="shared" si="126"/>
        <v>2</v>
      </c>
      <c r="AG2006" s="8">
        <v>0.28000000000000003</v>
      </c>
      <c r="AH2006" s="4">
        <f t="shared" si="127"/>
        <v>0.05</v>
      </c>
      <c r="AI2006" s="4">
        <f t="shared" si="127"/>
        <v>7.000000000000001E-3</v>
      </c>
      <c r="AK2006" s="10">
        <f>Q2006*(0.0089*(2.5^3))+R2006*(0.0089*(7.5^3))</f>
        <v>0.27812500000000001</v>
      </c>
    </row>
    <row r="2007" spans="1:37" ht="12.75" customHeight="1">
      <c r="A2007" s="6">
        <v>150</v>
      </c>
      <c r="B2007" s="6">
        <v>9</v>
      </c>
      <c r="C2007" s="6">
        <v>2</v>
      </c>
      <c r="D2007" s="5">
        <v>39503</v>
      </c>
      <c r="E2007" s="6" t="s">
        <v>73</v>
      </c>
      <c r="F2007" s="4" t="s">
        <v>131</v>
      </c>
      <c r="G2007" s="11" t="s">
        <v>132</v>
      </c>
      <c r="H2007" s="6" t="s">
        <v>75</v>
      </c>
      <c r="I2007" s="6" t="s">
        <v>40</v>
      </c>
      <c r="J2007" s="6" t="s">
        <v>41</v>
      </c>
      <c r="K2007" s="6">
        <v>15</v>
      </c>
      <c r="L2007" s="4" t="str">
        <f t="shared" si="124"/>
        <v>10-15</v>
      </c>
      <c r="M2007" s="6" t="s">
        <v>42</v>
      </c>
      <c r="N2007" s="6">
        <v>12</v>
      </c>
      <c r="O2007" s="12" t="s">
        <v>161</v>
      </c>
      <c r="P2007" s="12" t="s">
        <v>46</v>
      </c>
      <c r="Q2007" s="15">
        <v>1</v>
      </c>
      <c r="AE2007" s="4">
        <f t="shared" si="125"/>
        <v>2.5</v>
      </c>
      <c r="AF2007" s="8">
        <f t="shared" si="126"/>
        <v>1</v>
      </c>
      <c r="AG2007" s="8">
        <v>0.4</v>
      </c>
      <c r="AH2007" s="4">
        <f t="shared" si="127"/>
        <v>2.5000000000000001E-2</v>
      </c>
      <c r="AI2007" s="4">
        <f t="shared" si="127"/>
        <v>0.01</v>
      </c>
      <c r="AK2007" s="10">
        <f>Q2007*(0.023*(2.5^3.121))</f>
        <v>0.40151206795507166</v>
      </c>
    </row>
    <row r="2008" spans="1:37" s="12" customFormat="1" ht="12.75" customHeight="1">
      <c r="A2008" s="6">
        <v>150</v>
      </c>
      <c r="B2008" s="6">
        <v>9</v>
      </c>
      <c r="C2008" s="6">
        <v>2</v>
      </c>
      <c r="D2008" s="14">
        <v>39503</v>
      </c>
      <c r="E2008" s="6" t="s">
        <v>73</v>
      </c>
      <c r="F2008" s="12" t="s">
        <v>131</v>
      </c>
      <c r="G2008" s="11" t="s">
        <v>132</v>
      </c>
      <c r="H2008" s="6" t="s">
        <v>75</v>
      </c>
      <c r="I2008" s="6" t="s">
        <v>40</v>
      </c>
      <c r="J2008" s="6" t="s">
        <v>41</v>
      </c>
      <c r="K2008" s="6">
        <v>15</v>
      </c>
      <c r="L2008" s="12" t="str">
        <f t="shared" si="124"/>
        <v>10-15</v>
      </c>
      <c r="M2008" s="6" t="s">
        <v>42</v>
      </c>
      <c r="N2008" s="6">
        <v>13</v>
      </c>
      <c r="O2008" s="12" t="s">
        <v>117</v>
      </c>
      <c r="P2008" s="6" t="s">
        <v>46</v>
      </c>
      <c r="Q2008" s="15">
        <v>1</v>
      </c>
      <c r="R2008" s="15"/>
      <c r="S2008" s="15"/>
      <c r="T2008" s="15"/>
      <c r="U2008" s="15"/>
      <c r="V2008" s="15"/>
      <c r="W2008" s="15"/>
      <c r="X2008" s="15"/>
      <c r="Y2008" s="15"/>
      <c r="Z2008" s="15"/>
      <c r="AA2008" s="15"/>
      <c r="AB2008" s="15"/>
      <c r="AC2008" s="15"/>
      <c r="AD2008" s="15"/>
      <c r="AE2008" s="12">
        <f t="shared" si="125"/>
        <v>2.5</v>
      </c>
      <c r="AF2008" s="16">
        <f t="shared" si="126"/>
        <v>1</v>
      </c>
      <c r="AG2008" s="16">
        <v>0.18</v>
      </c>
      <c r="AH2008" s="12">
        <f t="shared" si="127"/>
        <v>2.5000000000000001E-2</v>
      </c>
      <c r="AI2008" s="4">
        <f t="shared" si="127"/>
        <v>4.4999999999999997E-3</v>
      </c>
      <c r="AK2008" s="10">
        <f>Q2008*(0.0122*(2.5^2.95))+R2008*(0.0122*(7.5^2.95))</f>
        <v>0.18208864169091182</v>
      </c>
    </row>
    <row r="2009" spans="1:37" ht="12.75" customHeight="1">
      <c r="A2009" s="6">
        <v>151</v>
      </c>
      <c r="B2009" s="6">
        <v>9</v>
      </c>
      <c r="C2009" s="6">
        <v>2</v>
      </c>
      <c r="D2009" s="5">
        <v>39503</v>
      </c>
      <c r="E2009" s="6" t="s">
        <v>73</v>
      </c>
      <c r="F2009" s="4" t="s">
        <v>131</v>
      </c>
      <c r="G2009" s="11" t="s">
        <v>132</v>
      </c>
      <c r="H2009" s="6" t="s">
        <v>75</v>
      </c>
      <c r="I2009" s="6" t="s">
        <v>40</v>
      </c>
      <c r="J2009" s="6" t="s">
        <v>41</v>
      </c>
      <c r="K2009" s="6">
        <v>14</v>
      </c>
      <c r="L2009" s="4" t="str">
        <f t="shared" si="124"/>
        <v>10-15</v>
      </c>
      <c r="M2009" s="6" t="s">
        <v>42</v>
      </c>
      <c r="N2009" s="6">
        <v>1</v>
      </c>
      <c r="O2009" s="4" t="s">
        <v>102</v>
      </c>
      <c r="P2009" s="6" t="s">
        <v>63</v>
      </c>
      <c r="S2009" s="7">
        <v>1</v>
      </c>
      <c r="T2009" s="7">
        <v>1</v>
      </c>
      <c r="AE2009" s="4">
        <f t="shared" si="125"/>
        <v>20</v>
      </c>
      <c r="AF2009" s="8">
        <f t="shared" si="126"/>
        <v>2</v>
      </c>
      <c r="AG2009" s="8">
        <v>294.18</v>
      </c>
      <c r="AH2009" s="4">
        <f t="shared" si="127"/>
        <v>0.05</v>
      </c>
      <c r="AI2009" s="4">
        <f t="shared" si="127"/>
        <v>7.3544999999999998</v>
      </c>
      <c r="AK2009" s="10">
        <f>R2009*(0.0153*(7.5^3.0038))+S2009*(0.0153*(15^3.0038))+T2009*(0.0153*(25^3.0038))+U2009*(0.0153*(35^3.0038))</f>
        <v>294.17622822779236</v>
      </c>
    </row>
    <row r="2010" spans="1:37" ht="12.75" customHeight="1">
      <c r="A2010" s="6">
        <v>151</v>
      </c>
      <c r="B2010" s="6">
        <v>9</v>
      </c>
      <c r="C2010" s="6">
        <v>2</v>
      </c>
      <c r="D2010" s="5">
        <v>39503</v>
      </c>
      <c r="E2010" s="6" t="s">
        <v>73</v>
      </c>
      <c r="F2010" s="4" t="s">
        <v>131</v>
      </c>
      <c r="G2010" s="11" t="s">
        <v>132</v>
      </c>
      <c r="H2010" s="6" t="s">
        <v>75</v>
      </c>
      <c r="I2010" s="6" t="s">
        <v>40</v>
      </c>
      <c r="J2010" s="6" t="s">
        <v>41</v>
      </c>
      <c r="K2010" s="6">
        <v>14</v>
      </c>
      <c r="L2010" s="4" t="str">
        <f t="shared" si="124"/>
        <v>10-15</v>
      </c>
      <c r="M2010" s="6" t="s">
        <v>42</v>
      </c>
      <c r="N2010" s="6">
        <v>2</v>
      </c>
      <c r="O2010" s="6" t="s">
        <v>53</v>
      </c>
      <c r="P2010" s="12" t="s">
        <v>54</v>
      </c>
      <c r="T2010" s="7">
        <v>17</v>
      </c>
      <c r="AE2010" s="4">
        <f t="shared" si="125"/>
        <v>25</v>
      </c>
      <c r="AF2010" s="8">
        <f t="shared" si="126"/>
        <v>17</v>
      </c>
      <c r="AG2010" s="8">
        <v>4356.01</v>
      </c>
      <c r="AH2010" s="4">
        <f t="shared" si="127"/>
        <v>0.42499999999999999</v>
      </c>
      <c r="AI2010" s="4">
        <f t="shared" si="127"/>
        <v>108.90025</v>
      </c>
      <c r="AK2010" s="10">
        <f>Q2010*(0.026*(2.5^2.87))+R2010*(0.026*(7.5^2.87))+S2010*(0.0236*((15/1.1)^2.975))+T2010*(0.0236*((25/1.1)^2.975))+U2010*(0.0236*((35/1.1)^2.975))</f>
        <v>4356.0134475059949</v>
      </c>
    </row>
    <row r="2011" spans="1:37" ht="12.75" customHeight="1">
      <c r="A2011" s="6">
        <v>151</v>
      </c>
      <c r="B2011" s="6">
        <v>9</v>
      </c>
      <c r="C2011" s="6">
        <v>2</v>
      </c>
      <c r="D2011" s="5">
        <v>39503</v>
      </c>
      <c r="E2011" s="6" t="s">
        <v>73</v>
      </c>
      <c r="F2011" s="4" t="s">
        <v>131</v>
      </c>
      <c r="G2011" s="11" t="s">
        <v>132</v>
      </c>
      <c r="H2011" s="6" t="s">
        <v>75</v>
      </c>
      <c r="I2011" s="6" t="s">
        <v>40</v>
      </c>
      <c r="J2011" s="6" t="s">
        <v>41</v>
      </c>
      <c r="K2011" s="6">
        <v>14</v>
      </c>
      <c r="L2011" s="4" t="str">
        <f t="shared" si="124"/>
        <v>10-15</v>
      </c>
      <c r="M2011" s="6" t="s">
        <v>42</v>
      </c>
      <c r="N2011" s="6">
        <v>3</v>
      </c>
      <c r="O2011" s="6" t="s">
        <v>79</v>
      </c>
      <c r="P2011" s="12" t="s">
        <v>54</v>
      </c>
      <c r="T2011" s="7">
        <v>11</v>
      </c>
      <c r="U2011" s="7">
        <v>1</v>
      </c>
      <c r="AE2011" s="4">
        <f t="shared" si="125"/>
        <v>25.8</v>
      </c>
      <c r="AF2011" s="8">
        <f t="shared" si="126"/>
        <v>12</v>
      </c>
      <c r="AG2011" s="8">
        <v>4368.7</v>
      </c>
      <c r="AH2011" s="4">
        <f t="shared" si="127"/>
        <v>0.3</v>
      </c>
      <c r="AI2011" s="4">
        <f t="shared" si="127"/>
        <v>109.2175</v>
      </c>
      <c r="AK2011" s="10">
        <f>Q2011*(0.024*(2.5^2.93))+R2011*(0.024*(7.5^2.93))+S2011*(0.0225*((15/1.03416)^3))+T2011*(0.0225*((25/1.03416)^3))+U2011*(0.0225*((35/1.03416)^3))</f>
        <v>4368.7026216522527</v>
      </c>
    </row>
    <row r="2012" spans="1:37" ht="12.75" customHeight="1">
      <c r="A2012" s="6">
        <v>151</v>
      </c>
      <c r="B2012" s="6">
        <v>9</v>
      </c>
      <c r="C2012" s="6">
        <v>2</v>
      </c>
      <c r="D2012" s="5">
        <v>39503</v>
      </c>
      <c r="E2012" s="6" t="s">
        <v>73</v>
      </c>
      <c r="F2012" s="4" t="s">
        <v>131</v>
      </c>
      <c r="G2012" s="11" t="s">
        <v>132</v>
      </c>
      <c r="H2012" s="6" t="s">
        <v>75</v>
      </c>
      <c r="I2012" s="6" t="s">
        <v>40</v>
      </c>
      <c r="J2012" s="6" t="s">
        <v>41</v>
      </c>
      <c r="K2012" s="6">
        <v>14</v>
      </c>
      <c r="L2012" s="4" t="str">
        <f t="shared" si="124"/>
        <v>10-15</v>
      </c>
      <c r="M2012" s="6" t="s">
        <v>42</v>
      </c>
      <c r="N2012" s="6">
        <v>4</v>
      </c>
      <c r="O2012" s="4" t="s">
        <v>62</v>
      </c>
      <c r="P2012" s="12" t="s">
        <v>63</v>
      </c>
      <c r="T2012" s="15">
        <v>1</v>
      </c>
      <c r="AE2012" s="4">
        <f t="shared" si="125"/>
        <v>25</v>
      </c>
      <c r="AF2012" s="8">
        <f t="shared" si="126"/>
        <v>1</v>
      </c>
      <c r="AG2012" s="8">
        <v>268.94</v>
      </c>
      <c r="AH2012" s="4">
        <f t="shared" si="127"/>
        <v>2.5000000000000001E-2</v>
      </c>
      <c r="AI2012" s="4">
        <f t="shared" si="127"/>
        <v>6.7234999999999996</v>
      </c>
      <c r="AK2012" s="10">
        <f>R2012*(0.0114*(7.5^3.128))+S2012*(0.0114*(15^3.128))+T2012*(0.0114*(25^3.128))+U2012*(0.0114*(35^3.128))</f>
        <v>268.94359042953022</v>
      </c>
    </row>
    <row r="2013" spans="1:37" ht="12.75" customHeight="1">
      <c r="A2013" s="6">
        <v>151</v>
      </c>
      <c r="B2013" s="6">
        <v>9</v>
      </c>
      <c r="C2013" s="6">
        <v>2</v>
      </c>
      <c r="D2013" s="5">
        <v>39503</v>
      </c>
      <c r="E2013" s="6" t="s">
        <v>73</v>
      </c>
      <c r="F2013" s="4" t="s">
        <v>131</v>
      </c>
      <c r="G2013" s="11" t="s">
        <v>132</v>
      </c>
      <c r="H2013" s="6" t="s">
        <v>75</v>
      </c>
      <c r="I2013" s="6" t="s">
        <v>40</v>
      </c>
      <c r="J2013" s="6" t="s">
        <v>41</v>
      </c>
      <c r="K2013" s="6">
        <v>14</v>
      </c>
      <c r="L2013" s="4" t="str">
        <f t="shared" si="124"/>
        <v>10-15</v>
      </c>
      <c r="M2013" s="6" t="s">
        <v>42</v>
      </c>
      <c r="N2013" s="6">
        <v>5</v>
      </c>
      <c r="O2013" s="4" t="s">
        <v>59</v>
      </c>
      <c r="P2013" s="6" t="s">
        <v>46</v>
      </c>
      <c r="Q2013" s="7">
        <v>2</v>
      </c>
      <c r="S2013" s="7">
        <v>2</v>
      </c>
      <c r="AE2013" s="4">
        <f t="shared" si="125"/>
        <v>8.8000000000000007</v>
      </c>
      <c r="AF2013" s="8">
        <f t="shared" si="126"/>
        <v>4</v>
      </c>
      <c r="AG2013" s="8">
        <v>76.19</v>
      </c>
      <c r="AH2013" s="4">
        <f t="shared" si="127"/>
        <v>0.1</v>
      </c>
      <c r="AI2013" s="4">
        <f t="shared" si="127"/>
        <v>1.9047499999999999</v>
      </c>
      <c r="AK2013" s="10">
        <f>Q2013*(0.0093*(2.5^3.07))+R2013*(0.0093*(7.5^3.07))+S2013*(0.0093*(15^3.07))+T2013*(0.0126*(25^3.0673))</f>
        <v>76.187393387748827</v>
      </c>
    </row>
    <row r="2014" spans="1:37" ht="12.75" customHeight="1">
      <c r="A2014" s="6">
        <v>151</v>
      </c>
      <c r="B2014" s="6">
        <v>9</v>
      </c>
      <c r="C2014" s="6">
        <v>2</v>
      </c>
      <c r="D2014" s="5">
        <v>39503</v>
      </c>
      <c r="E2014" s="6" t="s">
        <v>73</v>
      </c>
      <c r="F2014" s="4" t="s">
        <v>131</v>
      </c>
      <c r="G2014" s="11" t="s">
        <v>132</v>
      </c>
      <c r="H2014" s="6" t="s">
        <v>75</v>
      </c>
      <c r="I2014" s="6" t="s">
        <v>40</v>
      </c>
      <c r="J2014" s="6" t="s">
        <v>41</v>
      </c>
      <c r="K2014" s="6">
        <v>14</v>
      </c>
      <c r="L2014" s="4" t="str">
        <f t="shared" si="124"/>
        <v>10-15</v>
      </c>
      <c r="M2014" s="6" t="s">
        <v>42</v>
      </c>
      <c r="N2014" s="6">
        <v>6</v>
      </c>
      <c r="O2014" s="4" t="s">
        <v>77</v>
      </c>
      <c r="P2014" s="6" t="s">
        <v>48</v>
      </c>
      <c r="S2014" s="7">
        <v>1</v>
      </c>
      <c r="T2014" s="15">
        <v>2</v>
      </c>
      <c r="U2014" s="7">
        <v>1</v>
      </c>
      <c r="AE2014" s="4">
        <f t="shared" si="125"/>
        <v>25</v>
      </c>
      <c r="AF2014" s="8">
        <f t="shared" si="126"/>
        <v>4</v>
      </c>
      <c r="AG2014" s="8">
        <v>2052.77</v>
      </c>
      <c r="AH2014" s="4">
        <f t="shared" si="127"/>
        <v>0.1</v>
      </c>
      <c r="AI2014" s="4">
        <f t="shared" si="127"/>
        <v>51.319249999999997</v>
      </c>
      <c r="AK2014" s="10">
        <f>R2014*(0.0428*(7.5^2.858))+S2014*(0.0428*(15^2.858))+T2014*(0.0428*(25^2.858))+U2014*(0.0428*(35^2.858))</f>
        <v>2052.7652564362861</v>
      </c>
    </row>
    <row r="2015" spans="1:37" ht="12.75" customHeight="1">
      <c r="A2015" s="6">
        <v>151</v>
      </c>
      <c r="B2015" s="6">
        <v>9</v>
      </c>
      <c r="C2015" s="6">
        <v>2</v>
      </c>
      <c r="D2015" s="5">
        <v>39503</v>
      </c>
      <c r="E2015" s="6" t="s">
        <v>73</v>
      </c>
      <c r="F2015" s="4" t="s">
        <v>131</v>
      </c>
      <c r="G2015" s="11" t="s">
        <v>132</v>
      </c>
      <c r="H2015" s="6" t="s">
        <v>75</v>
      </c>
      <c r="I2015" s="6" t="s">
        <v>40</v>
      </c>
      <c r="J2015" s="6" t="s">
        <v>41</v>
      </c>
      <c r="K2015" s="6">
        <v>14</v>
      </c>
      <c r="L2015" s="4" t="str">
        <f t="shared" si="124"/>
        <v>10-15</v>
      </c>
      <c r="M2015" s="6" t="s">
        <v>42</v>
      </c>
      <c r="N2015" s="6">
        <v>7</v>
      </c>
      <c r="O2015" s="4" t="s">
        <v>51</v>
      </c>
      <c r="P2015" s="6" t="s">
        <v>48</v>
      </c>
      <c r="S2015" s="7">
        <v>1</v>
      </c>
      <c r="U2015" s="7">
        <v>1</v>
      </c>
      <c r="AE2015" s="4">
        <f t="shared" si="125"/>
        <v>25</v>
      </c>
      <c r="AF2015" s="8">
        <f t="shared" si="126"/>
        <v>2</v>
      </c>
      <c r="AG2015" s="8">
        <v>1099.33</v>
      </c>
      <c r="AH2015" s="4">
        <f t="shared" si="127"/>
        <v>0.05</v>
      </c>
      <c r="AI2015" s="4">
        <f t="shared" si="127"/>
        <v>27.483249999999998</v>
      </c>
      <c r="AK2015" s="10">
        <f>Q2015*(0.0337*(2.5^2.9))+R2015*(0.0337*(7.5^2.9))+S2015*(0.0337*(15^2.9))+T2015*(0.0337*(25^2.9))+U2015*(0.0337*(35^2.9))</f>
        <v>1099.3300748115473</v>
      </c>
    </row>
    <row r="2016" spans="1:37" ht="12.75" customHeight="1">
      <c r="A2016" s="6">
        <v>151</v>
      </c>
      <c r="B2016" s="6">
        <v>9</v>
      </c>
      <c r="C2016" s="6">
        <v>2</v>
      </c>
      <c r="D2016" s="5">
        <v>39503</v>
      </c>
      <c r="E2016" s="6" t="s">
        <v>73</v>
      </c>
      <c r="F2016" s="4" t="s">
        <v>131</v>
      </c>
      <c r="G2016" s="11" t="s">
        <v>132</v>
      </c>
      <c r="H2016" s="6" t="s">
        <v>75</v>
      </c>
      <c r="I2016" s="6" t="s">
        <v>40</v>
      </c>
      <c r="J2016" s="6" t="s">
        <v>41</v>
      </c>
      <c r="K2016" s="6">
        <v>14</v>
      </c>
      <c r="L2016" s="4" t="str">
        <f t="shared" si="124"/>
        <v>10-15</v>
      </c>
      <c r="M2016" s="6" t="s">
        <v>42</v>
      </c>
      <c r="N2016" s="6">
        <v>8</v>
      </c>
      <c r="O2016" s="4" t="s">
        <v>47</v>
      </c>
      <c r="P2016" s="12" t="s">
        <v>48</v>
      </c>
      <c r="Q2016" s="7">
        <v>1</v>
      </c>
      <c r="AE2016" s="4">
        <f t="shared" si="125"/>
        <v>2.5</v>
      </c>
      <c r="AF2016" s="8">
        <f t="shared" si="126"/>
        <v>1</v>
      </c>
      <c r="AG2016" s="8">
        <v>0.42</v>
      </c>
      <c r="AH2016" s="4">
        <f t="shared" si="127"/>
        <v>2.5000000000000001E-2</v>
      </c>
      <c r="AI2016" s="4">
        <f t="shared" si="127"/>
        <v>1.0499999999999999E-2</v>
      </c>
      <c r="AK2016" s="10">
        <f>Q2016*(0.0251*(2.5^3.076))+R2016*(0.0251*(7.5^3.076))+S2016*(0.0251*(15^3.076))</f>
        <v>0.42047210410157781</v>
      </c>
    </row>
    <row r="2017" spans="1:37" s="13" customFormat="1" ht="12.75" customHeight="1">
      <c r="A2017" s="6">
        <v>151</v>
      </c>
      <c r="B2017" s="6">
        <v>9</v>
      </c>
      <c r="C2017" s="6">
        <v>2</v>
      </c>
      <c r="D2017" s="5">
        <v>39503</v>
      </c>
      <c r="E2017" s="6" t="s">
        <v>73</v>
      </c>
      <c r="F2017" s="4" t="s">
        <v>131</v>
      </c>
      <c r="G2017" s="11" t="s">
        <v>132</v>
      </c>
      <c r="H2017" s="6" t="s">
        <v>75</v>
      </c>
      <c r="I2017" s="6" t="s">
        <v>40</v>
      </c>
      <c r="J2017" s="6" t="s">
        <v>41</v>
      </c>
      <c r="K2017" s="6">
        <v>14</v>
      </c>
      <c r="L2017" s="4" t="str">
        <f t="shared" si="124"/>
        <v>10-15</v>
      </c>
      <c r="M2017" s="6" t="s">
        <v>42</v>
      </c>
      <c r="N2017" s="6">
        <v>9</v>
      </c>
      <c r="O2017" s="4" t="s">
        <v>68</v>
      </c>
      <c r="P2017" s="6" t="s">
        <v>46</v>
      </c>
      <c r="Q2017" s="7"/>
      <c r="R2017" s="7"/>
      <c r="S2017" s="7"/>
      <c r="T2017" s="7">
        <v>1</v>
      </c>
      <c r="U2017" s="7"/>
      <c r="V2017" s="7"/>
      <c r="W2017" s="7"/>
      <c r="X2017" s="7"/>
      <c r="Y2017" s="7"/>
      <c r="Z2017" s="7"/>
      <c r="AA2017" s="7"/>
      <c r="AB2017" s="7"/>
      <c r="AC2017" s="7"/>
      <c r="AD2017" s="7"/>
      <c r="AE2017" s="4">
        <f t="shared" si="125"/>
        <v>25</v>
      </c>
      <c r="AF2017" s="8">
        <f t="shared" si="126"/>
        <v>1</v>
      </c>
      <c r="AG2017" s="8">
        <v>157.65</v>
      </c>
      <c r="AH2017" s="4">
        <f t="shared" si="127"/>
        <v>2.5000000000000001E-2</v>
      </c>
      <c r="AI2017" s="4">
        <f t="shared" si="127"/>
        <v>3.9412500000000001</v>
      </c>
      <c r="AJ2017" s="4"/>
      <c r="AK2017" s="10">
        <f>Q2017*(0.0208*((2.5/1.21)^3))+R2017*(0.0208*((7.5/1.21)^3))+S2017*(0.0208*((15/1.21)^3))+T2017*(0.0079*(25^3.076))+U2017*(0.0079*(35^3.076))</f>
        <v>157.64875958225977</v>
      </c>
    </row>
    <row r="2018" spans="1:37" ht="12.75" customHeight="1">
      <c r="A2018" s="6">
        <v>151</v>
      </c>
      <c r="B2018" s="6">
        <v>9</v>
      </c>
      <c r="C2018" s="6">
        <v>2</v>
      </c>
      <c r="D2018" s="5">
        <v>39503</v>
      </c>
      <c r="E2018" s="6" t="s">
        <v>73</v>
      </c>
      <c r="F2018" s="4" t="s">
        <v>131</v>
      </c>
      <c r="G2018" s="11" t="s">
        <v>132</v>
      </c>
      <c r="H2018" s="6" t="s">
        <v>75</v>
      </c>
      <c r="I2018" s="6" t="s">
        <v>40</v>
      </c>
      <c r="J2018" s="6" t="s">
        <v>41</v>
      </c>
      <c r="K2018" s="6">
        <v>14</v>
      </c>
      <c r="L2018" s="4" t="str">
        <f t="shared" si="124"/>
        <v>10-15</v>
      </c>
      <c r="M2018" s="6" t="s">
        <v>42</v>
      </c>
      <c r="N2018" s="6">
        <v>10</v>
      </c>
      <c r="O2018" s="4" t="s">
        <v>58</v>
      </c>
      <c r="P2018" s="12" t="s">
        <v>46</v>
      </c>
      <c r="U2018" s="7">
        <v>1</v>
      </c>
      <c r="AE2018" s="4">
        <f t="shared" si="125"/>
        <v>35</v>
      </c>
      <c r="AF2018" s="8">
        <f t="shared" si="126"/>
        <v>1</v>
      </c>
      <c r="AG2018" s="8">
        <v>590.5</v>
      </c>
      <c r="AH2018" s="4">
        <f t="shared" si="127"/>
        <v>2.5000000000000001E-2</v>
      </c>
      <c r="AI2018" s="4">
        <f t="shared" si="127"/>
        <v>14.762499999999999</v>
      </c>
      <c r="AK2018" s="10">
        <f>Q2018*(0.0145*((2.5/1.08175)^3.053))+R2018*(0.0145*((7.5/1.08175)^3.053))+S2018*(0.0145*((15/1.08175)^3.053))+T2018*(0.0145*((25/1.08175)^3.053))+U2018*(0.0145*((35/1.08175)^3.053))+V2018*(0.0145*((45/1.08175)^3.053))+W2018*(0.0145*((55/1.08175)^3.053))</f>
        <v>590.49782747127915</v>
      </c>
    </row>
    <row r="2019" spans="1:37" ht="12.75" customHeight="1">
      <c r="A2019" s="6">
        <v>151</v>
      </c>
      <c r="B2019" s="6">
        <v>9</v>
      </c>
      <c r="C2019" s="6">
        <v>2</v>
      </c>
      <c r="D2019" s="5">
        <v>39503</v>
      </c>
      <c r="E2019" s="6" t="s">
        <v>73</v>
      </c>
      <c r="F2019" s="4" t="s">
        <v>131</v>
      </c>
      <c r="G2019" s="11" t="s">
        <v>132</v>
      </c>
      <c r="H2019" s="6" t="s">
        <v>75</v>
      </c>
      <c r="I2019" s="6" t="s">
        <v>40</v>
      </c>
      <c r="J2019" s="6" t="s">
        <v>41</v>
      </c>
      <c r="K2019" s="6">
        <v>14</v>
      </c>
      <c r="L2019" s="4" t="str">
        <f t="shared" si="124"/>
        <v>10-15</v>
      </c>
      <c r="M2019" s="6" t="s">
        <v>42</v>
      </c>
      <c r="N2019" s="6">
        <v>11</v>
      </c>
      <c r="O2019" s="4" t="s">
        <v>49</v>
      </c>
      <c r="P2019" s="6" t="s">
        <v>46</v>
      </c>
      <c r="Q2019" s="7">
        <v>2</v>
      </c>
      <c r="AE2019" s="4">
        <f t="shared" si="125"/>
        <v>2.5</v>
      </c>
      <c r="AF2019" s="8">
        <f t="shared" si="126"/>
        <v>2</v>
      </c>
      <c r="AG2019" s="8">
        <v>0.31</v>
      </c>
      <c r="AH2019" s="4">
        <f t="shared" si="127"/>
        <v>0.05</v>
      </c>
      <c r="AI2019" s="4">
        <f t="shared" si="127"/>
        <v>7.7499999999999999E-3</v>
      </c>
      <c r="AK2019" s="10">
        <f>Q2019*(0.007*(2.5^3.39))+R2019*(0.0126*(7.5^3.0673))+S2019*(0.0126*(15^3.0673))+T2019*(0.0126*(25^3.0673))+U2019*(0.0126*(35^3.0673))</f>
        <v>0.3127120849017726</v>
      </c>
    </row>
    <row r="2020" spans="1:37" ht="12.75" customHeight="1">
      <c r="A2020" s="6">
        <v>151</v>
      </c>
      <c r="B2020" s="6">
        <v>9</v>
      </c>
      <c r="C2020" s="6">
        <v>2</v>
      </c>
      <c r="D2020" s="5">
        <v>39503</v>
      </c>
      <c r="E2020" s="6" t="s">
        <v>73</v>
      </c>
      <c r="F2020" s="4" t="s">
        <v>131</v>
      </c>
      <c r="G2020" s="11" t="s">
        <v>132</v>
      </c>
      <c r="H2020" s="6" t="s">
        <v>75</v>
      </c>
      <c r="I2020" s="6" t="s">
        <v>40</v>
      </c>
      <c r="J2020" s="6" t="s">
        <v>41</v>
      </c>
      <c r="K2020" s="6">
        <v>14</v>
      </c>
      <c r="L2020" s="4" t="str">
        <f t="shared" si="124"/>
        <v>10-15</v>
      </c>
      <c r="M2020" s="6" t="s">
        <v>42</v>
      </c>
      <c r="N2020" s="6">
        <v>12</v>
      </c>
      <c r="O2020" s="4" t="s">
        <v>80</v>
      </c>
      <c r="P2020" s="12" t="s">
        <v>81</v>
      </c>
      <c r="Q2020" s="7">
        <v>1</v>
      </c>
      <c r="AE2020" s="4">
        <f t="shared" si="125"/>
        <v>2.5</v>
      </c>
      <c r="AF2020" s="8">
        <f t="shared" si="126"/>
        <v>1</v>
      </c>
      <c r="AG2020" s="8">
        <v>0.3</v>
      </c>
      <c r="AH2020" s="4">
        <f t="shared" si="127"/>
        <v>2.5000000000000001E-2</v>
      </c>
      <c r="AI2020" s="4">
        <f t="shared" si="127"/>
        <v>7.4999999999999997E-3</v>
      </c>
      <c r="AK2020" s="10">
        <f>Q2020*(0.0202*(2.5^2.9595))+R2020*(0.0202*(7.5^2.9595))+S2020*(0.0202*(15^2.9595))+T2020*(0.0202*(25^2.9595))</f>
        <v>0.30412689296657719</v>
      </c>
    </row>
    <row r="2021" spans="1:37" ht="12.75" customHeight="1">
      <c r="A2021" s="6">
        <v>151</v>
      </c>
      <c r="B2021" s="6">
        <v>9</v>
      </c>
      <c r="C2021" s="6">
        <v>2</v>
      </c>
      <c r="D2021" s="5">
        <v>39503</v>
      </c>
      <c r="E2021" s="6" t="s">
        <v>73</v>
      </c>
      <c r="F2021" s="4" t="s">
        <v>131</v>
      </c>
      <c r="G2021" s="11" t="s">
        <v>132</v>
      </c>
      <c r="H2021" s="6" t="s">
        <v>75</v>
      </c>
      <c r="I2021" s="6" t="s">
        <v>40</v>
      </c>
      <c r="J2021" s="6" t="s">
        <v>41</v>
      </c>
      <c r="K2021" s="6">
        <v>14</v>
      </c>
      <c r="L2021" s="4" t="str">
        <f t="shared" si="124"/>
        <v>10-15</v>
      </c>
      <c r="M2021" s="6" t="s">
        <v>42</v>
      </c>
      <c r="N2021" s="6">
        <v>13</v>
      </c>
      <c r="O2021" s="4" t="s">
        <v>60</v>
      </c>
      <c r="P2021" s="12" t="s">
        <v>48</v>
      </c>
      <c r="Q2021" s="15">
        <v>2</v>
      </c>
      <c r="AE2021" s="4">
        <f t="shared" si="125"/>
        <v>2.5</v>
      </c>
      <c r="AF2021" s="8">
        <f t="shared" si="126"/>
        <v>2</v>
      </c>
      <c r="AG2021" s="8">
        <v>0.56999999999999995</v>
      </c>
      <c r="AH2021" s="4">
        <f t="shared" si="127"/>
        <v>0.05</v>
      </c>
      <c r="AI2021" s="4">
        <f t="shared" si="127"/>
        <v>1.4249999999999999E-2</v>
      </c>
      <c r="AK2021" s="10">
        <f>Q2021*(0.0197*(2.5^2.9174))+R2021*(0.0197*(7.5^2.9174))+S2021*(0.0197*(15^2.9174))</f>
        <v>0.57075063471067744</v>
      </c>
    </row>
    <row r="2022" spans="1:37" ht="12.75" customHeight="1">
      <c r="A2022" s="6">
        <v>151</v>
      </c>
      <c r="B2022" s="6">
        <v>9</v>
      </c>
      <c r="C2022" s="6">
        <v>2</v>
      </c>
      <c r="D2022" s="5">
        <v>39503</v>
      </c>
      <c r="E2022" s="6" t="s">
        <v>73</v>
      </c>
      <c r="F2022" s="4" t="s">
        <v>131</v>
      </c>
      <c r="G2022" s="11" t="s">
        <v>132</v>
      </c>
      <c r="H2022" s="6" t="s">
        <v>75</v>
      </c>
      <c r="I2022" s="6" t="s">
        <v>40</v>
      </c>
      <c r="J2022" s="6" t="s">
        <v>41</v>
      </c>
      <c r="K2022" s="6">
        <v>14</v>
      </c>
      <c r="L2022" s="4" t="str">
        <f t="shared" si="124"/>
        <v>10-15</v>
      </c>
      <c r="M2022" s="6" t="s">
        <v>42</v>
      </c>
      <c r="N2022" s="6">
        <v>14</v>
      </c>
      <c r="O2022" s="4" t="s">
        <v>83</v>
      </c>
      <c r="P2022" s="6" t="s">
        <v>84</v>
      </c>
      <c r="R2022" s="7">
        <v>2</v>
      </c>
      <c r="AE2022" s="4">
        <f t="shared" si="125"/>
        <v>7.5</v>
      </c>
      <c r="AF2022" s="8">
        <f t="shared" si="126"/>
        <v>2</v>
      </c>
      <c r="AG2022" s="8">
        <v>24.61</v>
      </c>
      <c r="AH2022" s="4">
        <f t="shared" si="127"/>
        <v>0.05</v>
      </c>
      <c r="AI2022" s="4">
        <f t="shared" si="127"/>
        <v>0.61524999999999996</v>
      </c>
      <c r="AK2022" s="10">
        <f>Q2022*(0.0349*(2.5^2.9109))+R2022*(0.0349*(7.5^2.9109))+S2022*(0.0349*(15^2.9109))</f>
        <v>24.60771307139456</v>
      </c>
    </row>
    <row r="2023" spans="1:37" ht="12.75" customHeight="1">
      <c r="A2023" s="6">
        <v>151</v>
      </c>
      <c r="B2023" s="6">
        <v>9</v>
      </c>
      <c r="C2023" s="6">
        <v>2</v>
      </c>
      <c r="D2023" s="5">
        <v>39503</v>
      </c>
      <c r="E2023" s="6" t="s">
        <v>73</v>
      </c>
      <c r="F2023" s="4" t="s">
        <v>131</v>
      </c>
      <c r="G2023" s="11" t="s">
        <v>132</v>
      </c>
      <c r="H2023" s="6" t="s">
        <v>75</v>
      </c>
      <c r="I2023" s="6" t="s">
        <v>40</v>
      </c>
      <c r="J2023" s="6" t="s">
        <v>41</v>
      </c>
      <c r="K2023" s="6">
        <v>14</v>
      </c>
      <c r="L2023" s="4" t="str">
        <f t="shared" si="124"/>
        <v>10-15</v>
      </c>
      <c r="M2023" s="6" t="s">
        <v>42</v>
      </c>
      <c r="N2023" s="6">
        <v>15</v>
      </c>
      <c r="O2023" s="4" t="s">
        <v>69</v>
      </c>
      <c r="P2023" s="12" t="s">
        <v>48</v>
      </c>
      <c r="S2023" s="7">
        <v>1</v>
      </c>
      <c r="AE2023" s="4">
        <f t="shared" si="125"/>
        <v>15</v>
      </c>
      <c r="AF2023" s="8">
        <f t="shared" si="126"/>
        <v>1</v>
      </c>
      <c r="AG2023" s="8">
        <v>109.47</v>
      </c>
      <c r="AH2023" s="4">
        <f t="shared" si="127"/>
        <v>2.5000000000000001E-2</v>
      </c>
      <c r="AI2023" s="4">
        <f t="shared" si="127"/>
        <v>2.7367499999999998</v>
      </c>
      <c r="AK2023" s="10">
        <f>Q2023*(0.029*(2.5^2.98))+R2023*(0.029*(7.5^2.98))+S2023*(0.0222*(15^3.14))</f>
        <v>109.46607034280856</v>
      </c>
    </row>
    <row r="2024" spans="1:37" ht="12.75" customHeight="1">
      <c r="A2024" s="6">
        <v>151</v>
      </c>
      <c r="B2024" s="6">
        <v>9</v>
      </c>
      <c r="C2024" s="6">
        <v>2</v>
      </c>
      <c r="D2024" s="5">
        <v>39503</v>
      </c>
      <c r="E2024" s="6" t="s">
        <v>73</v>
      </c>
      <c r="F2024" s="4" t="s">
        <v>131</v>
      </c>
      <c r="G2024" s="11" t="s">
        <v>132</v>
      </c>
      <c r="H2024" s="6" t="s">
        <v>75</v>
      </c>
      <c r="I2024" s="6" t="s">
        <v>40</v>
      </c>
      <c r="J2024" s="6" t="s">
        <v>41</v>
      </c>
      <c r="K2024" s="6">
        <v>14</v>
      </c>
      <c r="L2024" s="4" t="str">
        <f t="shared" si="124"/>
        <v>10-15</v>
      </c>
      <c r="M2024" s="6" t="s">
        <v>42</v>
      </c>
      <c r="N2024" s="6">
        <v>16</v>
      </c>
      <c r="O2024" s="13" t="s">
        <v>97</v>
      </c>
      <c r="P2024" s="12" t="s">
        <v>46</v>
      </c>
      <c r="R2024" s="7">
        <v>1</v>
      </c>
      <c r="AE2024" s="4">
        <f t="shared" si="125"/>
        <v>7.5</v>
      </c>
      <c r="AF2024" s="8">
        <f t="shared" si="126"/>
        <v>1</v>
      </c>
      <c r="AG2024" s="8">
        <v>2.59</v>
      </c>
      <c r="AH2024" s="4">
        <f t="shared" si="127"/>
        <v>2.5000000000000001E-2</v>
      </c>
      <c r="AI2024" s="4">
        <f t="shared" si="127"/>
        <v>6.4750000000000002E-2</v>
      </c>
      <c r="AK2024" s="10">
        <f>Q2024*(0.0026*(2.5^3.427))+R2024*(0.0026*(7.5^3.427))+S2024*(0.0026*(15^3.427))</f>
        <v>2.593034515359999</v>
      </c>
    </row>
    <row r="2025" spans="1:37" ht="12.75" customHeight="1">
      <c r="A2025" s="6">
        <v>151</v>
      </c>
      <c r="B2025" s="6">
        <v>9</v>
      </c>
      <c r="C2025" s="6">
        <v>2</v>
      </c>
      <c r="D2025" s="5">
        <v>39503</v>
      </c>
      <c r="E2025" s="6" t="s">
        <v>73</v>
      </c>
      <c r="F2025" s="4" t="s">
        <v>131</v>
      </c>
      <c r="G2025" s="11" t="s">
        <v>132</v>
      </c>
      <c r="H2025" s="6" t="s">
        <v>75</v>
      </c>
      <c r="I2025" s="6" t="s">
        <v>40</v>
      </c>
      <c r="J2025" s="6" t="s">
        <v>41</v>
      </c>
      <c r="K2025" s="6">
        <v>14</v>
      </c>
      <c r="L2025" s="4" t="str">
        <f t="shared" si="124"/>
        <v>10-15</v>
      </c>
      <c r="M2025" s="6" t="s">
        <v>42</v>
      </c>
      <c r="N2025" s="6">
        <v>17</v>
      </c>
      <c r="O2025" s="4" t="s">
        <v>72</v>
      </c>
      <c r="P2025" s="6" t="s">
        <v>46</v>
      </c>
      <c r="R2025" s="7">
        <v>2</v>
      </c>
      <c r="AE2025" s="4">
        <f t="shared" si="125"/>
        <v>7.5</v>
      </c>
      <c r="AF2025" s="8">
        <f t="shared" si="126"/>
        <v>2</v>
      </c>
      <c r="AG2025" s="8">
        <v>11.61</v>
      </c>
      <c r="AH2025" s="4">
        <f t="shared" si="127"/>
        <v>0.05</v>
      </c>
      <c r="AI2025" s="4">
        <f t="shared" si="127"/>
        <v>0.29025000000000001</v>
      </c>
      <c r="AK2025" s="10">
        <f>Q2025*(0.0128*(2.5^3.036))+R2025*(0.0128*(7.5^3.036))+S2025*(0.0128*(15^3.036))</f>
        <v>11.612506256000772</v>
      </c>
    </row>
    <row r="2026" spans="1:37" ht="12.75" customHeight="1">
      <c r="A2026" s="6">
        <v>151</v>
      </c>
      <c r="B2026" s="6">
        <v>9</v>
      </c>
      <c r="C2026" s="6">
        <v>2</v>
      </c>
      <c r="D2026" s="5">
        <v>39503</v>
      </c>
      <c r="E2026" s="6" t="s">
        <v>73</v>
      </c>
      <c r="F2026" s="4" t="s">
        <v>131</v>
      </c>
      <c r="G2026" s="11" t="s">
        <v>132</v>
      </c>
      <c r="H2026" s="6" t="s">
        <v>75</v>
      </c>
      <c r="I2026" s="6" t="s">
        <v>40</v>
      </c>
      <c r="J2026" s="6" t="s">
        <v>41</v>
      </c>
      <c r="K2026" s="6">
        <v>14</v>
      </c>
      <c r="L2026" s="4" t="str">
        <f t="shared" si="124"/>
        <v>10-15</v>
      </c>
      <c r="M2026" s="6" t="s">
        <v>42</v>
      </c>
      <c r="N2026" s="6">
        <v>18</v>
      </c>
      <c r="O2026" s="12" t="s">
        <v>71</v>
      </c>
      <c r="P2026" s="6" t="s">
        <v>46</v>
      </c>
      <c r="Q2026" s="7">
        <v>1</v>
      </c>
      <c r="AE2026" s="4">
        <f t="shared" si="125"/>
        <v>2.5</v>
      </c>
      <c r="AF2026" s="8">
        <f t="shared" si="126"/>
        <v>1</v>
      </c>
      <c r="AG2026" s="8">
        <v>0.14000000000000001</v>
      </c>
      <c r="AH2026" s="4">
        <f t="shared" si="127"/>
        <v>2.5000000000000001E-2</v>
      </c>
      <c r="AI2026" s="4">
        <f t="shared" si="127"/>
        <v>3.5000000000000005E-3</v>
      </c>
      <c r="AK2026" s="10">
        <f>Q2026*(0.0089*(2.5^3))+R2026*(0.0089*(7.5^3))</f>
        <v>0.13906250000000001</v>
      </c>
    </row>
    <row r="2027" spans="1:37" ht="12.75" customHeight="1">
      <c r="A2027" s="6">
        <v>151</v>
      </c>
      <c r="B2027" s="6">
        <v>9</v>
      </c>
      <c r="C2027" s="6">
        <v>2</v>
      </c>
      <c r="D2027" s="5">
        <v>39503</v>
      </c>
      <c r="E2027" s="6" t="s">
        <v>73</v>
      </c>
      <c r="F2027" s="4" t="s">
        <v>131</v>
      </c>
      <c r="G2027" s="11" t="s">
        <v>132</v>
      </c>
      <c r="H2027" s="6" t="s">
        <v>75</v>
      </c>
      <c r="I2027" s="6" t="s">
        <v>40</v>
      </c>
      <c r="J2027" s="6" t="s">
        <v>41</v>
      </c>
      <c r="K2027" s="6">
        <v>14</v>
      </c>
      <c r="L2027" s="4" t="str">
        <f t="shared" si="124"/>
        <v>10-15</v>
      </c>
      <c r="M2027" s="6" t="s">
        <v>42</v>
      </c>
      <c r="N2027" s="6">
        <v>19</v>
      </c>
      <c r="O2027" s="4" t="s">
        <v>66</v>
      </c>
      <c r="P2027" s="12" t="s">
        <v>46</v>
      </c>
      <c r="Q2027" s="7">
        <v>2</v>
      </c>
      <c r="AE2027" s="4">
        <f t="shared" si="125"/>
        <v>2.5</v>
      </c>
      <c r="AF2027" s="8">
        <f t="shared" si="126"/>
        <v>2</v>
      </c>
      <c r="AG2027" s="8">
        <v>0.56999999999999995</v>
      </c>
      <c r="AH2027" s="4">
        <f t="shared" si="127"/>
        <v>0.05</v>
      </c>
      <c r="AI2027" s="4">
        <f t="shared" si="127"/>
        <v>1.4249999999999999E-2</v>
      </c>
      <c r="AK2027" s="10">
        <f>Q2027*(0.0213*(2.5^2.8235))+R2027*(0.0213*(7.5^2.8235))</f>
        <v>0.56623044088770236</v>
      </c>
    </row>
    <row r="2028" spans="1:37" ht="12.75" customHeight="1">
      <c r="A2028" s="6">
        <v>152</v>
      </c>
      <c r="B2028" s="6">
        <v>9</v>
      </c>
      <c r="C2028" s="6">
        <v>2</v>
      </c>
      <c r="D2028" s="5">
        <v>39503</v>
      </c>
      <c r="E2028" s="6" t="s">
        <v>73</v>
      </c>
      <c r="F2028" s="4" t="s">
        <v>131</v>
      </c>
      <c r="G2028" s="11" t="s">
        <v>132</v>
      </c>
      <c r="H2028" s="6" t="s">
        <v>75</v>
      </c>
      <c r="I2028" s="6" t="s">
        <v>93</v>
      </c>
      <c r="J2028" s="6" t="s">
        <v>41</v>
      </c>
      <c r="K2028" s="6">
        <v>9</v>
      </c>
      <c r="L2028" s="4" t="str">
        <f t="shared" si="124"/>
        <v>5-10</v>
      </c>
      <c r="M2028" s="6" t="s">
        <v>42</v>
      </c>
      <c r="N2028" s="6">
        <v>1</v>
      </c>
      <c r="O2028" s="4" t="s">
        <v>59</v>
      </c>
      <c r="P2028" s="6" t="s">
        <v>46</v>
      </c>
      <c r="Q2028" s="7">
        <v>2</v>
      </c>
      <c r="S2028" s="7">
        <v>2</v>
      </c>
      <c r="AE2028" s="4">
        <f t="shared" si="125"/>
        <v>8.8000000000000007</v>
      </c>
      <c r="AF2028" s="8">
        <f t="shared" si="126"/>
        <v>4</v>
      </c>
      <c r="AG2028" s="8">
        <v>76.19</v>
      </c>
      <c r="AH2028" s="4">
        <f t="shared" si="127"/>
        <v>0.1</v>
      </c>
      <c r="AI2028" s="4">
        <f t="shared" si="127"/>
        <v>1.9047499999999999</v>
      </c>
      <c r="AK2028" s="10">
        <f>Q2028*(0.0093*(2.5^3.07))+R2028*(0.0093*(7.5^3.07))+S2028*(0.0093*(15^3.07))+T2028*(0.0126*(25^3.0673))</f>
        <v>76.187393387748827</v>
      </c>
    </row>
    <row r="2029" spans="1:37" ht="12.75" customHeight="1">
      <c r="A2029" s="6">
        <v>152</v>
      </c>
      <c r="B2029" s="6">
        <v>9</v>
      </c>
      <c r="C2029" s="6">
        <v>2</v>
      </c>
      <c r="D2029" s="5">
        <v>39503</v>
      </c>
      <c r="E2029" s="6" t="s">
        <v>73</v>
      </c>
      <c r="F2029" s="4" t="s">
        <v>131</v>
      </c>
      <c r="G2029" s="11" t="s">
        <v>132</v>
      </c>
      <c r="H2029" s="6" t="s">
        <v>75</v>
      </c>
      <c r="I2029" s="6" t="s">
        <v>93</v>
      </c>
      <c r="J2029" s="6" t="s">
        <v>41</v>
      </c>
      <c r="K2029" s="6">
        <v>9</v>
      </c>
      <c r="L2029" s="4" t="str">
        <f t="shared" si="124"/>
        <v>5-10</v>
      </c>
      <c r="M2029" s="6" t="s">
        <v>42</v>
      </c>
      <c r="N2029" s="6">
        <v>2</v>
      </c>
      <c r="O2029" s="6" t="s">
        <v>53</v>
      </c>
      <c r="P2029" s="12" t="s">
        <v>54</v>
      </c>
      <c r="S2029" s="7">
        <v>1</v>
      </c>
      <c r="T2029" s="7">
        <v>1</v>
      </c>
      <c r="AE2029" s="4">
        <f t="shared" si="125"/>
        <v>20</v>
      </c>
      <c r="AF2029" s="8">
        <f t="shared" si="126"/>
        <v>2</v>
      </c>
      <c r="AG2029" s="8">
        <v>312.29000000000002</v>
      </c>
      <c r="AH2029" s="4">
        <f t="shared" si="127"/>
        <v>0.05</v>
      </c>
      <c r="AI2029" s="4">
        <f t="shared" si="127"/>
        <v>7.8072500000000007</v>
      </c>
      <c r="AK2029" s="10">
        <f>Q2029*(0.026*(2.5^2.87))+R2029*(0.026*(7.5^2.87))+S2029*(0.0236*((15/1.1)^2.975))+T2029*(0.0236*((25/1.1)^2.975))+U2029*(0.0236*((35/1.1)^2.975))</f>
        <v>312.29442863667009</v>
      </c>
    </row>
    <row r="2030" spans="1:37" ht="12.75" customHeight="1">
      <c r="A2030" s="6">
        <v>152</v>
      </c>
      <c r="B2030" s="6">
        <v>9</v>
      </c>
      <c r="C2030" s="6">
        <v>2</v>
      </c>
      <c r="D2030" s="5">
        <v>39503</v>
      </c>
      <c r="E2030" s="6" t="s">
        <v>73</v>
      </c>
      <c r="F2030" s="4" t="s">
        <v>131</v>
      </c>
      <c r="G2030" s="11" t="s">
        <v>132</v>
      </c>
      <c r="H2030" s="6" t="s">
        <v>75</v>
      </c>
      <c r="I2030" s="6" t="s">
        <v>93</v>
      </c>
      <c r="J2030" s="6" t="s">
        <v>41</v>
      </c>
      <c r="K2030" s="6">
        <v>9</v>
      </c>
      <c r="L2030" s="4" t="str">
        <f t="shared" si="124"/>
        <v>5-10</v>
      </c>
      <c r="M2030" s="6" t="s">
        <v>42</v>
      </c>
      <c r="N2030" s="6">
        <v>3</v>
      </c>
      <c r="O2030" s="4" t="s">
        <v>123</v>
      </c>
      <c r="P2030" s="12" t="s">
        <v>56</v>
      </c>
      <c r="T2030" s="7">
        <v>1</v>
      </c>
      <c r="AE2030" s="4">
        <f t="shared" si="125"/>
        <v>25</v>
      </c>
      <c r="AF2030" s="8">
        <f t="shared" si="126"/>
        <v>1</v>
      </c>
      <c r="AG2030" s="8">
        <v>286.88</v>
      </c>
      <c r="AH2030" s="4">
        <f t="shared" si="127"/>
        <v>2.5000000000000001E-2</v>
      </c>
      <c r="AI2030" s="4">
        <f t="shared" si="127"/>
        <v>7.1719999999999997</v>
      </c>
      <c r="AK2030" s="10">
        <f>T2030*(0.0561*(25^2.653))+U2030*(0.0561*(35^2.653))</f>
        <v>286.87830370223014</v>
      </c>
    </row>
    <row r="2031" spans="1:37" ht="12.75" customHeight="1">
      <c r="A2031" s="6">
        <v>152</v>
      </c>
      <c r="B2031" s="6">
        <v>9</v>
      </c>
      <c r="C2031" s="6">
        <v>2</v>
      </c>
      <c r="D2031" s="5">
        <v>39503</v>
      </c>
      <c r="E2031" s="6" t="s">
        <v>73</v>
      </c>
      <c r="F2031" s="4" t="s">
        <v>131</v>
      </c>
      <c r="G2031" s="11" t="s">
        <v>132</v>
      </c>
      <c r="H2031" s="6" t="s">
        <v>75</v>
      </c>
      <c r="I2031" s="6" t="s">
        <v>93</v>
      </c>
      <c r="J2031" s="6" t="s">
        <v>41</v>
      </c>
      <c r="K2031" s="6">
        <v>9</v>
      </c>
      <c r="L2031" s="4" t="str">
        <f t="shared" si="124"/>
        <v>5-10</v>
      </c>
      <c r="M2031" s="6" t="s">
        <v>42</v>
      </c>
      <c r="N2031" s="6">
        <v>4</v>
      </c>
      <c r="O2031" s="6" t="s">
        <v>79</v>
      </c>
      <c r="P2031" s="12" t="s">
        <v>54</v>
      </c>
      <c r="T2031" s="7">
        <v>1</v>
      </c>
      <c r="AE2031" s="4">
        <f t="shared" si="125"/>
        <v>25</v>
      </c>
      <c r="AF2031" s="8">
        <f t="shared" si="126"/>
        <v>1</v>
      </c>
      <c r="AG2031" s="8">
        <v>317.86</v>
      </c>
      <c r="AH2031" s="4">
        <f t="shared" si="127"/>
        <v>2.5000000000000001E-2</v>
      </c>
      <c r="AI2031" s="4">
        <f t="shared" si="127"/>
        <v>7.9465000000000003</v>
      </c>
      <c r="AK2031" s="10">
        <f>Q2031*(0.024*(2.5^2.93))+R2031*(0.024*(7.5^2.93))+S2031*(0.0225*((15/1.03416)^3))+T2031*(0.0225*((25/1.03416)^3))+U2031*(0.0225*((35/1.03416)^3))</f>
        <v>317.86253067900554</v>
      </c>
    </row>
    <row r="2032" spans="1:37" ht="12.75" customHeight="1">
      <c r="A2032" s="6">
        <v>152</v>
      </c>
      <c r="B2032" s="6">
        <v>9</v>
      </c>
      <c r="C2032" s="6">
        <v>2</v>
      </c>
      <c r="D2032" s="5">
        <v>39503</v>
      </c>
      <c r="E2032" s="6" t="s">
        <v>73</v>
      </c>
      <c r="F2032" s="4" t="s">
        <v>131</v>
      </c>
      <c r="G2032" s="11" t="s">
        <v>132</v>
      </c>
      <c r="H2032" s="6" t="s">
        <v>75</v>
      </c>
      <c r="I2032" s="6" t="s">
        <v>93</v>
      </c>
      <c r="J2032" s="6" t="s">
        <v>41</v>
      </c>
      <c r="K2032" s="6">
        <v>9</v>
      </c>
      <c r="L2032" s="4" t="str">
        <f t="shared" si="124"/>
        <v>5-10</v>
      </c>
      <c r="M2032" s="6" t="s">
        <v>42</v>
      </c>
      <c r="N2032" s="6">
        <v>5</v>
      </c>
      <c r="O2032" s="12" t="s">
        <v>116</v>
      </c>
      <c r="P2032" s="6" t="s">
        <v>84</v>
      </c>
      <c r="Q2032" s="7">
        <v>1</v>
      </c>
      <c r="AE2032" s="4">
        <f t="shared" si="125"/>
        <v>2.5</v>
      </c>
      <c r="AF2032" s="8">
        <f t="shared" si="126"/>
        <v>1</v>
      </c>
      <c r="AG2032" s="8">
        <v>0.27</v>
      </c>
      <c r="AH2032" s="4">
        <f t="shared" si="127"/>
        <v>2.5000000000000001E-2</v>
      </c>
      <c r="AI2032" s="4">
        <f t="shared" si="127"/>
        <v>6.7500000000000008E-3</v>
      </c>
      <c r="AK2032" s="10">
        <f>Q2032*(0.0156*(2.5^3.13))+R2032*(0.0156*(7.5^3.13))</f>
        <v>0.27458501045858014</v>
      </c>
    </row>
    <row r="2033" spans="1:37" ht="12.75" customHeight="1">
      <c r="A2033" s="6">
        <v>152</v>
      </c>
      <c r="B2033" s="6">
        <v>9</v>
      </c>
      <c r="C2033" s="6">
        <v>2</v>
      </c>
      <c r="D2033" s="5">
        <v>39503</v>
      </c>
      <c r="E2033" s="6" t="s">
        <v>73</v>
      </c>
      <c r="F2033" s="4" t="s">
        <v>131</v>
      </c>
      <c r="G2033" s="11" t="s">
        <v>132</v>
      </c>
      <c r="H2033" s="6" t="s">
        <v>75</v>
      </c>
      <c r="I2033" s="6" t="s">
        <v>93</v>
      </c>
      <c r="J2033" s="6" t="s">
        <v>41</v>
      </c>
      <c r="K2033" s="6">
        <v>9</v>
      </c>
      <c r="L2033" s="4" t="str">
        <f t="shared" si="124"/>
        <v>5-10</v>
      </c>
      <c r="M2033" s="6" t="s">
        <v>42</v>
      </c>
      <c r="N2033" s="6">
        <v>6</v>
      </c>
      <c r="O2033" s="12" t="s">
        <v>70</v>
      </c>
      <c r="P2033" s="6" t="s">
        <v>54</v>
      </c>
      <c r="Q2033" s="7">
        <v>1</v>
      </c>
      <c r="AE2033" s="4">
        <f t="shared" si="125"/>
        <v>2.5</v>
      </c>
      <c r="AF2033" s="8">
        <f t="shared" si="126"/>
        <v>1</v>
      </c>
      <c r="AG2033" s="8">
        <v>0.26</v>
      </c>
      <c r="AH2033" s="4">
        <f t="shared" si="127"/>
        <v>2.5000000000000001E-2</v>
      </c>
      <c r="AI2033" s="4">
        <f t="shared" si="127"/>
        <v>6.5000000000000006E-3</v>
      </c>
      <c r="AK2033" s="10">
        <f>Q2033*(0.0162*(2.5^3.0252))+R2033*(0.0162*(7.5^3.0252))</f>
        <v>0.25903779153143841</v>
      </c>
    </row>
    <row r="2034" spans="1:37" s="13" customFormat="1" ht="12.75" customHeight="1">
      <c r="A2034" s="6">
        <v>152</v>
      </c>
      <c r="B2034" s="6">
        <v>9</v>
      </c>
      <c r="C2034" s="6">
        <v>2</v>
      </c>
      <c r="D2034" s="5">
        <v>39503</v>
      </c>
      <c r="E2034" s="6" t="s">
        <v>73</v>
      </c>
      <c r="F2034" s="4" t="s">
        <v>131</v>
      </c>
      <c r="G2034" s="11" t="s">
        <v>132</v>
      </c>
      <c r="H2034" s="6" t="s">
        <v>75</v>
      </c>
      <c r="I2034" s="6" t="s">
        <v>93</v>
      </c>
      <c r="J2034" s="6" t="s">
        <v>41</v>
      </c>
      <c r="K2034" s="6">
        <v>9</v>
      </c>
      <c r="L2034" s="4" t="str">
        <f t="shared" si="124"/>
        <v>5-10</v>
      </c>
      <c r="M2034" s="6" t="s">
        <v>42</v>
      </c>
      <c r="N2034" s="6">
        <v>7</v>
      </c>
      <c r="O2034" s="4" t="s">
        <v>60</v>
      </c>
      <c r="P2034" s="12" t="s">
        <v>48</v>
      </c>
      <c r="Q2034" s="7">
        <v>1</v>
      </c>
      <c r="R2034" s="7"/>
      <c r="S2034" s="7"/>
      <c r="T2034" s="7"/>
      <c r="U2034" s="7"/>
      <c r="V2034" s="7"/>
      <c r="W2034" s="7"/>
      <c r="X2034" s="7"/>
      <c r="Y2034" s="7"/>
      <c r="Z2034" s="7"/>
      <c r="AA2034" s="7"/>
      <c r="AB2034" s="7"/>
      <c r="AC2034" s="7"/>
      <c r="AD2034" s="7"/>
      <c r="AE2034" s="4">
        <f t="shared" si="125"/>
        <v>2.5</v>
      </c>
      <c r="AF2034" s="8">
        <f t="shared" si="126"/>
        <v>1</v>
      </c>
      <c r="AG2034" s="8">
        <v>0.28999999999999998</v>
      </c>
      <c r="AH2034" s="4">
        <f t="shared" si="127"/>
        <v>2.5000000000000001E-2</v>
      </c>
      <c r="AI2034" s="4">
        <f t="shared" si="127"/>
        <v>7.2499999999999995E-3</v>
      </c>
      <c r="AJ2034" s="4"/>
      <c r="AK2034" s="10">
        <f>Q2034*(0.0197*(2.5^2.9174))+R2034*(0.0197*(7.5^2.9174))+S2034*(0.0197*(15^2.9174))</f>
        <v>0.28537531735533872</v>
      </c>
    </row>
    <row r="2035" spans="1:37" s="13" customFormat="1" ht="12.75" customHeight="1">
      <c r="A2035" s="6">
        <v>152</v>
      </c>
      <c r="B2035" s="6">
        <v>9</v>
      </c>
      <c r="C2035" s="6">
        <v>2</v>
      </c>
      <c r="D2035" s="5">
        <v>39503</v>
      </c>
      <c r="E2035" s="6" t="s">
        <v>73</v>
      </c>
      <c r="F2035" s="4" t="s">
        <v>131</v>
      </c>
      <c r="G2035" s="11" t="s">
        <v>132</v>
      </c>
      <c r="H2035" s="6" t="s">
        <v>75</v>
      </c>
      <c r="I2035" s="6" t="s">
        <v>93</v>
      </c>
      <c r="J2035" s="6" t="s">
        <v>41</v>
      </c>
      <c r="K2035" s="6">
        <v>9</v>
      </c>
      <c r="L2035" s="4" t="str">
        <f t="shared" si="124"/>
        <v>5-10</v>
      </c>
      <c r="M2035" s="6" t="s">
        <v>42</v>
      </c>
      <c r="N2035" s="6">
        <v>8</v>
      </c>
      <c r="O2035" s="12" t="s">
        <v>71</v>
      </c>
      <c r="P2035" s="6" t="s">
        <v>46</v>
      </c>
      <c r="Q2035" s="15">
        <v>3</v>
      </c>
      <c r="R2035" s="7"/>
      <c r="S2035" s="7"/>
      <c r="T2035" s="7"/>
      <c r="U2035" s="7"/>
      <c r="V2035" s="7"/>
      <c r="W2035" s="7"/>
      <c r="X2035" s="7"/>
      <c r="Y2035" s="7"/>
      <c r="Z2035" s="7"/>
      <c r="AA2035" s="7"/>
      <c r="AB2035" s="7"/>
      <c r="AC2035" s="7"/>
      <c r="AD2035" s="7"/>
      <c r="AE2035" s="4">
        <f t="shared" si="125"/>
        <v>2.5</v>
      </c>
      <c r="AF2035" s="8">
        <f t="shared" si="126"/>
        <v>3</v>
      </c>
      <c r="AG2035" s="8">
        <v>0.42</v>
      </c>
      <c r="AH2035" s="4">
        <f t="shared" si="127"/>
        <v>7.4999999999999997E-2</v>
      </c>
      <c r="AI2035" s="4">
        <f t="shared" si="127"/>
        <v>1.0499999999999999E-2</v>
      </c>
      <c r="AJ2035" s="4"/>
      <c r="AK2035" s="10">
        <f>Q2035*(0.0089*(2.5^3))+R2035*(0.0089*(7.5^3))</f>
        <v>0.41718750000000004</v>
      </c>
    </row>
    <row r="2036" spans="1:37" ht="12.75" customHeight="1">
      <c r="A2036" s="6">
        <v>153</v>
      </c>
      <c r="B2036" s="6">
        <v>9</v>
      </c>
      <c r="C2036" s="6">
        <v>2</v>
      </c>
      <c r="D2036" s="5">
        <v>39503</v>
      </c>
      <c r="E2036" s="6" t="s">
        <v>73</v>
      </c>
      <c r="F2036" s="4" t="s">
        <v>131</v>
      </c>
      <c r="G2036" s="11" t="s">
        <v>132</v>
      </c>
      <c r="H2036" s="6" t="s">
        <v>75</v>
      </c>
      <c r="I2036" s="6" t="s">
        <v>93</v>
      </c>
      <c r="J2036" s="6" t="s">
        <v>41</v>
      </c>
      <c r="K2036" s="6">
        <v>9</v>
      </c>
      <c r="L2036" s="4" t="str">
        <f t="shared" si="124"/>
        <v>5-10</v>
      </c>
      <c r="M2036" s="6" t="s">
        <v>42</v>
      </c>
      <c r="N2036" s="6">
        <v>1</v>
      </c>
      <c r="O2036" s="4" t="s">
        <v>59</v>
      </c>
      <c r="P2036" s="6" t="s">
        <v>46</v>
      </c>
      <c r="Q2036" s="15">
        <v>1</v>
      </c>
      <c r="R2036" s="7">
        <v>2</v>
      </c>
      <c r="S2036" s="7">
        <v>8</v>
      </c>
      <c r="AE2036" s="4">
        <f t="shared" si="125"/>
        <v>12.5</v>
      </c>
      <c r="AF2036" s="8">
        <f t="shared" si="126"/>
        <v>11</v>
      </c>
      <c r="AG2036" s="8">
        <v>312.7</v>
      </c>
      <c r="AH2036" s="4">
        <f t="shared" si="127"/>
        <v>0.27500000000000002</v>
      </c>
      <c r="AI2036" s="4">
        <f t="shared" si="127"/>
        <v>7.8174999999999999</v>
      </c>
      <c r="AK2036" s="10">
        <f>Q2036*(0.0093*(2.5^3.07))+R2036*(0.0093*(7.5^3.07))+S2036*(0.0093*(15^3.07))+T2036*(0.0126*(25^3.0673))</f>
        <v>312.70048119146549</v>
      </c>
    </row>
    <row r="2037" spans="1:37" ht="12.75" customHeight="1">
      <c r="A2037" s="6">
        <v>153</v>
      </c>
      <c r="B2037" s="6">
        <v>9</v>
      </c>
      <c r="C2037" s="6">
        <v>2</v>
      </c>
      <c r="D2037" s="5">
        <v>39503</v>
      </c>
      <c r="E2037" s="6" t="s">
        <v>73</v>
      </c>
      <c r="F2037" s="4" t="s">
        <v>131</v>
      </c>
      <c r="G2037" s="11" t="s">
        <v>132</v>
      </c>
      <c r="H2037" s="6" t="s">
        <v>75</v>
      </c>
      <c r="I2037" s="6" t="s">
        <v>93</v>
      </c>
      <c r="J2037" s="6" t="s">
        <v>41</v>
      </c>
      <c r="K2037" s="6">
        <v>9</v>
      </c>
      <c r="L2037" s="4" t="str">
        <f t="shared" si="124"/>
        <v>5-10</v>
      </c>
      <c r="M2037" s="6" t="s">
        <v>42</v>
      </c>
      <c r="N2037" s="6">
        <v>2</v>
      </c>
      <c r="O2037" s="6" t="s">
        <v>79</v>
      </c>
      <c r="P2037" s="12" t="s">
        <v>54</v>
      </c>
      <c r="T2037" s="7">
        <v>1</v>
      </c>
      <c r="AE2037" s="4">
        <f t="shared" si="125"/>
        <v>25</v>
      </c>
      <c r="AF2037" s="8">
        <f t="shared" si="126"/>
        <v>1</v>
      </c>
      <c r="AG2037" s="8">
        <v>317.86</v>
      </c>
      <c r="AH2037" s="4">
        <f t="shared" si="127"/>
        <v>2.5000000000000001E-2</v>
      </c>
      <c r="AI2037" s="4">
        <f t="shared" si="127"/>
        <v>7.9465000000000003</v>
      </c>
      <c r="AK2037" s="10">
        <f>Q2037*(0.024*(2.5^2.93))+R2037*(0.024*(7.5^2.93))+S2037*(0.0225*((15/1.03416)^3))+T2037*(0.0225*((25/1.03416)^3))+U2037*(0.0225*((35/1.03416)^3))</f>
        <v>317.86253067900554</v>
      </c>
    </row>
    <row r="2038" spans="1:37" ht="12.75" customHeight="1">
      <c r="A2038" s="6">
        <v>153</v>
      </c>
      <c r="B2038" s="6">
        <v>9</v>
      </c>
      <c r="C2038" s="6">
        <v>2</v>
      </c>
      <c r="D2038" s="5">
        <v>39503</v>
      </c>
      <c r="E2038" s="6" t="s">
        <v>73</v>
      </c>
      <c r="F2038" s="4" t="s">
        <v>131</v>
      </c>
      <c r="G2038" s="11" t="s">
        <v>132</v>
      </c>
      <c r="H2038" s="6" t="s">
        <v>75</v>
      </c>
      <c r="I2038" s="6" t="s">
        <v>93</v>
      </c>
      <c r="J2038" s="6" t="s">
        <v>41</v>
      </c>
      <c r="K2038" s="6">
        <v>9</v>
      </c>
      <c r="L2038" s="4" t="str">
        <f t="shared" si="124"/>
        <v>5-10</v>
      </c>
      <c r="M2038" s="6" t="s">
        <v>42</v>
      </c>
      <c r="N2038" s="6">
        <v>3</v>
      </c>
      <c r="O2038" s="6" t="s">
        <v>53</v>
      </c>
      <c r="P2038" s="12" t="s">
        <v>54</v>
      </c>
      <c r="R2038" s="7">
        <v>5</v>
      </c>
      <c r="S2038" s="7">
        <v>5</v>
      </c>
      <c r="T2038" s="7">
        <v>5</v>
      </c>
      <c r="AE2038" s="4">
        <f t="shared" si="125"/>
        <v>15.8</v>
      </c>
      <c r="AF2038" s="8">
        <f t="shared" si="126"/>
        <v>15</v>
      </c>
      <c r="AG2038" s="8">
        <v>1603.68</v>
      </c>
      <c r="AH2038" s="4">
        <f t="shared" si="127"/>
        <v>0.375</v>
      </c>
      <c r="AI2038" s="4">
        <f t="shared" si="127"/>
        <v>40.091999999999999</v>
      </c>
      <c r="AK2038" s="10">
        <f>Q2038*(0.026*(2.5^2.87))+R2038*(0.026*(7.5^2.87))+S2038*(0.0236*((15/1.1)^2.975))+T2038*(0.0236*((25/1.1)^2.975))+U2038*(0.0236*((35/1.1)^2.975))</f>
        <v>1603.6776556815264</v>
      </c>
    </row>
    <row r="2039" spans="1:37" ht="12.75" customHeight="1">
      <c r="A2039" s="6">
        <v>153</v>
      </c>
      <c r="B2039" s="6">
        <v>9</v>
      </c>
      <c r="C2039" s="6">
        <v>2</v>
      </c>
      <c r="D2039" s="5">
        <v>39503</v>
      </c>
      <c r="E2039" s="6" t="s">
        <v>73</v>
      </c>
      <c r="F2039" s="4" t="s">
        <v>131</v>
      </c>
      <c r="G2039" s="11" t="s">
        <v>132</v>
      </c>
      <c r="H2039" s="6" t="s">
        <v>75</v>
      </c>
      <c r="I2039" s="6" t="s">
        <v>93</v>
      </c>
      <c r="J2039" s="6" t="s">
        <v>41</v>
      </c>
      <c r="K2039" s="6">
        <v>9</v>
      </c>
      <c r="L2039" s="4" t="str">
        <f t="shared" si="124"/>
        <v>5-10</v>
      </c>
      <c r="M2039" s="6" t="s">
        <v>42</v>
      </c>
      <c r="N2039" s="6">
        <v>4</v>
      </c>
      <c r="O2039" s="12" t="s">
        <v>135</v>
      </c>
      <c r="P2039" s="6" t="s">
        <v>46</v>
      </c>
      <c r="S2039" s="7">
        <v>4</v>
      </c>
      <c r="AE2039" s="4">
        <f t="shared" si="125"/>
        <v>15</v>
      </c>
      <c r="AF2039" s="8">
        <f t="shared" si="126"/>
        <v>4</v>
      </c>
      <c r="AG2039" s="8">
        <v>204.11</v>
      </c>
      <c r="AH2039" s="4">
        <f t="shared" si="127"/>
        <v>0.1</v>
      </c>
      <c r="AI2039" s="4">
        <f t="shared" si="127"/>
        <v>5.1027500000000003</v>
      </c>
      <c r="AK2039" s="10">
        <f>Q2039*(0.0126*(2.5^3.0673))+R2039*(0.0126*(7.5^3.0673))+S2039*(0.0126*(15^3.0673))</f>
        <v>204.10575735853351</v>
      </c>
    </row>
    <row r="2040" spans="1:37" ht="12.75" customHeight="1">
      <c r="A2040" s="6">
        <v>153</v>
      </c>
      <c r="B2040" s="6">
        <v>9</v>
      </c>
      <c r="C2040" s="6">
        <v>2</v>
      </c>
      <c r="D2040" s="5">
        <v>39503</v>
      </c>
      <c r="E2040" s="6" t="s">
        <v>73</v>
      </c>
      <c r="F2040" s="4" t="s">
        <v>131</v>
      </c>
      <c r="G2040" s="11" t="s">
        <v>132</v>
      </c>
      <c r="H2040" s="6" t="s">
        <v>75</v>
      </c>
      <c r="I2040" s="6" t="s">
        <v>93</v>
      </c>
      <c r="J2040" s="6" t="s">
        <v>41</v>
      </c>
      <c r="K2040" s="6">
        <v>9</v>
      </c>
      <c r="L2040" s="4" t="str">
        <f t="shared" si="124"/>
        <v>5-10</v>
      </c>
      <c r="M2040" s="6" t="s">
        <v>42</v>
      </c>
      <c r="N2040" s="6">
        <v>5</v>
      </c>
      <c r="O2040" s="4" t="s">
        <v>77</v>
      </c>
      <c r="P2040" s="6" t="s">
        <v>48</v>
      </c>
      <c r="T2040" s="7">
        <v>1</v>
      </c>
      <c r="AE2040" s="4">
        <f t="shared" si="125"/>
        <v>25</v>
      </c>
      <c r="AF2040" s="8">
        <f t="shared" si="126"/>
        <v>1</v>
      </c>
      <c r="AG2040" s="8">
        <v>423.41</v>
      </c>
      <c r="AH2040" s="4">
        <f t="shared" si="127"/>
        <v>2.5000000000000001E-2</v>
      </c>
      <c r="AI2040" s="4">
        <f t="shared" si="127"/>
        <v>10.58525</v>
      </c>
      <c r="AK2040" s="10">
        <f>R2040*(0.0428*(7.5^2.858))+S2040*(0.0428*(15^2.858))+T2040*(0.0428*(25^2.858))+U2040*(0.0428*(35^2.858))</f>
        <v>423.40532317837847</v>
      </c>
    </row>
    <row r="2041" spans="1:37" ht="12.75" customHeight="1">
      <c r="A2041" s="6">
        <v>153</v>
      </c>
      <c r="B2041" s="6">
        <v>9</v>
      </c>
      <c r="C2041" s="6">
        <v>2</v>
      </c>
      <c r="D2041" s="5">
        <v>39503</v>
      </c>
      <c r="E2041" s="6" t="s">
        <v>73</v>
      </c>
      <c r="F2041" s="4" t="s">
        <v>131</v>
      </c>
      <c r="G2041" s="11" t="s">
        <v>132</v>
      </c>
      <c r="H2041" s="6" t="s">
        <v>75</v>
      </c>
      <c r="I2041" s="6" t="s">
        <v>93</v>
      </c>
      <c r="J2041" s="6" t="s">
        <v>41</v>
      </c>
      <c r="K2041" s="6">
        <v>9</v>
      </c>
      <c r="L2041" s="4" t="str">
        <f t="shared" si="124"/>
        <v>5-10</v>
      </c>
      <c r="M2041" s="6" t="s">
        <v>42</v>
      </c>
      <c r="N2041" s="6">
        <v>6</v>
      </c>
      <c r="O2041" s="4" t="s">
        <v>49</v>
      </c>
      <c r="P2041" s="6" t="s">
        <v>46</v>
      </c>
      <c r="R2041" s="7">
        <v>1</v>
      </c>
      <c r="AE2041" s="4">
        <f t="shared" si="125"/>
        <v>7.5</v>
      </c>
      <c r="AF2041" s="8">
        <f t="shared" si="126"/>
        <v>1</v>
      </c>
      <c r="AG2041" s="8">
        <v>6.09</v>
      </c>
      <c r="AH2041" s="4">
        <f t="shared" si="127"/>
        <v>2.5000000000000001E-2</v>
      </c>
      <c r="AI2041" s="4">
        <f t="shared" si="127"/>
        <v>0.15225</v>
      </c>
      <c r="AK2041" s="10">
        <f>Q2041*(0.007*(2.5^3.39))+R2041*(0.0126*(7.5^3.0673))+S2041*(0.0126*(15^3.0673))+T2041*(0.0126*(25^3.0673))+U2041*(0.0126*(35^3.0673))</f>
        <v>6.0875978967715536</v>
      </c>
    </row>
    <row r="2042" spans="1:37" ht="12.75" customHeight="1">
      <c r="A2042" s="6">
        <v>153</v>
      </c>
      <c r="B2042" s="6">
        <v>9</v>
      </c>
      <c r="C2042" s="6">
        <v>2</v>
      </c>
      <c r="D2042" s="5">
        <v>39503</v>
      </c>
      <c r="E2042" s="6" t="s">
        <v>73</v>
      </c>
      <c r="F2042" s="4" t="s">
        <v>131</v>
      </c>
      <c r="G2042" s="11" t="s">
        <v>132</v>
      </c>
      <c r="H2042" s="6" t="s">
        <v>75</v>
      </c>
      <c r="I2042" s="6" t="s">
        <v>93</v>
      </c>
      <c r="J2042" s="6" t="s">
        <v>41</v>
      </c>
      <c r="K2042" s="6">
        <v>9</v>
      </c>
      <c r="L2042" s="4" t="str">
        <f t="shared" si="124"/>
        <v>5-10</v>
      </c>
      <c r="M2042" s="6" t="s">
        <v>42</v>
      </c>
      <c r="N2042" s="6">
        <v>7</v>
      </c>
      <c r="O2042" s="4" t="s">
        <v>60</v>
      </c>
      <c r="P2042" s="12" t="s">
        <v>48</v>
      </c>
      <c r="Q2042" s="7">
        <v>1</v>
      </c>
      <c r="AE2042" s="4">
        <f t="shared" si="125"/>
        <v>2.5</v>
      </c>
      <c r="AF2042" s="8">
        <f t="shared" si="126"/>
        <v>1</v>
      </c>
      <c r="AG2042" s="8">
        <v>0.28999999999999998</v>
      </c>
      <c r="AH2042" s="4">
        <f t="shared" si="127"/>
        <v>2.5000000000000001E-2</v>
      </c>
      <c r="AI2042" s="4">
        <f t="shared" si="127"/>
        <v>7.2499999999999995E-3</v>
      </c>
      <c r="AK2042" s="10">
        <f>Q2042*(0.0197*(2.5^2.9174))+R2042*(0.0197*(7.5^2.9174))+S2042*(0.0197*(15^2.9174))</f>
        <v>0.28537531735533872</v>
      </c>
    </row>
    <row r="2043" spans="1:37" ht="12.75" customHeight="1">
      <c r="A2043" s="6">
        <v>153</v>
      </c>
      <c r="B2043" s="6">
        <v>9</v>
      </c>
      <c r="C2043" s="6">
        <v>2</v>
      </c>
      <c r="D2043" s="5">
        <v>39503</v>
      </c>
      <c r="E2043" s="6" t="s">
        <v>73</v>
      </c>
      <c r="F2043" s="4" t="s">
        <v>131</v>
      </c>
      <c r="G2043" s="11" t="s">
        <v>132</v>
      </c>
      <c r="H2043" s="6" t="s">
        <v>75</v>
      </c>
      <c r="I2043" s="6" t="s">
        <v>93</v>
      </c>
      <c r="J2043" s="6" t="s">
        <v>41</v>
      </c>
      <c r="K2043" s="6">
        <v>9</v>
      </c>
      <c r="L2043" s="4" t="str">
        <f t="shared" si="124"/>
        <v>5-10</v>
      </c>
      <c r="M2043" s="6" t="s">
        <v>42</v>
      </c>
      <c r="N2043" s="6">
        <v>8</v>
      </c>
      <c r="O2043" s="12" t="s">
        <v>137</v>
      </c>
      <c r="P2043" s="6" t="s">
        <v>46</v>
      </c>
      <c r="U2043" s="7">
        <v>1</v>
      </c>
      <c r="AE2043" s="4">
        <f t="shared" si="125"/>
        <v>35</v>
      </c>
      <c r="AF2043" s="8">
        <f t="shared" si="126"/>
        <v>1</v>
      </c>
      <c r="AG2043" s="8">
        <v>686.26</v>
      </c>
      <c r="AH2043" s="4">
        <f t="shared" si="127"/>
        <v>2.5000000000000001E-2</v>
      </c>
      <c r="AI2043" s="4">
        <f t="shared" si="127"/>
        <v>17.156500000000001</v>
      </c>
      <c r="AK2043" s="10">
        <f>Q2043*(0.0126*(2.5^3.0673))+R2043*(0.0126*(7.5^3.0673))+S2043*(0.0126*(15^3.0673))+T2043*(0.0126*(25^3.0673))+U2043*(0.0126*(35^3.0673))</f>
        <v>686.26279947656167</v>
      </c>
    </row>
    <row r="2044" spans="1:37" ht="12.75" customHeight="1">
      <c r="A2044" s="6">
        <v>153</v>
      </c>
      <c r="B2044" s="6">
        <v>9</v>
      </c>
      <c r="C2044" s="6">
        <v>2</v>
      </c>
      <c r="D2044" s="5">
        <v>39503</v>
      </c>
      <c r="E2044" s="6" t="s">
        <v>73</v>
      </c>
      <c r="F2044" s="4" t="s">
        <v>131</v>
      </c>
      <c r="G2044" s="11" t="s">
        <v>132</v>
      </c>
      <c r="H2044" s="6" t="s">
        <v>75</v>
      </c>
      <c r="I2044" s="6" t="s">
        <v>93</v>
      </c>
      <c r="J2044" s="6" t="s">
        <v>41</v>
      </c>
      <c r="K2044" s="6">
        <v>9</v>
      </c>
      <c r="L2044" s="4" t="str">
        <f t="shared" si="124"/>
        <v>5-10</v>
      </c>
      <c r="M2044" s="6" t="s">
        <v>42</v>
      </c>
      <c r="N2044" s="6">
        <v>9</v>
      </c>
      <c r="O2044" s="4" t="s">
        <v>69</v>
      </c>
      <c r="P2044" s="12" t="s">
        <v>48</v>
      </c>
      <c r="S2044" s="7">
        <v>1</v>
      </c>
      <c r="AE2044" s="4">
        <f t="shared" si="125"/>
        <v>15</v>
      </c>
      <c r="AF2044" s="8">
        <f t="shared" si="126"/>
        <v>1</v>
      </c>
      <c r="AG2044" s="8">
        <v>109.47</v>
      </c>
      <c r="AH2044" s="4">
        <f t="shared" si="127"/>
        <v>2.5000000000000001E-2</v>
      </c>
      <c r="AI2044" s="4">
        <f t="shared" si="127"/>
        <v>2.7367499999999998</v>
      </c>
      <c r="AK2044" s="10">
        <f>Q2044*(0.029*(2.5^2.98))+R2044*(0.029*(7.5^2.98))+S2044*(0.0222*(15^3.14))</f>
        <v>109.46607034280856</v>
      </c>
    </row>
    <row r="2045" spans="1:37" ht="12.75" customHeight="1">
      <c r="A2045" s="6">
        <v>153</v>
      </c>
      <c r="B2045" s="6">
        <v>9</v>
      </c>
      <c r="C2045" s="6">
        <v>2</v>
      </c>
      <c r="D2045" s="5">
        <v>39503</v>
      </c>
      <c r="E2045" s="6" t="s">
        <v>73</v>
      </c>
      <c r="F2045" s="4" t="s">
        <v>131</v>
      </c>
      <c r="G2045" s="11" t="s">
        <v>132</v>
      </c>
      <c r="H2045" s="6" t="s">
        <v>75</v>
      </c>
      <c r="I2045" s="6" t="s">
        <v>93</v>
      </c>
      <c r="J2045" s="6" t="s">
        <v>41</v>
      </c>
      <c r="K2045" s="6">
        <v>9</v>
      </c>
      <c r="L2045" s="4" t="str">
        <f t="shared" si="124"/>
        <v>5-10</v>
      </c>
      <c r="M2045" s="6" t="s">
        <v>42</v>
      </c>
      <c r="N2045" s="6">
        <v>10</v>
      </c>
      <c r="O2045" s="12" t="s">
        <v>71</v>
      </c>
      <c r="P2045" s="6" t="s">
        <v>46</v>
      </c>
      <c r="Q2045" s="7">
        <v>12</v>
      </c>
      <c r="AE2045" s="4">
        <f t="shared" si="125"/>
        <v>2.5</v>
      </c>
      <c r="AF2045" s="8">
        <f t="shared" si="126"/>
        <v>12</v>
      </c>
      <c r="AG2045" s="8">
        <v>1.67</v>
      </c>
      <c r="AH2045" s="4">
        <f t="shared" si="127"/>
        <v>0.3</v>
      </c>
      <c r="AI2045" s="4">
        <f t="shared" si="127"/>
        <v>4.1749999999999995E-2</v>
      </c>
      <c r="AK2045" s="10">
        <f>Q2045*(0.0089*(2.5^3))+R2045*(0.0089*(7.5^3))</f>
        <v>1.6687500000000002</v>
      </c>
    </row>
    <row r="2046" spans="1:37" ht="12.75" customHeight="1">
      <c r="A2046" s="6">
        <v>153</v>
      </c>
      <c r="B2046" s="6">
        <v>9</v>
      </c>
      <c r="C2046" s="6">
        <v>2</v>
      </c>
      <c r="D2046" s="5">
        <v>39503</v>
      </c>
      <c r="E2046" s="6" t="s">
        <v>73</v>
      </c>
      <c r="F2046" s="4" t="s">
        <v>131</v>
      </c>
      <c r="G2046" s="11" t="s">
        <v>132</v>
      </c>
      <c r="H2046" s="6" t="s">
        <v>75</v>
      </c>
      <c r="I2046" s="6" t="s">
        <v>93</v>
      </c>
      <c r="J2046" s="6" t="s">
        <v>41</v>
      </c>
      <c r="K2046" s="6">
        <v>9</v>
      </c>
      <c r="L2046" s="4" t="str">
        <f t="shared" si="124"/>
        <v>5-10</v>
      </c>
      <c r="M2046" s="6" t="s">
        <v>42</v>
      </c>
      <c r="N2046" s="6">
        <v>11</v>
      </c>
      <c r="O2046" s="12" t="s">
        <v>55</v>
      </c>
      <c r="P2046" s="6" t="s">
        <v>56</v>
      </c>
      <c r="Q2046" s="7">
        <v>1</v>
      </c>
      <c r="AE2046" s="4">
        <f t="shared" si="125"/>
        <v>2.5</v>
      </c>
      <c r="AF2046" s="8">
        <f t="shared" si="126"/>
        <v>1</v>
      </c>
      <c r="AG2046" s="8">
        <v>0.17</v>
      </c>
      <c r="AH2046" s="4">
        <f t="shared" si="127"/>
        <v>2.5000000000000001E-2</v>
      </c>
      <c r="AI2046" s="4">
        <f t="shared" si="127"/>
        <v>4.2500000000000003E-3</v>
      </c>
      <c r="AK2046" s="10">
        <f>Q2046*(0.0109*(2.5^3.0249))+R2046*(0.0109*(7.5^3.0249))</f>
        <v>0.17424295598865394</v>
      </c>
    </row>
    <row r="2047" spans="1:37" ht="12.75" customHeight="1">
      <c r="A2047" s="6">
        <v>153</v>
      </c>
      <c r="B2047" s="6">
        <v>9</v>
      </c>
      <c r="C2047" s="6">
        <v>2</v>
      </c>
      <c r="D2047" s="5">
        <v>39503</v>
      </c>
      <c r="E2047" s="6" t="s">
        <v>73</v>
      </c>
      <c r="F2047" s="4" t="s">
        <v>131</v>
      </c>
      <c r="G2047" s="11" t="s">
        <v>132</v>
      </c>
      <c r="H2047" s="6" t="s">
        <v>75</v>
      </c>
      <c r="I2047" s="6" t="s">
        <v>93</v>
      </c>
      <c r="J2047" s="6" t="s">
        <v>41</v>
      </c>
      <c r="K2047" s="6">
        <v>9</v>
      </c>
      <c r="L2047" s="4" t="str">
        <f t="shared" si="124"/>
        <v>5-10</v>
      </c>
      <c r="M2047" s="6" t="s">
        <v>42</v>
      </c>
      <c r="N2047" s="6">
        <v>12</v>
      </c>
      <c r="O2047" s="12" t="s">
        <v>158</v>
      </c>
      <c r="P2047" s="6" t="s">
        <v>63</v>
      </c>
      <c r="T2047" s="7">
        <v>1</v>
      </c>
      <c r="AE2047" s="4">
        <f t="shared" si="125"/>
        <v>25</v>
      </c>
      <c r="AF2047" s="8">
        <f t="shared" si="126"/>
        <v>1</v>
      </c>
      <c r="AG2047" s="8">
        <v>16.920000000000002</v>
      </c>
      <c r="AH2047" s="4">
        <f t="shared" si="127"/>
        <v>2.5000000000000001E-2</v>
      </c>
      <c r="AI2047" s="4">
        <f t="shared" si="127"/>
        <v>0.42300000000000004</v>
      </c>
      <c r="AK2047" s="10">
        <f>T2047*(0.0005*(25^3.24))+U2047*(0.0005*(35^3.24))+W2047*(0.0005*(55^3.24))</f>
        <v>16.915920383690995</v>
      </c>
    </row>
    <row r="2048" spans="1:37" ht="12.75" customHeight="1">
      <c r="A2048" s="6">
        <v>153</v>
      </c>
      <c r="B2048" s="6">
        <v>9</v>
      </c>
      <c r="C2048" s="6">
        <v>2</v>
      </c>
      <c r="D2048" s="14">
        <v>39503</v>
      </c>
      <c r="E2048" s="6" t="s">
        <v>73</v>
      </c>
      <c r="F2048" s="12" t="s">
        <v>131</v>
      </c>
      <c r="G2048" s="11" t="s">
        <v>132</v>
      </c>
      <c r="H2048" s="6" t="s">
        <v>75</v>
      </c>
      <c r="I2048" s="6" t="s">
        <v>93</v>
      </c>
      <c r="J2048" s="6" t="s">
        <v>41</v>
      </c>
      <c r="K2048" s="6">
        <v>9</v>
      </c>
      <c r="L2048" s="12" t="str">
        <f t="shared" si="124"/>
        <v>5-10</v>
      </c>
      <c r="M2048" s="6" t="s">
        <v>42</v>
      </c>
      <c r="N2048" s="6">
        <v>13</v>
      </c>
      <c r="O2048" s="12" t="s">
        <v>117</v>
      </c>
      <c r="P2048" s="6" t="s">
        <v>46</v>
      </c>
      <c r="Q2048" s="15">
        <v>1</v>
      </c>
      <c r="R2048" s="15"/>
      <c r="S2048" s="15"/>
      <c r="T2048" s="15"/>
      <c r="U2048" s="15"/>
      <c r="V2048" s="15"/>
      <c r="W2048" s="15"/>
      <c r="X2048" s="15"/>
      <c r="Y2048" s="15"/>
      <c r="Z2048" s="15"/>
      <c r="AA2048" s="15"/>
      <c r="AB2048" s="15"/>
      <c r="AC2048" s="15"/>
      <c r="AD2048" s="15"/>
      <c r="AE2048" s="12">
        <f t="shared" si="125"/>
        <v>2.5</v>
      </c>
      <c r="AF2048" s="16">
        <f t="shared" si="126"/>
        <v>1</v>
      </c>
      <c r="AG2048" s="16">
        <v>0.18</v>
      </c>
      <c r="AH2048" s="12">
        <f t="shared" si="127"/>
        <v>2.5000000000000001E-2</v>
      </c>
      <c r="AI2048" s="4">
        <f t="shared" si="127"/>
        <v>4.4999999999999997E-3</v>
      </c>
      <c r="AJ2048" s="12"/>
      <c r="AK2048" s="10">
        <f>Q2048*(0.0122*(2.5^2.95))+R2048*(0.0122*(7.5^2.95))</f>
        <v>0.18208864169091182</v>
      </c>
    </row>
    <row r="2049" spans="1:37" ht="12.75" customHeight="1">
      <c r="A2049" s="6">
        <v>153</v>
      </c>
      <c r="B2049" s="6">
        <v>9</v>
      </c>
      <c r="C2049" s="6">
        <v>2</v>
      </c>
      <c r="D2049" s="5">
        <v>39503</v>
      </c>
      <c r="E2049" s="6" t="s">
        <v>73</v>
      </c>
      <c r="F2049" s="4" t="s">
        <v>131</v>
      </c>
      <c r="G2049" s="11" t="s">
        <v>132</v>
      </c>
      <c r="H2049" s="6" t="s">
        <v>75</v>
      </c>
      <c r="I2049" s="6" t="s">
        <v>93</v>
      </c>
      <c r="J2049" s="6" t="s">
        <v>41</v>
      </c>
      <c r="K2049" s="6">
        <v>9</v>
      </c>
      <c r="L2049" s="4" t="str">
        <f t="shared" si="124"/>
        <v>5-10</v>
      </c>
      <c r="M2049" s="6" t="s">
        <v>42</v>
      </c>
      <c r="N2049" s="6">
        <v>14</v>
      </c>
      <c r="O2049" s="13" t="s">
        <v>97</v>
      </c>
      <c r="P2049" s="12" t="s">
        <v>46</v>
      </c>
      <c r="S2049" s="7">
        <v>1</v>
      </c>
      <c r="AE2049" s="4">
        <f t="shared" si="125"/>
        <v>15</v>
      </c>
      <c r="AF2049" s="8">
        <f t="shared" si="126"/>
        <v>1</v>
      </c>
      <c r="AG2049" s="8">
        <v>27.89</v>
      </c>
      <c r="AH2049" s="4">
        <f t="shared" si="127"/>
        <v>2.5000000000000001E-2</v>
      </c>
      <c r="AI2049" s="4">
        <f t="shared" si="127"/>
        <v>0.69725000000000004</v>
      </c>
      <c r="AK2049" s="10">
        <f>Q2049*(0.0026*(2.5^3.427))+R2049*(0.0026*(7.5^3.427))+S2049*(0.0026*(15^3.427))</f>
        <v>27.88933074796465</v>
      </c>
    </row>
    <row r="2050" spans="1:37" ht="12.75" customHeight="1">
      <c r="A2050" s="6">
        <v>154</v>
      </c>
      <c r="B2050" s="6">
        <v>9</v>
      </c>
      <c r="C2050" s="6">
        <v>2</v>
      </c>
      <c r="D2050" s="5">
        <v>39503</v>
      </c>
      <c r="E2050" s="6" t="s">
        <v>73</v>
      </c>
      <c r="F2050" s="4" t="s">
        <v>131</v>
      </c>
      <c r="G2050" s="11" t="s">
        <v>132</v>
      </c>
      <c r="H2050" s="6" t="s">
        <v>75</v>
      </c>
      <c r="I2050" s="6" t="s">
        <v>151</v>
      </c>
      <c r="J2050" s="6" t="s">
        <v>41</v>
      </c>
      <c r="K2050" s="6">
        <v>4</v>
      </c>
      <c r="L2050" s="4" t="str">
        <f t="shared" ref="L2050:L2113" si="128">IF(K2050&lt;=5,"0-5",IF(K2050&lt;=10,"5-10",IF(K2050&lt;=15,"10-15",IF(K2050&lt;=20,"15-20",IF(K2050&lt;=25,"20-25",IF(K2050&lt;=30,"25-30",IF(K2050&lt;=35,"30-35","35-40")))))))</f>
        <v>0-5</v>
      </c>
      <c r="M2050" s="6" t="s">
        <v>42</v>
      </c>
      <c r="N2050" s="6">
        <v>1</v>
      </c>
      <c r="O2050" s="6" t="s">
        <v>53</v>
      </c>
      <c r="P2050" s="12" t="s">
        <v>54</v>
      </c>
      <c r="T2050" s="7">
        <v>9</v>
      </c>
      <c r="AE2050" s="4">
        <f t="shared" ref="AE2050:AE2113" si="129">ROUND(((Q2050*2.5)+(R2050*7.5)+(S2050*15)+(T2050*25)+(U2050*35)+(V2050*45)+(W2050*55)+(X2050*65)+(Y2050*75)+(Z2050*85)+(AA2050*95)+(AB2050*105)+(AC2050*115)+(AD2050*195))/(SUM(Q2050:AD2050)),1)</f>
        <v>25</v>
      </c>
      <c r="AF2050" s="8">
        <f t="shared" ref="AF2050:AF2113" si="130">SUM(Q2050:AD2050)</f>
        <v>9</v>
      </c>
      <c r="AG2050" s="8">
        <v>2306.12</v>
      </c>
      <c r="AH2050" s="4">
        <f t="shared" ref="AH2050:AI2113" si="131">AF2050/40</f>
        <v>0.22500000000000001</v>
      </c>
      <c r="AI2050" s="4">
        <f t="shared" si="131"/>
        <v>57.652999999999999</v>
      </c>
      <c r="AK2050" s="10">
        <f>Q2050*(0.026*(2.5^2.87))+R2050*(0.026*(7.5^2.87))+S2050*(0.0236*((15/1.1)^2.975))+T2050*(0.0236*((25/1.1)^2.975))+U2050*(0.0236*((35/1.1)^2.975))</f>
        <v>2306.1247663267031</v>
      </c>
    </row>
    <row r="2051" spans="1:37" ht="12.75" customHeight="1">
      <c r="A2051" s="6">
        <v>154</v>
      </c>
      <c r="B2051" s="6">
        <v>9</v>
      </c>
      <c r="C2051" s="6">
        <v>2</v>
      </c>
      <c r="D2051" s="5">
        <v>39503</v>
      </c>
      <c r="E2051" s="6" t="s">
        <v>73</v>
      </c>
      <c r="F2051" s="4" t="s">
        <v>131</v>
      </c>
      <c r="G2051" s="11" t="s">
        <v>132</v>
      </c>
      <c r="H2051" s="6" t="s">
        <v>75</v>
      </c>
      <c r="I2051" s="6" t="s">
        <v>151</v>
      </c>
      <c r="J2051" s="6" t="s">
        <v>41</v>
      </c>
      <c r="K2051" s="6">
        <v>4</v>
      </c>
      <c r="L2051" s="4" t="str">
        <f t="shared" si="128"/>
        <v>0-5</v>
      </c>
      <c r="M2051" s="6" t="s">
        <v>42</v>
      </c>
      <c r="N2051" s="6">
        <v>2</v>
      </c>
      <c r="O2051" s="12" t="s">
        <v>144</v>
      </c>
      <c r="P2051" s="6" t="s">
        <v>56</v>
      </c>
      <c r="U2051" s="7">
        <v>1</v>
      </c>
      <c r="AE2051" s="4">
        <f t="shared" si="129"/>
        <v>35</v>
      </c>
      <c r="AF2051" s="8">
        <f t="shared" si="130"/>
        <v>1</v>
      </c>
      <c r="AG2051" s="8">
        <v>1320.12</v>
      </c>
      <c r="AH2051" s="4">
        <f t="shared" si="131"/>
        <v>2.5000000000000001E-2</v>
      </c>
      <c r="AI2051" s="4">
        <f t="shared" si="131"/>
        <v>33.003</v>
      </c>
      <c r="AK2051" s="10">
        <f>T2051*(0.0345*(25^2.968))+U2051*(0.0345*(35^2.968))+V2051*(0.0345*(45^2.968))</f>
        <v>1320.1189056426388</v>
      </c>
    </row>
    <row r="2052" spans="1:37" ht="12.75" customHeight="1">
      <c r="A2052" s="6">
        <v>154</v>
      </c>
      <c r="B2052" s="6">
        <v>9</v>
      </c>
      <c r="C2052" s="6">
        <v>2</v>
      </c>
      <c r="D2052" s="5">
        <v>39503</v>
      </c>
      <c r="E2052" s="6" t="s">
        <v>73</v>
      </c>
      <c r="F2052" s="4" t="s">
        <v>131</v>
      </c>
      <c r="G2052" s="11" t="s">
        <v>132</v>
      </c>
      <c r="H2052" s="6" t="s">
        <v>75</v>
      </c>
      <c r="I2052" s="6" t="s">
        <v>151</v>
      </c>
      <c r="J2052" s="6" t="s">
        <v>41</v>
      </c>
      <c r="K2052" s="6">
        <v>4</v>
      </c>
      <c r="L2052" s="4" t="str">
        <f t="shared" si="128"/>
        <v>0-5</v>
      </c>
      <c r="M2052" s="6" t="s">
        <v>42</v>
      </c>
      <c r="N2052" s="6">
        <v>3</v>
      </c>
      <c r="O2052" s="4" t="s">
        <v>58</v>
      </c>
      <c r="P2052" s="12" t="s">
        <v>46</v>
      </c>
      <c r="T2052" s="7">
        <v>1</v>
      </c>
      <c r="AE2052" s="4">
        <f t="shared" si="129"/>
        <v>25</v>
      </c>
      <c r="AF2052" s="8">
        <f t="shared" si="130"/>
        <v>1</v>
      </c>
      <c r="AG2052" s="8">
        <v>211.39</v>
      </c>
      <c r="AH2052" s="4">
        <f t="shared" si="131"/>
        <v>2.5000000000000001E-2</v>
      </c>
      <c r="AI2052" s="4">
        <f t="shared" si="131"/>
        <v>5.2847499999999998</v>
      </c>
      <c r="AK2052" s="10">
        <f>Q2052*(0.0145*((2.5/1.08175)^3.053))+R2052*(0.0145*((7.5/1.08175)^3.053))+S2052*(0.0145*((15/1.08175)^3.053))+T2052*(0.0145*((25/1.08175)^3.053))+U2052*(0.0145*((35/1.08175)^3.053))+V2052*(0.0145*((45/1.08175)^3.053))+W2052*(0.0145*((55/1.08175)^3.053))</f>
        <v>211.39242031612073</v>
      </c>
    </row>
    <row r="2053" spans="1:37" ht="12.75" customHeight="1">
      <c r="A2053" s="6">
        <v>154</v>
      </c>
      <c r="B2053" s="6">
        <v>9</v>
      </c>
      <c r="C2053" s="6">
        <v>2</v>
      </c>
      <c r="D2053" s="5">
        <v>39503</v>
      </c>
      <c r="E2053" s="6" t="s">
        <v>73</v>
      </c>
      <c r="F2053" s="4" t="s">
        <v>131</v>
      </c>
      <c r="G2053" s="11" t="s">
        <v>132</v>
      </c>
      <c r="H2053" s="6" t="s">
        <v>75</v>
      </c>
      <c r="I2053" s="6" t="s">
        <v>151</v>
      </c>
      <c r="J2053" s="6" t="s">
        <v>41</v>
      </c>
      <c r="K2053" s="6">
        <v>4</v>
      </c>
      <c r="L2053" s="4" t="str">
        <f t="shared" si="128"/>
        <v>0-5</v>
      </c>
      <c r="M2053" s="6" t="s">
        <v>42</v>
      </c>
      <c r="N2053" s="6">
        <v>4</v>
      </c>
      <c r="O2053" s="4" t="s">
        <v>69</v>
      </c>
      <c r="P2053" s="12" t="s">
        <v>48</v>
      </c>
      <c r="S2053" s="7">
        <v>2</v>
      </c>
      <c r="AE2053" s="4">
        <f t="shared" si="129"/>
        <v>15</v>
      </c>
      <c r="AF2053" s="8">
        <f t="shared" si="130"/>
        <v>2</v>
      </c>
      <c r="AG2053" s="8">
        <v>218.93</v>
      </c>
      <c r="AH2053" s="4">
        <f t="shared" si="131"/>
        <v>0.05</v>
      </c>
      <c r="AI2053" s="4">
        <f t="shared" si="131"/>
        <v>5.4732500000000002</v>
      </c>
      <c r="AJ2053" s="13"/>
      <c r="AK2053" s="10">
        <f>Q2053*(0.029*(2.5^2.98))+R2053*(0.029*(7.5^2.98))+S2053*(0.0222*(15^3.14))</f>
        <v>218.93214068561713</v>
      </c>
    </row>
    <row r="2054" spans="1:37" ht="12.75" customHeight="1">
      <c r="A2054" s="6">
        <v>154</v>
      </c>
      <c r="B2054" s="6">
        <v>9</v>
      </c>
      <c r="C2054" s="6">
        <v>2</v>
      </c>
      <c r="D2054" s="5">
        <v>39503</v>
      </c>
      <c r="E2054" s="6" t="s">
        <v>73</v>
      </c>
      <c r="F2054" s="4" t="s">
        <v>131</v>
      </c>
      <c r="G2054" s="11" t="s">
        <v>132</v>
      </c>
      <c r="H2054" s="6" t="s">
        <v>75</v>
      </c>
      <c r="I2054" s="6" t="s">
        <v>151</v>
      </c>
      <c r="J2054" s="6" t="s">
        <v>41</v>
      </c>
      <c r="K2054" s="6">
        <v>4</v>
      </c>
      <c r="L2054" s="4" t="str">
        <f t="shared" si="128"/>
        <v>0-5</v>
      </c>
      <c r="M2054" s="6" t="s">
        <v>42</v>
      </c>
      <c r="N2054" s="6">
        <v>5</v>
      </c>
      <c r="O2054" s="6" t="s">
        <v>79</v>
      </c>
      <c r="P2054" s="12" t="s">
        <v>54</v>
      </c>
      <c r="T2054" s="7">
        <v>1</v>
      </c>
      <c r="AE2054" s="4">
        <f t="shared" si="129"/>
        <v>25</v>
      </c>
      <c r="AF2054" s="8">
        <f t="shared" si="130"/>
        <v>1</v>
      </c>
      <c r="AG2054" s="8">
        <v>317.86</v>
      </c>
      <c r="AH2054" s="4">
        <f t="shared" si="131"/>
        <v>2.5000000000000001E-2</v>
      </c>
      <c r="AI2054" s="4">
        <f t="shared" si="131"/>
        <v>7.9465000000000003</v>
      </c>
      <c r="AJ2054" s="13"/>
      <c r="AK2054" s="10">
        <f>Q2054*(0.024*(2.5^2.93))+R2054*(0.024*(7.5^2.93))+S2054*(0.0225*((15/1.03416)^3))+T2054*(0.0225*((25/1.03416)^3))+U2054*(0.0225*((35/1.03416)^3))</f>
        <v>317.86253067900554</v>
      </c>
    </row>
    <row r="2055" spans="1:37" ht="12.75" customHeight="1">
      <c r="A2055" s="6">
        <v>154</v>
      </c>
      <c r="B2055" s="6">
        <v>9</v>
      </c>
      <c r="C2055" s="6">
        <v>2</v>
      </c>
      <c r="D2055" s="5">
        <v>39503</v>
      </c>
      <c r="E2055" s="6" t="s">
        <v>73</v>
      </c>
      <c r="F2055" s="4" t="s">
        <v>131</v>
      </c>
      <c r="G2055" s="11" t="s">
        <v>132</v>
      </c>
      <c r="H2055" s="6" t="s">
        <v>75</v>
      </c>
      <c r="I2055" s="6" t="s">
        <v>151</v>
      </c>
      <c r="J2055" s="6" t="s">
        <v>41</v>
      </c>
      <c r="K2055" s="6">
        <v>4</v>
      </c>
      <c r="L2055" s="4" t="str">
        <f t="shared" si="128"/>
        <v>0-5</v>
      </c>
      <c r="M2055" s="6" t="s">
        <v>42</v>
      </c>
      <c r="N2055" s="6">
        <v>6</v>
      </c>
      <c r="O2055" s="12" t="s">
        <v>71</v>
      </c>
      <c r="P2055" s="6" t="s">
        <v>46</v>
      </c>
      <c r="Q2055" s="7">
        <v>4</v>
      </c>
      <c r="AE2055" s="4">
        <f t="shared" si="129"/>
        <v>2.5</v>
      </c>
      <c r="AF2055" s="8">
        <f t="shared" si="130"/>
        <v>4</v>
      </c>
      <c r="AG2055" s="8">
        <v>0.56000000000000005</v>
      </c>
      <c r="AH2055" s="4">
        <f t="shared" si="131"/>
        <v>0.1</v>
      </c>
      <c r="AI2055" s="4">
        <f t="shared" si="131"/>
        <v>1.4000000000000002E-2</v>
      </c>
      <c r="AK2055" s="10">
        <f>Q2055*(0.0089*(2.5^3))+R2055*(0.0089*(7.5^3))</f>
        <v>0.55625000000000002</v>
      </c>
    </row>
    <row r="2056" spans="1:37" ht="12.75" customHeight="1">
      <c r="A2056" s="6">
        <v>154</v>
      </c>
      <c r="B2056" s="6">
        <v>9</v>
      </c>
      <c r="C2056" s="6">
        <v>2</v>
      </c>
      <c r="D2056" s="5">
        <v>39503</v>
      </c>
      <c r="E2056" s="6" t="s">
        <v>73</v>
      </c>
      <c r="F2056" s="4" t="s">
        <v>131</v>
      </c>
      <c r="G2056" s="11" t="s">
        <v>132</v>
      </c>
      <c r="H2056" s="6" t="s">
        <v>75</v>
      </c>
      <c r="I2056" s="6" t="s">
        <v>151</v>
      </c>
      <c r="J2056" s="6" t="s">
        <v>41</v>
      </c>
      <c r="K2056" s="6">
        <v>4</v>
      </c>
      <c r="L2056" s="4" t="str">
        <f t="shared" si="128"/>
        <v>0-5</v>
      </c>
      <c r="M2056" s="6" t="s">
        <v>42</v>
      </c>
      <c r="N2056" s="6">
        <v>7</v>
      </c>
      <c r="O2056" s="12" t="s">
        <v>55</v>
      </c>
      <c r="P2056" s="6" t="s">
        <v>56</v>
      </c>
      <c r="Q2056" s="7">
        <v>5</v>
      </c>
      <c r="AE2056" s="4">
        <f t="shared" si="129"/>
        <v>2.5</v>
      </c>
      <c r="AF2056" s="8">
        <f t="shared" si="130"/>
        <v>5</v>
      </c>
      <c r="AG2056" s="8">
        <v>0.87</v>
      </c>
      <c r="AH2056" s="4">
        <f t="shared" si="131"/>
        <v>0.125</v>
      </c>
      <c r="AI2056" s="4">
        <f t="shared" si="131"/>
        <v>2.1749999999999999E-2</v>
      </c>
      <c r="AK2056" s="10">
        <f>Q2056*(0.0109*(2.5^3.0249))+R2056*(0.0109*(7.5^3.0249))</f>
        <v>0.87121477994326968</v>
      </c>
    </row>
    <row r="2057" spans="1:37" ht="12.75" customHeight="1">
      <c r="A2057" s="6">
        <v>155</v>
      </c>
      <c r="B2057" s="6">
        <v>9</v>
      </c>
      <c r="C2057" s="6">
        <v>2</v>
      </c>
      <c r="D2057" s="5">
        <v>39503</v>
      </c>
      <c r="E2057" s="6" t="s">
        <v>73</v>
      </c>
      <c r="F2057" s="4" t="s">
        <v>131</v>
      </c>
      <c r="G2057" s="11" t="s">
        <v>132</v>
      </c>
      <c r="H2057" s="6" t="s">
        <v>75</v>
      </c>
      <c r="I2057" s="6" t="s">
        <v>151</v>
      </c>
      <c r="J2057" s="6" t="s">
        <v>41</v>
      </c>
      <c r="K2057" s="6">
        <v>4</v>
      </c>
      <c r="L2057" s="4" t="str">
        <f t="shared" si="128"/>
        <v>0-5</v>
      </c>
      <c r="M2057" s="6" t="s">
        <v>76</v>
      </c>
      <c r="N2057" s="6">
        <v>1</v>
      </c>
      <c r="O2057" s="4" t="s">
        <v>77</v>
      </c>
      <c r="P2057" s="6" t="s">
        <v>48</v>
      </c>
      <c r="S2057" s="7">
        <v>2</v>
      </c>
      <c r="T2057" s="7">
        <v>3</v>
      </c>
      <c r="U2057" s="7">
        <v>1</v>
      </c>
      <c r="AE2057" s="4">
        <f t="shared" si="129"/>
        <v>23.3</v>
      </c>
      <c r="AF2057" s="8">
        <f t="shared" si="130"/>
        <v>6</v>
      </c>
      <c r="AG2057" s="8">
        <v>2574.5100000000002</v>
      </c>
      <c r="AH2057" s="4">
        <f t="shared" si="131"/>
        <v>0.15</v>
      </c>
      <c r="AI2057" s="4">
        <f t="shared" si="131"/>
        <v>64.362750000000005</v>
      </c>
      <c r="AJ2057" s="13"/>
      <c r="AK2057" s="10">
        <f>R2057*(0.0428*(7.5^2.858))+S2057*(0.0428*(15^2.858))+T2057*(0.0428*(25^2.858))+U2057*(0.0428*(35^2.858))</f>
        <v>2574.5065906683844</v>
      </c>
    </row>
    <row r="2058" spans="1:37" s="11" customFormat="1" ht="12.75" customHeight="1">
      <c r="A2058" s="6">
        <v>155</v>
      </c>
      <c r="B2058" s="6">
        <v>9</v>
      </c>
      <c r="C2058" s="6">
        <v>2</v>
      </c>
      <c r="D2058" s="5">
        <v>39503</v>
      </c>
      <c r="E2058" s="6" t="s">
        <v>73</v>
      </c>
      <c r="F2058" s="4" t="s">
        <v>131</v>
      </c>
      <c r="G2058" s="11" t="s">
        <v>132</v>
      </c>
      <c r="H2058" s="6" t="s">
        <v>75</v>
      </c>
      <c r="I2058" s="6" t="s">
        <v>151</v>
      </c>
      <c r="J2058" s="6" t="s">
        <v>41</v>
      </c>
      <c r="K2058" s="6">
        <v>4</v>
      </c>
      <c r="L2058" s="4" t="str">
        <f t="shared" si="128"/>
        <v>0-5</v>
      </c>
      <c r="M2058" s="6" t="s">
        <v>76</v>
      </c>
      <c r="N2058" s="6">
        <v>2</v>
      </c>
      <c r="O2058" s="4" t="s">
        <v>68</v>
      </c>
      <c r="P2058" s="6" t="s">
        <v>46</v>
      </c>
      <c r="Q2058" s="7"/>
      <c r="R2058" s="7"/>
      <c r="S2058" s="7">
        <v>1</v>
      </c>
      <c r="T2058" s="7">
        <v>2</v>
      </c>
      <c r="U2058" s="7">
        <v>2</v>
      </c>
      <c r="V2058" s="7"/>
      <c r="W2058" s="7"/>
      <c r="X2058" s="7"/>
      <c r="Y2058" s="7"/>
      <c r="Z2058" s="7"/>
      <c r="AA2058" s="7"/>
      <c r="AB2058" s="7"/>
      <c r="AC2058" s="7"/>
      <c r="AD2058" s="7"/>
      <c r="AE2058" s="4">
        <f t="shared" si="129"/>
        <v>27</v>
      </c>
      <c r="AF2058" s="8">
        <f t="shared" si="130"/>
        <v>5</v>
      </c>
      <c r="AG2058" s="8">
        <v>1242.51</v>
      </c>
      <c r="AH2058" s="4">
        <f t="shared" si="131"/>
        <v>0.125</v>
      </c>
      <c r="AI2058" s="4">
        <f t="shared" si="131"/>
        <v>31.062750000000001</v>
      </c>
      <c r="AJ2058" s="9"/>
      <c r="AK2058" s="10">
        <f>Q2058*(0.0208*((2.5/1.21)^3))+R2058*(0.0208*((7.5/1.21)^3))+S2058*(0.0208*((15/1.21)^3))+T2058*(0.0079*(25^3.076))+U2058*(0.0079*(35^3.076))</f>
        <v>1242.5094826583347</v>
      </c>
    </row>
    <row r="2059" spans="1:37" ht="12.75" customHeight="1">
      <c r="A2059" s="6">
        <v>155</v>
      </c>
      <c r="B2059" s="6">
        <v>9</v>
      </c>
      <c r="C2059" s="6">
        <v>2</v>
      </c>
      <c r="D2059" s="5">
        <v>39503</v>
      </c>
      <c r="E2059" s="6" t="s">
        <v>73</v>
      </c>
      <c r="F2059" s="4" t="s">
        <v>131</v>
      </c>
      <c r="G2059" s="11" t="s">
        <v>132</v>
      </c>
      <c r="H2059" s="6" t="s">
        <v>75</v>
      </c>
      <c r="I2059" s="6" t="s">
        <v>151</v>
      </c>
      <c r="J2059" s="6" t="s">
        <v>41</v>
      </c>
      <c r="K2059" s="6">
        <v>4</v>
      </c>
      <c r="L2059" s="4" t="str">
        <f t="shared" si="128"/>
        <v>0-5</v>
      </c>
      <c r="M2059" s="6" t="s">
        <v>76</v>
      </c>
      <c r="N2059" s="6">
        <v>3</v>
      </c>
      <c r="O2059" s="4" t="s">
        <v>101</v>
      </c>
      <c r="P2059" s="12" t="s">
        <v>46</v>
      </c>
      <c r="T2059" s="15">
        <v>1</v>
      </c>
      <c r="AE2059" s="4">
        <f t="shared" si="129"/>
        <v>25</v>
      </c>
      <c r="AF2059" s="8">
        <f t="shared" si="130"/>
        <v>1</v>
      </c>
      <c r="AG2059" s="8">
        <v>281.55</v>
      </c>
      <c r="AH2059" s="4">
        <f t="shared" si="131"/>
        <v>2.5000000000000001E-2</v>
      </c>
      <c r="AI2059" s="4">
        <f t="shared" si="131"/>
        <v>7.0387500000000003</v>
      </c>
      <c r="AK2059" s="10">
        <f>Q2059*(0.0148*((2.5/1.11359)^3.167))+R2059*(0.0148*((7.5/1.11359)^3.167))+S2059*(0.0148*((15/1.11359)^3.167))+T2059*(0.0148*((25/1.11359)^3.167))+U2059*(0.0148*((35/1.11359)^3.167))</f>
        <v>281.55200669977285</v>
      </c>
    </row>
    <row r="2060" spans="1:37" s="9" customFormat="1" ht="12.75" customHeight="1">
      <c r="A2060" s="6">
        <v>155</v>
      </c>
      <c r="B2060" s="6">
        <v>9</v>
      </c>
      <c r="C2060" s="6">
        <v>2</v>
      </c>
      <c r="D2060" s="5">
        <v>39503</v>
      </c>
      <c r="E2060" s="6" t="s">
        <v>73</v>
      </c>
      <c r="F2060" s="4" t="s">
        <v>131</v>
      </c>
      <c r="G2060" s="11" t="s">
        <v>132</v>
      </c>
      <c r="H2060" s="6" t="s">
        <v>75</v>
      </c>
      <c r="I2060" s="6" t="s">
        <v>151</v>
      </c>
      <c r="J2060" s="6" t="s">
        <v>41</v>
      </c>
      <c r="K2060" s="6">
        <v>4</v>
      </c>
      <c r="L2060" s="4" t="str">
        <f t="shared" si="128"/>
        <v>0-5</v>
      </c>
      <c r="M2060" s="6" t="s">
        <v>76</v>
      </c>
      <c r="N2060" s="6">
        <v>4</v>
      </c>
      <c r="O2060" s="4" t="s">
        <v>58</v>
      </c>
      <c r="P2060" s="12" t="s">
        <v>46</v>
      </c>
      <c r="Q2060" s="7"/>
      <c r="R2060" s="7"/>
      <c r="S2060" s="7">
        <v>2</v>
      </c>
      <c r="T2060" s="15">
        <v>4</v>
      </c>
      <c r="U2060" s="7"/>
      <c r="V2060" s="7"/>
      <c r="W2060" s="7"/>
      <c r="X2060" s="7"/>
      <c r="Y2060" s="7"/>
      <c r="Z2060" s="7"/>
      <c r="AA2060" s="7"/>
      <c r="AB2060" s="7"/>
      <c r="AC2060" s="7"/>
      <c r="AD2060" s="7"/>
      <c r="AE2060" s="4">
        <f t="shared" si="129"/>
        <v>21.7</v>
      </c>
      <c r="AF2060" s="8">
        <f t="shared" si="130"/>
        <v>6</v>
      </c>
      <c r="AG2060" s="8">
        <v>934.45</v>
      </c>
      <c r="AH2060" s="4">
        <f t="shared" si="131"/>
        <v>0.15</v>
      </c>
      <c r="AI2060" s="4">
        <f t="shared" si="131"/>
        <v>23.361250000000002</v>
      </c>
      <c r="AJ2060" s="4"/>
      <c r="AK2060" s="10">
        <f>Q2060*(0.0145*((2.5/1.08175)^3.053))+R2060*(0.0145*((7.5/1.08175)^3.053))+S2060*(0.0145*((15/1.08175)^3.053))+T2060*(0.0145*((25/1.08175)^3.053))+U2060*(0.0145*((35/1.08175)^3.053))+V2060*(0.0145*((45/1.08175)^3.053))+W2060*(0.0145*((55/1.08175)^3.053))</f>
        <v>934.45195875148693</v>
      </c>
    </row>
    <row r="2061" spans="1:37" ht="12.75" customHeight="1">
      <c r="A2061" s="6">
        <v>155</v>
      </c>
      <c r="B2061" s="6">
        <v>9</v>
      </c>
      <c r="C2061" s="6">
        <v>2</v>
      </c>
      <c r="D2061" s="5">
        <v>39503</v>
      </c>
      <c r="E2061" s="6" t="s">
        <v>73</v>
      </c>
      <c r="F2061" s="4" t="s">
        <v>131</v>
      </c>
      <c r="G2061" s="11" t="s">
        <v>132</v>
      </c>
      <c r="H2061" s="6" t="s">
        <v>75</v>
      </c>
      <c r="I2061" s="6" t="s">
        <v>151</v>
      </c>
      <c r="J2061" s="6" t="s">
        <v>41</v>
      </c>
      <c r="K2061" s="6">
        <v>4</v>
      </c>
      <c r="L2061" s="4" t="str">
        <f t="shared" si="128"/>
        <v>0-5</v>
      </c>
      <c r="M2061" s="6" t="s">
        <v>76</v>
      </c>
      <c r="N2061" s="6">
        <v>5</v>
      </c>
      <c r="O2061" s="6" t="s">
        <v>53</v>
      </c>
      <c r="P2061" s="12" t="s">
        <v>54</v>
      </c>
      <c r="T2061" s="15">
        <v>5</v>
      </c>
      <c r="AE2061" s="4">
        <f t="shared" si="129"/>
        <v>25</v>
      </c>
      <c r="AF2061" s="8">
        <f t="shared" si="130"/>
        <v>5</v>
      </c>
      <c r="AG2061" s="8">
        <v>1281.18</v>
      </c>
      <c r="AH2061" s="4">
        <f t="shared" si="131"/>
        <v>0.125</v>
      </c>
      <c r="AI2061" s="4">
        <f t="shared" si="131"/>
        <v>32.029499999999999</v>
      </c>
      <c r="AK2061" s="10">
        <f>Q2061*(0.026*(2.5^2.87))+R2061*(0.026*(7.5^2.87))+S2061*(0.0236*((15/1.1)^2.975))+T2061*(0.0236*((25/1.1)^2.975))+U2061*(0.0236*((35/1.1)^2.975))</f>
        <v>1281.1804257370572</v>
      </c>
    </row>
    <row r="2062" spans="1:37" ht="12.75" customHeight="1">
      <c r="A2062" s="6">
        <v>155</v>
      </c>
      <c r="B2062" s="6">
        <v>9</v>
      </c>
      <c r="C2062" s="6">
        <v>2</v>
      </c>
      <c r="D2062" s="5">
        <v>39503</v>
      </c>
      <c r="E2062" s="6" t="s">
        <v>73</v>
      </c>
      <c r="F2062" s="4" t="s">
        <v>131</v>
      </c>
      <c r="G2062" s="11" t="s">
        <v>132</v>
      </c>
      <c r="H2062" s="6" t="s">
        <v>75</v>
      </c>
      <c r="I2062" s="6" t="s">
        <v>151</v>
      </c>
      <c r="J2062" s="6" t="s">
        <v>41</v>
      </c>
      <c r="K2062" s="6">
        <v>4</v>
      </c>
      <c r="L2062" s="4" t="str">
        <f t="shared" si="128"/>
        <v>0-5</v>
      </c>
      <c r="M2062" s="6" t="s">
        <v>76</v>
      </c>
      <c r="N2062" s="6">
        <v>6</v>
      </c>
      <c r="O2062" s="6" t="s">
        <v>96</v>
      </c>
      <c r="P2062" s="6" t="s">
        <v>84</v>
      </c>
      <c r="Q2062" s="7">
        <v>1</v>
      </c>
      <c r="AE2062" s="4">
        <f t="shared" si="129"/>
        <v>2.5</v>
      </c>
      <c r="AF2062" s="8">
        <f t="shared" si="130"/>
        <v>1</v>
      </c>
      <c r="AG2062" s="8">
        <v>0.28999999999999998</v>
      </c>
      <c r="AH2062" s="4">
        <f t="shared" si="131"/>
        <v>2.5000000000000001E-2</v>
      </c>
      <c r="AI2062" s="4">
        <f t="shared" si="131"/>
        <v>7.2499999999999995E-3</v>
      </c>
      <c r="AJ2062" s="9"/>
      <c r="AK2062" s="10">
        <f>Q2062*(0.0193*(2.5^2.96))+R2062*(0.0193*(7.5^2.96))+S2062*(0.0193*(15^2.96))</f>
        <v>0.29070984172599634</v>
      </c>
    </row>
    <row r="2063" spans="1:37" ht="12.75" customHeight="1">
      <c r="A2063" s="6">
        <v>155</v>
      </c>
      <c r="B2063" s="6">
        <v>9</v>
      </c>
      <c r="C2063" s="6">
        <v>2</v>
      </c>
      <c r="D2063" s="5">
        <v>39503</v>
      </c>
      <c r="E2063" s="6" t="s">
        <v>73</v>
      </c>
      <c r="F2063" s="4" t="s">
        <v>131</v>
      </c>
      <c r="G2063" s="11" t="s">
        <v>132</v>
      </c>
      <c r="H2063" s="6" t="s">
        <v>75</v>
      </c>
      <c r="I2063" s="6" t="s">
        <v>151</v>
      </c>
      <c r="J2063" s="6" t="s">
        <v>41</v>
      </c>
      <c r="K2063" s="6">
        <v>4</v>
      </c>
      <c r="L2063" s="4" t="str">
        <f t="shared" si="128"/>
        <v>0-5</v>
      </c>
      <c r="M2063" s="6" t="s">
        <v>76</v>
      </c>
      <c r="N2063" s="6">
        <v>7</v>
      </c>
      <c r="O2063" s="4" t="s">
        <v>47</v>
      </c>
      <c r="P2063" s="12" t="s">
        <v>48</v>
      </c>
      <c r="Q2063" s="7">
        <v>1</v>
      </c>
      <c r="AE2063" s="4">
        <f t="shared" si="129"/>
        <v>2.5</v>
      </c>
      <c r="AF2063" s="8">
        <f t="shared" si="130"/>
        <v>1</v>
      </c>
      <c r="AG2063" s="8">
        <v>0.42</v>
      </c>
      <c r="AH2063" s="4">
        <f t="shared" si="131"/>
        <v>2.5000000000000001E-2</v>
      </c>
      <c r="AI2063" s="4">
        <f t="shared" si="131"/>
        <v>1.0499999999999999E-2</v>
      </c>
      <c r="AK2063" s="10">
        <f>Q2063*(0.0251*(2.5^3.076))+R2063*(0.0251*(7.5^3.076))+S2063*(0.0251*(15^3.076))</f>
        <v>0.42047210410157781</v>
      </c>
    </row>
    <row r="2064" spans="1:37" ht="12.75" customHeight="1">
      <c r="A2064" s="6">
        <v>155</v>
      </c>
      <c r="B2064" s="6">
        <v>9</v>
      </c>
      <c r="C2064" s="6">
        <v>2</v>
      </c>
      <c r="D2064" s="5">
        <v>39503</v>
      </c>
      <c r="E2064" s="6" t="s">
        <v>73</v>
      </c>
      <c r="F2064" s="4" t="s">
        <v>131</v>
      </c>
      <c r="G2064" s="11" t="s">
        <v>132</v>
      </c>
      <c r="H2064" s="6" t="s">
        <v>75</v>
      </c>
      <c r="I2064" s="6" t="s">
        <v>151</v>
      </c>
      <c r="J2064" s="6" t="s">
        <v>41</v>
      </c>
      <c r="K2064" s="6">
        <v>4</v>
      </c>
      <c r="L2064" s="4" t="str">
        <f t="shared" si="128"/>
        <v>0-5</v>
      </c>
      <c r="M2064" s="6" t="s">
        <v>76</v>
      </c>
      <c r="N2064" s="6">
        <v>8</v>
      </c>
      <c r="O2064" s="12" t="s">
        <v>144</v>
      </c>
      <c r="P2064" s="6" t="s">
        <v>56</v>
      </c>
      <c r="U2064" s="7">
        <v>1</v>
      </c>
      <c r="AE2064" s="4">
        <f t="shared" si="129"/>
        <v>35</v>
      </c>
      <c r="AF2064" s="8">
        <f t="shared" si="130"/>
        <v>1</v>
      </c>
      <c r="AG2064" s="8">
        <v>1320.12</v>
      </c>
      <c r="AH2064" s="4">
        <f t="shared" si="131"/>
        <v>2.5000000000000001E-2</v>
      </c>
      <c r="AI2064" s="4">
        <f t="shared" si="131"/>
        <v>33.003</v>
      </c>
      <c r="AK2064" s="10">
        <f>T2064*(0.0345*(25^2.968))+U2064*(0.0345*(35^2.968))+V2064*(0.0345*(45^2.968))</f>
        <v>1320.1189056426388</v>
      </c>
    </row>
    <row r="2065" spans="1:37" ht="12.75" customHeight="1">
      <c r="A2065" s="6">
        <v>155</v>
      </c>
      <c r="B2065" s="6">
        <v>9</v>
      </c>
      <c r="C2065" s="6">
        <v>2</v>
      </c>
      <c r="D2065" s="5">
        <v>39503</v>
      </c>
      <c r="E2065" s="6" t="s">
        <v>73</v>
      </c>
      <c r="F2065" s="4" t="s">
        <v>131</v>
      </c>
      <c r="G2065" s="11" t="s">
        <v>132</v>
      </c>
      <c r="H2065" s="6" t="s">
        <v>75</v>
      </c>
      <c r="I2065" s="6" t="s">
        <v>151</v>
      </c>
      <c r="J2065" s="6" t="s">
        <v>41</v>
      </c>
      <c r="K2065" s="6">
        <v>4</v>
      </c>
      <c r="L2065" s="4" t="str">
        <f t="shared" si="128"/>
        <v>0-5</v>
      </c>
      <c r="M2065" s="6" t="s">
        <v>76</v>
      </c>
      <c r="N2065" s="6">
        <v>9</v>
      </c>
      <c r="O2065" s="12" t="s">
        <v>86</v>
      </c>
      <c r="P2065" s="6" t="s">
        <v>44</v>
      </c>
      <c r="T2065" s="7">
        <v>1</v>
      </c>
      <c r="AE2065" s="4">
        <f t="shared" si="129"/>
        <v>25</v>
      </c>
      <c r="AF2065" s="8">
        <f t="shared" si="130"/>
        <v>1</v>
      </c>
      <c r="AG2065" s="8">
        <v>128.81</v>
      </c>
      <c r="AH2065" s="4">
        <f t="shared" si="131"/>
        <v>2.5000000000000001E-2</v>
      </c>
      <c r="AI2065" s="4">
        <f t="shared" si="131"/>
        <v>3.2202500000000001</v>
      </c>
      <c r="AK2065" s="10">
        <f>S2065*(0.002*(15^3.44))+T2065*(0.002*(25^3.44))+U2065*(0.002*(35^3.44))</f>
        <v>128.80823386167029</v>
      </c>
    </row>
    <row r="2066" spans="1:37" ht="12.75" customHeight="1">
      <c r="A2066" s="6">
        <v>155</v>
      </c>
      <c r="B2066" s="6">
        <v>9</v>
      </c>
      <c r="C2066" s="6">
        <v>2</v>
      </c>
      <c r="D2066" s="5">
        <v>39503</v>
      </c>
      <c r="E2066" s="6" t="s">
        <v>73</v>
      </c>
      <c r="F2066" s="4" t="s">
        <v>131</v>
      </c>
      <c r="G2066" s="11" t="s">
        <v>132</v>
      </c>
      <c r="H2066" s="6" t="s">
        <v>75</v>
      </c>
      <c r="I2066" s="6" t="s">
        <v>151</v>
      </c>
      <c r="J2066" s="6" t="s">
        <v>41</v>
      </c>
      <c r="K2066" s="6">
        <v>4</v>
      </c>
      <c r="L2066" s="4" t="str">
        <f t="shared" si="128"/>
        <v>0-5</v>
      </c>
      <c r="M2066" s="6" t="s">
        <v>76</v>
      </c>
      <c r="N2066" s="6">
        <v>10</v>
      </c>
      <c r="O2066" s="4" t="s">
        <v>49</v>
      </c>
      <c r="P2066" s="6" t="s">
        <v>46</v>
      </c>
      <c r="Q2066" s="7">
        <v>2</v>
      </c>
      <c r="AE2066" s="4">
        <f t="shared" si="129"/>
        <v>2.5</v>
      </c>
      <c r="AF2066" s="8">
        <f t="shared" si="130"/>
        <v>2</v>
      </c>
      <c r="AG2066" s="8">
        <v>0.31</v>
      </c>
      <c r="AH2066" s="4">
        <f t="shared" si="131"/>
        <v>0.05</v>
      </c>
      <c r="AI2066" s="4">
        <f t="shared" si="131"/>
        <v>7.7499999999999999E-3</v>
      </c>
      <c r="AK2066" s="10">
        <f>Q2066*(0.007*(2.5^3.39))+R2066*(0.0126*(7.5^3.0673))+S2066*(0.0126*(15^3.0673))+T2066*(0.0126*(25^3.0673))+U2066*(0.0126*(35^3.0673))</f>
        <v>0.3127120849017726</v>
      </c>
    </row>
    <row r="2067" spans="1:37" ht="12.75" customHeight="1">
      <c r="A2067" s="6">
        <v>155</v>
      </c>
      <c r="B2067" s="6">
        <v>9</v>
      </c>
      <c r="C2067" s="6">
        <v>2</v>
      </c>
      <c r="D2067" s="5">
        <v>39503</v>
      </c>
      <c r="E2067" s="6" t="s">
        <v>73</v>
      </c>
      <c r="F2067" s="4" t="s">
        <v>131</v>
      </c>
      <c r="G2067" s="11" t="s">
        <v>132</v>
      </c>
      <c r="H2067" s="6" t="s">
        <v>75</v>
      </c>
      <c r="I2067" s="6" t="s">
        <v>151</v>
      </c>
      <c r="J2067" s="6" t="s">
        <v>41</v>
      </c>
      <c r="K2067" s="6">
        <v>4</v>
      </c>
      <c r="L2067" s="4" t="str">
        <f t="shared" si="128"/>
        <v>0-5</v>
      </c>
      <c r="M2067" s="6" t="s">
        <v>76</v>
      </c>
      <c r="N2067" s="6">
        <v>11</v>
      </c>
      <c r="O2067" s="4" t="s">
        <v>59</v>
      </c>
      <c r="P2067" s="6" t="s">
        <v>46</v>
      </c>
      <c r="S2067" s="7">
        <v>1</v>
      </c>
      <c r="AE2067" s="4">
        <f t="shared" si="129"/>
        <v>15</v>
      </c>
      <c r="AF2067" s="8">
        <f t="shared" si="130"/>
        <v>1</v>
      </c>
      <c r="AG2067" s="8">
        <v>37.94</v>
      </c>
      <c r="AH2067" s="4">
        <f t="shared" si="131"/>
        <v>2.5000000000000001E-2</v>
      </c>
      <c r="AI2067" s="4">
        <f t="shared" si="131"/>
        <v>0.9484999999999999</v>
      </c>
      <c r="AJ2067" s="13"/>
      <c r="AK2067" s="10">
        <f>Q2067*(0.0093*(2.5^3.07))+R2067*(0.0093*(7.5^3.07))+S2067*(0.0093*(15^3.07))+T2067*(0.0126*(25^3.0673))</f>
        <v>37.938758397924737</v>
      </c>
    </row>
    <row r="2068" spans="1:37" ht="12.75" customHeight="1">
      <c r="A2068" s="6">
        <v>155</v>
      </c>
      <c r="B2068" s="6">
        <v>9</v>
      </c>
      <c r="C2068" s="6">
        <v>2</v>
      </c>
      <c r="D2068" s="5">
        <v>39503</v>
      </c>
      <c r="E2068" s="6" t="s">
        <v>73</v>
      </c>
      <c r="F2068" s="4" t="s">
        <v>131</v>
      </c>
      <c r="G2068" s="11" t="s">
        <v>132</v>
      </c>
      <c r="H2068" s="6" t="s">
        <v>75</v>
      </c>
      <c r="I2068" s="6" t="s">
        <v>151</v>
      </c>
      <c r="J2068" s="6" t="s">
        <v>41</v>
      </c>
      <c r="K2068" s="6">
        <v>4</v>
      </c>
      <c r="L2068" s="4" t="str">
        <f t="shared" si="128"/>
        <v>0-5</v>
      </c>
      <c r="M2068" s="6" t="s">
        <v>76</v>
      </c>
      <c r="N2068" s="6">
        <v>12</v>
      </c>
      <c r="O2068" s="12" t="s">
        <v>116</v>
      </c>
      <c r="P2068" s="6" t="s">
        <v>84</v>
      </c>
      <c r="R2068" s="7">
        <v>1</v>
      </c>
      <c r="AE2068" s="4">
        <f t="shared" si="129"/>
        <v>7.5</v>
      </c>
      <c r="AF2068" s="8">
        <f t="shared" si="130"/>
        <v>1</v>
      </c>
      <c r="AG2068" s="8">
        <v>8.5500000000000007</v>
      </c>
      <c r="AH2068" s="4">
        <f t="shared" si="131"/>
        <v>2.5000000000000001E-2</v>
      </c>
      <c r="AI2068" s="4">
        <f t="shared" si="131"/>
        <v>0.21375000000000002</v>
      </c>
      <c r="AK2068" s="10">
        <f>Q2068*(0.0156*(2.5^3.13))+R2068*(0.0156*(7.5^3.13))</f>
        <v>8.551973624371902</v>
      </c>
    </row>
    <row r="2069" spans="1:37" ht="12.75" customHeight="1">
      <c r="A2069" s="6">
        <v>155</v>
      </c>
      <c r="B2069" s="6">
        <v>9</v>
      </c>
      <c r="C2069" s="6">
        <v>2</v>
      </c>
      <c r="D2069" s="5">
        <v>39503</v>
      </c>
      <c r="E2069" s="6" t="s">
        <v>73</v>
      </c>
      <c r="F2069" s="4" t="s">
        <v>131</v>
      </c>
      <c r="G2069" s="11" t="s">
        <v>132</v>
      </c>
      <c r="H2069" s="6" t="s">
        <v>75</v>
      </c>
      <c r="I2069" s="6" t="s">
        <v>151</v>
      </c>
      <c r="J2069" s="6" t="s">
        <v>41</v>
      </c>
      <c r="K2069" s="6">
        <v>4</v>
      </c>
      <c r="L2069" s="4" t="str">
        <f t="shared" si="128"/>
        <v>0-5</v>
      </c>
      <c r="M2069" s="6" t="s">
        <v>76</v>
      </c>
      <c r="N2069" s="6">
        <v>13</v>
      </c>
      <c r="O2069" s="4" t="s">
        <v>95</v>
      </c>
      <c r="P2069" s="6" t="s">
        <v>56</v>
      </c>
      <c r="T2069" s="7">
        <v>2</v>
      </c>
      <c r="AE2069" s="4">
        <f t="shared" si="129"/>
        <v>25</v>
      </c>
      <c r="AF2069" s="8">
        <f t="shared" si="130"/>
        <v>2</v>
      </c>
      <c r="AG2069" s="8">
        <v>619.29999999999995</v>
      </c>
      <c r="AH2069" s="4">
        <f t="shared" si="131"/>
        <v>0.05</v>
      </c>
      <c r="AI2069" s="4">
        <f t="shared" si="131"/>
        <v>15.482499999999998</v>
      </c>
      <c r="AK2069" s="10">
        <f>S2069*(0.0204*(15^2.991))+T2069*(0.0204*(25^2.991))+U2069*(0.0204*(35^2.991))</f>
        <v>619.29664753055545</v>
      </c>
    </row>
    <row r="2070" spans="1:37" s="9" customFormat="1" ht="12.75" customHeight="1">
      <c r="A2070" s="6">
        <v>155</v>
      </c>
      <c r="B2070" s="6">
        <v>9</v>
      </c>
      <c r="C2070" s="6">
        <v>2</v>
      </c>
      <c r="D2070" s="5">
        <v>39503</v>
      </c>
      <c r="E2070" s="6" t="s">
        <v>73</v>
      </c>
      <c r="F2070" s="4" t="s">
        <v>131</v>
      </c>
      <c r="G2070" s="11" t="s">
        <v>132</v>
      </c>
      <c r="H2070" s="6" t="s">
        <v>75</v>
      </c>
      <c r="I2070" s="6" t="s">
        <v>151</v>
      </c>
      <c r="J2070" s="6" t="s">
        <v>41</v>
      </c>
      <c r="K2070" s="6">
        <v>4</v>
      </c>
      <c r="L2070" s="4" t="str">
        <f t="shared" si="128"/>
        <v>0-5</v>
      </c>
      <c r="M2070" s="6" t="s">
        <v>76</v>
      </c>
      <c r="N2070" s="6">
        <v>14</v>
      </c>
      <c r="O2070" s="12" t="s">
        <v>71</v>
      </c>
      <c r="P2070" s="6" t="s">
        <v>46</v>
      </c>
      <c r="Q2070" s="7">
        <v>6</v>
      </c>
      <c r="R2070" s="7"/>
      <c r="S2070" s="7"/>
      <c r="T2070" s="7"/>
      <c r="U2070" s="7"/>
      <c r="V2070" s="7"/>
      <c r="W2070" s="7"/>
      <c r="X2070" s="7"/>
      <c r="Y2070" s="7"/>
      <c r="Z2070" s="7"/>
      <c r="AA2070" s="7"/>
      <c r="AB2070" s="7"/>
      <c r="AC2070" s="7"/>
      <c r="AD2070" s="7"/>
      <c r="AE2070" s="4">
        <f t="shared" si="129"/>
        <v>2.5</v>
      </c>
      <c r="AF2070" s="8">
        <f t="shared" si="130"/>
        <v>6</v>
      </c>
      <c r="AG2070" s="8">
        <v>0.83</v>
      </c>
      <c r="AH2070" s="4">
        <f t="shared" si="131"/>
        <v>0.15</v>
      </c>
      <c r="AI2070" s="4">
        <f t="shared" si="131"/>
        <v>2.0749999999999998E-2</v>
      </c>
      <c r="AJ2070" s="4"/>
      <c r="AK2070" s="10">
        <f>Q2070*(0.0089*(2.5^3))+R2070*(0.0089*(7.5^3))</f>
        <v>0.83437500000000009</v>
      </c>
    </row>
    <row r="2071" spans="1:37" ht="12.75" customHeight="1">
      <c r="A2071" s="6">
        <v>155</v>
      </c>
      <c r="B2071" s="6">
        <v>9</v>
      </c>
      <c r="C2071" s="6">
        <v>2</v>
      </c>
      <c r="D2071" s="5">
        <v>39503</v>
      </c>
      <c r="E2071" s="6" t="s">
        <v>73</v>
      </c>
      <c r="F2071" s="4" t="s">
        <v>131</v>
      </c>
      <c r="G2071" s="11" t="s">
        <v>132</v>
      </c>
      <c r="H2071" s="6" t="s">
        <v>75</v>
      </c>
      <c r="I2071" s="6" t="s">
        <v>151</v>
      </c>
      <c r="J2071" s="6" t="s">
        <v>41</v>
      </c>
      <c r="K2071" s="6">
        <v>4</v>
      </c>
      <c r="L2071" s="4" t="str">
        <f t="shared" si="128"/>
        <v>0-5</v>
      </c>
      <c r="M2071" s="6" t="s">
        <v>76</v>
      </c>
      <c r="N2071" s="6">
        <v>15</v>
      </c>
      <c r="O2071" s="12" t="s">
        <v>55</v>
      </c>
      <c r="P2071" s="6" t="s">
        <v>56</v>
      </c>
      <c r="Q2071" s="7">
        <v>6</v>
      </c>
      <c r="AE2071" s="4">
        <f t="shared" si="129"/>
        <v>2.5</v>
      </c>
      <c r="AF2071" s="8">
        <f t="shared" si="130"/>
        <v>6</v>
      </c>
      <c r="AG2071" s="8">
        <v>1.05</v>
      </c>
      <c r="AH2071" s="4">
        <f t="shared" si="131"/>
        <v>0.15</v>
      </c>
      <c r="AI2071" s="4">
        <f t="shared" si="131"/>
        <v>2.6250000000000002E-2</v>
      </c>
      <c r="AJ2071" s="11"/>
      <c r="AK2071" s="10">
        <f>Q2071*(0.0109*(2.5^3.0249))+R2071*(0.0109*(7.5^3.0249))</f>
        <v>1.0454577359319237</v>
      </c>
    </row>
    <row r="2072" spans="1:37" ht="12.75" customHeight="1">
      <c r="A2072" s="6">
        <v>156</v>
      </c>
      <c r="B2072" s="6">
        <v>9</v>
      </c>
      <c r="C2072" s="6">
        <v>1</v>
      </c>
      <c r="D2072" s="5">
        <v>39503</v>
      </c>
      <c r="E2072" s="6" t="s">
        <v>37</v>
      </c>
      <c r="F2072" s="6" t="s">
        <v>126</v>
      </c>
      <c r="G2072" s="12" t="s">
        <v>126</v>
      </c>
      <c r="H2072" s="6" t="s">
        <v>152</v>
      </c>
      <c r="I2072" s="6" t="s">
        <v>40</v>
      </c>
      <c r="J2072" s="6" t="s">
        <v>110</v>
      </c>
      <c r="K2072" s="6">
        <v>27</v>
      </c>
      <c r="L2072" s="4" t="str">
        <f t="shared" si="128"/>
        <v>25-30</v>
      </c>
      <c r="M2072" s="6" t="s">
        <v>42</v>
      </c>
      <c r="N2072" s="6">
        <v>1</v>
      </c>
      <c r="O2072" s="4" t="s">
        <v>68</v>
      </c>
      <c r="P2072" s="6" t="s">
        <v>46</v>
      </c>
      <c r="T2072" s="7">
        <v>16</v>
      </c>
      <c r="AE2072" s="4">
        <f t="shared" si="129"/>
        <v>25</v>
      </c>
      <c r="AF2072" s="8">
        <f t="shared" si="130"/>
        <v>16</v>
      </c>
      <c r="AG2072" s="8">
        <v>2522.38</v>
      </c>
      <c r="AH2072" s="4">
        <f t="shared" si="131"/>
        <v>0.4</v>
      </c>
      <c r="AI2072" s="4">
        <f t="shared" si="131"/>
        <v>63.0595</v>
      </c>
      <c r="AK2072" s="10">
        <f>Q2072*(0.0208*((2.5/1.21)^3))+R2072*(0.0208*((7.5/1.21)^3))+S2072*(0.0208*((15/1.21)^3))+T2072*(0.0079*(25^3.076))+U2072*(0.0079*(35^3.076))</f>
        <v>2522.3801533161563</v>
      </c>
    </row>
    <row r="2073" spans="1:37" ht="12.75" customHeight="1">
      <c r="A2073" s="6">
        <v>156</v>
      </c>
      <c r="B2073" s="6">
        <v>9</v>
      </c>
      <c r="C2073" s="6">
        <v>1</v>
      </c>
      <c r="D2073" s="5">
        <v>39503</v>
      </c>
      <c r="E2073" s="6" t="s">
        <v>37</v>
      </c>
      <c r="F2073" s="6" t="s">
        <v>126</v>
      </c>
      <c r="G2073" s="12" t="s">
        <v>126</v>
      </c>
      <c r="H2073" s="6" t="s">
        <v>152</v>
      </c>
      <c r="I2073" s="6" t="s">
        <v>40</v>
      </c>
      <c r="J2073" s="6" t="s">
        <v>110</v>
      </c>
      <c r="K2073" s="6">
        <v>27</v>
      </c>
      <c r="L2073" s="4" t="str">
        <f t="shared" si="128"/>
        <v>25-30</v>
      </c>
      <c r="M2073" s="6" t="s">
        <v>42</v>
      </c>
      <c r="N2073" s="6">
        <v>2</v>
      </c>
      <c r="O2073" s="4" t="s">
        <v>47</v>
      </c>
      <c r="P2073" s="12" t="s">
        <v>48</v>
      </c>
      <c r="R2073" s="7">
        <v>2</v>
      </c>
      <c r="AE2073" s="4">
        <f t="shared" si="129"/>
        <v>7.5</v>
      </c>
      <c r="AF2073" s="8">
        <f t="shared" si="130"/>
        <v>2</v>
      </c>
      <c r="AG2073" s="8">
        <v>24.68</v>
      </c>
      <c r="AH2073" s="4">
        <f t="shared" si="131"/>
        <v>0.05</v>
      </c>
      <c r="AI2073" s="4">
        <f t="shared" si="131"/>
        <v>0.61699999999999999</v>
      </c>
      <c r="AK2073" s="10">
        <f>Q2073*(0.0251*(2.5^3.076))+R2073*(0.0251*(7.5^3.076))+S2073*(0.0251*(15^3.076))</f>
        <v>24.682671504480933</v>
      </c>
    </row>
    <row r="2074" spans="1:37" ht="12.75" customHeight="1">
      <c r="A2074" s="6">
        <v>156</v>
      </c>
      <c r="B2074" s="6">
        <v>9</v>
      </c>
      <c r="C2074" s="6">
        <v>1</v>
      </c>
      <c r="D2074" s="5">
        <v>39503</v>
      </c>
      <c r="E2074" s="6" t="s">
        <v>37</v>
      </c>
      <c r="F2074" s="6" t="s">
        <v>126</v>
      </c>
      <c r="G2074" s="12" t="s">
        <v>126</v>
      </c>
      <c r="H2074" s="6" t="s">
        <v>152</v>
      </c>
      <c r="I2074" s="6" t="s">
        <v>40</v>
      </c>
      <c r="J2074" s="6" t="s">
        <v>110</v>
      </c>
      <c r="K2074" s="6">
        <v>27</v>
      </c>
      <c r="L2074" s="4" t="str">
        <f t="shared" si="128"/>
        <v>25-30</v>
      </c>
      <c r="M2074" s="6" t="s">
        <v>42</v>
      </c>
      <c r="N2074" s="6">
        <v>3</v>
      </c>
      <c r="O2074" s="4" t="s">
        <v>59</v>
      </c>
      <c r="P2074" s="6" t="s">
        <v>46</v>
      </c>
      <c r="R2074" s="7">
        <v>1</v>
      </c>
      <c r="AE2074" s="4">
        <f t="shared" si="129"/>
        <v>7.5</v>
      </c>
      <c r="AF2074" s="8">
        <f t="shared" si="130"/>
        <v>1</v>
      </c>
      <c r="AG2074" s="8">
        <v>4.5199999999999996</v>
      </c>
      <c r="AH2074" s="4">
        <f t="shared" si="131"/>
        <v>2.5000000000000001E-2</v>
      </c>
      <c r="AI2074" s="4">
        <f t="shared" si="131"/>
        <v>0.11299999999999999</v>
      </c>
      <c r="AK2074" s="10">
        <f>Q2074*(0.0093*(2.5^3.07))+R2074*(0.0093*(7.5^3.07))+S2074*(0.0093*(15^3.07))+T2074*(0.0126*(25^3.0673))</f>
        <v>4.5177378560589574</v>
      </c>
    </row>
    <row r="2075" spans="1:37" ht="12.75" customHeight="1">
      <c r="A2075" s="6">
        <v>156</v>
      </c>
      <c r="B2075" s="6">
        <v>9</v>
      </c>
      <c r="C2075" s="6">
        <v>1</v>
      </c>
      <c r="D2075" s="5">
        <v>39503</v>
      </c>
      <c r="E2075" s="6" t="s">
        <v>37</v>
      </c>
      <c r="F2075" s="6" t="s">
        <v>126</v>
      </c>
      <c r="G2075" s="12" t="s">
        <v>126</v>
      </c>
      <c r="H2075" s="6" t="s">
        <v>152</v>
      </c>
      <c r="I2075" s="6" t="s">
        <v>40</v>
      </c>
      <c r="J2075" s="6" t="s">
        <v>110</v>
      </c>
      <c r="K2075" s="6">
        <v>27</v>
      </c>
      <c r="L2075" s="4" t="str">
        <f t="shared" si="128"/>
        <v>25-30</v>
      </c>
      <c r="M2075" s="6" t="s">
        <v>42</v>
      </c>
      <c r="N2075" s="6">
        <v>4</v>
      </c>
      <c r="O2075" s="6" t="s">
        <v>53</v>
      </c>
      <c r="P2075" s="12" t="s">
        <v>54</v>
      </c>
      <c r="R2075" s="7">
        <v>2</v>
      </c>
      <c r="S2075" s="7">
        <v>2</v>
      </c>
      <c r="AE2075" s="4">
        <f t="shared" si="129"/>
        <v>11.3</v>
      </c>
      <c r="AF2075" s="8">
        <f t="shared" si="130"/>
        <v>4</v>
      </c>
      <c r="AG2075" s="8">
        <v>129</v>
      </c>
      <c r="AH2075" s="4">
        <f t="shared" si="131"/>
        <v>0.1</v>
      </c>
      <c r="AI2075" s="4">
        <f t="shared" si="131"/>
        <v>3.2250000000000001</v>
      </c>
      <c r="AJ2075" s="9"/>
      <c r="AK2075" s="10">
        <f>Q2075*(0.026*(2.5^2.87))+R2075*(0.026*(7.5^2.87))+S2075*(0.0236*((15/1.1)^2.975))+T2075*(0.0236*((25/1.1)^2.975))+U2075*(0.0236*((35/1.1)^2.975))</f>
        <v>128.99889197778765</v>
      </c>
    </row>
    <row r="2076" spans="1:37" ht="12.75" customHeight="1">
      <c r="A2076" s="6">
        <v>156</v>
      </c>
      <c r="B2076" s="6">
        <v>9</v>
      </c>
      <c r="C2076" s="6">
        <v>1</v>
      </c>
      <c r="D2076" s="5">
        <v>39503</v>
      </c>
      <c r="E2076" s="6" t="s">
        <v>37</v>
      </c>
      <c r="F2076" s="6" t="s">
        <v>126</v>
      </c>
      <c r="G2076" s="12" t="s">
        <v>126</v>
      </c>
      <c r="H2076" s="6" t="s">
        <v>152</v>
      </c>
      <c r="I2076" s="6" t="s">
        <v>40</v>
      </c>
      <c r="J2076" s="6" t="s">
        <v>110</v>
      </c>
      <c r="K2076" s="6">
        <v>27</v>
      </c>
      <c r="L2076" s="4" t="str">
        <f t="shared" si="128"/>
        <v>25-30</v>
      </c>
      <c r="M2076" s="6" t="s">
        <v>42</v>
      </c>
      <c r="N2076" s="6">
        <v>5</v>
      </c>
      <c r="O2076" s="4" t="s">
        <v>49</v>
      </c>
      <c r="P2076" s="6" t="s">
        <v>46</v>
      </c>
      <c r="R2076" s="15">
        <v>1</v>
      </c>
      <c r="AE2076" s="4">
        <f t="shared" si="129"/>
        <v>7.5</v>
      </c>
      <c r="AF2076" s="8">
        <f t="shared" si="130"/>
        <v>1</v>
      </c>
      <c r="AG2076" s="8">
        <v>6.09</v>
      </c>
      <c r="AH2076" s="4">
        <f t="shared" si="131"/>
        <v>2.5000000000000001E-2</v>
      </c>
      <c r="AI2076" s="4">
        <f t="shared" si="131"/>
        <v>0.15225</v>
      </c>
      <c r="AK2076" s="10">
        <f>Q2076*(0.007*(2.5^3.39))+R2076*(0.0126*(7.5^3.0673))+S2076*(0.0126*(15^3.0673))+T2076*(0.0126*(25^3.0673))+U2076*(0.0126*(35^3.0673))</f>
        <v>6.0875978967715536</v>
      </c>
    </row>
    <row r="2077" spans="1:37" ht="12.75" customHeight="1">
      <c r="A2077" s="6">
        <v>156</v>
      </c>
      <c r="B2077" s="6">
        <v>9</v>
      </c>
      <c r="C2077" s="6">
        <v>1</v>
      </c>
      <c r="D2077" s="5">
        <v>39503</v>
      </c>
      <c r="E2077" s="6" t="s">
        <v>37</v>
      </c>
      <c r="F2077" s="6" t="s">
        <v>126</v>
      </c>
      <c r="G2077" s="12" t="s">
        <v>126</v>
      </c>
      <c r="H2077" s="6" t="s">
        <v>152</v>
      </c>
      <c r="I2077" s="6" t="s">
        <v>40</v>
      </c>
      <c r="J2077" s="6" t="s">
        <v>110</v>
      </c>
      <c r="K2077" s="6">
        <v>27</v>
      </c>
      <c r="L2077" s="4" t="str">
        <f t="shared" si="128"/>
        <v>25-30</v>
      </c>
      <c r="M2077" s="6" t="s">
        <v>42</v>
      </c>
      <c r="N2077" s="6">
        <v>6</v>
      </c>
      <c r="O2077" s="12" t="s">
        <v>134</v>
      </c>
      <c r="P2077" s="12" t="s">
        <v>56</v>
      </c>
      <c r="T2077" s="7">
        <v>1</v>
      </c>
      <c r="AE2077" s="4">
        <f t="shared" si="129"/>
        <v>25</v>
      </c>
      <c r="AF2077" s="8">
        <f t="shared" si="130"/>
        <v>1</v>
      </c>
      <c r="AG2077" s="8">
        <v>261.42</v>
      </c>
      <c r="AH2077" s="4">
        <f t="shared" si="131"/>
        <v>2.5000000000000001E-2</v>
      </c>
      <c r="AI2077" s="4">
        <f t="shared" si="131"/>
        <v>6.5355000000000008</v>
      </c>
      <c r="AJ2077" s="13"/>
      <c r="AK2077" s="10">
        <f>R2077*(0.0683*(7.5^2.563))+S2077*(0.0683*(15^2.563))+T2077*(0.0683*(25^2.563))</f>
        <v>261.42128550317625</v>
      </c>
    </row>
    <row r="2078" spans="1:37" s="13" customFormat="1" ht="12.75" customHeight="1">
      <c r="A2078" s="6">
        <v>156</v>
      </c>
      <c r="B2078" s="6">
        <v>9</v>
      </c>
      <c r="C2078" s="6">
        <v>1</v>
      </c>
      <c r="D2078" s="5">
        <v>39503</v>
      </c>
      <c r="E2078" s="6" t="s">
        <v>37</v>
      </c>
      <c r="F2078" s="6" t="s">
        <v>126</v>
      </c>
      <c r="G2078" s="12" t="s">
        <v>126</v>
      </c>
      <c r="H2078" s="6" t="s">
        <v>152</v>
      </c>
      <c r="I2078" s="6" t="s">
        <v>40</v>
      </c>
      <c r="J2078" s="6" t="s">
        <v>110</v>
      </c>
      <c r="K2078" s="6">
        <v>27</v>
      </c>
      <c r="L2078" s="4" t="str">
        <f t="shared" si="128"/>
        <v>25-30</v>
      </c>
      <c r="M2078" s="6" t="s">
        <v>42</v>
      </c>
      <c r="N2078" s="6">
        <v>7</v>
      </c>
      <c r="O2078" s="4" t="s">
        <v>52</v>
      </c>
      <c r="P2078" s="6" t="s">
        <v>46</v>
      </c>
      <c r="Q2078" s="7"/>
      <c r="R2078" s="7"/>
      <c r="S2078" s="7">
        <v>1000</v>
      </c>
      <c r="T2078" s="7"/>
      <c r="U2078" s="7"/>
      <c r="V2078" s="7"/>
      <c r="W2078" s="7"/>
      <c r="X2078" s="7"/>
      <c r="Y2078" s="7"/>
      <c r="Z2078" s="7"/>
      <c r="AA2078" s="7"/>
      <c r="AB2078" s="7"/>
      <c r="AC2078" s="7"/>
      <c r="AD2078" s="7"/>
      <c r="AE2078" s="4">
        <f t="shared" si="129"/>
        <v>15</v>
      </c>
      <c r="AF2078" s="8">
        <f t="shared" si="130"/>
        <v>1000</v>
      </c>
      <c r="AG2078" s="8">
        <v>25001.72</v>
      </c>
      <c r="AH2078" s="4">
        <f t="shared" si="131"/>
        <v>25</v>
      </c>
      <c r="AI2078" s="4">
        <f t="shared" si="131"/>
        <v>625.04300000000001</v>
      </c>
      <c r="AJ2078" s="4"/>
      <c r="AK2078" s="10">
        <f>Q2078*(0.01*(((2.5-1.82)/1.15)^3.208))+R2078*(0.01*(((7.5-1.82)/1.15)^3.208))+S2078*(0.01*(((15-1.82)/1.15)^3.208))+T2078*(0.01*(((25-1.82)/1.15)^3.208))</f>
        <v>25001.724441339957</v>
      </c>
    </row>
    <row r="2079" spans="1:37" ht="12.75" customHeight="1">
      <c r="A2079" s="6">
        <v>156</v>
      </c>
      <c r="B2079" s="6">
        <v>9</v>
      </c>
      <c r="C2079" s="6">
        <v>1</v>
      </c>
      <c r="D2079" s="5">
        <v>39503</v>
      </c>
      <c r="E2079" s="6" t="s">
        <v>37</v>
      </c>
      <c r="F2079" s="6" t="s">
        <v>126</v>
      </c>
      <c r="G2079" s="12" t="s">
        <v>126</v>
      </c>
      <c r="H2079" s="6" t="s">
        <v>152</v>
      </c>
      <c r="I2079" s="6" t="s">
        <v>40</v>
      </c>
      <c r="J2079" s="6" t="s">
        <v>110</v>
      </c>
      <c r="K2079" s="6">
        <v>27</v>
      </c>
      <c r="L2079" s="4" t="str">
        <f t="shared" si="128"/>
        <v>25-30</v>
      </c>
      <c r="M2079" s="6" t="s">
        <v>42</v>
      </c>
      <c r="N2079" s="6">
        <v>8</v>
      </c>
      <c r="O2079" s="12" t="s">
        <v>137</v>
      </c>
      <c r="P2079" s="6" t="s">
        <v>46</v>
      </c>
      <c r="S2079" s="7">
        <v>2</v>
      </c>
      <c r="AE2079" s="4">
        <f t="shared" si="129"/>
        <v>15</v>
      </c>
      <c r="AF2079" s="8">
        <f t="shared" si="130"/>
        <v>2</v>
      </c>
      <c r="AG2079" s="8">
        <v>102.05</v>
      </c>
      <c r="AH2079" s="4">
        <f t="shared" si="131"/>
        <v>0.05</v>
      </c>
      <c r="AI2079" s="4">
        <f t="shared" si="131"/>
        <v>2.55125</v>
      </c>
      <c r="AK2079" s="10">
        <f>Q2079*(0.0126*(2.5^3.0673))+R2079*(0.0126*(7.5^3.0673))+S2079*(0.0126*(15^3.0673))+T2079*(0.0126*(25^3.0673))+U2079*(0.0126*(35^3.0673))</f>
        <v>102.05287867926675</v>
      </c>
    </row>
    <row r="2080" spans="1:37" ht="12.75" customHeight="1">
      <c r="A2080" s="6">
        <v>156</v>
      </c>
      <c r="B2080" s="6">
        <v>9</v>
      </c>
      <c r="C2080" s="6">
        <v>1</v>
      </c>
      <c r="D2080" s="5">
        <v>39503</v>
      </c>
      <c r="E2080" s="6" t="s">
        <v>37</v>
      </c>
      <c r="F2080" s="6" t="s">
        <v>126</v>
      </c>
      <c r="G2080" s="12" t="s">
        <v>126</v>
      </c>
      <c r="H2080" s="6" t="s">
        <v>152</v>
      </c>
      <c r="I2080" s="6" t="s">
        <v>40</v>
      </c>
      <c r="J2080" s="6" t="s">
        <v>110</v>
      </c>
      <c r="K2080" s="6">
        <v>27</v>
      </c>
      <c r="L2080" s="4" t="str">
        <f t="shared" si="128"/>
        <v>25-30</v>
      </c>
      <c r="M2080" s="6" t="s">
        <v>42</v>
      </c>
      <c r="N2080" s="6">
        <v>9</v>
      </c>
      <c r="O2080" s="12" t="s">
        <v>138</v>
      </c>
      <c r="P2080" s="12" t="s">
        <v>81</v>
      </c>
      <c r="U2080" s="7">
        <v>1</v>
      </c>
      <c r="AE2080" s="4">
        <f t="shared" si="129"/>
        <v>35</v>
      </c>
      <c r="AF2080" s="8">
        <f t="shared" si="130"/>
        <v>1</v>
      </c>
      <c r="AG2080" s="8">
        <v>630.85</v>
      </c>
      <c r="AH2080" s="4">
        <f t="shared" si="131"/>
        <v>2.5000000000000001E-2</v>
      </c>
      <c r="AI2080" s="4">
        <f t="shared" si="131"/>
        <v>15.77125</v>
      </c>
      <c r="AK2080" s="10">
        <f>Q2080*(0.0139*(2.5^3.016))+R2080*(0.0139*(7.5^3.016))+S2080*(0.0139*(15^3.016))+T2080*(0.0139*(25^3.016))+U2080*(0.0139*(35^3.016))</f>
        <v>630.84697081245338</v>
      </c>
    </row>
    <row r="2081" spans="1:37" ht="12.75" customHeight="1">
      <c r="A2081" s="6">
        <v>156</v>
      </c>
      <c r="B2081" s="6">
        <v>9</v>
      </c>
      <c r="C2081" s="6">
        <v>1</v>
      </c>
      <c r="D2081" s="5">
        <v>39503</v>
      </c>
      <c r="E2081" s="6" t="s">
        <v>37</v>
      </c>
      <c r="F2081" s="6" t="s">
        <v>126</v>
      </c>
      <c r="G2081" s="12" t="s">
        <v>126</v>
      </c>
      <c r="H2081" s="6" t="s">
        <v>152</v>
      </c>
      <c r="I2081" s="6" t="s">
        <v>40</v>
      </c>
      <c r="J2081" s="6" t="s">
        <v>110</v>
      </c>
      <c r="K2081" s="6">
        <v>27</v>
      </c>
      <c r="L2081" s="4" t="str">
        <f t="shared" si="128"/>
        <v>25-30</v>
      </c>
      <c r="M2081" s="6" t="s">
        <v>42</v>
      </c>
      <c r="N2081" s="6">
        <v>10</v>
      </c>
      <c r="O2081" s="4" t="s">
        <v>80</v>
      </c>
      <c r="P2081" s="12" t="s">
        <v>81</v>
      </c>
      <c r="R2081" s="7">
        <v>1</v>
      </c>
      <c r="AE2081" s="4">
        <f t="shared" si="129"/>
        <v>7.5</v>
      </c>
      <c r="AF2081" s="8">
        <f t="shared" si="130"/>
        <v>1</v>
      </c>
      <c r="AG2081" s="8">
        <v>7.85</v>
      </c>
      <c r="AH2081" s="4">
        <f t="shared" si="131"/>
        <v>2.5000000000000001E-2</v>
      </c>
      <c r="AI2081" s="4">
        <f t="shared" si="131"/>
        <v>0.19624999999999998</v>
      </c>
      <c r="AK2081" s="10">
        <f>Q2081*(0.0202*(2.5^2.9595))+R2081*(0.0202*(7.5^2.9595))+S2081*(0.0202*(15^2.9595))+T2081*(0.0202*(25^2.9595))</f>
        <v>7.8540774295436098</v>
      </c>
    </row>
    <row r="2082" spans="1:37" ht="12.75" customHeight="1">
      <c r="A2082" s="6">
        <v>156</v>
      </c>
      <c r="B2082" s="6">
        <v>9</v>
      </c>
      <c r="C2082" s="6">
        <v>1</v>
      </c>
      <c r="D2082" s="5">
        <v>39503</v>
      </c>
      <c r="E2082" s="6" t="s">
        <v>37</v>
      </c>
      <c r="F2082" s="6" t="s">
        <v>126</v>
      </c>
      <c r="G2082" s="12" t="s">
        <v>126</v>
      </c>
      <c r="H2082" s="6" t="s">
        <v>152</v>
      </c>
      <c r="I2082" s="6" t="s">
        <v>40</v>
      </c>
      <c r="J2082" s="6" t="s">
        <v>110</v>
      </c>
      <c r="K2082" s="6">
        <v>27</v>
      </c>
      <c r="L2082" s="4" t="str">
        <f t="shared" si="128"/>
        <v>25-30</v>
      </c>
      <c r="M2082" s="6" t="s">
        <v>42</v>
      </c>
      <c r="N2082" s="6">
        <v>11</v>
      </c>
      <c r="O2082" s="12" t="s">
        <v>122</v>
      </c>
      <c r="P2082" s="6" t="s">
        <v>46</v>
      </c>
      <c r="S2082" s="7">
        <v>2</v>
      </c>
      <c r="AE2082" s="4">
        <f t="shared" si="129"/>
        <v>15</v>
      </c>
      <c r="AF2082" s="8">
        <f t="shared" si="130"/>
        <v>2</v>
      </c>
      <c r="AG2082" s="8">
        <v>101.48</v>
      </c>
      <c r="AH2082" s="4">
        <f t="shared" si="131"/>
        <v>0.05</v>
      </c>
      <c r="AI2082" s="4">
        <f t="shared" si="131"/>
        <v>2.5369999999999999</v>
      </c>
      <c r="AK2082" s="10">
        <f>Q2082*(0.0087*(2.5^3.202))+R2082*(0.0087*(7.5^3.202))+S2082*(0.0087*(15^3.202))+T2082*(0.0087*(25^3.202))</f>
        <v>101.48303799505338</v>
      </c>
    </row>
    <row r="2083" spans="1:37" ht="12.75" customHeight="1">
      <c r="A2083" s="6">
        <v>156</v>
      </c>
      <c r="B2083" s="6">
        <v>9</v>
      </c>
      <c r="C2083" s="6">
        <v>1</v>
      </c>
      <c r="D2083" s="5">
        <v>39503</v>
      </c>
      <c r="E2083" s="6" t="s">
        <v>37</v>
      </c>
      <c r="F2083" s="6" t="s">
        <v>126</v>
      </c>
      <c r="G2083" s="12" t="s">
        <v>126</v>
      </c>
      <c r="H2083" s="6" t="s">
        <v>152</v>
      </c>
      <c r="I2083" s="6" t="s">
        <v>40</v>
      </c>
      <c r="J2083" s="6" t="s">
        <v>110</v>
      </c>
      <c r="K2083" s="6">
        <v>27</v>
      </c>
      <c r="L2083" s="4" t="str">
        <f t="shared" si="128"/>
        <v>25-30</v>
      </c>
      <c r="M2083" s="6" t="s">
        <v>42</v>
      </c>
      <c r="N2083" s="6">
        <v>12</v>
      </c>
      <c r="O2083" s="4" t="s">
        <v>72</v>
      </c>
      <c r="P2083" s="6" t="s">
        <v>46</v>
      </c>
      <c r="Q2083" s="7">
        <v>1</v>
      </c>
      <c r="R2083" s="7">
        <v>1</v>
      </c>
      <c r="AE2083" s="4">
        <f t="shared" si="129"/>
        <v>5</v>
      </c>
      <c r="AF2083" s="8">
        <f t="shared" si="130"/>
        <v>2</v>
      </c>
      <c r="AG2083" s="8">
        <v>6.01</v>
      </c>
      <c r="AH2083" s="4">
        <f t="shared" si="131"/>
        <v>0.05</v>
      </c>
      <c r="AI2083" s="4">
        <f t="shared" si="131"/>
        <v>0.15024999999999999</v>
      </c>
      <c r="AK2083" s="10">
        <f>Q2083*(0.0128*(2.5^3.036))+R2083*(0.0128*(7.5^3.036))+S2083*(0.0128*(15^3.036))</f>
        <v>6.0129604383248036</v>
      </c>
    </row>
    <row r="2084" spans="1:37" ht="12.75" customHeight="1">
      <c r="A2084" s="6">
        <v>157</v>
      </c>
      <c r="B2084" s="6">
        <v>9</v>
      </c>
      <c r="C2084" s="6">
        <v>1</v>
      </c>
      <c r="D2084" s="5">
        <v>39503</v>
      </c>
      <c r="E2084" s="6" t="s">
        <v>37</v>
      </c>
      <c r="F2084" s="6" t="s">
        <v>126</v>
      </c>
      <c r="G2084" s="12" t="s">
        <v>126</v>
      </c>
      <c r="H2084" s="6" t="s">
        <v>152</v>
      </c>
      <c r="I2084" s="6" t="s">
        <v>40</v>
      </c>
      <c r="J2084" s="6" t="s">
        <v>110</v>
      </c>
      <c r="K2084" s="6">
        <v>27</v>
      </c>
      <c r="L2084" s="4" t="str">
        <f t="shared" si="128"/>
        <v>25-30</v>
      </c>
      <c r="M2084" s="6" t="s">
        <v>42</v>
      </c>
      <c r="N2084" s="6">
        <v>1</v>
      </c>
      <c r="O2084" s="4" t="s">
        <v>68</v>
      </c>
      <c r="P2084" s="6" t="s">
        <v>46</v>
      </c>
      <c r="T2084" s="7">
        <v>6</v>
      </c>
      <c r="AE2084" s="4">
        <f t="shared" si="129"/>
        <v>25</v>
      </c>
      <c r="AF2084" s="8">
        <f t="shared" si="130"/>
        <v>6</v>
      </c>
      <c r="AG2084" s="8">
        <v>945.89</v>
      </c>
      <c r="AH2084" s="4">
        <f t="shared" si="131"/>
        <v>0.15</v>
      </c>
      <c r="AI2084" s="4">
        <f t="shared" si="131"/>
        <v>23.64725</v>
      </c>
      <c r="AJ2084" s="9"/>
      <c r="AK2084" s="10">
        <f>Q2084*(0.0208*((2.5/1.21)^3))+R2084*(0.0208*((7.5/1.21)^3))+S2084*(0.0208*((15/1.21)^3))+T2084*(0.0079*(25^3.076))+U2084*(0.0079*(35^3.076))</f>
        <v>945.89255749355857</v>
      </c>
    </row>
    <row r="2085" spans="1:37" ht="12.75" customHeight="1">
      <c r="A2085" s="6">
        <v>157</v>
      </c>
      <c r="B2085" s="6">
        <v>9</v>
      </c>
      <c r="C2085" s="6">
        <v>1</v>
      </c>
      <c r="D2085" s="5">
        <v>39503</v>
      </c>
      <c r="E2085" s="6" t="s">
        <v>37</v>
      </c>
      <c r="F2085" s="6" t="s">
        <v>126</v>
      </c>
      <c r="G2085" s="12" t="s">
        <v>126</v>
      </c>
      <c r="H2085" s="6" t="s">
        <v>152</v>
      </c>
      <c r="I2085" s="6" t="s">
        <v>40</v>
      </c>
      <c r="J2085" s="6" t="s">
        <v>110</v>
      </c>
      <c r="K2085" s="6">
        <v>27</v>
      </c>
      <c r="L2085" s="4" t="str">
        <f t="shared" si="128"/>
        <v>25-30</v>
      </c>
      <c r="M2085" s="6" t="s">
        <v>42</v>
      </c>
      <c r="N2085" s="6">
        <v>2</v>
      </c>
      <c r="O2085" s="4" t="s">
        <v>80</v>
      </c>
      <c r="P2085" s="12" t="s">
        <v>81</v>
      </c>
      <c r="S2085" s="7">
        <v>3</v>
      </c>
      <c r="AE2085" s="4">
        <f t="shared" si="129"/>
        <v>15</v>
      </c>
      <c r="AF2085" s="8">
        <f t="shared" si="130"/>
        <v>3</v>
      </c>
      <c r="AG2085" s="8">
        <v>183.28</v>
      </c>
      <c r="AH2085" s="4">
        <f t="shared" si="131"/>
        <v>7.4999999999999997E-2</v>
      </c>
      <c r="AI2085" s="4">
        <f t="shared" si="131"/>
        <v>4.5819999999999999</v>
      </c>
      <c r="AK2085" s="10">
        <f>Q2085*(0.0202*(2.5^2.9595))+R2085*(0.0202*(7.5^2.9595))+S2085*(0.0202*(15^2.9595))+T2085*(0.0202*(25^2.9595))</f>
        <v>183.27984349908598</v>
      </c>
    </row>
    <row r="2086" spans="1:37" ht="12.75" customHeight="1">
      <c r="A2086" s="6">
        <v>157</v>
      </c>
      <c r="B2086" s="6">
        <v>9</v>
      </c>
      <c r="C2086" s="6">
        <v>1</v>
      </c>
      <c r="D2086" s="5">
        <v>39503</v>
      </c>
      <c r="E2086" s="6" t="s">
        <v>37</v>
      </c>
      <c r="F2086" s="6" t="s">
        <v>126</v>
      </c>
      <c r="G2086" s="12" t="s">
        <v>126</v>
      </c>
      <c r="H2086" s="6" t="s">
        <v>152</v>
      </c>
      <c r="I2086" s="6" t="s">
        <v>40</v>
      </c>
      <c r="J2086" s="6" t="s">
        <v>110</v>
      </c>
      <c r="K2086" s="6">
        <v>27</v>
      </c>
      <c r="L2086" s="4" t="str">
        <f t="shared" si="128"/>
        <v>25-30</v>
      </c>
      <c r="M2086" s="6" t="s">
        <v>42</v>
      </c>
      <c r="N2086" s="6">
        <v>3</v>
      </c>
      <c r="O2086" s="4" t="s">
        <v>49</v>
      </c>
      <c r="P2086" s="6" t="s">
        <v>46</v>
      </c>
      <c r="R2086" s="7">
        <v>1</v>
      </c>
      <c r="AE2086" s="4">
        <f t="shared" si="129"/>
        <v>7.5</v>
      </c>
      <c r="AF2086" s="8">
        <f t="shared" si="130"/>
        <v>1</v>
      </c>
      <c r="AG2086" s="8">
        <v>6.09</v>
      </c>
      <c r="AH2086" s="4">
        <f t="shared" si="131"/>
        <v>2.5000000000000001E-2</v>
      </c>
      <c r="AI2086" s="4">
        <f t="shared" si="131"/>
        <v>0.15225</v>
      </c>
      <c r="AK2086" s="10">
        <f>Q2086*(0.007*(2.5^3.39))+R2086*(0.0126*(7.5^3.0673))+S2086*(0.0126*(15^3.0673))+T2086*(0.0126*(25^3.0673))+U2086*(0.0126*(35^3.0673))</f>
        <v>6.0875978967715536</v>
      </c>
    </row>
    <row r="2087" spans="1:37" ht="12.75" customHeight="1">
      <c r="A2087" s="6">
        <v>157</v>
      </c>
      <c r="B2087" s="6">
        <v>9</v>
      </c>
      <c r="C2087" s="6">
        <v>1</v>
      </c>
      <c r="D2087" s="5">
        <v>39503</v>
      </c>
      <c r="E2087" s="6" t="s">
        <v>37</v>
      </c>
      <c r="F2087" s="6" t="s">
        <v>126</v>
      </c>
      <c r="G2087" s="12" t="s">
        <v>126</v>
      </c>
      <c r="H2087" s="6" t="s">
        <v>152</v>
      </c>
      <c r="I2087" s="6" t="s">
        <v>40</v>
      </c>
      <c r="J2087" s="6" t="s">
        <v>110</v>
      </c>
      <c r="K2087" s="6">
        <v>27</v>
      </c>
      <c r="L2087" s="4" t="str">
        <f t="shared" si="128"/>
        <v>25-30</v>
      </c>
      <c r="M2087" s="6" t="s">
        <v>42</v>
      </c>
      <c r="N2087" s="6">
        <v>4</v>
      </c>
      <c r="O2087" s="4" t="s">
        <v>95</v>
      </c>
      <c r="P2087" s="6" t="s">
        <v>56</v>
      </c>
      <c r="U2087" s="7">
        <v>1</v>
      </c>
      <c r="AE2087" s="4">
        <f t="shared" si="129"/>
        <v>35</v>
      </c>
      <c r="AF2087" s="8">
        <f t="shared" si="130"/>
        <v>1</v>
      </c>
      <c r="AG2087" s="8">
        <v>847.11</v>
      </c>
      <c r="AH2087" s="4">
        <f t="shared" si="131"/>
        <v>2.5000000000000001E-2</v>
      </c>
      <c r="AI2087" s="4">
        <f t="shared" si="131"/>
        <v>21.17775</v>
      </c>
      <c r="AK2087" s="10">
        <f>S2087*(0.0204*(15^2.991))+T2087*(0.0204*(25^2.991))+U2087*(0.0204*(35^2.991))</f>
        <v>847.10586393905476</v>
      </c>
    </row>
    <row r="2088" spans="1:37" ht="12.75" customHeight="1">
      <c r="A2088" s="6">
        <v>157</v>
      </c>
      <c r="B2088" s="6">
        <v>9</v>
      </c>
      <c r="C2088" s="6">
        <v>1</v>
      </c>
      <c r="D2088" s="5">
        <v>39503</v>
      </c>
      <c r="E2088" s="6" t="s">
        <v>37</v>
      </c>
      <c r="F2088" s="6" t="s">
        <v>126</v>
      </c>
      <c r="G2088" s="12" t="s">
        <v>126</v>
      </c>
      <c r="H2088" s="6" t="s">
        <v>152</v>
      </c>
      <c r="I2088" s="6" t="s">
        <v>40</v>
      </c>
      <c r="J2088" s="6" t="s">
        <v>110</v>
      </c>
      <c r="K2088" s="6">
        <v>27</v>
      </c>
      <c r="L2088" s="4" t="str">
        <f t="shared" si="128"/>
        <v>25-30</v>
      </c>
      <c r="M2088" s="6" t="s">
        <v>42</v>
      </c>
      <c r="N2088" s="6">
        <v>5</v>
      </c>
      <c r="O2088" s="11" t="s">
        <v>45</v>
      </c>
      <c r="P2088" s="6" t="s">
        <v>46</v>
      </c>
      <c r="T2088" s="7">
        <v>1</v>
      </c>
      <c r="AE2088" s="4">
        <f t="shared" si="129"/>
        <v>25</v>
      </c>
      <c r="AF2088" s="8">
        <f t="shared" si="130"/>
        <v>1</v>
      </c>
      <c r="AG2088" s="8">
        <v>303.7</v>
      </c>
      <c r="AH2088" s="4">
        <f t="shared" si="131"/>
        <v>2.5000000000000001E-2</v>
      </c>
      <c r="AI2088" s="4">
        <f t="shared" si="131"/>
        <v>7.5924999999999994</v>
      </c>
      <c r="AK2088" s="10">
        <f>Q2088*(0.039*((2.5/1.15)^2.91))+S2088*(0.039*((15/1.15)^2.91))+T2088*(0.039*((25/1.15)^2.91))+U2088*(0.039*((35/1.15)^2.91))</f>
        <v>303.69617132395854</v>
      </c>
    </row>
    <row r="2089" spans="1:37" ht="12.75" customHeight="1">
      <c r="A2089" s="6">
        <v>157</v>
      </c>
      <c r="B2089" s="6">
        <v>9</v>
      </c>
      <c r="C2089" s="6">
        <v>1</v>
      </c>
      <c r="D2089" s="5">
        <v>39503</v>
      </c>
      <c r="E2089" s="6" t="s">
        <v>37</v>
      </c>
      <c r="F2089" s="6" t="s">
        <v>126</v>
      </c>
      <c r="G2089" s="12" t="s">
        <v>126</v>
      </c>
      <c r="H2089" s="6" t="s">
        <v>152</v>
      </c>
      <c r="I2089" s="6" t="s">
        <v>40</v>
      </c>
      <c r="J2089" s="6" t="s">
        <v>110</v>
      </c>
      <c r="K2089" s="6">
        <v>27</v>
      </c>
      <c r="L2089" s="4" t="str">
        <f t="shared" si="128"/>
        <v>25-30</v>
      </c>
      <c r="M2089" s="6" t="s">
        <v>42</v>
      </c>
      <c r="N2089" s="6">
        <v>6</v>
      </c>
      <c r="O2089" s="12" t="s">
        <v>127</v>
      </c>
      <c r="P2089" s="12" t="s">
        <v>46</v>
      </c>
      <c r="T2089" s="7">
        <v>1</v>
      </c>
      <c r="AE2089" s="4">
        <f t="shared" si="129"/>
        <v>25</v>
      </c>
      <c r="AF2089" s="8">
        <f t="shared" si="130"/>
        <v>1</v>
      </c>
      <c r="AG2089" s="8">
        <v>313.25</v>
      </c>
      <c r="AH2089" s="4">
        <f t="shared" si="131"/>
        <v>2.5000000000000001E-2</v>
      </c>
      <c r="AI2089" s="4">
        <f t="shared" si="131"/>
        <v>7.8312499999999998</v>
      </c>
      <c r="AK2089" s="10">
        <f>Q2089*(0.0201*(2.5^2.9992))+R2089*(0.0201*(7.5^2.9992))+S2089*(0.0201*(15^2.9992))+T2089*(0.0201*(25^2.9992))+U2089*(0.0201*(35^2.9992))</f>
        <v>313.25479785250087</v>
      </c>
    </row>
    <row r="2090" spans="1:37" ht="12.75" customHeight="1">
      <c r="A2090" s="6">
        <v>157</v>
      </c>
      <c r="B2090" s="6">
        <v>9</v>
      </c>
      <c r="C2090" s="6">
        <v>1</v>
      </c>
      <c r="D2090" s="5">
        <v>39503</v>
      </c>
      <c r="E2090" s="6" t="s">
        <v>37</v>
      </c>
      <c r="F2090" s="6" t="s">
        <v>126</v>
      </c>
      <c r="G2090" s="12" t="s">
        <v>126</v>
      </c>
      <c r="H2090" s="6" t="s">
        <v>152</v>
      </c>
      <c r="I2090" s="6" t="s">
        <v>40</v>
      </c>
      <c r="J2090" s="6" t="s">
        <v>110</v>
      </c>
      <c r="K2090" s="6">
        <v>27</v>
      </c>
      <c r="L2090" s="4" t="str">
        <f t="shared" si="128"/>
        <v>25-30</v>
      </c>
      <c r="M2090" s="6" t="s">
        <v>42</v>
      </c>
      <c r="N2090" s="6">
        <v>7</v>
      </c>
      <c r="O2090" s="4" t="s">
        <v>59</v>
      </c>
      <c r="P2090" s="6" t="s">
        <v>46</v>
      </c>
      <c r="S2090" s="7">
        <v>1</v>
      </c>
      <c r="AE2090" s="4">
        <f t="shared" si="129"/>
        <v>15</v>
      </c>
      <c r="AF2090" s="8">
        <f t="shared" si="130"/>
        <v>1</v>
      </c>
      <c r="AG2090" s="8">
        <v>37.94</v>
      </c>
      <c r="AH2090" s="4">
        <f t="shared" si="131"/>
        <v>2.5000000000000001E-2</v>
      </c>
      <c r="AI2090" s="4">
        <f t="shared" si="131"/>
        <v>0.9484999999999999</v>
      </c>
      <c r="AK2090" s="10">
        <f>Q2090*(0.0093*(2.5^3.07))+R2090*(0.0093*(7.5^3.07))+S2090*(0.0093*(15^3.07))+T2090*(0.0126*(25^3.0673))</f>
        <v>37.938758397924737</v>
      </c>
    </row>
    <row r="2091" spans="1:37" s="9" customFormat="1" ht="12.75" customHeight="1">
      <c r="A2091" s="6">
        <v>157</v>
      </c>
      <c r="B2091" s="6">
        <v>9</v>
      </c>
      <c r="C2091" s="6">
        <v>1</v>
      </c>
      <c r="D2091" s="5">
        <v>39503</v>
      </c>
      <c r="E2091" s="6" t="s">
        <v>37</v>
      </c>
      <c r="F2091" s="6" t="s">
        <v>126</v>
      </c>
      <c r="G2091" s="12" t="s">
        <v>126</v>
      </c>
      <c r="H2091" s="6" t="s">
        <v>152</v>
      </c>
      <c r="I2091" s="6" t="s">
        <v>40</v>
      </c>
      <c r="J2091" s="6" t="s">
        <v>110</v>
      </c>
      <c r="K2091" s="6">
        <v>27</v>
      </c>
      <c r="L2091" s="4" t="str">
        <f t="shared" si="128"/>
        <v>25-30</v>
      </c>
      <c r="M2091" s="6" t="s">
        <v>42</v>
      </c>
      <c r="N2091" s="6">
        <v>8</v>
      </c>
      <c r="O2091" s="4" t="s">
        <v>77</v>
      </c>
      <c r="P2091" s="6" t="s">
        <v>48</v>
      </c>
      <c r="Q2091" s="7"/>
      <c r="R2091" s="7"/>
      <c r="S2091" s="7"/>
      <c r="T2091" s="7"/>
      <c r="U2091" s="7">
        <v>1</v>
      </c>
      <c r="V2091" s="7"/>
      <c r="W2091" s="7"/>
      <c r="X2091" s="7"/>
      <c r="Y2091" s="7"/>
      <c r="Z2091" s="7"/>
      <c r="AA2091" s="7"/>
      <c r="AB2091" s="7"/>
      <c r="AC2091" s="7"/>
      <c r="AD2091" s="7"/>
      <c r="AE2091" s="4">
        <f t="shared" si="129"/>
        <v>35</v>
      </c>
      <c r="AF2091" s="8">
        <f t="shared" si="130"/>
        <v>1</v>
      </c>
      <c r="AG2091" s="8">
        <v>1107.6199999999999</v>
      </c>
      <c r="AH2091" s="4">
        <f t="shared" si="131"/>
        <v>2.5000000000000001E-2</v>
      </c>
      <c r="AI2091" s="4">
        <f t="shared" si="131"/>
        <v>27.690499999999997</v>
      </c>
      <c r="AJ2091" s="13"/>
      <c r="AK2091" s="10">
        <f>R2091*(0.0428*(7.5^2.858))+S2091*(0.0428*(15^2.858))+T2091*(0.0428*(25^2.858))+U2091*(0.0428*(35^2.858))</f>
        <v>1107.6185990258091</v>
      </c>
    </row>
    <row r="2092" spans="1:37" ht="12.75" customHeight="1">
      <c r="A2092" s="6">
        <v>157</v>
      </c>
      <c r="B2092" s="6">
        <v>9</v>
      </c>
      <c r="C2092" s="6">
        <v>1</v>
      </c>
      <c r="D2092" s="5">
        <v>39503</v>
      </c>
      <c r="E2092" s="6" t="s">
        <v>37</v>
      </c>
      <c r="F2092" s="6" t="s">
        <v>126</v>
      </c>
      <c r="G2092" s="12" t="s">
        <v>126</v>
      </c>
      <c r="H2092" s="6" t="s">
        <v>152</v>
      </c>
      <c r="I2092" s="6" t="s">
        <v>40</v>
      </c>
      <c r="J2092" s="6" t="s">
        <v>110</v>
      </c>
      <c r="K2092" s="6">
        <v>27</v>
      </c>
      <c r="L2092" s="4" t="str">
        <f t="shared" si="128"/>
        <v>25-30</v>
      </c>
      <c r="M2092" s="6" t="s">
        <v>42</v>
      </c>
      <c r="N2092" s="6">
        <v>9</v>
      </c>
      <c r="O2092" s="4" t="s">
        <v>52</v>
      </c>
      <c r="P2092" s="6" t="s">
        <v>46</v>
      </c>
      <c r="S2092" s="24">
        <f>500+200</f>
        <v>700</v>
      </c>
      <c r="AE2092" s="4">
        <f t="shared" si="129"/>
        <v>15</v>
      </c>
      <c r="AF2092" s="8">
        <f t="shared" si="130"/>
        <v>700</v>
      </c>
      <c r="AG2092" s="8">
        <v>17501.21</v>
      </c>
      <c r="AH2092" s="4">
        <f t="shared" si="131"/>
        <v>17.5</v>
      </c>
      <c r="AI2092" s="4">
        <f t="shared" si="131"/>
        <v>437.53024999999997</v>
      </c>
      <c r="AJ2092" s="13"/>
      <c r="AK2092" s="10">
        <f>Q2092*(0.01*(((2.5-1.82)/1.15)^3.208))+R2092*(0.01*(((7.5-1.82)/1.15)^3.208))+S2092*(0.01*(((15-1.82)/1.15)^3.208))+T2092*(0.01*(((25-1.82)/1.15)^3.208))</f>
        <v>17501.207108937968</v>
      </c>
    </row>
    <row r="2093" spans="1:37" ht="12.75" customHeight="1">
      <c r="A2093" s="6">
        <v>157</v>
      </c>
      <c r="B2093" s="6">
        <v>9</v>
      </c>
      <c r="C2093" s="6">
        <v>1</v>
      </c>
      <c r="D2093" s="5">
        <v>39503</v>
      </c>
      <c r="E2093" s="6" t="s">
        <v>37</v>
      </c>
      <c r="F2093" s="6" t="s">
        <v>126</v>
      </c>
      <c r="G2093" s="12" t="s">
        <v>126</v>
      </c>
      <c r="H2093" s="6" t="s">
        <v>152</v>
      </c>
      <c r="I2093" s="6" t="s">
        <v>40</v>
      </c>
      <c r="J2093" s="6" t="s">
        <v>110</v>
      </c>
      <c r="K2093" s="6">
        <v>27</v>
      </c>
      <c r="L2093" s="4" t="str">
        <f t="shared" si="128"/>
        <v>25-30</v>
      </c>
      <c r="M2093" s="6" t="s">
        <v>42</v>
      </c>
      <c r="N2093" s="6">
        <v>10</v>
      </c>
      <c r="O2093" s="4" t="s">
        <v>119</v>
      </c>
      <c r="P2093" s="6" t="s">
        <v>81</v>
      </c>
      <c r="R2093" s="7">
        <v>3</v>
      </c>
      <c r="AE2093" s="4">
        <f t="shared" si="129"/>
        <v>7.5</v>
      </c>
      <c r="AF2093" s="8">
        <f t="shared" si="130"/>
        <v>3</v>
      </c>
      <c r="AG2093" s="8">
        <v>14.91</v>
      </c>
      <c r="AH2093" s="4">
        <f t="shared" si="131"/>
        <v>7.4999999999999997E-2</v>
      </c>
      <c r="AI2093" s="4">
        <f t="shared" si="131"/>
        <v>0.37275000000000003</v>
      </c>
      <c r="AK2093" s="10">
        <f>Q2093*(0.0119*(2.5^2.995))+R2093*(0.0119*(7.5^2.995))+S2093*(0.0119*(15^2.995))</f>
        <v>14.909967608818981</v>
      </c>
    </row>
    <row r="2094" spans="1:37" ht="12.75" customHeight="1">
      <c r="A2094" s="6">
        <v>157</v>
      </c>
      <c r="B2094" s="6">
        <v>9</v>
      </c>
      <c r="C2094" s="6">
        <v>1</v>
      </c>
      <c r="D2094" s="5">
        <v>39503</v>
      </c>
      <c r="E2094" s="6" t="s">
        <v>37</v>
      </c>
      <c r="F2094" s="6" t="s">
        <v>126</v>
      </c>
      <c r="G2094" s="12" t="s">
        <v>126</v>
      </c>
      <c r="H2094" s="6" t="s">
        <v>152</v>
      </c>
      <c r="I2094" s="6" t="s">
        <v>40</v>
      </c>
      <c r="J2094" s="6" t="s">
        <v>110</v>
      </c>
      <c r="K2094" s="6">
        <v>27</v>
      </c>
      <c r="L2094" s="4" t="str">
        <f t="shared" si="128"/>
        <v>25-30</v>
      </c>
      <c r="M2094" s="6" t="s">
        <v>42</v>
      </c>
      <c r="N2094" s="6">
        <v>11</v>
      </c>
      <c r="O2094" s="12" t="s">
        <v>55</v>
      </c>
      <c r="P2094" s="6" t="s">
        <v>56</v>
      </c>
      <c r="Q2094" s="7">
        <v>1</v>
      </c>
      <c r="AE2094" s="4">
        <f t="shared" si="129"/>
        <v>2.5</v>
      </c>
      <c r="AF2094" s="8">
        <f t="shared" si="130"/>
        <v>1</v>
      </c>
      <c r="AG2094" s="8">
        <v>0.17</v>
      </c>
      <c r="AH2094" s="4">
        <f t="shared" si="131"/>
        <v>2.5000000000000001E-2</v>
      </c>
      <c r="AI2094" s="4">
        <f t="shared" si="131"/>
        <v>4.2500000000000003E-3</v>
      </c>
      <c r="AJ2094" s="13"/>
      <c r="AK2094" s="10">
        <f>Q2094*(0.0109*(2.5^3.0249))+R2094*(0.0109*(7.5^3.0249))</f>
        <v>0.17424295598865394</v>
      </c>
    </row>
    <row r="2095" spans="1:37" ht="12.75" customHeight="1">
      <c r="A2095" s="6">
        <v>158</v>
      </c>
      <c r="B2095" s="6">
        <v>9</v>
      </c>
      <c r="C2095" s="6">
        <v>1</v>
      </c>
      <c r="D2095" s="5">
        <v>39503</v>
      </c>
      <c r="E2095" s="6" t="s">
        <v>37</v>
      </c>
      <c r="F2095" s="6" t="s">
        <v>126</v>
      </c>
      <c r="G2095" s="12" t="s">
        <v>126</v>
      </c>
      <c r="H2095" s="6" t="s">
        <v>152</v>
      </c>
      <c r="I2095" s="6" t="s">
        <v>57</v>
      </c>
      <c r="J2095" s="6" t="s">
        <v>110</v>
      </c>
      <c r="K2095" s="6">
        <v>26</v>
      </c>
      <c r="L2095" s="4" t="str">
        <f t="shared" si="128"/>
        <v>25-30</v>
      </c>
      <c r="M2095" s="6" t="s">
        <v>94</v>
      </c>
      <c r="N2095" s="6">
        <v>1</v>
      </c>
      <c r="O2095" s="4" t="s">
        <v>101</v>
      </c>
      <c r="P2095" s="12" t="s">
        <v>46</v>
      </c>
      <c r="T2095" s="7">
        <v>2</v>
      </c>
      <c r="AE2095" s="4">
        <f t="shared" si="129"/>
        <v>25</v>
      </c>
      <c r="AF2095" s="8">
        <f t="shared" si="130"/>
        <v>2</v>
      </c>
      <c r="AG2095" s="8">
        <v>563.1</v>
      </c>
      <c r="AH2095" s="4">
        <f t="shared" si="131"/>
        <v>0.05</v>
      </c>
      <c r="AI2095" s="4">
        <f t="shared" si="131"/>
        <v>14.077500000000001</v>
      </c>
      <c r="AK2095" s="10">
        <f>Q2095*(0.0148*((2.5/1.11359)^3.167))+R2095*(0.0148*((7.5/1.11359)^3.167))+S2095*(0.0148*((15/1.11359)^3.167))+T2095*(0.0148*((25/1.11359)^3.167))+U2095*(0.0148*((35/1.11359)^3.167))</f>
        <v>563.10401339954569</v>
      </c>
    </row>
    <row r="2096" spans="1:37" ht="12.75" customHeight="1">
      <c r="A2096" s="6">
        <v>158</v>
      </c>
      <c r="B2096" s="6">
        <v>9</v>
      </c>
      <c r="C2096" s="6">
        <v>1</v>
      </c>
      <c r="D2096" s="5">
        <v>39503</v>
      </c>
      <c r="E2096" s="6" t="s">
        <v>37</v>
      </c>
      <c r="F2096" s="6" t="s">
        <v>126</v>
      </c>
      <c r="G2096" s="12" t="s">
        <v>126</v>
      </c>
      <c r="H2096" s="6" t="s">
        <v>152</v>
      </c>
      <c r="I2096" s="6" t="s">
        <v>57</v>
      </c>
      <c r="J2096" s="6" t="s">
        <v>110</v>
      </c>
      <c r="K2096" s="6">
        <v>26</v>
      </c>
      <c r="L2096" s="4" t="str">
        <f t="shared" si="128"/>
        <v>25-30</v>
      </c>
      <c r="M2096" s="6" t="s">
        <v>94</v>
      </c>
      <c r="N2096" s="6">
        <v>2</v>
      </c>
      <c r="O2096" s="4" t="s">
        <v>95</v>
      </c>
      <c r="P2096" s="6" t="s">
        <v>56</v>
      </c>
      <c r="U2096" s="7">
        <v>12</v>
      </c>
      <c r="AE2096" s="4">
        <f t="shared" si="129"/>
        <v>35</v>
      </c>
      <c r="AF2096" s="8">
        <f t="shared" si="130"/>
        <v>12</v>
      </c>
      <c r="AG2096" s="8">
        <v>10165.27</v>
      </c>
      <c r="AH2096" s="4">
        <f t="shared" si="131"/>
        <v>0.3</v>
      </c>
      <c r="AI2096" s="4">
        <f t="shared" si="131"/>
        <v>254.13175000000001</v>
      </c>
      <c r="AK2096" s="10">
        <f>S2096*(0.0204*(15^2.991))+T2096*(0.0204*(25^2.991))+U2096*(0.0204*(35^2.991))</f>
        <v>10165.270367268657</v>
      </c>
    </row>
    <row r="2097" spans="1:37" ht="12.75" customHeight="1">
      <c r="A2097" s="6">
        <v>158</v>
      </c>
      <c r="B2097" s="6">
        <v>9</v>
      </c>
      <c r="C2097" s="6">
        <v>1</v>
      </c>
      <c r="D2097" s="5">
        <v>39503</v>
      </c>
      <c r="E2097" s="6" t="s">
        <v>37</v>
      </c>
      <c r="F2097" s="6" t="s">
        <v>126</v>
      </c>
      <c r="G2097" s="12" t="s">
        <v>126</v>
      </c>
      <c r="H2097" s="6" t="s">
        <v>152</v>
      </c>
      <c r="I2097" s="6" t="s">
        <v>57</v>
      </c>
      <c r="J2097" s="6" t="s">
        <v>110</v>
      </c>
      <c r="K2097" s="6">
        <v>26</v>
      </c>
      <c r="L2097" s="4" t="str">
        <f t="shared" si="128"/>
        <v>25-30</v>
      </c>
      <c r="M2097" s="6" t="s">
        <v>94</v>
      </c>
      <c r="N2097" s="6">
        <v>3</v>
      </c>
      <c r="O2097" s="12" t="s">
        <v>137</v>
      </c>
      <c r="P2097" s="6" t="s">
        <v>46</v>
      </c>
      <c r="S2097" s="7">
        <v>1</v>
      </c>
      <c r="AE2097" s="4">
        <f t="shared" si="129"/>
        <v>15</v>
      </c>
      <c r="AF2097" s="8">
        <f t="shared" si="130"/>
        <v>1</v>
      </c>
      <c r="AG2097" s="8">
        <v>51.03</v>
      </c>
      <c r="AH2097" s="4">
        <f t="shared" si="131"/>
        <v>2.5000000000000001E-2</v>
      </c>
      <c r="AI2097" s="4">
        <f t="shared" si="131"/>
        <v>1.2757499999999999</v>
      </c>
      <c r="AK2097" s="10">
        <f>Q2097*(0.0126*(2.5^3.0673))+R2097*(0.0126*(7.5^3.0673))+S2097*(0.0126*(15^3.0673))+T2097*(0.0126*(25^3.0673))+U2097*(0.0126*(35^3.0673))</f>
        <v>51.026439339633377</v>
      </c>
    </row>
    <row r="2098" spans="1:37" s="11" customFormat="1" ht="12.75" customHeight="1">
      <c r="A2098" s="6">
        <v>158</v>
      </c>
      <c r="B2098" s="6">
        <v>9</v>
      </c>
      <c r="C2098" s="6">
        <v>1</v>
      </c>
      <c r="D2098" s="5">
        <v>39503</v>
      </c>
      <c r="E2098" s="6" t="s">
        <v>37</v>
      </c>
      <c r="F2098" s="6" t="s">
        <v>126</v>
      </c>
      <c r="G2098" s="12" t="s">
        <v>126</v>
      </c>
      <c r="H2098" s="6" t="s">
        <v>152</v>
      </c>
      <c r="I2098" s="6" t="s">
        <v>57</v>
      </c>
      <c r="J2098" s="6" t="s">
        <v>110</v>
      </c>
      <c r="K2098" s="6">
        <v>26</v>
      </c>
      <c r="L2098" s="4" t="str">
        <f t="shared" si="128"/>
        <v>25-30</v>
      </c>
      <c r="M2098" s="6" t="s">
        <v>94</v>
      </c>
      <c r="N2098" s="6">
        <v>4</v>
      </c>
      <c r="O2098" s="4" t="s">
        <v>59</v>
      </c>
      <c r="P2098" s="6" t="s">
        <v>46</v>
      </c>
      <c r="Q2098" s="7"/>
      <c r="R2098" s="7">
        <v>2</v>
      </c>
      <c r="S2098" s="7">
        <v>3</v>
      </c>
      <c r="T2098" s="7"/>
      <c r="U2098" s="7"/>
      <c r="V2098" s="7"/>
      <c r="W2098" s="7"/>
      <c r="X2098" s="7"/>
      <c r="Y2098" s="7"/>
      <c r="Z2098" s="7"/>
      <c r="AA2098" s="7"/>
      <c r="AB2098" s="7"/>
      <c r="AC2098" s="7"/>
      <c r="AD2098" s="7"/>
      <c r="AE2098" s="4">
        <f t="shared" si="129"/>
        <v>12</v>
      </c>
      <c r="AF2098" s="8">
        <f t="shared" si="130"/>
        <v>5</v>
      </c>
      <c r="AG2098" s="8">
        <v>122.85</v>
      </c>
      <c r="AH2098" s="4">
        <f t="shared" si="131"/>
        <v>0.125</v>
      </c>
      <c r="AI2098" s="4">
        <f t="shared" si="131"/>
        <v>3.07125</v>
      </c>
      <c r="AJ2098" s="4"/>
      <c r="AK2098" s="10">
        <f>Q2098*(0.0093*(2.5^3.07))+R2098*(0.0093*(7.5^3.07))+S2098*(0.0093*(15^3.07))+T2098*(0.0126*(25^3.0673))</f>
        <v>122.85175090589212</v>
      </c>
    </row>
    <row r="2099" spans="1:37" ht="12.75" customHeight="1">
      <c r="A2099" s="6">
        <v>158</v>
      </c>
      <c r="B2099" s="6">
        <v>9</v>
      </c>
      <c r="C2099" s="6">
        <v>1</v>
      </c>
      <c r="D2099" s="5">
        <v>39503</v>
      </c>
      <c r="E2099" s="6" t="s">
        <v>37</v>
      </c>
      <c r="F2099" s="6" t="s">
        <v>126</v>
      </c>
      <c r="G2099" s="12" t="s">
        <v>126</v>
      </c>
      <c r="H2099" s="6" t="s">
        <v>152</v>
      </c>
      <c r="I2099" s="6" t="s">
        <v>57</v>
      </c>
      <c r="J2099" s="6" t="s">
        <v>110</v>
      </c>
      <c r="K2099" s="6">
        <v>26</v>
      </c>
      <c r="L2099" s="4" t="str">
        <f t="shared" si="128"/>
        <v>25-30</v>
      </c>
      <c r="M2099" s="6" t="s">
        <v>94</v>
      </c>
      <c r="N2099" s="6">
        <v>5</v>
      </c>
      <c r="O2099" s="12" t="s">
        <v>120</v>
      </c>
      <c r="P2099" s="6" t="s">
        <v>54</v>
      </c>
      <c r="U2099" s="7">
        <v>1</v>
      </c>
      <c r="AE2099" s="4">
        <f t="shared" si="129"/>
        <v>35</v>
      </c>
      <c r="AF2099" s="8">
        <f t="shared" si="130"/>
        <v>1</v>
      </c>
      <c r="AG2099" s="8">
        <v>759.68</v>
      </c>
      <c r="AH2099" s="4">
        <f t="shared" si="131"/>
        <v>2.5000000000000001E-2</v>
      </c>
      <c r="AI2099" s="4">
        <f t="shared" si="131"/>
        <v>18.991999999999997</v>
      </c>
      <c r="AK2099" s="10">
        <f>R2099*(0.0162*(7.5^3.0252))+S2099*(0.0162*(15^3.0252))+T2099*(0.0162*(25^3.0252))+U2099*(0.0162*(35^3.0252))+V2099*(0.0162*(45^3.0252))</f>
        <v>759.67819720000477</v>
      </c>
    </row>
    <row r="2100" spans="1:37" ht="12.75" customHeight="1">
      <c r="A2100" s="6">
        <v>158</v>
      </c>
      <c r="B2100" s="6">
        <v>9</v>
      </c>
      <c r="C2100" s="6">
        <v>1</v>
      </c>
      <c r="D2100" s="5">
        <v>39503</v>
      </c>
      <c r="E2100" s="6" t="s">
        <v>37</v>
      </c>
      <c r="F2100" s="6" t="s">
        <v>126</v>
      </c>
      <c r="G2100" s="12" t="s">
        <v>126</v>
      </c>
      <c r="H2100" s="6" t="s">
        <v>152</v>
      </c>
      <c r="I2100" s="6" t="s">
        <v>57</v>
      </c>
      <c r="J2100" s="6" t="s">
        <v>110</v>
      </c>
      <c r="K2100" s="6">
        <v>26</v>
      </c>
      <c r="L2100" s="4" t="str">
        <f t="shared" si="128"/>
        <v>25-30</v>
      </c>
      <c r="M2100" s="6" t="s">
        <v>94</v>
      </c>
      <c r="N2100" s="6">
        <v>6</v>
      </c>
      <c r="O2100" s="4" t="s">
        <v>80</v>
      </c>
      <c r="P2100" s="12" t="s">
        <v>81</v>
      </c>
      <c r="S2100" s="7">
        <v>4</v>
      </c>
      <c r="AE2100" s="4">
        <f t="shared" si="129"/>
        <v>15</v>
      </c>
      <c r="AF2100" s="8">
        <f t="shared" si="130"/>
        <v>4</v>
      </c>
      <c r="AG2100" s="8">
        <v>244.37</v>
      </c>
      <c r="AH2100" s="4">
        <f t="shared" si="131"/>
        <v>0.1</v>
      </c>
      <c r="AI2100" s="4">
        <f t="shared" si="131"/>
        <v>6.1092500000000003</v>
      </c>
      <c r="AK2100" s="10">
        <f>Q2100*(0.0202*(2.5^2.9595))+R2100*(0.0202*(7.5^2.9595))+S2100*(0.0202*(15^2.9595))+T2100*(0.0202*(25^2.9595))</f>
        <v>244.37312466544799</v>
      </c>
    </row>
    <row r="2101" spans="1:37" ht="12.75" customHeight="1">
      <c r="A2101" s="6">
        <v>158</v>
      </c>
      <c r="B2101" s="6">
        <v>9</v>
      </c>
      <c r="C2101" s="6">
        <v>1</v>
      </c>
      <c r="D2101" s="5">
        <v>39503</v>
      </c>
      <c r="E2101" s="6" t="s">
        <v>37</v>
      </c>
      <c r="F2101" s="6" t="s">
        <v>126</v>
      </c>
      <c r="G2101" s="12" t="s">
        <v>126</v>
      </c>
      <c r="H2101" s="6" t="s">
        <v>152</v>
      </c>
      <c r="I2101" s="6" t="s">
        <v>57</v>
      </c>
      <c r="J2101" s="6" t="s">
        <v>110</v>
      </c>
      <c r="K2101" s="6">
        <v>26</v>
      </c>
      <c r="L2101" s="4" t="str">
        <f t="shared" si="128"/>
        <v>25-30</v>
      </c>
      <c r="M2101" s="6" t="s">
        <v>94</v>
      </c>
      <c r="N2101" s="6">
        <v>7</v>
      </c>
      <c r="O2101" s="12" t="s">
        <v>127</v>
      </c>
      <c r="P2101" s="12" t="s">
        <v>46</v>
      </c>
      <c r="S2101" s="15">
        <v>1</v>
      </c>
      <c r="AE2101" s="4">
        <f t="shared" si="129"/>
        <v>15</v>
      </c>
      <c r="AF2101" s="8">
        <f t="shared" si="130"/>
        <v>1</v>
      </c>
      <c r="AG2101" s="8">
        <v>67.69</v>
      </c>
      <c r="AH2101" s="4">
        <f t="shared" si="131"/>
        <v>2.5000000000000001E-2</v>
      </c>
      <c r="AI2101" s="4">
        <f t="shared" si="131"/>
        <v>1.69225</v>
      </c>
      <c r="AK2101" s="10">
        <f>Q2101*(0.0201*(2.5^2.9992))+R2101*(0.0201*(7.5^2.9992))+S2101*(0.0201*(15^2.9992))+T2101*(0.0201*(25^2.9992))+U2101*(0.0201*(35^2.9992))</f>
        <v>67.690693197082425</v>
      </c>
    </row>
    <row r="2102" spans="1:37" ht="12.75" customHeight="1">
      <c r="A2102" s="6">
        <v>158</v>
      </c>
      <c r="B2102" s="6">
        <v>9</v>
      </c>
      <c r="C2102" s="6">
        <v>1</v>
      </c>
      <c r="D2102" s="5">
        <v>39503</v>
      </c>
      <c r="E2102" s="6" t="s">
        <v>37</v>
      </c>
      <c r="F2102" s="6" t="s">
        <v>126</v>
      </c>
      <c r="G2102" s="12" t="s">
        <v>126</v>
      </c>
      <c r="H2102" s="6" t="s">
        <v>152</v>
      </c>
      <c r="I2102" s="6" t="s">
        <v>57</v>
      </c>
      <c r="J2102" s="6" t="s">
        <v>110</v>
      </c>
      <c r="K2102" s="6">
        <v>26</v>
      </c>
      <c r="L2102" s="4" t="str">
        <f t="shared" si="128"/>
        <v>25-30</v>
      </c>
      <c r="M2102" s="6" t="s">
        <v>94</v>
      </c>
      <c r="N2102" s="6">
        <v>8</v>
      </c>
      <c r="O2102" s="12" t="s">
        <v>144</v>
      </c>
      <c r="P2102" s="6" t="s">
        <v>56</v>
      </c>
      <c r="U2102" s="7">
        <v>1</v>
      </c>
      <c r="AE2102" s="4">
        <f t="shared" si="129"/>
        <v>35</v>
      </c>
      <c r="AF2102" s="8">
        <f t="shared" si="130"/>
        <v>1</v>
      </c>
      <c r="AG2102" s="8">
        <v>1320.12</v>
      </c>
      <c r="AH2102" s="4">
        <f t="shared" si="131"/>
        <v>2.5000000000000001E-2</v>
      </c>
      <c r="AI2102" s="4">
        <f t="shared" si="131"/>
        <v>33.003</v>
      </c>
      <c r="AJ2102" s="13"/>
      <c r="AK2102" s="10">
        <f>T2102*(0.0345*(25^2.968))+U2102*(0.0345*(35^2.968))+V2102*(0.0345*(45^2.968))</f>
        <v>1320.1189056426388</v>
      </c>
    </row>
    <row r="2103" spans="1:37" s="17" customFormat="1" ht="12.75" customHeight="1">
      <c r="A2103" s="19">
        <v>158</v>
      </c>
      <c r="B2103" s="19">
        <v>9</v>
      </c>
      <c r="C2103" s="19">
        <v>1</v>
      </c>
      <c r="D2103" s="18">
        <v>39503</v>
      </c>
      <c r="E2103" s="19" t="s">
        <v>37</v>
      </c>
      <c r="F2103" s="19" t="s">
        <v>126</v>
      </c>
      <c r="G2103" s="17" t="s">
        <v>126</v>
      </c>
      <c r="H2103" s="19" t="s">
        <v>152</v>
      </c>
      <c r="I2103" s="19" t="s">
        <v>57</v>
      </c>
      <c r="J2103" s="19" t="s">
        <v>110</v>
      </c>
      <c r="K2103" s="19">
        <v>26</v>
      </c>
      <c r="L2103" s="17" t="str">
        <f t="shared" si="128"/>
        <v>25-30</v>
      </c>
      <c r="M2103" s="19" t="s">
        <v>94</v>
      </c>
      <c r="N2103" s="19">
        <v>9</v>
      </c>
      <c r="O2103" s="19" t="s">
        <v>184</v>
      </c>
      <c r="P2103" s="17" t="s">
        <v>56</v>
      </c>
      <c r="Q2103" s="21"/>
      <c r="R2103" s="21"/>
      <c r="S2103" s="21"/>
      <c r="T2103" s="21"/>
      <c r="U2103" s="37">
        <f>50+25</f>
        <v>75</v>
      </c>
      <c r="V2103" s="21"/>
      <c r="W2103" s="21"/>
      <c r="X2103" s="21"/>
      <c r="Y2103" s="21"/>
      <c r="Z2103" s="21"/>
      <c r="AA2103" s="21"/>
      <c r="AB2103" s="21"/>
      <c r="AC2103" s="21"/>
      <c r="AD2103" s="21"/>
      <c r="AE2103" s="17">
        <f t="shared" si="129"/>
        <v>35</v>
      </c>
      <c r="AF2103" s="22">
        <f t="shared" si="130"/>
        <v>75</v>
      </c>
      <c r="AG2103" s="22">
        <v>82889.34</v>
      </c>
      <c r="AH2103" s="17">
        <f t="shared" si="131"/>
        <v>1.875</v>
      </c>
      <c r="AI2103" s="17">
        <f t="shared" si="131"/>
        <v>2072.2334999999998</v>
      </c>
      <c r="AK2103" s="23">
        <f>U2103*(0.0927*((35/1.06)^2.684))</f>
        <v>82889.340875701047</v>
      </c>
    </row>
    <row r="2104" spans="1:37" ht="12.75" customHeight="1">
      <c r="A2104" s="6">
        <v>158</v>
      </c>
      <c r="B2104" s="6">
        <v>9</v>
      </c>
      <c r="C2104" s="6">
        <v>1</v>
      </c>
      <c r="D2104" s="5">
        <v>39503</v>
      </c>
      <c r="E2104" s="6" t="s">
        <v>37</v>
      </c>
      <c r="F2104" s="6" t="s">
        <v>126</v>
      </c>
      <c r="G2104" s="12" t="s">
        <v>126</v>
      </c>
      <c r="H2104" s="6" t="s">
        <v>152</v>
      </c>
      <c r="I2104" s="6" t="s">
        <v>57</v>
      </c>
      <c r="J2104" s="6" t="s">
        <v>110</v>
      </c>
      <c r="K2104" s="6">
        <v>26</v>
      </c>
      <c r="L2104" s="4" t="str">
        <f t="shared" si="128"/>
        <v>25-30</v>
      </c>
      <c r="M2104" s="6" t="s">
        <v>94</v>
      </c>
      <c r="N2104" s="6">
        <v>10</v>
      </c>
      <c r="O2104" s="4" t="s">
        <v>105</v>
      </c>
      <c r="P2104" s="12" t="s">
        <v>46</v>
      </c>
      <c r="T2104" s="7">
        <v>1</v>
      </c>
      <c r="AE2104" s="4">
        <f t="shared" si="129"/>
        <v>25</v>
      </c>
      <c r="AF2104" s="8">
        <f t="shared" si="130"/>
        <v>1</v>
      </c>
      <c r="AG2104" s="8">
        <v>250.61</v>
      </c>
      <c r="AH2104" s="4">
        <f t="shared" si="131"/>
        <v>2.5000000000000001E-2</v>
      </c>
      <c r="AI2104" s="4">
        <f t="shared" si="131"/>
        <v>6.26525</v>
      </c>
      <c r="AK2104" s="10">
        <f>S2104*(0.0168*(15^2.9856))+T2104*(0.0168*(25^2.9856))</f>
        <v>250.61033187249495</v>
      </c>
    </row>
    <row r="2105" spans="1:37" ht="12.75" customHeight="1">
      <c r="A2105" s="6">
        <v>158</v>
      </c>
      <c r="B2105" s="6">
        <v>9</v>
      </c>
      <c r="C2105" s="6">
        <v>1</v>
      </c>
      <c r="D2105" s="5">
        <v>39503</v>
      </c>
      <c r="E2105" s="6" t="s">
        <v>37</v>
      </c>
      <c r="F2105" s="6" t="s">
        <v>126</v>
      </c>
      <c r="G2105" s="12" t="s">
        <v>126</v>
      </c>
      <c r="H2105" s="6" t="s">
        <v>152</v>
      </c>
      <c r="I2105" s="6" t="s">
        <v>57</v>
      </c>
      <c r="J2105" s="6" t="s">
        <v>110</v>
      </c>
      <c r="K2105" s="6">
        <v>26</v>
      </c>
      <c r="L2105" s="4" t="str">
        <f t="shared" si="128"/>
        <v>25-30</v>
      </c>
      <c r="M2105" s="6" t="s">
        <v>94</v>
      </c>
      <c r="N2105" s="6">
        <v>11</v>
      </c>
      <c r="O2105" s="12" t="s">
        <v>134</v>
      </c>
      <c r="P2105" s="12" t="s">
        <v>56</v>
      </c>
      <c r="T2105" s="7">
        <v>2</v>
      </c>
      <c r="AE2105" s="4">
        <f t="shared" si="129"/>
        <v>25</v>
      </c>
      <c r="AF2105" s="8">
        <f t="shared" si="130"/>
        <v>2</v>
      </c>
      <c r="AG2105" s="8">
        <v>522.84</v>
      </c>
      <c r="AH2105" s="4">
        <f t="shared" si="131"/>
        <v>0.05</v>
      </c>
      <c r="AI2105" s="4">
        <f t="shared" si="131"/>
        <v>13.071000000000002</v>
      </c>
      <c r="AK2105" s="10">
        <f>R2105*(0.0683*(7.5^2.563))+S2105*(0.0683*(15^2.563))+T2105*(0.0683*(25^2.563))</f>
        <v>522.8425710063525</v>
      </c>
    </row>
    <row r="2106" spans="1:37" ht="12.75" customHeight="1">
      <c r="A2106" s="6">
        <v>158</v>
      </c>
      <c r="B2106" s="6">
        <v>9</v>
      </c>
      <c r="C2106" s="6">
        <v>1</v>
      </c>
      <c r="D2106" s="5">
        <v>39503</v>
      </c>
      <c r="E2106" s="6" t="s">
        <v>37</v>
      </c>
      <c r="F2106" s="6" t="s">
        <v>126</v>
      </c>
      <c r="G2106" s="12" t="s">
        <v>126</v>
      </c>
      <c r="H2106" s="6" t="s">
        <v>152</v>
      </c>
      <c r="I2106" s="6" t="s">
        <v>57</v>
      </c>
      <c r="J2106" s="6" t="s">
        <v>110</v>
      </c>
      <c r="K2106" s="6">
        <v>26</v>
      </c>
      <c r="L2106" s="4" t="str">
        <f t="shared" si="128"/>
        <v>25-30</v>
      </c>
      <c r="M2106" s="6" t="s">
        <v>94</v>
      </c>
      <c r="N2106" s="6">
        <v>12</v>
      </c>
      <c r="O2106" s="4" t="s">
        <v>83</v>
      </c>
      <c r="P2106" s="6" t="s">
        <v>84</v>
      </c>
      <c r="R2106" s="7">
        <v>2</v>
      </c>
      <c r="AE2106" s="4">
        <f t="shared" si="129"/>
        <v>7.5</v>
      </c>
      <c r="AF2106" s="8">
        <f t="shared" si="130"/>
        <v>2</v>
      </c>
      <c r="AG2106" s="8">
        <v>24.61</v>
      </c>
      <c r="AH2106" s="4">
        <f t="shared" si="131"/>
        <v>0.05</v>
      </c>
      <c r="AI2106" s="4">
        <f t="shared" si="131"/>
        <v>0.61524999999999996</v>
      </c>
      <c r="AK2106" s="10">
        <f>Q2106*(0.0349*(2.5^2.9109))+R2106*(0.0349*(7.5^2.9109))+S2106*(0.0349*(15^2.9109))</f>
        <v>24.60771307139456</v>
      </c>
    </row>
    <row r="2107" spans="1:37" ht="12.75" customHeight="1">
      <c r="A2107" s="6">
        <v>158</v>
      </c>
      <c r="B2107" s="6">
        <v>9</v>
      </c>
      <c r="C2107" s="6">
        <v>1</v>
      </c>
      <c r="D2107" s="5">
        <v>39503</v>
      </c>
      <c r="E2107" s="6" t="s">
        <v>37</v>
      </c>
      <c r="F2107" s="6" t="s">
        <v>126</v>
      </c>
      <c r="G2107" s="12" t="s">
        <v>126</v>
      </c>
      <c r="H2107" s="6" t="s">
        <v>152</v>
      </c>
      <c r="I2107" s="6" t="s">
        <v>57</v>
      </c>
      <c r="J2107" s="6" t="s">
        <v>110</v>
      </c>
      <c r="K2107" s="6">
        <v>26</v>
      </c>
      <c r="L2107" s="4" t="str">
        <f t="shared" si="128"/>
        <v>25-30</v>
      </c>
      <c r="M2107" s="6" t="s">
        <v>94</v>
      </c>
      <c r="N2107" s="6">
        <v>13</v>
      </c>
      <c r="O2107" s="4" t="s">
        <v>58</v>
      </c>
      <c r="P2107" s="12" t="s">
        <v>46</v>
      </c>
      <c r="R2107" s="7">
        <v>1</v>
      </c>
      <c r="AE2107" s="4">
        <f t="shared" si="129"/>
        <v>7.5</v>
      </c>
      <c r="AF2107" s="8">
        <f t="shared" si="130"/>
        <v>1</v>
      </c>
      <c r="AG2107" s="8">
        <v>5.35</v>
      </c>
      <c r="AH2107" s="4">
        <f t="shared" si="131"/>
        <v>2.5000000000000001E-2</v>
      </c>
      <c r="AI2107" s="4">
        <f t="shared" si="131"/>
        <v>0.13374999999999998</v>
      </c>
      <c r="AK2107" s="10">
        <f>Q2107*(0.0145*((2.5/1.08175)^3.053))+R2107*(0.0145*((7.5/1.08175)^3.053))+S2107*(0.0145*((15/1.08175)^3.053))+T2107*(0.0145*((25/1.08175)^3.053))+U2107*(0.0145*((35/1.08175)^3.053))+V2107*(0.0145*((45/1.08175)^3.053))+W2107*(0.0145*((55/1.08175)^3.053))</f>
        <v>5.3547672905998889</v>
      </c>
    </row>
    <row r="2108" spans="1:37" ht="12.75" customHeight="1">
      <c r="A2108" s="6">
        <v>158</v>
      </c>
      <c r="B2108" s="6">
        <v>9</v>
      </c>
      <c r="C2108" s="6">
        <v>1</v>
      </c>
      <c r="D2108" s="5">
        <v>39503</v>
      </c>
      <c r="E2108" s="6" t="s">
        <v>37</v>
      </c>
      <c r="F2108" s="6" t="s">
        <v>126</v>
      </c>
      <c r="G2108" s="12" t="s">
        <v>126</v>
      </c>
      <c r="H2108" s="6" t="s">
        <v>152</v>
      </c>
      <c r="I2108" s="6" t="s">
        <v>57</v>
      </c>
      <c r="J2108" s="6" t="s">
        <v>110</v>
      </c>
      <c r="K2108" s="6">
        <v>26</v>
      </c>
      <c r="L2108" s="4" t="str">
        <f t="shared" si="128"/>
        <v>25-30</v>
      </c>
      <c r="M2108" s="6" t="s">
        <v>94</v>
      </c>
      <c r="N2108" s="6">
        <v>14</v>
      </c>
      <c r="O2108" s="4" t="s">
        <v>98</v>
      </c>
      <c r="P2108" s="6" t="s">
        <v>81</v>
      </c>
      <c r="T2108" s="7">
        <v>1</v>
      </c>
      <c r="AE2108" s="4">
        <f t="shared" si="129"/>
        <v>25</v>
      </c>
      <c r="AF2108" s="8">
        <f t="shared" si="130"/>
        <v>1</v>
      </c>
      <c r="AG2108" s="8">
        <v>162.59</v>
      </c>
      <c r="AH2108" s="4">
        <f t="shared" si="131"/>
        <v>2.5000000000000001E-2</v>
      </c>
      <c r="AI2108" s="4">
        <f t="shared" si="131"/>
        <v>4.0647500000000001</v>
      </c>
      <c r="AK2108" s="10">
        <f>R2108*(0.0135*((7.5/1.14)^3.043))+S2108*(0.0135*((15/1.14)^3.043))+T2108*(0.0135*((25/1.14)^3.043))+U2108*(0.0135*((35/1.14)^3.043))+V2108*(0.0135*((45/1.14)^3.043))</f>
        <v>162.59371431765388</v>
      </c>
    </row>
    <row r="2109" spans="1:37" ht="12.75" customHeight="1">
      <c r="A2109" s="6">
        <v>158</v>
      </c>
      <c r="B2109" s="6">
        <v>9</v>
      </c>
      <c r="C2109" s="6">
        <v>1</v>
      </c>
      <c r="D2109" s="5">
        <v>39503</v>
      </c>
      <c r="E2109" s="6" t="s">
        <v>37</v>
      </c>
      <c r="F2109" s="6" t="s">
        <v>126</v>
      </c>
      <c r="G2109" s="12" t="s">
        <v>126</v>
      </c>
      <c r="H2109" s="6" t="s">
        <v>152</v>
      </c>
      <c r="I2109" s="6" t="s">
        <v>57</v>
      </c>
      <c r="J2109" s="6" t="s">
        <v>110</v>
      </c>
      <c r="K2109" s="6">
        <v>26</v>
      </c>
      <c r="L2109" s="4" t="str">
        <f t="shared" si="128"/>
        <v>25-30</v>
      </c>
      <c r="M2109" s="6" t="s">
        <v>94</v>
      </c>
      <c r="N2109" s="6">
        <v>15</v>
      </c>
      <c r="O2109" s="4" t="s">
        <v>89</v>
      </c>
      <c r="P2109" s="4" t="s">
        <v>56</v>
      </c>
      <c r="S2109" s="7">
        <v>1</v>
      </c>
      <c r="AE2109" s="4">
        <f t="shared" si="129"/>
        <v>15</v>
      </c>
      <c r="AF2109" s="8">
        <f t="shared" si="130"/>
        <v>1</v>
      </c>
      <c r="AG2109" s="8">
        <v>72.010000000000005</v>
      </c>
      <c r="AH2109" s="4">
        <f t="shared" si="131"/>
        <v>2.5000000000000001E-2</v>
      </c>
      <c r="AI2109" s="4">
        <f t="shared" si="131"/>
        <v>1.8002500000000001</v>
      </c>
      <c r="AK2109" s="10">
        <f>R2109*(0.0246*(7.5^2.85))+S2109*(0.0227*((15/1.13204)^3.12))+T2109*(0.0227*((25/1.13204)^3.12))</f>
        <v>72.008183380890259</v>
      </c>
    </row>
    <row r="2110" spans="1:37" ht="12.75" customHeight="1">
      <c r="A2110" s="6">
        <v>158</v>
      </c>
      <c r="B2110" s="6">
        <v>9</v>
      </c>
      <c r="C2110" s="6">
        <v>1</v>
      </c>
      <c r="D2110" s="5">
        <v>39503</v>
      </c>
      <c r="E2110" s="6" t="s">
        <v>37</v>
      </c>
      <c r="F2110" s="6" t="s">
        <v>126</v>
      </c>
      <c r="G2110" s="12" t="s">
        <v>126</v>
      </c>
      <c r="H2110" s="6" t="s">
        <v>152</v>
      </c>
      <c r="I2110" s="6" t="s">
        <v>57</v>
      </c>
      <c r="J2110" s="6" t="s">
        <v>110</v>
      </c>
      <c r="K2110" s="6">
        <v>26</v>
      </c>
      <c r="L2110" s="4" t="str">
        <f t="shared" si="128"/>
        <v>25-30</v>
      </c>
      <c r="M2110" s="6" t="s">
        <v>94</v>
      </c>
      <c r="N2110" s="6">
        <v>16</v>
      </c>
      <c r="O2110" s="4" t="s">
        <v>106</v>
      </c>
      <c r="P2110" s="6" t="s">
        <v>81</v>
      </c>
      <c r="S2110" s="7">
        <v>3</v>
      </c>
      <c r="AE2110" s="4">
        <f t="shared" si="129"/>
        <v>15</v>
      </c>
      <c r="AF2110" s="8">
        <f t="shared" si="130"/>
        <v>3</v>
      </c>
      <c r="AG2110" s="8">
        <v>299.82</v>
      </c>
      <c r="AH2110" s="4">
        <f t="shared" si="131"/>
        <v>7.4999999999999997E-2</v>
      </c>
      <c r="AI2110" s="4">
        <f t="shared" si="131"/>
        <v>7.4954999999999998</v>
      </c>
      <c r="AK2110" s="10">
        <f>R2110*(0.111*((7.5*0.813)^2.72))+S2110*(0.111*((15*0.813)^2.72))+T2110*(0.111*((25*0.813)^2.72))+U2110*(0.111*((35*0.813)^2.72))</f>
        <v>299.81871753791819</v>
      </c>
    </row>
    <row r="2111" spans="1:37" ht="12.75" customHeight="1">
      <c r="A2111" s="6">
        <v>158</v>
      </c>
      <c r="B2111" s="6">
        <v>9</v>
      </c>
      <c r="C2111" s="6">
        <v>1</v>
      </c>
      <c r="D2111" s="5">
        <v>39503</v>
      </c>
      <c r="E2111" s="6" t="s">
        <v>37</v>
      </c>
      <c r="F2111" s="6" t="s">
        <v>126</v>
      </c>
      <c r="G2111" s="12" t="s">
        <v>126</v>
      </c>
      <c r="H2111" s="6" t="s">
        <v>152</v>
      </c>
      <c r="I2111" s="6" t="s">
        <v>57</v>
      </c>
      <c r="J2111" s="6" t="s">
        <v>110</v>
      </c>
      <c r="K2111" s="6">
        <v>26</v>
      </c>
      <c r="L2111" s="4" t="str">
        <f t="shared" si="128"/>
        <v>25-30</v>
      </c>
      <c r="M2111" s="6" t="s">
        <v>94</v>
      </c>
      <c r="N2111" s="6">
        <v>17</v>
      </c>
      <c r="O2111" s="12" t="s">
        <v>129</v>
      </c>
      <c r="P2111" s="6" t="s">
        <v>63</v>
      </c>
      <c r="S2111" s="7">
        <v>1</v>
      </c>
      <c r="AE2111" s="4">
        <f t="shared" si="129"/>
        <v>15</v>
      </c>
      <c r="AF2111" s="8">
        <f t="shared" si="130"/>
        <v>1</v>
      </c>
      <c r="AG2111" s="8">
        <v>36.119999999999997</v>
      </c>
      <c r="AH2111" s="4">
        <f t="shared" si="131"/>
        <v>2.5000000000000001E-2</v>
      </c>
      <c r="AI2111" s="4">
        <f t="shared" si="131"/>
        <v>0.90299999999999991</v>
      </c>
      <c r="AK2111" s="10">
        <f>S2111*(0.0105*(15^3.007))+T2111*(0.0105*(25^3.007))</f>
        <v>36.115673240178793</v>
      </c>
    </row>
    <row r="2112" spans="1:37" ht="12.75" customHeight="1">
      <c r="A2112" s="6">
        <v>158</v>
      </c>
      <c r="B2112" s="6">
        <v>9</v>
      </c>
      <c r="C2112" s="6">
        <v>1</v>
      </c>
      <c r="D2112" s="5">
        <v>39503</v>
      </c>
      <c r="E2112" s="6" t="s">
        <v>37</v>
      </c>
      <c r="F2112" s="6" t="s">
        <v>126</v>
      </c>
      <c r="G2112" s="12" t="s">
        <v>126</v>
      </c>
      <c r="H2112" s="6" t="s">
        <v>152</v>
      </c>
      <c r="I2112" s="6" t="s">
        <v>57</v>
      </c>
      <c r="J2112" s="6" t="s">
        <v>110</v>
      </c>
      <c r="K2112" s="6">
        <v>26</v>
      </c>
      <c r="L2112" s="4" t="str">
        <f t="shared" si="128"/>
        <v>25-30</v>
      </c>
      <c r="M2112" s="6" t="s">
        <v>94</v>
      </c>
      <c r="N2112" s="6">
        <v>18</v>
      </c>
      <c r="O2112" s="4" t="s">
        <v>62</v>
      </c>
      <c r="P2112" s="12" t="s">
        <v>63</v>
      </c>
      <c r="S2112" s="15">
        <v>1</v>
      </c>
      <c r="AE2112" s="4">
        <f t="shared" si="129"/>
        <v>15</v>
      </c>
      <c r="AF2112" s="8">
        <f t="shared" si="130"/>
        <v>1</v>
      </c>
      <c r="AG2112" s="8">
        <v>54.41</v>
      </c>
      <c r="AH2112" s="4">
        <f t="shared" si="131"/>
        <v>2.5000000000000001E-2</v>
      </c>
      <c r="AI2112" s="4">
        <f t="shared" si="131"/>
        <v>1.36025</v>
      </c>
      <c r="AK2112" s="10">
        <f>R2112*(0.0114*(7.5^3.128))+S2112*(0.0114*(15^3.128))+T2112*(0.0114*(25^3.128))+U2112*(0.0114*(35^3.128))</f>
        <v>54.414959423729201</v>
      </c>
    </row>
    <row r="2113" spans="1:37" ht="12.75" customHeight="1">
      <c r="A2113" s="6">
        <v>158</v>
      </c>
      <c r="B2113" s="6">
        <v>9</v>
      </c>
      <c r="C2113" s="6">
        <v>1</v>
      </c>
      <c r="D2113" s="5">
        <v>39503</v>
      </c>
      <c r="E2113" s="6" t="s">
        <v>37</v>
      </c>
      <c r="F2113" s="6" t="s">
        <v>126</v>
      </c>
      <c r="G2113" s="12" t="s">
        <v>126</v>
      </c>
      <c r="H2113" s="6" t="s">
        <v>152</v>
      </c>
      <c r="I2113" s="6" t="s">
        <v>57</v>
      </c>
      <c r="J2113" s="6" t="s">
        <v>110</v>
      </c>
      <c r="K2113" s="6">
        <v>26</v>
      </c>
      <c r="L2113" s="4" t="str">
        <f t="shared" si="128"/>
        <v>25-30</v>
      </c>
      <c r="M2113" s="6" t="s">
        <v>94</v>
      </c>
      <c r="N2113" s="6">
        <v>19</v>
      </c>
      <c r="O2113" s="6" t="s">
        <v>53</v>
      </c>
      <c r="P2113" s="12" t="s">
        <v>54</v>
      </c>
      <c r="S2113" s="15">
        <v>1</v>
      </c>
      <c r="T2113" s="7">
        <v>1</v>
      </c>
      <c r="AE2113" s="4">
        <f t="shared" si="129"/>
        <v>20</v>
      </c>
      <c r="AF2113" s="8">
        <f t="shared" si="130"/>
        <v>2</v>
      </c>
      <c r="AG2113" s="8">
        <v>312.29000000000002</v>
      </c>
      <c r="AH2113" s="4">
        <f t="shared" si="131"/>
        <v>0.05</v>
      </c>
      <c r="AI2113" s="4">
        <f t="shared" si="131"/>
        <v>7.8072500000000007</v>
      </c>
      <c r="AK2113" s="10">
        <f>Q2113*(0.026*(2.5^2.87))+R2113*(0.026*(7.5^2.87))+S2113*(0.0236*((15/1.1)^2.975))+T2113*(0.0236*((25/1.1)^2.975))+U2113*(0.0236*((35/1.1)^2.975))</f>
        <v>312.29442863667009</v>
      </c>
    </row>
    <row r="2114" spans="1:37" ht="12.75" customHeight="1">
      <c r="A2114" s="6">
        <v>158</v>
      </c>
      <c r="B2114" s="6">
        <v>9</v>
      </c>
      <c r="C2114" s="6">
        <v>1</v>
      </c>
      <c r="D2114" s="5">
        <v>39503</v>
      </c>
      <c r="E2114" s="6" t="s">
        <v>37</v>
      </c>
      <c r="F2114" s="6" t="s">
        <v>126</v>
      </c>
      <c r="G2114" s="12" t="s">
        <v>126</v>
      </c>
      <c r="H2114" s="6" t="s">
        <v>152</v>
      </c>
      <c r="I2114" s="6" t="s">
        <v>57</v>
      </c>
      <c r="J2114" s="6" t="s">
        <v>110</v>
      </c>
      <c r="K2114" s="6">
        <v>26</v>
      </c>
      <c r="L2114" s="4" t="str">
        <f t="shared" ref="L2114:L2177" si="132">IF(K2114&lt;=5,"0-5",IF(K2114&lt;=10,"5-10",IF(K2114&lt;=15,"10-15",IF(K2114&lt;=20,"15-20",IF(K2114&lt;=25,"20-25",IF(K2114&lt;=30,"25-30",IF(K2114&lt;=35,"30-35","35-40")))))))</f>
        <v>25-30</v>
      </c>
      <c r="M2114" s="6" t="s">
        <v>94</v>
      </c>
      <c r="N2114" s="6">
        <v>20</v>
      </c>
      <c r="O2114" s="4" t="s">
        <v>77</v>
      </c>
      <c r="P2114" s="6" t="s">
        <v>48</v>
      </c>
      <c r="T2114" s="7">
        <v>2</v>
      </c>
      <c r="U2114" s="7">
        <v>1</v>
      </c>
      <c r="AE2114" s="4">
        <f t="shared" ref="AE2114:AE2177" si="133">ROUND(((Q2114*2.5)+(R2114*7.5)+(S2114*15)+(T2114*25)+(U2114*35)+(V2114*45)+(W2114*55)+(X2114*65)+(Y2114*75)+(Z2114*85)+(AA2114*95)+(AB2114*105)+(AC2114*115)+(AD2114*195))/(SUM(Q2114:AD2114)),1)</f>
        <v>28.3</v>
      </c>
      <c r="AF2114" s="8">
        <f t="shared" ref="AF2114:AF2177" si="134">SUM(Q2114:AD2114)</f>
        <v>3</v>
      </c>
      <c r="AG2114" s="8">
        <v>1954.43</v>
      </c>
      <c r="AH2114" s="4">
        <f t="shared" ref="AH2114:AI2177" si="135">AF2114/40</f>
        <v>7.4999999999999997E-2</v>
      </c>
      <c r="AI2114" s="4">
        <f t="shared" si="135"/>
        <v>48.860750000000003</v>
      </c>
      <c r="AK2114" s="10">
        <f>R2114*(0.0428*(7.5^2.858))+S2114*(0.0428*(15^2.858))+T2114*(0.0428*(25^2.858))+U2114*(0.0428*(35^2.858))</f>
        <v>1954.429245382566</v>
      </c>
    </row>
    <row r="2115" spans="1:37" ht="12.75" customHeight="1">
      <c r="A2115" s="6">
        <v>158</v>
      </c>
      <c r="B2115" s="6">
        <v>9</v>
      </c>
      <c r="C2115" s="6">
        <v>1</v>
      </c>
      <c r="D2115" s="5">
        <v>39503</v>
      </c>
      <c r="E2115" s="6" t="s">
        <v>37</v>
      </c>
      <c r="F2115" s="6" t="s">
        <v>126</v>
      </c>
      <c r="G2115" s="12" t="s">
        <v>126</v>
      </c>
      <c r="H2115" s="6" t="s">
        <v>152</v>
      </c>
      <c r="I2115" s="6" t="s">
        <v>57</v>
      </c>
      <c r="J2115" s="6" t="s">
        <v>110</v>
      </c>
      <c r="K2115" s="6">
        <v>26</v>
      </c>
      <c r="L2115" s="4" t="str">
        <f t="shared" si="132"/>
        <v>25-30</v>
      </c>
      <c r="M2115" s="6" t="s">
        <v>94</v>
      </c>
      <c r="N2115" s="6">
        <v>21</v>
      </c>
      <c r="O2115" s="4" t="s">
        <v>82</v>
      </c>
      <c r="P2115" s="6" t="s">
        <v>46</v>
      </c>
      <c r="T2115" s="7">
        <v>2</v>
      </c>
      <c r="AE2115" s="4">
        <f t="shared" si="133"/>
        <v>25</v>
      </c>
      <c r="AF2115" s="8">
        <f t="shared" si="134"/>
        <v>2</v>
      </c>
      <c r="AG2115" s="8">
        <v>502.53</v>
      </c>
      <c r="AH2115" s="4">
        <f t="shared" si="135"/>
        <v>0.05</v>
      </c>
      <c r="AI2115" s="4">
        <f t="shared" si="135"/>
        <v>12.56325</v>
      </c>
      <c r="AK2115" s="10">
        <f>Q2115*(0.0121*((2.5/1.09)^3.161))+R2115*(0.0121*((7.5/1.09)^3.161))+S2115*(0.0335*(15^2.772))+T2115*(0.0335*(25^2.772))+U2115*(0.0335*(35^2.772))</f>
        <v>502.53290830017215</v>
      </c>
    </row>
    <row r="2116" spans="1:37" ht="12.75" customHeight="1">
      <c r="A2116" s="6">
        <v>158</v>
      </c>
      <c r="B2116" s="6">
        <v>9</v>
      </c>
      <c r="C2116" s="6">
        <v>1</v>
      </c>
      <c r="D2116" s="5">
        <v>39503</v>
      </c>
      <c r="E2116" s="6" t="s">
        <v>37</v>
      </c>
      <c r="F2116" s="6" t="s">
        <v>126</v>
      </c>
      <c r="G2116" s="12" t="s">
        <v>126</v>
      </c>
      <c r="H2116" s="6" t="s">
        <v>152</v>
      </c>
      <c r="I2116" s="6" t="s">
        <v>57</v>
      </c>
      <c r="J2116" s="6" t="s">
        <v>110</v>
      </c>
      <c r="K2116" s="6">
        <v>26</v>
      </c>
      <c r="L2116" s="4" t="str">
        <f t="shared" si="132"/>
        <v>25-30</v>
      </c>
      <c r="M2116" s="6" t="s">
        <v>94</v>
      </c>
      <c r="N2116" s="6">
        <v>22</v>
      </c>
      <c r="O2116" s="4" t="s">
        <v>49</v>
      </c>
      <c r="P2116" s="6" t="s">
        <v>46</v>
      </c>
      <c r="R2116" s="7">
        <v>3</v>
      </c>
      <c r="AE2116" s="4">
        <f t="shared" si="133"/>
        <v>7.5</v>
      </c>
      <c r="AF2116" s="8">
        <f t="shared" si="134"/>
        <v>3</v>
      </c>
      <c r="AG2116" s="8">
        <v>18.260000000000002</v>
      </c>
      <c r="AH2116" s="4">
        <f t="shared" si="135"/>
        <v>7.4999999999999997E-2</v>
      </c>
      <c r="AI2116" s="4">
        <f t="shared" si="135"/>
        <v>0.45650000000000002</v>
      </c>
      <c r="AK2116" s="10">
        <f>Q2116*(0.007*(2.5^3.39))+R2116*(0.0126*(7.5^3.0673))+S2116*(0.0126*(15^3.0673))+T2116*(0.0126*(25^3.0673))+U2116*(0.0126*(35^3.0673))</f>
        <v>18.262793690314659</v>
      </c>
    </row>
    <row r="2117" spans="1:37" ht="12.75" customHeight="1">
      <c r="A2117" s="6">
        <v>158</v>
      </c>
      <c r="B2117" s="6">
        <v>9</v>
      </c>
      <c r="C2117" s="6">
        <v>1</v>
      </c>
      <c r="D2117" s="5">
        <v>39503</v>
      </c>
      <c r="E2117" s="6" t="s">
        <v>37</v>
      </c>
      <c r="F2117" s="6" t="s">
        <v>126</v>
      </c>
      <c r="G2117" s="12" t="s">
        <v>126</v>
      </c>
      <c r="H2117" s="6" t="s">
        <v>152</v>
      </c>
      <c r="I2117" s="6" t="s">
        <v>57</v>
      </c>
      <c r="J2117" s="6" t="s">
        <v>110</v>
      </c>
      <c r="K2117" s="6">
        <v>26</v>
      </c>
      <c r="L2117" s="4" t="str">
        <f t="shared" si="132"/>
        <v>25-30</v>
      </c>
      <c r="M2117" s="6" t="s">
        <v>94</v>
      </c>
      <c r="N2117" s="6">
        <v>23</v>
      </c>
      <c r="O2117" s="12" t="s">
        <v>55</v>
      </c>
      <c r="P2117" s="6" t="s">
        <v>56</v>
      </c>
      <c r="Q2117" s="7">
        <v>4</v>
      </c>
      <c r="AE2117" s="4">
        <f t="shared" si="133"/>
        <v>2.5</v>
      </c>
      <c r="AF2117" s="8">
        <f t="shared" si="134"/>
        <v>4</v>
      </c>
      <c r="AG2117" s="8">
        <v>0.7</v>
      </c>
      <c r="AH2117" s="4">
        <f t="shared" si="135"/>
        <v>0.1</v>
      </c>
      <c r="AI2117" s="4">
        <f t="shared" si="135"/>
        <v>1.7499999999999998E-2</v>
      </c>
      <c r="AK2117" s="10">
        <f>Q2117*(0.0109*(2.5^3.0249))+R2117*(0.0109*(7.5^3.0249))</f>
        <v>0.69697182395461577</v>
      </c>
    </row>
    <row r="2118" spans="1:37" ht="12.75" customHeight="1">
      <c r="A2118" s="6">
        <v>158</v>
      </c>
      <c r="B2118" s="6">
        <v>9</v>
      </c>
      <c r="C2118" s="6">
        <v>1</v>
      </c>
      <c r="D2118" s="5">
        <v>39503</v>
      </c>
      <c r="E2118" s="6" t="s">
        <v>37</v>
      </c>
      <c r="F2118" s="6" t="s">
        <v>126</v>
      </c>
      <c r="G2118" s="12" t="s">
        <v>126</v>
      </c>
      <c r="H2118" s="6" t="s">
        <v>152</v>
      </c>
      <c r="I2118" s="6" t="s">
        <v>57</v>
      </c>
      <c r="J2118" s="6" t="s">
        <v>110</v>
      </c>
      <c r="K2118" s="6">
        <v>26</v>
      </c>
      <c r="L2118" s="4" t="str">
        <f t="shared" si="132"/>
        <v>25-30</v>
      </c>
      <c r="M2118" s="6" t="s">
        <v>94</v>
      </c>
      <c r="N2118" s="6">
        <v>24</v>
      </c>
      <c r="O2118" s="4" t="s">
        <v>66</v>
      </c>
      <c r="P2118" s="12" t="s">
        <v>46</v>
      </c>
      <c r="Q2118" s="7">
        <v>1</v>
      </c>
      <c r="AE2118" s="4">
        <f t="shared" si="133"/>
        <v>2.5</v>
      </c>
      <c r="AF2118" s="8">
        <f t="shared" si="134"/>
        <v>1</v>
      </c>
      <c r="AG2118" s="8">
        <v>0.28000000000000003</v>
      </c>
      <c r="AH2118" s="4">
        <f t="shared" si="135"/>
        <v>2.5000000000000001E-2</v>
      </c>
      <c r="AI2118" s="4">
        <f t="shared" si="135"/>
        <v>7.000000000000001E-3</v>
      </c>
      <c r="AK2118" s="10">
        <f>Q2118*(0.0213*(2.5^2.8235))+R2118*(0.0213*(7.5^2.8235))</f>
        <v>0.28311522044385118</v>
      </c>
    </row>
    <row r="2119" spans="1:37" ht="12.75" customHeight="1">
      <c r="A2119" s="6">
        <v>158</v>
      </c>
      <c r="B2119" s="6">
        <v>9</v>
      </c>
      <c r="C2119" s="6">
        <v>1</v>
      </c>
      <c r="D2119" s="5">
        <v>39503</v>
      </c>
      <c r="E2119" s="6" t="s">
        <v>37</v>
      </c>
      <c r="F2119" s="6" t="s">
        <v>126</v>
      </c>
      <c r="G2119" s="12" t="s">
        <v>126</v>
      </c>
      <c r="H2119" s="6" t="s">
        <v>152</v>
      </c>
      <c r="I2119" s="6" t="s">
        <v>57</v>
      </c>
      <c r="J2119" s="6" t="s">
        <v>110</v>
      </c>
      <c r="K2119" s="6">
        <v>26</v>
      </c>
      <c r="L2119" s="4" t="str">
        <f t="shared" si="132"/>
        <v>25-30</v>
      </c>
      <c r="M2119" s="6" t="s">
        <v>94</v>
      </c>
      <c r="N2119" s="6">
        <v>25</v>
      </c>
      <c r="O2119" s="4" t="s">
        <v>72</v>
      </c>
      <c r="P2119" s="6" t="s">
        <v>46</v>
      </c>
      <c r="Q2119" s="7">
        <v>1</v>
      </c>
      <c r="AE2119" s="4">
        <f t="shared" si="133"/>
        <v>2.5</v>
      </c>
      <c r="AF2119" s="8">
        <f t="shared" si="134"/>
        <v>1</v>
      </c>
      <c r="AG2119" s="8">
        <v>0.21</v>
      </c>
      <c r="AH2119" s="4">
        <f t="shared" si="135"/>
        <v>2.5000000000000001E-2</v>
      </c>
      <c r="AI2119" s="4">
        <f t="shared" si="135"/>
        <v>5.2499999999999995E-3</v>
      </c>
      <c r="AK2119" s="10">
        <f>Q2119*(0.0128*(2.5^3.036))+R2119*(0.0128*(7.5^3.036))+S2119*(0.0128*(15^3.036))</f>
        <v>0.20670731032441741</v>
      </c>
    </row>
    <row r="2120" spans="1:37" ht="12.75" customHeight="1">
      <c r="A2120" s="6">
        <v>158</v>
      </c>
      <c r="B2120" s="6">
        <v>9</v>
      </c>
      <c r="C2120" s="6">
        <v>1</v>
      </c>
      <c r="D2120" s="5">
        <v>39503</v>
      </c>
      <c r="E2120" s="6" t="s">
        <v>37</v>
      </c>
      <c r="F2120" s="6" t="s">
        <v>126</v>
      </c>
      <c r="G2120" s="12" t="s">
        <v>126</v>
      </c>
      <c r="H2120" s="6" t="s">
        <v>152</v>
      </c>
      <c r="I2120" s="6" t="s">
        <v>57</v>
      </c>
      <c r="J2120" s="6" t="s">
        <v>110</v>
      </c>
      <c r="K2120" s="6">
        <v>26</v>
      </c>
      <c r="L2120" s="4" t="str">
        <f t="shared" si="132"/>
        <v>25-30</v>
      </c>
      <c r="M2120" s="6" t="s">
        <v>94</v>
      </c>
      <c r="N2120" s="6">
        <v>26</v>
      </c>
      <c r="O2120" s="12" t="s">
        <v>71</v>
      </c>
      <c r="P2120" s="6" t="s">
        <v>46</v>
      </c>
      <c r="Q2120" s="15">
        <v>2</v>
      </c>
      <c r="AE2120" s="4">
        <f t="shared" si="133"/>
        <v>2.5</v>
      </c>
      <c r="AF2120" s="8">
        <f t="shared" si="134"/>
        <v>2</v>
      </c>
      <c r="AG2120" s="8">
        <v>0.28000000000000003</v>
      </c>
      <c r="AH2120" s="4">
        <f t="shared" si="135"/>
        <v>0.05</v>
      </c>
      <c r="AI2120" s="4">
        <f t="shared" si="135"/>
        <v>7.000000000000001E-3</v>
      </c>
      <c r="AK2120" s="10">
        <f>Q2120*(0.0089*(2.5^3))+R2120*(0.0089*(7.5^3))</f>
        <v>0.27812500000000001</v>
      </c>
    </row>
    <row r="2121" spans="1:37" ht="12.75" customHeight="1">
      <c r="A2121" s="6">
        <v>159</v>
      </c>
      <c r="B2121" s="6">
        <v>9</v>
      </c>
      <c r="C2121" s="6">
        <v>1</v>
      </c>
      <c r="D2121" s="5">
        <v>39503</v>
      </c>
      <c r="E2121" s="6" t="s">
        <v>37</v>
      </c>
      <c r="F2121" s="6" t="s">
        <v>126</v>
      </c>
      <c r="G2121" s="12" t="s">
        <v>126</v>
      </c>
      <c r="H2121" s="6" t="s">
        <v>152</v>
      </c>
      <c r="I2121" s="6" t="s">
        <v>57</v>
      </c>
      <c r="J2121" s="6" t="s">
        <v>110</v>
      </c>
      <c r="K2121" s="6">
        <v>27</v>
      </c>
      <c r="L2121" s="4" t="str">
        <f t="shared" si="132"/>
        <v>25-30</v>
      </c>
      <c r="M2121" s="6" t="s">
        <v>94</v>
      </c>
      <c r="N2121" s="6">
        <v>1</v>
      </c>
      <c r="O2121" s="4" t="s">
        <v>62</v>
      </c>
      <c r="P2121" s="12" t="s">
        <v>63</v>
      </c>
      <c r="T2121" s="7">
        <v>3</v>
      </c>
      <c r="AE2121" s="4">
        <f t="shared" si="133"/>
        <v>25</v>
      </c>
      <c r="AF2121" s="8">
        <f t="shared" si="134"/>
        <v>3</v>
      </c>
      <c r="AG2121" s="8">
        <v>806.83</v>
      </c>
      <c r="AH2121" s="4">
        <f t="shared" si="135"/>
        <v>7.4999999999999997E-2</v>
      </c>
      <c r="AI2121" s="4">
        <f t="shared" si="135"/>
        <v>20.170750000000002</v>
      </c>
      <c r="AK2121" s="10">
        <f>R2121*(0.0114*(7.5^3.128))+S2121*(0.0114*(15^3.128))+T2121*(0.0114*(25^3.128))+U2121*(0.0114*(35^3.128))</f>
        <v>806.83077128859065</v>
      </c>
    </row>
    <row r="2122" spans="1:37" ht="12.75" customHeight="1">
      <c r="A2122" s="6">
        <v>159</v>
      </c>
      <c r="B2122" s="6">
        <v>9</v>
      </c>
      <c r="C2122" s="6">
        <v>1</v>
      </c>
      <c r="D2122" s="5">
        <v>39503</v>
      </c>
      <c r="E2122" s="6" t="s">
        <v>37</v>
      </c>
      <c r="F2122" s="6" t="s">
        <v>126</v>
      </c>
      <c r="G2122" s="12" t="s">
        <v>126</v>
      </c>
      <c r="H2122" s="6" t="s">
        <v>152</v>
      </c>
      <c r="I2122" s="6" t="s">
        <v>57</v>
      </c>
      <c r="J2122" s="6" t="s">
        <v>110</v>
      </c>
      <c r="K2122" s="6">
        <v>27</v>
      </c>
      <c r="L2122" s="4" t="str">
        <f t="shared" si="132"/>
        <v>25-30</v>
      </c>
      <c r="M2122" s="6" t="s">
        <v>94</v>
      </c>
      <c r="N2122" s="6">
        <v>2</v>
      </c>
      <c r="O2122" s="4" t="s">
        <v>90</v>
      </c>
      <c r="P2122" s="6" t="s">
        <v>46</v>
      </c>
      <c r="R2122" s="7">
        <v>1</v>
      </c>
      <c r="AE2122" s="4">
        <f t="shared" si="133"/>
        <v>7.5</v>
      </c>
      <c r="AF2122" s="8">
        <f t="shared" si="134"/>
        <v>1</v>
      </c>
      <c r="AG2122" s="8">
        <v>6.39</v>
      </c>
      <c r="AH2122" s="4">
        <f t="shared" si="135"/>
        <v>2.5000000000000001E-2</v>
      </c>
      <c r="AI2122" s="4">
        <f t="shared" si="135"/>
        <v>0.15975</v>
      </c>
      <c r="AK2122" s="10">
        <f>R2122*(0.0207*((7.5*0.901)^3))+S2122*(0.0207*((15*0.901)^3))</f>
        <v>6.3874646342015629</v>
      </c>
    </row>
    <row r="2123" spans="1:37" ht="12.75" customHeight="1">
      <c r="A2123" s="6">
        <v>159</v>
      </c>
      <c r="B2123" s="6">
        <v>9</v>
      </c>
      <c r="C2123" s="6">
        <v>1</v>
      </c>
      <c r="D2123" s="5">
        <v>39503</v>
      </c>
      <c r="E2123" s="6" t="s">
        <v>37</v>
      </c>
      <c r="F2123" s="6" t="s">
        <v>126</v>
      </c>
      <c r="G2123" s="12" t="s">
        <v>126</v>
      </c>
      <c r="H2123" s="6" t="s">
        <v>152</v>
      </c>
      <c r="I2123" s="6" t="s">
        <v>57</v>
      </c>
      <c r="J2123" s="6" t="s">
        <v>110</v>
      </c>
      <c r="K2123" s="6">
        <v>27</v>
      </c>
      <c r="L2123" s="4" t="str">
        <f t="shared" si="132"/>
        <v>25-30</v>
      </c>
      <c r="M2123" s="6" t="s">
        <v>94</v>
      </c>
      <c r="N2123" s="6">
        <v>3</v>
      </c>
      <c r="O2123" s="4" t="s">
        <v>52</v>
      </c>
      <c r="P2123" s="6" t="s">
        <v>46</v>
      </c>
      <c r="S2123" s="24">
        <f>1000+300</f>
        <v>1300</v>
      </c>
      <c r="AE2123" s="4">
        <f t="shared" si="133"/>
        <v>15</v>
      </c>
      <c r="AF2123" s="8">
        <f t="shared" si="134"/>
        <v>1300</v>
      </c>
      <c r="AG2123" s="8">
        <v>32502.240000000002</v>
      </c>
      <c r="AH2123" s="4">
        <f t="shared" si="135"/>
        <v>32.5</v>
      </c>
      <c r="AI2123" s="4">
        <f t="shared" si="135"/>
        <v>812.55600000000004</v>
      </c>
      <c r="AK2123" s="10">
        <f>Q2123*(0.01*(((2.5-1.82)/1.15)^3.208))+R2123*(0.01*(((7.5-1.82)/1.15)^3.208))+S2123*(0.01*(((15-1.82)/1.15)^3.208))+T2123*(0.01*(((25-1.82)/1.15)^3.208))</f>
        <v>32502.241773741942</v>
      </c>
    </row>
    <row r="2124" spans="1:37" ht="12.75" customHeight="1">
      <c r="A2124" s="6">
        <v>159</v>
      </c>
      <c r="B2124" s="6">
        <v>9</v>
      </c>
      <c r="C2124" s="6">
        <v>1</v>
      </c>
      <c r="D2124" s="5">
        <v>39503</v>
      </c>
      <c r="E2124" s="6" t="s">
        <v>37</v>
      </c>
      <c r="F2124" s="6" t="s">
        <v>126</v>
      </c>
      <c r="G2124" s="12" t="s">
        <v>126</v>
      </c>
      <c r="H2124" s="6" t="s">
        <v>152</v>
      </c>
      <c r="I2124" s="6" t="s">
        <v>57</v>
      </c>
      <c r="J2124" s="6" t="s">
        <v>110</v>
      </c>
      <c r="K2124" s="6">
        <v>27</v>
      </c>
      <c r="L2124" s="4" t="str">
        <f t="shared" si="132"/>
        <v>25-30</v>
      </c>
      <c r="M2124" s="6" t="s">
        <v>94</v>
      </c>
      <c r="N2124" s="6">
        <v>4</v>
      </c>
      <c r="O2124" s="4" t="s">
        <v>60</v>
      </c>
      <c r="P2124" s="12" t="s">
        <v>48</v>
      </c>
      <c r="R2124" s="7">
        <v>1</v>
      </c>
      <c r="AE2124" s="4">
        <f t="shared" si="133"/>
        <v>7.5</v>
      </c>
      <c r="AF2124" s="8">
        <f t="shared" si="134"/>
        <v>1</v>
      </c>
      <c r="AG2124" s="8">
        <v>7.04</v>
      </c>
      <c r="AH2124" s="4">
        <f t="shared" si="135"/>
        <v>2.5000000000000001E-2</v>
      </c>
      <c r="AI2124" s="4">
        <f t="shared" si="135"/>
        <v>0.17599999999999999</v>
      </c>
      <c r="AK2124" s="10">
        <f>Q2124*(0.0197*(2.5^2.9174))+R2124*(0.0197*(7.5^2.9174))+S2124*(0.0197*(15^2.9174))</f>
        <v>7.0367149081055116</v>
      </c>
    </row>
    <row r="2125" spans="1:37" ht="12.75" customHeight="1">
      <c r="A2125" s="6">
        <v>159</v>
      </c>
      <c r="B2125" s="6">
        <v>9</v>
      </c>
      <c r="C2125" s="6">
        <v>1</v>
      </c>
      <c r="D2125" s="5">
        <v>39503</v>
      </c>
      <c r="E2125" s="6" t="s">
        <v>37</v>
      </c>
      <c r="F2125" s="6" t="s">
        <v>126</v>
      </c>
      <c r="G2125" s="12" t="s">
        <v>126</v>
      </c>
      <c r="H2125" s="6" t="s">
        <v>152</v>
      </c>
      <c r="I2125" s="6" t="s">
        <v>57</v>
      </c>
      <c r="J2125" s="6" t="s">
        <v>110</v>
      </c>
      <c r="K2125" s="6">
        <v>27</v>
      </c>
      <c r="L2125" s="4" t="str">
        <f t="shared" si="132"/>
        <v>25-30</v>
      </c>
      <c r="M2125" s="6" t="s">
        <v>94</v>
      </c>
      <c r="N2125" s="6">
        <v>5</v>
      </c>
      <c r="O2125" s="6" t="s">
        <v>79</v>
      </c>
      <c r="P2125" s="12" t="s">
        <v>54</v>
      </c>
      <c r="U2125" s="7">
        <v>1</v>
      </c>
      <c r="AE2125" s="4">
        <f t="shared" si="133"/>
        <v>35</v>
      </c>
      <c r="AF2125" s="8">
        <f t="shared" si="134"/>
        <v>1</v>
      </c>
      <c r="AG2125" s="8">
        <v>872.21</v>
      </c>
      <c r="AH2125" s="4">
        <f t="shared" si="135"/>
        <v>2.5000000000000001E-2</v>
      </c>
      <c r="AI2125" s="4">
        <f t="shared" si="135"/>
        <v>21.805250000000001</v>
      </c>
      <c r="AK2125" s="10">
        <f>Q2125*(0.024*(2.5^2.93))+R2125*(0.024*(7.5^2.93))+S2125*(0.0225*((15/1.03416)^3))+T2125*(0.0225*((25/1.03416)^3))+U2125*(0.0225*((35/1.03416)^3))</f>
        <v>872.21478418319157</v>
      </c>
    </row>
    <row r="2126" spans="1:37" ht="12.75" customHeight="1">
      <c r="A2126" s="6">
        <v>159</v>
      </c>
      <c r="B2126" s="6">
        <v>9</v>
      </c>
      <c r="C2126" s="6">
        <v>1</v>
      </c>
      <c r="D2126" s="5">
        <v>39503</v>
      </c>
      <c r="E2126" s="6" t="s">
        <v>37</v>
      </c>
      <c r="F2126" s="6" t="s">
        <v>126</v>
      </c>
      <c r="G2126" s="12" t="s">
        <v>126</v>
      </c>
      <c r="H2126" s="6" t="s">
        <v>152</v>
      </c>
      <c r="I2126" s="6" t="s">
        <v>57</v>
      </c>
      <c r="J2126" s="6" t="s">
        <v>110</v>
      </c>
      <c r="K2126" s="6">
        <v>27</v>
      </c>
      <c r="L2126" s="4" t="str">
        <f t="shared" si="132"/>
        <v>25-30</v>
      </c>
      <c r="M2126" s="6" t="s">
        <v>94</v>
      </c>
      <c r="N2126" s="6">
        <v>6</v>
      </c>
      <c r="O2126" s="4" t="s">
        <v>68</v>
      </c>
      <c r="P2126" s="6" t="s">
        <v>46</v>
      </c>
      <c r="S2126" s="7">
        <v>2</v>
      </c>
      <c r="T2126" s="7">
        <v>7</v>
      </c>
      <c r="AE2126" s="4">
        <f t="shared" si="133"/>
        <v>22.8</v>
      </c>
      <c r="AF2126" s="8">
        <f t="shared" si="134"/>
        <v>9</v>
      </c>
      <c r="AG2126" s="8">
        <v>1182.79</v>
      </c>
      <c r="AH2126" s="4">
        <f t="shared" si="135"/>
        <v>0.22500000000000001</v>
      </c>
      <c r="AI2126" s="4">
        <f t="shared" si="135"/>
        <v>29.569749999999999</v>
      </c>
      <c r="AK2126" s="10">
        <f>Q2126*(0.0208*((2.5/1.21)^3))+R2126*(0.0208*((7.5/1.21)^3))+S2126*(0.0208*((15/1.21)^3))+T2126*(0.0079*(25^3.076))+U2126*(0.0079*(35^3.076))</f>
        <v>1182.7934568553687</v>
      </c>
    </row>
    <row r="2127" spans="1:37" s="20" customFormat="1" ht="12.75" customHeight="1">
      <c r="A2127" s="6">
        <v>159</v>
      </c>
      <c r="B2127" s="6">
        <v>9</v>
      </c>
      <c r="C2127" s="6">
        <v>1</v>
      </c>
      <c r="D2127" s="5">
        <v>39503</v>
      </c>
      <c r="E2127" s="6" t="s">
        <v>37</v>
      </c>
      <c r="F2127" s="6" t="s">
        <v>126</v>
      </c>
      <c r="G2127" s="12" t="s">
        <v>126</v>
      </c>
      <c r="H2127" s="6" t="s">
        <v>152</v>
      </c>
      <c r="I2127" s="6" t="s">
        <v>57</v>
      </c>
      <c r="J2127" s="6" t="s">
        <v>110</v>
      </c>
      <c r="K2127" s="6">
        <v>27</v>
      </c>
      <c r="L2127" s="4" t="str">
        <f t="shared" si="132"/>
        <v>25-30</v>
      </c>
      <c r="M2127" s="6" t="s">
        <v>94</v>
      </c>
      <c r="N2127" s="6">
        <v>7</v>
      </c>
      <c r="O2127" s="4" t="s">
        <v>95</v>
      </c>
      <c r="P2127" s="6" t="s">
        <v>56</v>
      </c>
      <c r="Q2127" s="7"/>
      <c r="R2127" s="7"/>
      <c r="S2127" s="7"/>
      <c r="T2127" s="7"/>
      <c r="U2127" s="7">
        <v>2</v>
      </c>
      <c r="V2127" s="7"/>
      <c r="W2127" s="7"/>
      <c r="X2127" s="7"/>
      <c r="Y2127" s="7"/>
      <c r="Z2127" s="7"/>
      <c r="AA2127" s="7"/>
      <c r="AB2127" s="7"/>
      <c r="AC2127" s="7"/>
      <c r="AD2127" s="7"/>
      <c r="AE2127" s="4">
        <f t="shared" si="133"/>
        <v>35</v>
      </c>
      <c r="AF2127" s="8">
        <f t="shared" si="134"/>
        <v>2</v>
      </c>
      <c r="AG2127" s="8">
        <v>1694.21</v>
      </c>
      <c r="AH2127" s="4">
        <f t="shared" si="135"/>
        <v>0.05</v>
      </c>
      <c r="AI2127" s="4">
        <f t="shared" si="135"/>
        <v>42.355249999999998</v>
      </c>
      <c r="AJ2127" s="4"/>
      <c r="AK2127" s="10">
        <f>S2127*(0.0204*(15^2.991))+T2127*(0.0204*(25^2.991))+U2127*(0.0204*(35^2.991))</f>
        <v>1694.2117278781095</v>
      </c>
    </row>
    <row r="2128" spans="1:37" ht="12.75" customHeight="1">
      <c r="A2128" s="6">
        <v>159</v>
      </c>
      <c r="B2128" s="6">
        <v>9</v>
      </c>
      <c r="C2128" s="6">
        <v>1</v>
      </c>
      <c r="D2128" s="5">
        <v>39503</v>
      </c>
      <c r="E2128" s="6" t="s">
        <v>37</v>
      </c>
      <c r="F2128" s="6" t="s">
        <v>126</v>
      </c>
      <c r="G2128" s="12" t="s">
        <v>126</v>
      </c>
      <c r="H2128" s="6" t="s">
        <v>152</v>
      </c>
      <c r="I2128" s="6" t="s">
        <v>57</v>
      </c>
      <c r="J2128" s="6" t="s">
        <v>110</v>
      </c>
      <c r="K2128" s="6">
        <v>27</v>
      </c>
      <c r="L2128" s="4" t="str">
        <f t="shared" si="132"/>
        <v>25-30</v>
      </c>
      <c r="M2128" s="6" t="s">
        <v>94</v>
      </c>
      <c r="N2128" s="6">
        <v>8</v>
      </c>
      <c r="O2128" s="12" t="s">
        <v>134</v>
      </c>
      <c r="P2128" s="12" t="s">
        <v>56</v>
      </c>
      <c r="T2128" s="7">
        <v>1</v>
      </c>
      <c r="AE2128" s="4">
        <f t="shared" si="133"/>
        <v>25</v>
      </c>
      <c r="AF2128" s="8">
        <f t="shared" si="134"/>
        <v>1</v>
      </c>
      <c r="AG2128" s="8">
        <v>261.42</v>
      </c>
      <c r="AH2128" s="4">
        <f t="shared" si="135"/>
        <v>2.5000000000000001E-2</v>
      </c>
      <c r="AI2128" s="4">
        <f t="shared" si="135"/>
        <v>6.5355000000000008</v>
      </c>
      <c r="AK2128" s="10">
        <f>R2128*(0.0683*(7.5^2.563))+S2128*(0.0683*(15^2.563))+T2128*(0.0683*(25^2.563))</f>
        <v>261.42128550317625</v>
      </c>
    </row>
    <row r="2129" spans="1:37" ht="12.75" customHeight="1">
      <c r="A2129" s="6">
        <v>159</v>
      </c>
      <c r="B2129" s="6">
        <v>9</v>
      </c>
      <c r="C2129" s="6">
        <v>1</v>
      </c>
      <c r="D2129" s="5">
        <v>39503</v>
      </c>
      <c r="E2129" s="6" t="s">
        <v>37</v>
      </c>
      <c r="F2129" s="6" t="s">
        <v>126</v>
      </c>
      <c r="G2129" s="12" t="s">
        <v>126</v>
      </c>
      <c r="H2129" s="6" t="s">
        <v>152</v>
      </c>
      <c r="I2129" s="6" t="s">
        <v>57</v>
      </c>
      <c r="J2129" s="6" t="s">
        <v>110</v>
      </c>
      <c r="K2129" s="6">
        <v>27</v>
      </c>
      <c r="L2129" s="4" t="str">
        <f t="shared" si="132"/>
        <v>25-30</v>
      </c>
      <c r="M2129" s="6" t="s">
        <v>94</v>
      </c>
      <c r="N2129" s="6">
        <v>9</v>
      </c>
      <c r="O2129" s="4" t="s">
        <v>49</v>
      </c>
      <c r="P2129" s="6" t="s">
        <v>46</v>
      </c>
      <c r="R2129" s="7">
        <v>3</v>
      </c>
      <c r="AE2129" s="4">
        <f t="shared" si="133"/>
        <v>7.5</v>
      </c>
      <c r="AF2129" s="8">
        <f t="shared" si="134"/>
        <v>3</v>
      </c>
      <c r="AG2129" s="8">
        <v>18.260000000000002</v>
      </c>
      <c r="AH2129" s="4">
        <f t="shared" si="135"/>
        <v>7.4999999999999997E-2</v>
      </c>
      <c r="AI2129" s="4">
        <f t="shared" si="135"/>
        <v>0.45650000000000002</v>
      </c>
      <c r="AK2129" s="10">
        <f>Q2129*(0.007*(2.5^3.39))+R2129*(0.0126*(7.5^3.0673))+S2129*(0.0126*(15^3.0673))+T2129*(0.0126*(25^3.0673))+U2129*(0.0126*(35^3.0673))</f>
        <v>18.262793690314659</v>
      </c>
    </row>
    <row r="2130" spans="1:37" ht="12.75" customHeight="1">
      <c r="A2130" s="6">
        <v>159</v>
      </c>
      <c r="B2130" s="6">
        <v>9</v>
      </c>
      <c r="C2130" s="6">
        <v>1</v>
      </c>
      <c r="D2130" s="5">
        <v>39503</v>
      </c>
      <c r="E2130" s="6" t="s">
        <v>37</v>
      </c>
      <c r="F2130" s="6" t="s">
        <v>126</v>
      </c>
      <c r="G2130" s="12" t="s">
        <v>126</v>
      </c>
      <c r="H2130" s="6" t="s">
        <v>152</v>
      </c>
      <c r="I2130" s="6" t="s">
        <v>57</v>
      </c>
      <c r="J2130" s="6" t="s">
        <v>110</v>
      </c>
      <c r="K2130" s="6">
        <v>27</v>
      </c>
      <c r="L2130" s="4" t="str">
        <f t="shared" si="132"/>
        <v>25-30</v>
      </c>
      <c r="M2130" s="6" t="s">
        <v>94</v>
      </c>
      <c r="N2130" s="6">
        <v>10</v>
      </c>
      <c r="O2130" s="4" t="s">
        <v>82</v>
      </c>
      <c r="P2130" s="6" t="s">
        <v>46</v>
      </c>
      <c r="T2130" s="7">
        <v>2</v>
      </c>
      <c r="AE2130" s="4">
        <f t="shared" si="133"/>
        <v>25</v>
      </c>
      <c r="AF2130" s="8">
        <f t="shared" si="134"/>
        <v>2</v>
      </c>
      <c r="AG2130" s="8">
        <v>502.53</v>
      </c>
      <c r="AH2130" s="4">
        <f t="shared" si="135"/>
        <v>0.05</v>
      </c>
      <c r="AI2130" s="4">
        <f t="shared" si="135"/>
        <v>12.56325</v>
      </c>
      <c r="AK2130" s="10">
        <f>Q2130*(0.0121*((2.5/1.09)^3.161))+R2130*(0.0121*((7.5/1.09)^3.161))+S2130*(0.0335*(15^2.772))+T2130*(0.0335*(25^2.772))+U2130*(0.0335*(35^2.772))</f>
        <v>502.53290830017215</v>
      </c>
    </row>
    <row r="2131" spans="1:37" ht="12.75" customHeight="1">
      <c r="A2131" s="6">
        <v>159</v>
      </c>
      <c r="B2131" s="6">
        <v>9</v>
      </c>
      <c r="C2131" s="6">
        <v>1</v>
      </c>
      <c r="D2131" s="5">
        <v>39503</v>
      </c>
      <c r="E2131" s="6" t="s">
        <v>37</v>
      </c>
      <c r="F2131" s="6" t="s">
        <v>126</v>
      </c>
      <c r="G2131" s="12" t="s">
        <v>126</v>
      </c>
      <c r="H2131" s="6" t="s">
        <v>152</v>
      </c>
      <c r="I2131" s="6" t="s">
        <v>57</v>
      </c>
      <c r="J2131" s="6" t="s">
        <v>110</v>
      </c>
      <c r="K2131" s="6">
        <v>27</v>
      </c>
      <c r="L2131" s="4" t="str">
        <f t="shared" si="132"/>
        <v>25-30</v>
      </c>
      <c r="M2131" s="6" t="s">
        <v>94</v>
      </c>
      <c r="N2131" s="6">
        <v>11</v>
      </c>
      <c r="O2131" s="4" t="s">
        <v>77</v>
      </c>
      <c r="P2131" s="6" t="s">
        <v>48</v>
      </c>
      <c r="S2131" s="7">
        <v>1</v>
      </c>
      <c r="U2131" s="7">
        <v>1</v>
      </c>
      <c r="AE2131" s="4">
        <f t="shared" si="133"/>
        <v>25</v>
      </c>
      <c r="AF2131" s="8">
        <f t="shared" si="134"/>
        <v>2</v>
      </c>
      <c r="AG2131" s="8">
        <v>1205.95</v>
      </c>
      <c r="AH2131" s="4">
        <f t="shared" si="135"/>
        <v>0.05</v>
      </c>
      <c r="AI2131" s="4">
        <f t="shared" si="135"/>
        <v>30.14875</v>
      </c>
      <c r="AK2131" s="10">
        <f>R2131*(0.0428*(7.5^2.858))+S2131*(0.0428*(15^2.858))+T2131*(0.0428*(25^2.858))+U2131*(0.0428*(35^2.858))</f>
        <v>1205.9546100795289</v>
      </c>
    </row>
    <row r="2132" spans="1:37" ht="12.75" customHeight="1">
      <c r="A2132" s="6">
        <v>159</v>
      </c>
      <c r="B2132" s="6">
        <v>9</v>
      </c>
      <c r="C2132" s="6">
        <v>1</v>
      </c>
      <c r="D2132" s="5">
        <v>39503</v>
      </c>
      <c r="E2132" s="6" t="s">
        <v>37</v>
      </c>
      <c r="F2132" s="6" t="s">
        <v>126</v>
      </c>
      <c r="G2132" s="12" t="s">
        <v>126</v>
      </c>
      <c r="H2132" s="6" t="s">
        <v>152</v>
      </c>
      <c r="I2132" s="6" t="s">
        <v>57</v>
      </c>
      <c r="J2132" s="6" t="s">
        <v>110</v>
      </c>
      <c r="K2132" s="6">
        <v>27</v>
      </c>
      <c r="L2132" s="4" t="str">
        <f t="shared" si="132"/>
        <v>25-30</v>
      </c>
      <c r="M2132" s="6" t="s">
        <v>94</v>
      </c>
      <c r="N2132" s="6">
        <v>12</v>
      </c>
      <c r="O2132" s="6" t="s">
        <v>53</v>
      </c>
      <c r="P2132" s="12" t="s">
        <v>54</v>
      </c>
      <c r="T2132" s="7">
        <v>1</v>
      </c>
      <c r="AE2132" s="4">
        <f t="shared" si="133"/>
        <v>25</v>
      </c>
      <c r="AF2132" s="8">
        <f t="shared" si="134"/>
        <v>1</v>
      </c>
      <c r="AG2132" s="8">
        <v>256.24</v>
      </c>
      <c r="AH2132" s="4">
        <f t="shared" si="135"/>
        <v>2.5000000000000001E-2</v>
      </c>
      <c r="AI2132" s="4">
        <f t="shared" si="135"/>
        <v>6.4060000000000006</v>
      </c>
      <c r="AK2132" s="10">
        <f>Q2132*(0.026*(2.5^2.87))+R2132*(0.026*(7.5^2.87))+S2132*(0.0236*((15/1.1)^2.975))+T2132*(0.0236*((25/1.1)^2.975))+U2132*(0.0236*((35/1.1)^2.975))</f>
        <v>256.23608514741147</v>
      </c>
    </row>
    <row r="2133" spans="1:37" ht="12.75" customHeight="1">
      <c r="A2133" s="19">
        <v>159</v>
      </c>
      <c r="B2133" s="19">
        <v>9</v>
      </c>
      <c r="C2133" s="19">
        <v>1</v>
      </c>
      <c r="D2133" s="18">
        <v>39503</v>
      </c>
      <c r="E2133" s="19" t="s">
        <v>37</v>
      </c>
      <c r="F2133" s="19" t="s">
        <v>126</v>
      </c>
      <c r="G2133" s="17" t="s">
        <v>126</v>
      </c>
      <c r="H2133" s="19" t="s">
        <v>152</v>
      </c>
      <c r="I2133" s="19" t="s">
        <v>57</v>
      </c>
      <c r="J2133" s="19" t="s">
        <v>110</v>
      </c>
      <c r="K2133" s="19">
        <v>27</v>
      </c>
      <c r="L2133" s="17" t="str">
        <f t="shared" si="132"/>
        <v>25-30</v>
      </c>
      <c r="M2133" s="19" t="s">
        <v>94</v>
      </c>
      <c r="N2133" s="19">
        <v>13</v>
      </c>
      <c r="O2133" s="19" t="s">
        <v>184</v>
      </c>
      <c r="P2133" s="17" t="s">
        <v>56</v>
      </c>
      <c r="Q2133" s="21"/>
      <c r="R2133" s="21"/>
      <c r="S2133" s="21"/>
      <c r="T2133" s="21"/>
      <c r="U2133" s="21">
        <v>50</v>
      </c>
      <c r="V2133" s="21"/>
      <c r="W2133" s="21"/>
      <c r="X2133" s="21"/>
      <c r="Y2133" s="21"/>
      <c r="Z2133" s="21"/>
      <c r="AA2133" s="21"/>
      <c r="AB2133" s="21"/>
      <c r="AC2133" s="21"/>
      <c r="AD2133" s="21"/>
      <c r="AE2133" s="17">
        <f t="shared" si="133"/>
        <v>35</v>
      </c>
      <c r="AF2133" s="22">
        <f t="shared" si="134"/>
        <v>50</v>
      </c>
      <c r="AG2133" s="22">
        <v>55259.56</v>
      </c>
      <c r="AH2133" s="17">
        <f t="shared" si="135"/>
        <v>1.25</v>
      </c>
      <c r="AI2133" s="17">
        <f t="shared" si="135"/>
        <v>1381.489</v>
      </c>
      <c r="AJ2133" s="17"/>
      <c r="AK2133" s="23">
        <f>U2133*(0.0927*((35/1.06)^2.684))</f>
        <v>55259.560583800703</v>
      </c>
    </row>
    <row r="2134" spans="1:37" ht="12.75" customHeight="1">
      <c r="A2134" s="6">
        <v>159</v>
      </c>
      <c r="B2134" s="6">
        <v>9</v>
      </c>
      <c r="C2134" s="6">
        <v>1</v>
      </c>
      <c r="D2134" s="5">
        <v>39503</v>
      </c>
      <c r="E2134" s="6" t="s">
        <v>37</v>
      </c>
      <c r="F2134" s="6" t="s">
        <v>126</v>
      </c>
      <c r="G2134" s="12" t="s">
        <v>126</v>
      </c>
      <c r="H2134" s="6" t="s">
        <v>152</v>
      </c>
      <c r="I2134" s="6" t="s">
        <v>57</v>
      </c>
      <c r="J2134" s="6" t="s">
        <v>110</v>
      </c>
      <c r="K2134" s="6">
        <v>27</v>
      </c>
      <c r="L2134" s="4" t="str">
        <f t="shared" si="132"/>
        <v>25-30</v>
      </c>
      <c r="M2134" s="6" t="s">
        <v>94</v>
      </c>
      <c r="N2134" s="6">
        <v>14</v>
      </c>
      <c r="O2134" s="12" t="s">
        <v>138</v>
      </c>
      <c r="P2134" s="12" t="s">
        <v>81</v>
      </c>
      <c r="S2134" s="7">
        <v>3</v>
      </c>
      <c r="U2134" s="7">
        <v>1</v>
      </c>
      <c r="AE2134" s="4">
        <f t="shared" si="133"/>
        <v>20</v>
      </c>
      <c r="AF2134" s="8">
        <f t="shared" si="134"/>
        <v>4</v>
      </c>
      <c r="AG2134" s="8">
        <v>777.82</v>
      </c>
      <c r="AH2134" s="4">
        <f t="shared" si="135"/>
        <v>0.1</v>
      </c>
      <c r="AI2134" s="4">
        <f t="shared" si="135"/>
        <v>19.445500000000003</v>
      </c>
      <c r="AK2134" s="10">
        <f>Q2134*(0.0139*(2.5^3.016))+R2134*(0.0139*(7.5^3.016))+S2134*(0.0139*(15^3.016))+T2134*(0.0139*(25^3.016))+U2134*(0.0139*(35^3.016))</f>
        <v>777.81649639821694</v>
      </c>
    </row>
    <row r="2135" spans="1:37" ht="12.75" customHeight="1">
      <c r="A2135" s="6">
        <v>159</v>
      </c>
      <c r="B2135" s="6">
        <v>9</v>
      </c>
      <c r="C2135" s="6">
        <v>1</v>
      </c>
      <c r="D2135" s="5">
        <v>39503</v>
      </c>
      <c r="E2135" s="6" t="s">
        <v>37</v>
      </c>
      <c r="F2135" s="6" t="s">
        <v>126</v>
      </c>
      <c r="G2135" s="12" t="s">
        <v>126</v>
      </c>
      <c r="H2135" s="6" t="s">
        <v>152</v>
      </c>
      <c r="I2135" s="6" t="s">
        <v>57</v>
      </c>
      <c r="J2135" s="6" t="s">
        <v>110</v>
      </c>
      <c r="K2135" s="6">
        <v>27</v>
      </c>
      <c r="L2135" s="4" t="str">
        <f t="shared" si="132"/>
        <v>25-30</v>
      </c>
      <c r="M2135" s="6" t="s">
        <v>94</v>
      </c>
      <c r="N2135" s="6">
        <v>15</v>
      </c>
      <c r="O2135" s="12" t="s">
        <v>71</v>
      </c>
      <c r="P2135" s="6" t="s">
        <v>46</v>
      </c>
      <c r="Q2135" s="7">
        <v>2</v>
      </c>
      <c r="AE2135" s="4">
        <f t="shared" si="133"/>
        <v>2.5</v>
      </c>
      <c r="AF2135" s="8">
        <f t="shared" si="134"/>
        <v>2</v>
      </c>
      <c r="AG2135" s="8">
        <v>0.28000000000000003</v>
      </c>
      <c r="AH2135" s="4">
        <f t="shared" si="135"/>
        <v>0.05</v>
      </c>
      <c r="AI2135" s="4">
        <f t="shared" si="135"/>
        <v>7.000000000000001E-3</v>
      </c>
      <c r="AK2135" s="10">
        <f>Q2135*(0.0089*(2.5^3))+R2135*(0.0089*(7.5^3))</f>
        <v>0.27812500000000001</v>
      </c>
    </row>
    <row r="2136" spans="1:37" ht="12.75" customHeight="1">
      <c r="A2136" s="6">
        <v>159</v>
      </c>
      <c r="B2136" s="6">
        <v>9</v>
      </c>
      <c r="C2136" s="6">
        <v>1</v>
      </c>
      <c r="D2136" s="5">
        <v>39503</v>
      </c>
      <c r="E2136" s="6" t="s">
        <v>37</v>
      </c>
      <c r="F2136" s="6" t="s">
        <v>126</v>
      </c>
      <c r="G2136" s="12" t="s">
        <v>126</v>
      </c>
      <c r="H2136" s="6" t="s">
        <v>152</v>
      </c>
      <c r="I2136" s="6" t="s">
        <v>57</v>
      </c>
      <c r="J2136" s="6" t="s">
        <v>110</v>
      </c>
      <c r="K2136" s="6">
        <v>27</v>
      </c>
      <c r="L2136" s="4" t="str">
        <f t="shared" si="132"/>
        <v>25-30</v>
      </c>
      <c r="M2136" s="6" t="s">
        <v>94</v>
      </c>
      <c r="N2136" s="6">
        <v>16</v>
      </c>
      <c r="O2136" s="13" t="s">
        <v>97</v>
      </c>
      <c r="P2136" s="12" t="s">
        <v>46</v>
      </c>
      <c r="R2136" s="7">
        <v>1</v>
      </c>
      <c r="AE2136" s="4">
        <f t="shared" si="133"/>
        <v>7.5</v>
      </c>
      <c r="AF2136" s="8">
        <f t="shared" si="134"/>
        <v>1</v>
      </c>
      <c r="AG2136" s="8">
        <v>2.59</v>
      </c>
      <c r="AH2136" s="4">
        <f t="shared" si="135"/>
        <v>2.5000000000000001E-2</v>
      </c>
      <c r="AI2136" s="4">
        <f t="shared" si="135"/>
        <v>6.4750000000000002E-2</v>
      </c>
      <c r="AK2136" s="10">
        <f>Q2136*(0.0026*(2.5^3.427))+R2136*(0.0026*(7.5^3.427))+S2136*(0.0026*(15^3.427))</f>
        <v>2.593034515359999</v>
      </c>
    </row>
    <row r="2137" spans="1:37" ht="12.75" customHeight="1">
      <c r="A2137" s="6">
        <v>159</v>
      </c>
      <c r="B2137" s="6">
        <v>9</v>
      </c>
      <c r="C2137" s="6">
        <v>1</v>
      </c>
      <c r="D2137" s="5">
        <v>39503</v>
      </c>
      <c r="E2137" s="6" t="s">
        <v>37</v>
      </c>
      <c r="F2137" s="6" t="s">
        <v>126</v>
      </c>
      <c r="G2137" s="12" t="s">
        <v>126</v>
      </c>
      <c r="H2137" s="6" t="s">
        <v>152</v>
      </c>
      <c r="I2137" s="6" t="s">
        <v>57</v>
      </c>
      <c r="J2137" s="6" t="s">
        <v>110</v>
      </c>
      <c r="K2137" s="6">
        <v>27</v>
      </c>
      <c r="L2137" s="4" t="str">
        <f t="shared" si="132"/>
        <v>25-30</v>
      </c>
      <c r="M2137" s="6" t="s">
        <v>94</v>
      </c>
      <c r="N2137" s="6">
        <v>17</v>
      </c>
      <c r="O2137" s="4" t="s">
        <v>85</v>
      </c>
      <c r="P2137" s="6" t="s">
        <v>46</v>
      </c>
      <c r="Q2137" s="7">
        <v>1</v>
      </c>
      <c r="AE2137" s="4">
        <f t="shared" si="133"/>
        <v>2.5</v>
      </c>
      <c r="AF2137" s="8">
        <f t="shared" si="134"/>
        <v>1</v>
      </c>
      <c r="AG2137" s="8">
        <v>0.14000000000000001</v>
      </c>
      <c r="AH2137" s="4">
        <f t="shared" si="135"/>
        <v>2.5000000000000001E-2</v>
      </c>
      <c r="AI2137" s="4">
        <f t="shared" si="135"/>
        <v>3.5000000000000005E-3</v>
      </c>
      <c r="AK2137" s="10">
        <f>Q2137*(0.0091*(2.5^3))+R2137*(0.0091*(7.5^3))</f>
        <v>0.14218749999999999</v>
      </c>
    </row>
    <row r="2138" spans="1:37" ht="12.75" customHeight="1">
      <c r="A2138" s="6">
        <v>159</v>
      </c>
      <c r="B2138" s="6">
        <v>9</v>
      </c>
      <c r="C2138" s="6">
        <v>1</v>
      </c>
      <c r="D2138" s="5">
        <v>39503</v>
      </c>
      <c r="E2138" s="6" t="s">
        <v>37</v>
      </c>
      <c r="F2138" s="6" t="s">
        <v>126</v>
      </c>
      <c r="G2138" s="12" t="s">
        <v>126</v>
      </c>
      <c r="H2138" s="6" t="s">
        <v>152</v>
      </c>
      <c r="I2138" s="6" t="s">
        <v>57</v>
      </c>
      <c r="J2138" s="6" t="s">
        <v>110</v>
      </c>
      <c r="K2138" s="6">
        <v>27</v>
      </c>
      <c r="L2138" s="4" t="str">
        <f t="shared" si="132"/>
        <v>25-30</v>
      </c>
      <c r="M2138" s="6" t="s">
        <v>94</v>
      </c>
      <c r="N2138" s="6">
        <v>18</v>
      </c>
      <c r="O2138" s="4" t="s">
        <v>99</v>
      </c>
      <c r="P2138" s="6" t="s">
        <v>63</v>
      </c>
      <c r="U2138" s="7">
        <v>1</v>
      </c>
      <c r="AE2138" s="4">
        <f t="shared" si="133"/>
        <v>35</v>
      </c>
      <c r="AF2138" s="8">
        <f t="shared" si="134"/>
        <v>1</v>
      </c>
      <c r="AG2138" s="8">
        <v>54.99</v>
      </c>
      <c r="AH2138" s="4">
        <f t="shared" si="135"/>
        <v>2.5000000000000001E-2</v>
      </c>
      <c r="AI2138" s="4">
        <f t="shared" si="135"/>
        <v>1.3747500000000001</v>
      </c>
      <c r="AK2138" s="10">
        <f>U2138*(0.001*(35^3.07))</f>
        <v>54.990655444598652</v>
      </c>
    </row>
    <row r="2139" spans="1:37" ht="12.75" customHeight="1">
      <c r="A2139" s="6">
        <v>159</v>
      </c>
      <c r="B2139" s="6">
        <v>9</v>
      </c>
      <c r="C2139" s="6">
        <v>1</v>
      </c>
      <c r="D2139" s="5">
        <v>39503</v>
      </c>
      <c r="E2139" s="6" t="s">
        <v>37</v>
      </c>
      <c r="F2139" s="6" t="s">
        <v>126</v>
      </c>
      <c r="G2139" s="12" t="s">
        <v>126</v>
      </c>
      <c r="H2139" s="6" t="s">
        <v>152</v>
      </c>
      <c r="I2139" s="6" t="s">
        <v>57</v>
      </c>
      <c r="J2139" s="6" t="s">
        <v>110</v>
      </c>
      <c r="K2139" s="6">
        <v>27</v>
      </c>
      <c r="L2139" s="4" t="str">
        <f t="shared" si="132"/>
        <v>25-30</v>
      </c>
      <c r="M2139" s="6" t="s">
        <v>94</v>
      </c>
      <c r="N2139" s="6">
        <v>19</v>
      </c>
      <c r="O2139" s="12" t="s">
        <v>55</v>
      </c>
      <c r="P2139" s="6" t="s">
        <v>56</v>
      </c>
      <c r="Q2139" s="7">
        <v>2</v>
      </c>
      <c r="AE2139" s="4">
        <f t="shared" si="133"/>
        <v>2.5</v>
      </c>
      <c r="AF2139" s="8">
        <f t="shared" si="134"/>
        <v>2</v>
      </c>
      <c r="AG2139" s="8">
        <v>0.35</v>
      </c>
      <c r="AH2139" s="4">
        <f t="shared" si="135"/>
        <v>0.05</v>
      </c>
      <c r="AI2139" s="4">
        <f t="shared" si="135"/>
        <v>8.7499999999999991E-3</v>
      </c>
      <c r="AK2139" s="10">
        <f>Q2139*(0.0109*(2.5^3.0249))+R2139*(0.0109*(7.5^3.0249))</f>
        <v>0.34848591197730788</v>
      </c>
    </row>
    <row r="2140" spans="1:37" ht="12.75" customHeight="1">
      <c r="A2140" s="6">
        <v>159</v>
      </c>
      <c r="B2140" s="6">
        <v>9</v>
      </c>
      <c r="C2140" s="6">
        <v>1</v>
      </c>
      <c r="D2140" s="5">
        <v>39503</v>
      </c>
      <c r="E2140" s="6" t="s">
        <v>37</v>
      </c>
      <c r="F2140" s="6" t="s">
        <v>126</v>
      </c>
      <c r="G2140" s="12" t="s">
        <v>126</v>
      </c>
      <c r="H2140" s="6" t="s">
        <v>152</v>
      </c>
      <c r="I2140" s="6" t="s">
        <v>57</v>
      </c>
      <c r="J2140" s="6" t="s">
        <v>110</v>
      </c>
      <c r="K2140" s="6">
        <v>27</v>
      </c>
      <c r="L2140" s="4" t="str">
        <f t="shared" si="132"/>
        <v>25-30</v>
      </c>
      <c r="M2140" s="6" t="s">
        <v>94</v>
      </c>
      <c r="N2140" s="6">
        <v>20</v>
      </c>
      <c r="O2140" s="4" t="s">
        <v>80</v>
      </c>
      <c r="P2140" s="12" t="s">
        <v>81</v>
      </c>
      <c r="S2140" s="7">
        <v>1</v>
      </c>
      <c r="AE2140" s="4">
        <f t="shared" si="133"/>
        <v>15</v>
      </c>
      <c r="AF2140" s="8">
        <f t="shared" si="134"/>
        <v>1</v>
      </c>
      <c r="AG2140" s="8">
        <v>61.09</v>
      </c>
      <c r="AH2140" s="4">
        <f t="shared" si="135"/>
        <v>2.5000000000000001E-2</v>
      </c>
      <c r="AI2140" s="4">
        <f t="shared" si="135"/>
        <v>1.52725</v>
      </c>
      <c r="AK2140" s="10">
        <f>Q2140*(0.0202*(2.5^2.9595))+R2140*(0.0202*(7.5^2.9595))+S2140*(0.0202*(15^2.9595))+T2140*(0.0202*(25^2.9595))</f>
        <v>61.093281166361997</v>
      </c>
    </row>
    <row r="2141" spans="1:37" ht="12.75" customHeight="1">
      <c r="A2141" s="6">
        <v>160</v>
      </c>
      <c r="B2141" s="6">
        <v>9</v>
      </c>
      <c r="C2141" s="6">
        <v>1</v>
      </c>
      <c r="D2141" s="5">
        <v>39503</v>
      </c>
      <c r="E2141" s="6" t="s">
        <v>37</v>
      </c>
      <c r="F2141" s="6" t="s">
        <v>126</v>
      </c>
      <c r="G2141" s="12" t="s">
        <v>126</v>
      </c>
      <c r="H2141" s="6" t="s">
        <v>152</v>
      </c>
      <c r="I2141" s="6" t="s">
        <v>57</v>
      </c>
      <c r="J2141" s="6" t="s">
        <v>110</v>
      </c>
      <c r="K2141" s="6">
        <v>25</v>
      </c>
      <c r="L2141" s="4" t="str">
        <f t="shared" si="132"/>
        <v>20-25</v>
      </c>
      <c r="M2141" s="6" t="s">
        <v>76</v>
      </c>
      <c r="N2141" s="6">
        <v>1</v>
      </c>
      <c r="O2141" s="4" t="s">
        <v>47</v>
      </c>
      <c r="P2141" s="12" t="s">
        <v>48</v>
      </c>
      <c r="R2141" s="7">
        <v>1</v>
      </c>
      <c r="AE2141" s="4">
        <f t="shared" si="133"/>
        <v>7.5</v>
      </c>
      <c r="AF2141" s="8">
        <f t="shared" si="134"/>
        <v>1</v>
      </c>
      <c r="AG2141" s="8">
        <v>12.34</v>
      </c>
      <c r="AH2141" s="4">
        <f t="shared" si="135"/>
        <v>2.5000000000000001E-2</v>
      </c>
      <c r="AI2141" s="4">
        <f t="shared" si="135"/>
        <v>0.3085</v>
      </c>
      <c r="AK2141" s="10">
        <f>Q2141*(0.0251*(2.5^3.076))+R2141*(0.0251*(7.5^3.076))+S2141*(0.0251*(15^3.076))</f>
        <v>12.341335752240466</v>
      </c>
    </row>
    <row r="2142" spans="1:37" ht="12.75" customHeight="1">
      <c r="A2142" s="6">
        <v>160</v>
      </c>
      <c r="B2142" s="6">
        <v>9</v>
      </c>
      <c r="C2142" s="6">
        <v>1</v>
      </c>
      <c r="D2142" s="5">
        <v>39503</v>
      </c>
      <c r="E2142" s="6" t="s">
        <v>37</v>
      </c>
      <c r="F2142" s="6" t="s">
        <v>126</v>
      </c>
      <c r="G2142" s="12" t="s">
        <v>126</v>
      </c>
      <c r="H2142" s="6" t="s">
        <v>152</v>
      </c>
      <c r="I2142" s="6" t="s">
        <v>57</v>
      </c>
      <c r="J2142" s="6" t="s">
        <v>110</v>
      </c>
      <c r="K2142" s="6">
        <v>25</v>
      </c>
      <c r="L2142" s="4" t="str">
        <f t="shared" si="132"/>
        <v>20-25</v>
      </c>
      <c r="M2142" s="6" t="s">
        <v>76</v>
      </c>
      <c r="N2142" s="6">
        <v>2</v>
      </c>
      <c r="O2142" s="4" t="s">
        <v>60</v>
      </c>
      <c r="P2142" s="12" t="s">
        <v>48</v>
      </c>
      <c r="R2142" s="7">
        <v>1</v>
      </c>
      <c r="AE2142" s="4">
        <f t="shared" si="133"/>
        <v>7.5</v>
      </c>
      <c r="AF2142" s="8">
        <f t="shared" si="134"/>
        <v>1</v>
      </c>
      <c r="AG2142" s="8">
        <v>7.04</v>
      </c>
      <c r="AH2142" s="4">
        <f t="shared" si="135"/>
        <v>2.5000000000000001E-2</v>
      </c>
      <c r="AI2142" s="4">
        <f t="shared" si="135"/>
        <v>0.17599999999999999</v>
      </c>
      <c r="AK2142" s="10">
        <f>Q2142*(0.0197*(2.5^2.9174))+R2142*(0.0197*(7.5^2.9174))+S2142*(0.0197*(15^2.9174))</f>
        <v>7.0367149081055116</v>
      </c>
    </row>
    <row r="2143" spans="1:37" ht="12.75" customHeight="1">
      <c r="A2143" s="6">
        <v>160</v>
      </c>
      <c r="B2143" s="6">
        <v>9</v>
      </c>
      <c r="C2143" s="6">
        <v>1</v>
      </c>
      <c r="D2143" s="5">
        <v>39503</v>
      </c>
      <c r="E2143" s="6" t="s">
        <v>37</v>
      </c>
      <c r="F2143" s="6" t="s">
        <v>126</v>
      </c>
      <c r="G2143" s="12" t="s">
        <v>126</v>
      </c>
      <c r="H2143" s="6" t="s">
        <v>152</v>
      </c>
      <c r="I2143" s="6" t="s">
        <v>57</v>
      </c>
      <c r="J2143" s="6" t="s">
        <v>110</v>
      </c>
      <c r="K2143" s="6">
        <v>25</v>
      </c>
      <c r="L2143" s="4" t="str">
        <f t="shared" si="132"/>
        <v>20-25</v>
      </c>
      <c r="M2143" s="6" t="s">
        <v>76</v>
      </c>
      <c r="N2143" s="6">
        <v>3</v>
      </c>
      <c r="O2143" s="4" t="s">
        <v>68</v>
      </c>
      <c r="P2143" s="6" t="s">
        <v>46</v>
      </c>
      <c r="T2143" s="7">
        <v>5</v>
      </c>
      <c r="AE2143" s="4">
        <f t="shared" si="133"/>
        <v>25</v>
      </c>
      <c r="AF2143" s="8">
        <f t="shared" si="134"/>
        <v>5</v>
      </c>
      <c r="AG2143" s="8">
        <v>788.24</v>
      </c>
      <c r="AH2143" s="4">
        <f t="shared" si="135"/>
        <v>0.125</v>
      </c>
      <c r="AI2143" s="4">
        <f t="shared" si="135"/>
        <v>19.706</v>
      </c>
      <c r="AK2143" s="10">
        <f>Q2143*(0.0208*((2.5/1.21)^3))+R2143*(0.0208*((7.5/1.21)^3))+S2143*(0.0208*((15/1.21)^3))+T2143*(0.0079*(25^3.076))+U2143*(0.0079*(35^3.076))</f>
        <v>788.24379791129888</v>
      </c>
    </row>
    <row r="2144" spans="1:37" ht="12.75" customHeight="1">
      <c r="A2144" s="6">
        <v>160</v>
      </c>
      <c r="B2144" s="6">
        <v>9</v>
      </c>
      <c r="C2144" s="6">
        <v>1</v>
      </c>
      <c r="D2144" s="5">
        <v>39503</v>
      </c>
      <c r="E2144" s="6" t="s">
        <v>37</v>
      </c>
      <c r="F2144" s="6" t="s">
        <v>126</v>
      </c>
      <c r="G2144" s="12" t="s">
        <v>126</v>
      </c>
      <c r="H2144" s="6" t="s">
        <v>152</v>
      </c>
      <c r="I2144" s="6" t="s">
        <v>57</v>
      </c>
      <c r="J2144" s="6" t="s">
        <v>110</v>
      </c>
      <c r="K2144" s="6">
        <v>25</v>
      </c>
      <c r="L2144" s="4" t="str">
        <f t="shared" si="132"/>
        <v>20-25</v>
      </c>
      <c r="M2144" s="6" t="s">
        <v>76</v>
      </c>
      <c r="N2144" s="6">
        <v>4</v>
      </c>
      <c r="O2144" s="4" t="s">
        <v>80</v>
      </c>
      <c r="P2144" s="12" t="s">
        <v>81</v>
      </c>
      <c r="R2144" s="7">
        <v>2</v>
      </c>
      <c r="S2144" s="7">
        <v>1</v>
      </c>
      <c r="AE2144" s="4">
        <f t="shared" si="133"/>
        <v>10</v>
      </c>
      <c r="AF2144" s="8">
        <f t="shared" si="134"/>
        <v>3</v>
      </c>
      <c r="AG2144" s="8">
        <v>76.8</v>
      </c>
      <c r="AH2144" s="4">
        <f t="shared" si="135"/>
        <v>7.4999999999999997E-2</v>
      </c>
      <c r="AI2144" s="4">
        <f t="shared" si="135"/>
        <v>1.92</v>
      </c>
      <c r="AK2144" s="10">
        <f>Q2144*(0.0202*(2.5^2.9595))+R2144*(0.0202*(7.5^2.9595))+S2144*(0.0202*(15^2.9595))+T2144*(0.0202*(25^2.9595))</f>
        <v>76.80143602544922</v>
      </c>
    </row>
    <row r="2145" spans="1:41" ht="12.75" customHeight="1">
      <c r="A2145" s="6">
        <v>160</v>
      </c>
      <c r="B2145" s="6">
        <v>9</v>
      </c>
      <c r="C2145" s="6">
        <v>1</v>
      </c>
      <c r="D2145" s="5">
        <v>39503</v>
      </c>
      <c r="E2145" s="6" t="s">
        <v>37</v>
      </c>
      <c r="F2145" s="6" t="s">
        <v>126</v>
      </c>
      <c r="G2145" s="12" t="s">
        <v>126</v>
      </c>
      <c r="H2145" s="6" t="s">
        <v>152</v>
      </c>
      <c r="I2145" s="6" t="s">
        <v>57</v>
      </c>
      <c r="J2145" s="6" t="s">
        <v>110</v>
      </c>
      <c r="K2145" s="6">
        <v>25</v>
      </c>
      <c r="L2145" s="4" t="str">
        <f t="shared" si="132"/>
        <v>20-25</v>
      </c>
      <c r="M2145" s="6" t="s">
        <v>76</v>
      </c>
      <c r="N2145" s="6">
        <v>5</v>
      </c>
      <c r="O2145" s="4" t="s">
        <v>89</v>
      </c>
      <c r="P2145" s="4" t="s">
        <v>56</v>
      </c>
      <c r="R2145" s="15">
        <v>1</v>
      </c>
      <c r="AE2145" s="4">
        <f t="shared" si="133"/>
        <v>7.5</v>
      </c>
      <c r="AF2145" s="8">
        <f t="shared" si="134"/>
        <v>1</v>
      </c>
      <c r="AG2145" s="8">
        <v>7.67</v>
      </c>
      <c r="AH2145" s="4">
        <f t="shared" si="135"/>
        <v>2.5000000000000001E-2</v>
      </c>
      <c r="AI2145" s="4">
        <f t="shared" si="135"/>
        <v>0.19175</v>
      </c>
      <c r="AK2145" s="10">
        <f>R2145*(0.0246*(7.5^2.85))+S2145*(0.0227*((15/1.13204)^3.12))+T2145*(0.0227*((25/1.13204)^3.12))</f>
        <v>7.671136449313793</v>
      </c>
    </row>
    <row r="2146" spans="1:41" ht="12.75" customHeight="1">
      <c r="A2146" s="6">
        <v>160</v>
      </c>
      <c r="B2146" s="6">
        <v>9</v>
      </c>
      <c r="C2146" s="6">
        <v>1</v>
      </c>
      <c r="D2146" s="5">
        <v>39503</v>
      </c>
      <c r="E2146" s="6" t="s">
        <v>37</v>
      </c>
      <c r="F2146" s="6" t="s">
        <v>126</v>
      </c>
      <c r="G2146" s="12" t="s">
        <v>126</v>
      </c>
      <c r="H2146" s="6" t="s">
        <v>152</v>
      </c>
      <c r="I2146" s="6" t="s">
        <v>57</v>
      </c>
      <c r="J2146" s="6" t="s">
        <v>110</v>
      </c>
      <c r="K2146" s="6">
        <v>25</v>
      </c>
      <c r="L2146" s="4" t="str">
        <f t="shared" si="132"/>
        <v>20-25</v>
      </c>
      <c r="M2146" s="6" t="s">
        <v>76</v>
      </c>
      <c r="N2146" s="6">
        <v>6</v>
      </c>
      <c r="O2146" s="4" t="s">
        <v>82</v>
      </c>
      <c r="P2146" s="6" t="s">
        <v>46</v>
      </c>
      <c r="S2146" s="7">
        <v>1</v>
      </c>
      <c r="T2146" s="7">
        <v>1</v>
      </c>
      <c r="AE2146" s="4">
        <f t="shared" si="133"/>
        <v>20</v>
      </c>
      <c r="AF2146" s="8">
        <f t="shared" si="134"/>
        <v>2</v>
      </c>
      <c r="AG2146" s="8">
        <v>312.24</v>
      </c>
      <c r="AH2146" s="4">
        <f t="shared" si="135"/>
        <v>0.05</v>
      </c>
      <c r="AI2146" s="4">
        <f t="shared" si="135"/>
        <v>7.806</v>
      </c>
      <c r="AK2146" s="10">
        <f>Q2146*(0.0121*((2.5/1.09)^3.161))+R2146*(0.0121*((7.5/1.09)^3.161))+S2146*(0.0335*(15^2.772))+T2146*(0.0335*(25^2.772))+U2146*(0.0335*(35^2.772))</f>
        <v>312.24397693327921</v>
      </c>
    </row>
    <row r="2147" spans="1:41" ht="12.75" customHeight="1">
      <c r="A2147" s="6">
        <v>160</v>
      </c>
      <c r="B2147" s="6">
        <v>9</v>
      </c>
      <c r="C2147" s="6">
        <v>1</v>
      </c>
      <c r="D2147" s="5">
        <v>39503</v>
      </c>
      <c r="E2147" s="6" t="s">
        <v>37</v>
      </c>
      <c r="F2147" s="6" t="s">
        <v>126</v>
      </c>
      <c r="G2147" s="12" t="s">
        <v>126</v>
      </c>
      <c r="H2147" s="6" t="s">
        <v>152</v>
      </c>
      <c r="I2147" s="6" t="s">
        <v>57</v>
      </c>
      <c r="J2147" s="6" t="s">
        <v>110</v>
      </c>
      <c r="K2147" s="6">
        <v>25</v>
      </c>
      <c r="L2147" s="4" t="str">
        <f t="shared" si="132"/>
        <v>20-25</v>
      </c>
      <c r="M2147" s="6" t="s">
        <v>76</v>
      </c>
      <c r="N2147" s="6">
        <v>7</v>
      </c>
      <c r="O2147" s="4" t="s">
        <v>77</v>
      </c>
      <c r="P2147" s="6" t="s">
        <v>48</v>
      </c>
      <c r="T2147" s="7">
        <v>2</v>
      </c>
      <c r="AE2147" s="4">
        <f t="shared" si="133"/>
        <v>25</v>
      </c>
      <c r="AF2147" s="8">
        <f t="shared" si="134"/>
        <v>2</v>
      </c>
      <c r="AG2147" s="8">
        <v>846.81</v>
      </c>
      <c r="AH2147" s="4">
        <f t="shared" si="135"/>
        <v>0.05</v>
      </c>
      <c r="AI2147" s="4">
        <f t="shared" si="135"/>
        <v>21.170249999999999</v>
      </c>
      <c r="AK2147" s="10">
        <f>R2147*(0.0428*(7.5^2.858))+S2147*(0.0428*(15^2.858))+T2147*(0.0428*(25^2.858))+U2147*(0.0428*(35^2.858))</f>
        <v>846.81064635675693</v>
      </c>
    </row>
    <row r="2148" spans="1:41" ht="12.75" customHeight="1">
      <c r="A2148" s="6">
        <v>160</v>
      </c>
      <c r="B2148" s="6">
        <v>9</v>
      </c>
      <c r="C2148" s="6">
        <v>1</v>
      </c>
      <c r="D2148" s="5">
        <v>39503</v>
      </c>
      <c r="E2148" s="6" t="s">
        <v>37</v>
      </c>
      <c r="F2148" s="6" t="s">
        <v>126</v>
      </c>
      <c r="G2148" s="12" t="s">
        <v>126</v>
      </c>
      <c r="H2148" s="6" t="s">
        <v>152</v>
      </c>
      <c r="I2148" s="6" t="s">
        <v>57</v>
      </c>
      <c r="J2148" s="6" t="s">
        <v>110</v>
      </c>
      <c r="K2148" s="6">
        <v>25</v>
      </c>
      <c r="L2148" s="4" t="str">
        <f t="shared" si="132"/>
        <v>20-25</v>
      </c>
      <c r="M2148" s="6" t="s">
        <v>76</v>
      </c>
      <c r="N2148" s="6">
        <v>8</v>
      </c>
      <c r="O2148" s="4" t="s">
        <v>106</v>
      </c>
      <c r="P2148" s="6" t="s">
        <v>81</v>
      </c>
      <c r="S2148" s="7">
        <v>1</v>
      </c>
      <c r="AE2148" s="4">
        <f t="shared" si="133"/>
        <v>15</v>
      </c>
      <c r="AF2148" s="8">
        <f t="shared" si="134"/>
        <v>1</v>
      </c>
      <c r="AG2148" s="8">
        <v>99.94</v>
      </c>
      <c r="AH2148" s="4">
        <f t="shared" si="135"/>
        <v>2.5000000000000001E-2</v>
      </c>
      <c r="AI2148" s="4">
        <f t="shared" si="135"/>
        <v>2.4984999999999999</v>
      </c>
      <c r="AK2148" s="10">
        <f>R2148*(0.111*((7.5*0.813)^2.72))+S2148*(0.111*((15*0.813)^2.72))+T2148*(0.111*((25*0.813)^2.72))+U2148*(0.111*((35*0.813)^2.72))</f>
        <v>99.939572512639401</v>
      </c>
    </row>
    <row r="2149" spans="1:41" ht="12.75" customHeight="1">
      <c r="A2149" s="6">
        <v>160</v>
      </c>
      <c r="B2149" s="6">
        <v>9</v>
      </c>
      <c r="C2149" s="6">
        <v>1</v>
      </c>
      <c r="D2149" s="5">
        <v>39503</v>
      </c>
      <c r="E2149" s="6" t="s">
        <v>37</v>
      </c>
      <c r="F2149" s="6" t="s">
        <v>126</v>
      </c>
      <c r="G2149" s="12" t="s">
        <v>126</v>
      </c>
      <c r="H2149" s="6" t="s">
        <v>152</v>
      </c>
      <c r="I2149" s="6" t="s">
        <v>57</v>
      </c>
      <c r="J2149" s="6" t="s">
        <v>110</v>
      </c>
      <c r="K2149" s="6">
        <v>25</v>
      </c>
      <c r="L2149" s="4" t="str">
        <f t="shared" si="132"/>
        <v>20-25</v>
      </c>
      <c r="M2149" s="6" t="s">
        <v>76</v>
      </c>
      <c r="N2149" s="6">
        <v>9</v>
      </c>
      <c r="O2149" s="4" t="s">
        <v>52</v>
      </c>
      <c r="P2149" s="6" t="s">
        <v>46</v>
      </c>
      <c r="S2149" s="15">
        <v>500</v>
      </c>
      <c r="AE2149" s="4">
        <f t="shared" si="133"/>
        <v>15</v>
      </c>
      <c r="AF2149" s="8">
        <f t="shared" si="134"/>
        <v>500</v>
      </c>
      <c r="AG2149" s="8">
        <v>12500.86</v>
      </c>
      <c r="AH2149" s="4">
        <f t="shared" si="135"/>
        <v>12.5</v>
      </c>
      <c r="AI2149" s="4">
        <f t="shared" si="135"/>
        <v>312.5215</v>
      </c>
      <c r="AK2149" s="10">
        <f>Q2149*(0.01*(((2.5-1.82)/1.15)^3.208))+R2149*(0.01*(((7.5-1.82)/1.15)^3.208))+S2149*(0.01*(((15-1.82)/1.15)^3.208))+T2149*(0.01*(((25-1.82)/1.15)^3.208))</f>
        <v>12500.862220669978</v>
      </c>
    </row>
    <row r="2150" spans="1:41" ht="12.75" customHeight="1">
      <c r="A2150" s="6">
        <v>160</v>
      </c>
      <c r="B2150" s="6">
        <v>9</v>
      </c>
      <c r="C2150" s="6">
        <v>1</v>
      </c>
      <c r="D2150" s="5">
        <v>39503</v>
      </c>
      <c r="E2150" s="6" t="s">
        <v>37</v>
      </c>
      <c r="F2150" s="6" t="s">
        <v>126</v>
      </c>
      <c r="G2150" s="12" t="s">
        <v>126</v>
      </c>
      <c r="H2150" s="6" t="s">
        <v>152</v>
      </c>
      <c r="I2150" s="6" t="s">
        <v>57</v>
      </c>
      <c r="J2150" s="6" t="s">
        <v>110</v>
      </c>
      <c r="K2150" s="6">
        <v>25</v>
      </c>
      <c r="L2150" s="4" t="str">
        <f t="shared" si="132"/>
        <v>20-25</v>
      </c>
      <c r="M2150" s="6" t="s">
        <v>76</v>
      </c>
      <c r="N2150" s="6">
        <v>10</v>
      </c>
      <c r="O2150" s="11" t="s">
        <v>176</v>
      </c>
      <c r="P2150" s="6" t="s">
        <v>46</v>
      </c>
      <c r="T2150" s="7">
        <v>1</v>
      </c>
      <c r="AE2150" s="4">
        <f t="shared" si="133"/>
        <v>25</v>
      </c>
      <c r="AF2150" s="8">
        <f t="shared" si="134"/>
        <v>1</v>
      </c>
      <c r="AG2150" s="8">
        <v>255.36</v>
      </c>
      <c r="AH2150" s="4">
        <f t="shared" si="135"/>
        <v>2.5000000000000001E-2</v>
      </c>
      <c r="AI2150" s="4">
        <f t="shared" si="135"/>
        <v>6.3840000000000003</v>
      </c>
      <c r="AK2150" s="10">
        <f>T2150*(0.0199*((25/1.06)^2.993))+U2150*(0.0199*((35/1.06)^2.993))</f>
        <v>255.35658849039154</v>
      </c>
    </row>
    <row r="2151" spans="1:41" ht="12.75" customHeight="1">
      <c r="A2151" s="6">
        <v>160</v>
      </c>
      <c r="B2151" s="6">
        <v>9</v>
      </c>
      <c r="C2151" s="6">
        <v>1</v>
      </c>
      <c r="D2151" s="5">
        <v>39503</v>
      </c>
      <c r="E2151" s="6" t="s">
        <v>37</v>
      </c>
      <c r="F2151" s="6" t="s">
        <v>126</v>
      </c>
      <c r="G2151" s="12" t="s">
        <v>126</v>
      </c>
      <c r="H2151" s="6" t="s">
        <v>152</v>
      </c>
      <c r="I2151" s="6" t="s">
        <v>57</v>
      </c>
      <c r="J2151" s="6" t="s">
        <v>110</v>
      </c>
      <c r="K2151" s="6">
        <v>25</v>
      </c>
      <c r="L2151" s="4" t="str">
        <f t="shared" si="132"/>
        <v>20-25</v>
      </c>
      <c r="M2151" s="6" t="s">
        <v>76</v>
      </c>
      <c r="N2151" s="6">
        <v>11</v>
      </c>
      <c r="O2151" s="6" t="s">
        <v>79</v>
      </c>
      <c r="P2151" s="12" t="s">
        <v>54</v>
      </c>
      <c r="T2151" s="15">
        <v>1</v>
      </c>
      <c r="AE2151" s="4">
        <f t="shared" si="133"/>
        <v>25</v>
      </c>
      <c r="AF2151" s="8">
        <f t="shared" si="134"/>
        <v>1</v>
      </c>
      <c r="AG2151" s="8">
        <v>317.86</v>
      </c>
      <c r="AH2151" s="4">
        <f t="shared" si="135"/>
        <v>2.5000000000000001E-2</v>
      </c>
      <c r="AI2151" s="4">
        <f t="shared" si="135"/>
        <v>7.9465000000000003</v>
      </c>
      <c r="AK2151" s="10">
        <f>Q2151*(0.024*(2.5^2.93))+R2151*(0.024*(7.5^2.93))+S2151*(0.0225*((15/1.03416)^3))+T2151*(0.0225*((25/1.03416)^3))+U2151*(0.0225*((35/1.03416)^3))</f>
        <v>317.86253067900554</v>
      </c>
    </row>
    <row r="2152" spans="1:41" ht="12.75" customHeight="1">
      <c r="A2152" s="6">
        <v>160</v>
      </c>
      <c r="B2152" s="6">
        <v>9</v>
      </c>
      <c r="C2152" s="6">
        <v>1</v>
      </c>
      <c r="D2152" s="5">
        <v>39503</v>
      </c>
      <c r="E2152" s="6" t="s">
        <v>37</v>
      </c>
      <c r="F2152" s="6" t="s">
        <v>126</v>
      </c>
      <c r="G2152" s="12" t="s">
        <v>126</v>
      </c>
      <c r="H2152" s="6" t="s">
        <v>152</v>
      </c>
      <c r="I2152" s="6" t="s">
        <v>57</v>
      </c>
      <c r="J2152" s="6" t="s">
        <v>110</v>
      </c>
      <c r="K2152" s="6">
        <v>25</v>
      </c>
      <c r="L2152" s="4" t="str">
        <f t="shared" si="132"/>
        <v>20-25</v>
      </c>
      <c r="M2152" s="6" t="s">
        <v>76</v>
      </c>
      <c r="N2152" s="6">
        <v>12</v>
      </c>
      <c r="O2152" s="4" t="s">
        <v>59</v>
      </c>
      <c r="P2152" s="6" t="s">
        <v>46</v>
      </c>
      <c r="R2152" s="7">
        <v>2</v>
      </c>
      <c r="AE2152" s="4">
        <f t="shared" si="133"/>
        <v>7.5</v>
      </c>
      <c r="AF2152" s="8">
        <f t="shared" si="134"/>
        <v>2</v>
      </c>
      <c r="AG2152" s="8">
        <v>9.0399999999999991</v>
      </c>
      <c r="AH2152" s="4">
        <f t="shared" si="135"/>
        <v>0.05</v>
      </c>
      <c r="AI2152" s="4">
        <f t="shared" si="135"/>
        <v>0.22599999999999998</v>
      </c>
      <c r="AK2152" s="10">
        <f>Q2152*(0.0093*(2.5^3.07))+R2152*(0.0093*(7.5^3.07))+S2152*(0.0093*(15^3.07))+T2152*(0.0126*(25^3.0673))</f>
        <v>9.0354757121179148</v>
      </c>
    </row>
    <row r="2153" spans="1:41" ht="12.75" customHeight="1">
      <c r="A2153" s="6">
        <v>160</v>
      </c>
      <c r="B2153" s="6">
        <v>9</v>
      </c>
      <c r="C2153" s="6">
        <v>1</v>
      </c>
      <c r="D2153" s="5">
        <v>39503</v>
      </c>
      <c r="E2153" s="6" t="s">
        <v>37</v>
      </c>
      <c r="F2153" s="6" t="s">
        <v>126</v>
      </c>
      <c r="G2153" s="12" t="s">
        <v>126</v>
      </c>
      <c r="H2153" s="6" t="s">
        <v>152</v>
      </c>
      <c r="I2153" s="6" t="s">
        <v>57</v>
      </c>
      <c r="J2153" s="6" t="s">
        <v>110</v>
      </c>
      <c r="K2153" s="6">
        <v>25</v>
      </c>
      <c r="L2153" s="4" t="str">
        <f t="shared" si="132"/>
        <v>20-25</v>
      </c>
      <c r="M2153" s="6" t="s">
        <v>76</v>
      </c>
      <c r="N2153" s="6">
        <v>13</v>
      </c>
      <c r="O2153" s="4" t="s">
        <v>49</v>
      </c>
      <c r="P2153" s="6" t="s">
        <v>46</v>
      </c>
      <c r="R2153" s="7">
        <v>1</v>
      </c>
      <c r="AE2153" s="4">
        <f t="shared" si="133"/>
        <v>7.5</v>
      </c>
      <c r="AF2153" s="8">
        <f t="shared" si="134"/>
        <v>1</v>
      </c>
      <c r="AG2153" s="8">
        <v>6.09</v>
      </c>
      <c r="AH2153" s="4">
        <f t="shared" si="135"/>
        <v>2.5000000000000001E-2</v>
      </c>
      <c r="AI2153" s="4">
        <f t="shared" si="135"/>
        <v>0.15225</v>
      </c>
      <c r="AK2153" s="10">
        <f>Q2153*(0.007*(2.5^3.39))+R2153*(0.0126*(7.5^3.0673))+S2153*(0.0126*(15^3.0673))+T2153*(0.0126*(25^3.0673))+U2153*(0.0126*(35^3.0673))</f>
        <v>6.0875978967715536</v>
      </c>
    </row>
    <row r="2154" spans="1:41" s="9" customFormat="1" ht="12.75" customHeight="1">
      <c r="A2154" s="6">
        <v>160</v>
      </c>
      <c r="B2154" s="6">
        <v>9</v>
      </c>
      <c r="C2154" s="6">
        <v>1</v>
      </c>
      <c r="D2154" s="5">
        <v>39503</v>
      </c>
      <c r="E2154" s="6" t="s">
        <v>37</v>
      </c>
      <c r="F2154" s="6" t="s">
        <v>126</v>
      </c>
      <c r="G2154" s="12" t="s">
        <v>126</v>
      </c>
      <c r="H2154" s="6" t="s">
        <v>152</v>
      </c>
      <c r="I2154" s="6" t="s">
        <v>57</v>
      </c>
      <c r="J2154" s="6" t="s">
        <v>110</v>
      </c>
      <c r="K2154" s="6">
        <v>25</v>
      </c>
      <c r="L2154" s="4" t="str">
        <f t="shared" si="132"/>
        <v>20-25</v>
      </c>
      <c r="M2154" s="6" t="s">
        <v>76</v>
      </c>
      <c r="N2154" s="6">
        <v>14</v>
      </c>
      <c r="O2154" s="12" t="s">
        <v>55</v>
      </c>
      <c r="P2154" s="6" t="s">
        <v>56</v>
      </c>
      <c r="Q2154" s="7">
        <v>3</v>
      </c>
      <c r="R2154" s="7"/>
      <c r="S2154" s="7"/>
      <c r="T2154" s="7"/>
      <c r="U2154" s="7"/>
      <c r="V2154" s="7"/>
      <c r="W2154" s="7"/>
      <c r="X2154" s="7"/>
      <c r="Y2154" s="7"/>
      <c r="Z2154" s="7"/>
      <c r="AA2154" s="7"/>
      <c r="AB2154" s="7"/>
      <c r="AC2154" s="7"/>
      <c r="AD2154" s="7"/>
      <c r="AE2154" s="4">
        <f t="shared" si="133"/>
        <v>2.5</v>
      </c>
      <c r="AF2154" s="8">
        <f t="shared" si="134"/>
        <v>3</v>
      </c>
      <c r="AG2154" s="8">
        <v>0.52</v>
      </c>
      <c r="AH2154" s="4">
        <f t="shared" si="135"/>
        <v>7.4999999999999997E-2</v>
      </c>
      <c r="AI2154" s="4">
        <f t="shared" si="135"/>
        <v>1.3000000000000001E-2</v>
      </c>
      <c r="AJ2154" s="4"/>
      <c r="AK2154" s="10">
        <f>Q2154*(0.0109*(2.5^3.0249))+R2154*(0.0109*(7.5^3.0249))</f>
        <v>0.52272886796596185</v>
      </c>
    </row>
    <row r="2155" spans="1:41" ht="12.75" customHeight="1">
      <c r="A2155" s="6">
        <v>160</v>
      </c>
      <c r="B2155" s="6">
        <v>9</v>
      </c>
      <c r="C2155" s="6">
        <v>1</v>
      </c>
      <c r="D2155" s="5">
        <v>39503</v>
      </c>
      <c r="E2155" s="6" t="s">
        <v>37</v>
      </c>
      <c r="F2155" s="6" t="s">
        <v>126</v>
      </c>
      <c r="G2155" s="12" t="s">
        <v>126</v>
      </c>
      <c r="H2155" s="6" t="s">
        <v>152</v>
      </c>
      <c r="I2155" s="6" t="s">
        <v>57</v>
      </c>
      <c r="J2155" s="6" t="s">
        <v>110</v>
      </c>
      <c r="K2155" s="6">
        <v>25</v>
      </c>
      <c r="L2155" s="4" t="str">
        <f t="shared" si="132"/>
        <v>20-25</v>
      </c>
      <c r="M2155" s="6" t="s">
        <v>76</v>
      </c>
      <c r="N2155" s="6">
        <v>15</v>
      </c>
      <c r="O2155" s="4" t="s">
        <v>66</v>
      </c>
      <c r="P2155" s="12" t="s">
        <v>46</v>
      </c>
      <c r="Q2155" s="7">
        <v>2</v>
      </c>
      <c r="AE2155" s="4">
        <f t="shared" si="133"/>
        <v>2.5</v>
      </c>
      <c r="AF2155" s="8">
        <f t="shared" si="134"/>
        <v>2</v>
      </c>
      <c r="AG2155" s="8">
        <v>0.56999999999999995</v>
      </c>
      <c r="AH2155" s="4">
        <f t="shared" si="135"/>
        <v>0.05</v>
      </c>
      <c r="AI2155" s="4">
        <f t="shared" si="135"/>
        <v>1.4249999999999999E-2</v>
      </c>
      <c r="AK2155" s="10">
        <f>Q2155*(0.0213*(2.5^2.8235))+R2155*(0.0213*(7.5^2.8235))</f>
        <v>0.56623044088770236</v>
      </c>
    </row>
    <row r="2156" spans="1:41" ht="12.75" customHeight="1">
      <c r="A2156" s="6">
        <v>160</v>
      </c>
      <c r="B2156" s="6">
        <v>9</v>
      </c>
      <c r="C2156" s="6">
        <v>1</v>
      </c>
      <c r="D2156" s="5">
        <v>39503</v>
      </c>
      <c r="E2156" s="6" t="s">
        <v>37</v>
      </c>
      <c r="F2156" s="6" t="s">
        <v>126</v>
      </c>
      <c r="G2156" s="12" t="s">
        <v>126</v>
      </c>
      <c r="H2156" s="6" t="s">
        <v>152</v>
      </c>
      <c r="I2156" s="6" t="s">
        <v>57</v>
      </c>
      <c r="J2156" s="6" t="s">
        <v>110</v>
      </c>
      <c r="K2156" s="6">
        <v>25</v>
      </c>
      <c r="L2156" s="4" t="str">
        <f t="shared" si="132"/>
        <v>20-25</v>
      </c>
      <c r="M2156" s="6" t="s">
        <v>76</v>
      </c>
      <c r="N2156" s="6">
        <v>16</v>
      </c>
      <c r="O2156" s="4" t="s">
        <v>72</v>
      </c>
      <c r="P2156" s="6" t="s">
        <v>46</v>
      </c>
      <c r="R2156" s="7">
        <v>2</v>
      </c>
      <c r="AE2156" s="4">
        <f t="shared" si="133"/>
        <v>7.5</v>
      </c>
      <c r="AF2156" s="8">
        <f t="shared" si="134"/>
        <v>2</v>
      </c>
      <c r="AG2156" s="8">
        <v>11.61</v>
      </c>
      <c r="AH2156" s="4">
        <f t="shared" si="135"/>
        <v>0.05</v>
      </c>
      <c r="AI2156" s="4">
        <f t="shared" si="135"/>
        <v>0.29025000000000001</v>
      </c>
      <c r="AK2156" s="10">
        <f>Q2156*(0.0128*(2.5^3.036))+R2156*(0.0128*(7.5^3.036))+S2156*(0.0128*(15^3.036))</f>
        <v>11.612506256000772</v>
      </c>
    </row>
    <row r="2157" spans="1:41" ht="12.75" customHeight="1">
      <c r="A2157" s="6">
        <v>161</v>
      </c>
      <c r="B2157" s="6">
        <v>9</v>
      </c>
      <c r="C2157" s="6">
        <v>2</v>
      </c>
      <c r="D2157" s="5">
        <v>39503</v>
      </c>
      <c r="E2157" s="6" t="s">
        <v>73</v>
      </c>
      <c r="F2157" s="4" t="s">
        <v>131</v>
      </c>
      <c r="G2157" s="11" t="s">
        <v>132</v>
      </c>
      <c r="H2157" s="6" t="s">
        <v>75</v>
      </c>
      <c r="I2157" s="6" t="s">
        <v>40</v>
      </c>
      <c r="J2157" s="6" t="s">
        <v>110</v>
      </c>
      <c r="K2157" s="6">
        <v>13</v>
      </c>
      <c r="L2157" s="4" t="str">
        <f t="shared" si="132"/>
        <v>10-15</v>
      </c>
      <c r="M2157" s="6" t="s">
        <v>42</v>
      </c>
      <c r="N2157" s="6">
        <v>1</v>
      </c>
      <c r="O2157" s="12" t="s">
        <v>137</v>
      </c>
      <c r="P2157" s="6" t="s">
        <v>46</v>
      </c>
      <c r="T2157" s="7">
        <v>1</v>
      </c>
      <c r="AE2157" s="4">
        <f t="shared" si="133"/>
        <v>25</v>
      </c>
      <c r="AF2157" s="8">
        <f t="shared" si="134"/>
        <v>1</v>
      </c>
      <c r="AG2157" s="8">
        <v>244.5</v>
      </c>
      <c r="AH2157" s="4">
        <f t="shared" si="135"/>
        <v>2.5000000000000001E-2</v>
      </c>
      <c r="AI2157" s="4">
        <f t="shared" si="135"/>
        <v>6.1124999999999998</v>
      </c>
      <c r="AK2157" s="10">
        <f>Q2157*(0.0126*(2.5^3.0673))+R2157*(0.0126*(7.5^3.0673))+S2157*(0.0126*(15^3.0673))+T2157*(0.0126*(25^3.0673))+U2157*(0.0126*(35^3.0673))</f>
        <v>244.49609871054292</v>
      </c>
    </row>
    <row r="2158" spans="1:41" ht="12.75" customHeight="1">
      <c r="A2158" s="6">
        <v>161</v>
      </c>
      <c r="B2158" s="6">
        <v>9</v>
      </c>
      <c r="C2158" s="6">
        <v>2</v>
      </c>
      <c r="D2158" s="5">
        <v>39503</v>
      </c>
      <c r="E2158" s="6" t="s">
        <v>73</v>
      </c>
      <c r="F2158" s="4" t="s">
        <v>131</v>
      </c>
      <c r="G2158" s="11" t="s">
        <v>132</v>
      </c>
      <c r="H2158" s="6" t="s">
        <v>75</v>
      </c>
      <c r="I2158" s="6" t="s">
        <v>40</v>
      </c>
      <c r="J2158" s="6" t="s">
        <v>110</v>
      </c>
      <c r="K2158" s="6">
        <v>13</v>
      </c>
      <c r="L2158" s="4" t="str">
        <f t="shared" si="132"/>
        <v>10-15</v>
      </c>
      <c r="M2158" s="6" t="s">
        <v>42</v>
      </c>
      <c r="N2158" s="6">
        <v>2</v>
      </c>
      <c r="O2158" s="4" t="s">
        <v>87</v>
      </c>
      <c r="P2158" s="6" t="s">
        <v>46</v>
      </c>
      <c r="S2158" s="7">
        <v>3</v>
      </c>
      <c r="T2158" s="7">
        <v>8</v>
      </c>
      <c r="AE2158" s="4">
        <f t="shared" si="133"/>
        <v>22.3</v>
      </c>
      <c r="AF2158" s="8">
        <f t="shared" si="134"/>
        <v>11</v>
      </c>
      <c r="AG2158" s="8">
        <v>2156.23</v>
      </c>
      <c r="AH2158" s="4">
        <f t="shared" si="135"/>
        <v>0.27500000000000002</v>
      </c>
      <c r="AI2158" s="4">
        <f t="shared" si="135"/>
        <v>53.905749999999998</v>
      </c>
      <c r="AK2158" s="10">
        <f>Q2158*(0.0229*((2.5/1.08)^2.958))+R2158*(0.0229*((7.5/1.08)^2.958))+S2158*(0.0229*((15/1.08)^2.958))+T2158*(0.0229*((25/1.08)^2.958))+U2158*(0.0229*((35/1.08)^2.958))</f>
        <v>2156.2315083835247</v>
      </c>
    </row>
    <row r="2159" spans="1:41" s="9" customFormat="1" ht="12.75" customHeight="1">
      <c r="A2159" s="6">
        <v>161</v>
      </c>
      <c r="B2159" s="6">
        <v>9</v>
      </c>
      <c r="C2159" s="6">
        <v>2</v>
      </c>
      <c r="D2159" s="5">
        <v>39503</v>
      </c>
      <c r="E2159" s="6" t="s">
        <v>73</v>
      </c>
      <c r="F2159" s="4" t="s">
        <v>131</v>
      </c>
      <c r="G2159" s="11" t="s">
        <v>132</v>
      </c>
      <c r="H2159" s="6" t="s">
        <v>75</v>
      </c>
      <c r="I2159" s="6" t="s">
        <v>40</v>
      </c>
      <c r="J2159" s="6" t="s">
        <v>110</v>
      </c>
      <c r="K2159" s="6">
        <v>13</v>
      </c>
      <c r="L2159" s="4" t="str">
        <f t="shared" si="132"/>
        <v>10-15</v>
      </c>
      <c r="M2159" s="6" t="s">
        <v>42</v>
      </c>
      <c r="N2159" s="6">
        <v>3</v>
      </c>
      <c r="O2159" s="6" t="s">
        <v>53</v>
      </c>
      <c r="P2159" s="12" t="s">
        <v>54</v>
      </c>
      <c r="Q2159" s="7"/>
      <c r="R2159" s="7"/>
      <c r="S2159" s="7">
        <v>4</v>
      </c>
      <c r="T2159" s="7">
        <v>7</v>
      </c>
      <c r="U2159" s="7"/>
      <c r="V2159" s="7"/>
      <c r="W2159" s="7"/>
      <c r="X2159" s="7"/>
      <c r="Y2159" s="7"/>
      <c r="Z2159" s="7"/>
      <c r="AA2159" s="7"/>
      <c r="AB2159" s="7"/>
      <c r="AC2159" s="7"/>
      <c r="AD2159" s="7"/>
      <c r="AE2159" s="4">
        <f t="shared" si="133"/>
        <v>21.4</v>
      </c>
      <c r="AF2159" s="8">
        <f t="shared" si="134"/>
        <v>11</v>
      </c>
      <c r="AG2159" s="8">
        <v>2017.89</v>
      </c>
      <c r="AH2159" s="4">
        <f t="shared" si="135"/>
        <v>0.27500000000000002</v>
      </c>
      <c r="AI2159" s="4">
        <f t="shared" si="135"/>
        <v>50.447250000000004</v>
      </c>
      <c r="AJ2159" s="4"/>
      <c r="AK2159" s="10">
        <f>Q2159*(0.026*(2.5^2.87))+R2159*(0.026*(7.5^2.87))+S2159*(0.0236*((15/1.1)^2.975))+T2159*(0.0236*((25/1.1)^2.975))+U2159*(0.0236*((35/1.1)^2.975))</f>
        <v>2017.8859699889149</v>
      </c>
      <c r="AL2159" s="4"/>
      <c r="AM2159" s="4"/>
      <c r="AN2159" s="4"/>
      <c r="AO2159" s="4"/>
    </row>
    <row r="2160" spans="1:41" ht="12.75" customHeight="1">
      <c r="A2160" s="6">
        <v>161</v>
      </c>
      <c r="B2160" s="6">
        <v>9</v>
      </c>
      <c r="C2160" s="6">
        <v>2</v>
      </c>
      <c r="D2160" s="5">
        <v>39503</v>
      </c>
      <c r="E2160" s="6" t="s">
        <v>73</v>
      </c>
      <c r="F2160" s="4" t="s">
        <v>131</v>
      </c>
      <c r="G2160" s="11" t="s">
        <v>132</v>
      </c>
      <c r="H2160" s="6" t="s">
        <v>75</v>
      </c>
      <c r="I2160" s="6" t="s">
        <v>40</v>
      </c>
      <c r="J2160" s="6" t="s">
        <v>110</v>
      </c>
      <c r="K2160" s="6">
        <v>13</v>
      </c>
      <c r="L2160" s="4" t="str">
        <f t="shared" si="132"/>
        <v>10-15</v>
      </c>
      <c r="M2160" s="6" t="s">
        <v>42</v>
      </c>
      <c r="N2160" s="6">
        <v>4</v>
      </c>
      <c r="O2160" s="6" t="s">
        <v>79</v>
      </c>
      <c r="P2160" s="12" t="s">
        <v>54</v>
      </c>
      <c r="S2160" s="7">
        <v>10</v>
      </c>
      <c r="T2160" s="15">
        <v>35</v>
      </c>
      <c r="AE2160" s="4">
        <f t="shared" si="133"/>
        <v>22.8</v>
      </c>
      <c r="AF2160" s="8">
        <f t="shared" si="134"/>
        <v>45</v>
      </c>
      <c r="AG2160" s="8">
        <v>11811.77</v>
      </c>
      <c r="AH2160" s="4">
        <f t="shared" si="135"/>
        <v>1.125</v>
      </c>
      <c r="AI2160" s="4">
        <f t="shared" si="135"/>
        <v>295.29425000000003</v>
      </c>
      <c r="AK2160" s="10">
        <f>Q2160*(0.024*(2.5^2.93))+R2160*(0.024*(7.5^2.93))+S2160*(0.0225*((15/1.03416)^3))+T2160*(0.0225*((25/1.03416)^3))+U2160*(0.0225*((35/1.03416)^3))</f>
        <v>11811.771640031846</v>
      </c>
    </row>
    <row r="2161" spans="1:41" ht="12.75" customHeight="1">
      <c r="A2161" s="6">
        <v>161</v>
      </c>
      <c r="B2161" s="6">
        <v>9</v>
      </c>
      <c r="C2161" s="6">
        <v>2</v>
      </c>
      <c r="D2161" s="5">
        <v>39503</v>
      </c>
      <c r="E2161" s="6" t="s">
        <v>73</v>
      </c>
      <c r="F2161" s="4" t="s">
        <v>131</v>
      </c>
      <c r="G2161" s="11" t="s">
        <v>132</v>
      </c>
      <c r="H2161" s="6" t="s">
        <v>75</v>
      </c>
      <c r="I2161" s="6" t="s">
        <v>40</v>
      </c>
      <c r="J2161" s="6" t="s">
        <v>110</v>
      </c>
      <c r="K2161" s="6">
        <v>13</v>
      </c>
      <c r="L2161" s="4" t="str">
        <f t="shared" si="132"/>
        <v>10-15</v>
      </c>
      <c r="M2161" s="6" t="s">
        <v>42</v>
      </c>
      <c r="N2161" s="6">
        <v>5</v>
      </c>
      <c r="O2161" s="4" t="s">
        <v>51</v>
      </c>
      <c r="P2161" s="6" t="s">
        <v>48</v>
      </c>
      <c r="U2161" s="7">
        <v>1</v>
      </c>
      <c r="AE2161" s="4">
        <f t="shared" si="133"/>
        <v>35</v>
      </c>
      <c r="AF2161" s="8">
        <f t="shared" si="134"/>
        <v>1</v>
      </c>
      <c r="AG2161" s="8">
        <v>1012.58</v>
      </c>
      <c r="AH2161" s="4">
        <f t="shared" si="135"/>
        <v>2.5000000000000001E-2</v>
      </c>
      <c r="AI2161" s="4">
        <f t="shared" si="135"/>
        <v>25.314500000000002</v>
      </c>
      <c r="AK2161" s="10">
        <f>Q2161*(0.0337*(2.5^2.9))+R2161*(0.0337*(7.5^2.9))+S2161*(0.0337*(15^2.9))+T2161*(0.0337*(25^2.9))+U2161*(0.0337*(35^2.9))</f>
        <v>1012.5750672188403</v>
      </c>
    </row>
    <row r="2162" spans="1:41" ht="12.75" customHeight="1">
      <c r="A2162" s="6">
        <v>161</v>
      </c>
      <c r="B2162" s="6">
        <v>9</v>
      </c>
      <c r="C2162" s="6">
        <v>2</v>
      </c>
      <c r="D2162" s="5">
        <v>39503</v>
      </c>
      <c r="E2162" s="6" t="s">
        <v>73</v>
      </c>
      <c r="F2162" s="4" t="s">
        <v>131</v>
      </c>
      <c r="G2162" s="11" t="s">
        <v>132</v>
      </c>
      <c r="H2162" s="6" t="s">
        <v>75</v>
      </c>
      <c r="I2162" s="6" t="s">
        <v>40</v>
      </c>
      <c r="J2162" s="6" t="s">
        <v>110</v>
      </c>
      <c r="K2162" s="6">
        <v>13</v>
      </c>
      <c r="L2162" s="4" t="str">
        <f t="shared" si="132"/>
        <v>10-15</v>
      </c>
      <c r="M2162" s="6" t="s">
        <v>42</v>
      </c>
      <c r="N2162" s="6">
        <v>6</v>
      </c>
      <c r="O2162" s="12" t="s">
        <v>134</v>
      </c>
      <c r="P2162" s="12" t="s">
        <v>56</v>
      </c>
      <c r="S2162" s="15">
        <v>1</v>
      </c>
      <c r="AE2162" s="4">
        <f t="shared" si="133"/>
        <v>15</v>
      </c>
      <c r="AF2162" s="8">
        <f t="shared" si="134"/>
        <v>1</v>
      </c>
      <c r="AG2162" s="8">
        <v>70.59</v>
      </c>
      <c r="AH2162" s="4">
        <f t="shared" si="135"/>
        <v>2.5000000000000001E-2</v>
      </c>
      <c r="AI2162" s="4">
        <f t="shared" si="135"/>
        <v>1.76475</v>
      </c>
      <c r="AK2162" s="10">
        <f>R2162*(0.0683*(7.5^2.563))+S2162*(0.0683*(15^2.563))+T2162*(0.0683*(25^2.563))</f>
        <v>70.589905523267788</v>
      </c>
    </row>
    <row r="2163" spans="1:41" ht="12.75" customHeight="1">
      <c r="A2163" s="6">
        <v>161</v>
      </c>
      <c r="B2163" s="6">
        <v>9</v>
      </c>
      <c r="C2163" s="6">
        <v>2</v>
      </c>
      <c r="D2163" s="5">
        <v>39503</v>
      </c>
      <c r="E2163" s="6" t="s">
        <v>73</v>
      </c>
      <c r="F2163" s="4" t="s">
        <v>131</v>
      </c>
      <c r="G2163" s="11" t="s">
        <v>132</v>
      </c>
      <c r="H2163" s="6" t="s">
        <v>75</v>
      </c>
      <c r="I2163" s="6" t="s">
        <v>40</v>
      </c>
      <c r="J2163" s="6" t="s">
        <v>110</v>
      </c>
      <c r="K2163" s="6">
        <v>13</v>
      </c>
      <c r="L2163" s="4" t="str">
        <f t="shared" si="132"/>
        <v>10-15</v>
      </c>
      <c r="M2163" s="6" t="s">
        <v>42</v>
      </c>
      <c r="N2163" s="6">
        <v>7</v>
      </c>
      <c r="O2163" s="4" t="s">
        <v>52</v>
      </c>
      <c r="P2163" s="6" t="s">
        <v>46</v>
      </c>
      <c r="S2163" s="15">
        <v>15</v>
      </c>
      <c r="AE2163" s="4">
        <f t="shared" si="133"/>
        <v>15</v>
      </c>
      <c r="AF2163" s="8">
        <f t="shared" si="134"/>
        <v>15</v>
      </c>
      <c r="AG2163" s="8">
        <v>375.03</v>
      </c>
      <c r="AH2163" s="4">
        <f t="shared" si="135"/>
        <v>0.375</v>
      </c>
      <c r="AI2163" s="4">
        <f t="shared" si="135"/>
        <v>9.37575</v>
      </c>
      <c r="AK2163" s="10">
        <f>Q2163*(0.01*(((2.5-1.82)/1.15)^3.208))+R2163*(0.01*(((7.5-1.82)/1.15)^3.208))+S2163*(0.01*(((15-1.82)/1.15)^3.208))+T2163*(0.01*(((25-1.82)/1.15)^3.208))</f>
        <v>375.02586662009935</v>
      </c>
    </row>
    <row r="2164" spans="1:41" ht="12.75" customHeight="1">
      <c r="A2164" s="6">
        <v>161</v>
      </c>
      <c r="B2164" s="6">
        <v>9</v>
      </c>
      <c r="C2164" s="6">
        <v>2</v>
      </c>
      <c r="D2164" s="5">
        <v>39503</v>
      </c>
      <c r="E2164" s="6" t="s">
        <v>73</v>
      </c>
      <c r="F2164" s="4" t="s">
        <v>131</v>
      </c>
      <c r="G2164" s="11" t="s">
        <v>132</v>
      </c>
      <c r="H2164" s="6" t="s">
        <v>75</v>
      </c>
      <c r="I2164" s="6" t="s">
        <v>40</v>
      </c>
      <c r="J2164" s="6" t="s">
        <v>110</v>
      </c>
      <c r="K2164" s="6">
        <v>13</v>
      </c>
      <c r="L2164" s="4" t="str">
        <f t="shared" si="132"/>
        <v>10-15</v>
      </c>
      <c r="M2164" s="6" t="s">
        <v>42</v>
      </c>
      <c r="N2164" s="6">
        <v>8</v>
      </c>
      <c r="O2164" s="11" t="s">
        <v>45</v>
      </c>
      <c r="P2164" s="6" t="s">
        <v>46</v>
      </c>
      <c r="T2164" s="7">
        <v>1</v>
      </c>
      <c r="AE2164" s="4">
        <f t="shared" si="133"/>
        <v>25</v>
      </c>
      <c r="AF2164" s="8">
        <f t="shared" si="134"/>
        <v>1</v>
      </c>
      <c r="AG2164" s="8">
        <v>303.7</v>
      </c>
      <c r="AH2164" s="4">
        <f t="shared" si="135"/>
        <v>2.5000000000000001E-2</v>
      </c>
      <c r="AI2164" s="4">
        <f t="shared" si="135"/>
        <v>7.5924999999999994</v>
      </c>
      <c r="AK2164" s="10">
        <f>Q2164*(0.039*((2.5/1.15)^2.91))+S2164*(0.039*((15/1.15)^2.91))+T2164*(0.039*((25/1.15)^2.91))+U2164*(0.039*((35/1.15)^2.91))</f>
        <v>303.69617132395854</v>
      </c>
    </row>
    <row r="2165" spans="1:41" ht="12.75" customHeight="1">
      <c r="A2165" s="6">
        <v>162</v>
      </c>
      <c r="B2165" s="6">
        <v>9</v>
      </c>
      <c r="C2165" s="6">
        <v>2</v>
      </c>
      <c r="D2165" s="5">
        <v>39503</v>
      </c>
      <c r="E2165" s="6" t="s">
        <v>73</v>
      </c>
      <c r="F2165" s="4" t="s">
        <v>131</v>
      </c>
      <c r="G2165" s="11" t="s">
        <v>132</v>
      </c>
      <c r="H2165" s="6" t="s">
        <v>75</v>
      </c>
      <c r="I2165" s="6" t="s">
        <v>40</v>
      </c>
      <c r="J2165" s="6" t="s">
        <v>110</v>
      </c>
      <c r="K2165" s="6">
        <v>13</v>
      </c>
      <c r="L2165" s="4" t="str">
        <f t="shared" si="132"/>
        <v>10-15</v>
      </c>
      <c r="M2165" s="6" t="s">
        <v>42</v>
      </c>
      <c r="N2165" s="6">
        <v>1</v>
      </c>
      <c r="O2165" s="12" t="s">
        <v>121</v>
      </c>
      <c r="P2165" s="6" t="s">
        <v>56</v>
      </c>
      <c r="U2165" s="7">
        <v>1</v>
      </c>
      <c r="AE2165" s="4">
        <f t="shared" si="133"/>
        <v>35</v>
      </c>
      <c r="AF2165" s="8">
        <f t="shared" si="134"/>
        <v>1</v>
      </c>
      <c r="AG2165" s="8">
        <v>1362.24</v>
      </c>
      <c r="AH2165" s="4">
        <f t="shared" si="135"/>
        <v>2.5000000000000001E-2</v>
      </c>
      <c r="AI2165" s="4">
        <f t="shared" si="135"/>
        <v>34.055999999999997</v>
      </c>
      <c r="AK2165" s="10">
        <f>S2165*(0.0203*(15^3.126))+T2165*(0.0203*(25^3.126))+U2165*(0.0203*(35^3.126))</f>
        <v>1362.2372273563635</v>
      </c>
    </row>
    <row r="2166" spans="1:41" ht="12.75" customHeight="1">
      <c r="A2166" s="6">
        <v>162</v>
      </c>
      <c r="B2166" s="6">
        <v>9</v>
      </c>
      <c r="C2166" s="6">
        <v>2</v>
      </c>
      <c r="D2166" s="5">
        <v>39503</v>
      </c>
      <c r="E2166" s="6" t="s">
        <v>73</v>
      </c>
      <c r="F2166" s="4" t="s">
        <v>131</v>
      </c>
      <c r="G2166" s="11" t="s">
        <v>132</v>
      </c>
      <c r="H2166" s="6" t="s">
        <v>75</v>
      </c>
      <c r="I2166" s="6" t="s">
        <v>40</v>
      </c>
      <c r="J2166" s="6" t="s">
        <v>110</v>
      </c>
      <c r="K2166" s="6">
        <v>13</v>
      </c>
      <c r="L2166" s="4" t="str">
        <f t="shared" si="132"/>
        <v>10-15</v>
      </c>
      <c r="M2166" s="6" t="s">
        <v>42</v>
      </c>
      <c r="N2166" s="6">
        <v>2</v>
      </c>
      <c r="O2166" s="12" t="s">
        <v>120</v>
      </c>
      <c r="P2166" s="6" t="s">
        <v>54</v>
      </c>
      <c r="U2166" s="7">
        <v>1</v>
      </c>
      <c r="AE2166" s="4">
        <f t="shared" si="133"/>
        <v>35</v>
      </c>
      <c r="AF2166" s="8">
        <f t="shared" si="134"/>
        <v>1</v>
      </c>
      <c r="AG2166" s="8">
        <v>759.68</v>
      </c>
      <c r="AH2166" s="4">
        <f t="shared" si="135"/>
        <v>2.5000000000000001E-2</v>
      </c>
      <c r="AI2166" s="4">
        <f t="shared" si="135"/>
        <v>18.991999999999997</v>
      </c>
      <c r="AK2166" s="10">
        <f>R2166*(0.0162*(7.5^3.0252))+S2166*(0.0162*(15^3.0252))+T2166*(0.0162*(25^3.0252))+U2166*(0.0162*(35^3.0252))+V2166*(0.0162*(45^3.0252))</f>
        <v>759.67819720000477</v>
      </c>
    </row>
    <row r="2167" spans="1:41" s="9" customFormat="1" ht="12.75" customHeight="1">
      <c r="A2167" s="6">
        <v>162</v>
      </c>
      <c r="B2167" s="6">
        <v>9</v>
      </c>
      <c r="C2167" s="6">
        <v>2</v>
      </c>
      <c r="D2167" s="5">
        <v>39503</v>
      </c>
      <c r="E2167" s="6" t="s">
        <v>73</v>
      </c>
      <c r="F2167" s="4" t="s">
        <v>131</v>
      </c>
      <c r="G2167" s="11" t="s">
        <v>132</v>
      </c>
      <c r="H2167" s="6" t="s">
        <v>75</v>
      </c>
      <c r="I2167" s="6" t="s">
        <v>40</v>
      </c>
      <c r="J2167" s="6" t="s">
        <v>110</v>
      </c>
      <c r="K2167" s="6">
        <v>13</v>
      </c>
      <c r="L2167" s="4" t="str">
        <f t="shared" si="132"/>
        <v>10-15</v>
      </c>
      <c r="M2167" s="6" t="s">
        <v>42</v>
      </c>
      <c r="N2167" s="6">
        <v>3</v>
      </c>
      <c r="O2167" s="4" t="s">
        <v>51</v>
      </c>
      <c r="P2167" s="6" t="s">
        <v>48</v>
      </c>
      <c r="Q2167" s="7"/>
      <c r="R2167" s="7"/>
      <c r="S2167" s="7">
        <v>1</v>
      </c>
      <c r="T2167" s="7">
        <v>1</v>
      </c>
      <c r="U2167" s="7"/>
      <c r="V2167" s="7"/>
      <c r="W2167" s="7"/>
      <c r="X2167" s="7"/>
      <c r="Y2167" s="7"/>
      <c r="Z2167" s="7"/>
      <c r="AA2167" s="7"/>
      <c r="AB2167" s="7"/>
      <c r="AC2167" s="7"/>
      <c r="AD2167" s="7"/>
      <c r="AE2167" s="4">
        <f t="shared" si="133"/>
        <v>20</v>
      </c>
      <c r="AF2167" s="8">
        <f t="shared" si="134"/>
        <v>2</v>
      </c>
      <c r="AG2167" s="8">
        <v>468.4</v>
      </c>
      <c r="AH2167" s="4">
        <f t="shared" si="135"/>
        <v>0.05</v>
      </c>
      <c r="AI2167" s="4">
        <f t="shared" si="135"/>
        <v>11.709999999999999</v>
      </c>
      <c r="AJ2167" s="4"/>
      <c r="AK2167" s="10">
        <f>Q2167*(0.0337*(2.5^2.9))+R2167*(0.0337*(7.5^2.9))+S2167*(0.0337*(15^2.9))+T2167*(0.0337*(25^2.9))+U2167*(0.0337*(35^2.9))</f>
        <v>468.39679924799327</v>
      </c>
    </row>
    <row r="2168" spans="1:41" ht="12.75" customHeight="1">
      <c r="A2168" s="6">
        <v>162</v>
      </c>
      <c r="B2168" s="6">
        <v>9</v>
      </c>
      <c r="C2168" s="6">
        <v>2</v>
      </c>
      <c r="D2168" s="5">
        <v>39503</v>
      </c>
      <c r="E2168" s="6" t="s">
        <v>73</v>
      </c>
      <c r="F2168" s="4" t="s">
        <v>131</v>
      </c>
      <c r="G2168" s="11" t="s">
        <v>132</v>
      </c>
      <c r="H2168" s="6" t="s">
        <v>75</v>
      </c>
      <c r="I2168" s="6" t="s">
        <v>40</v>
      </c>
      <c r="J2168" s="6" t="s">
        <v>110</v>
      </c>
      <c r="K2168" s="6">
        <v>13</v>
      </c>
      <c r="L2168" s="4" t="str">
        <f t="shared" si="132"/>
        <v>10-15</v>
      </c>
      <c r="M2168" s="6" t="s">
        <v>42</v>
      </c>
      <c r="N2168" s="6">
        <v>4</v>
      </c>
      <c r="O2168" s="4" t="s">
        <v>77</v>
      </c>
      <c r="P2168" s="6" t="s">
        <v>48</v>
      </c>
      <c r="T2168" s="7">
        <v>1</v>
      </c>
      <c r="AE2168" s="4">
        <f t="shared" si="133"/>
        <v>25</v>
      </c>
      <c r="AF2168" s="8">
        <f t="shared" si="134"/>
        <v>1</v>
      </c>
      <c r="AG2168" s="8">
        <v>423.41</v>
      </c>
      <c r="AH2168" s="4">
        <f t="shared" si="135"/>
        <v>2.5000000000000001E-2</v>
      </c>
      <c r="AI2168" s="4">
        <f t="shared" si="135"/>
        <v>10.58525</v>
      </c>
      <c r="AK2168" s="10">
        <f>R2168*(0.0428*(7.5^2.858))+S2168*(0.0428*(15^2.858))+T2168*(0.0428*(25^2.858))+U2168*(0.0428*(35^2.858))</f>
        <v>423.40532317837847</v>
      </c>
    </row>
    <row r="2169" spans="1:41" ht="12.75" customHeight="1">
      <c r="A2169" s="6">
        <v>162</v>
      </c>
      <c r="B2169" s="6">
        <v>9</v>
      </c>
      <c r="C2169" s="6">
        <v>2</v>
      </c>
      <c r="D2169" s="5">
        <v>39503</v>
      </c>
      <c r="E2169" s="6" t="s">
        <v>73</v>
      </c>
      <c r="F2169" s="4" t="s">
        <v>131</v>
      </c>
      <c r="G2169" s="11" t="s">
        <v>132</v>
      </c>
      <c r="H2169" s="6" t="s">
        <v>75</v>
      </c>
      <c r="I2169" s="6" t="s">
        <v>40</v>
      </c>
      <c r="J2169" s="6" t="s">
        <v>110</v>
      </c>
      <c r="K2169" s="6">
        <v>13</v>
      </c>
      <c r="L2169" s="4" t="str">
        <f t="shared" si="132"/>
        <v>10-15</v>
      </c>
      <c r="M2169" s="6" t="s">
        <v>42</v>
      </c>
      <c r="N2169" s="6">
        <v>5</v>
      </c>
      <c r="O2169" s="4" t="s">
        <v>58</v>
      </c>
      <c r="P2169" s="12" t="s">
        <v>46</v>
      </c>
      <c r="Q2169" s="7">
        <v>1</v>
      </c>
      <c r="S2169" s="7">
        <v>1</v>
      </c>
      <c r="T2169" s="15">
        <v>3</v>
      </c>
      <c r="U2169" s="15">
        <v>1</v>
      </c>
      <c r="AE2169" s="4">
        <f t="shared" si="133"/>
        <v>21.3</v>
      </c>
      <c r="AF2169" s="8">
        <f t="shared" si="134"/>
        <v>6</v>
      </c>
      <c r="AG2169" s="8">
        <v>1269.3</v>
      </c>
      <c r="AH2169" s="4">
        <f t="shared" si="135"/>
        <v>0.15</v>
      </c>
      <c r="AI2169" s="4">
        <f t="shared" si="135"/>
        <v>31.732499999999998</v>
      </c>
      <c r="AK2169" s="10">
        <f>Q2169*(0.0145*((2.5/1.08175)^3.053))+R2169*(0.0145*((7.5/1.08175)^3.053))+S2169*(0.0145*((15/1.08175)^3.053))+T2169*(0.0145*((25/1.08175)^3.053))+U2169*(0.0145*((35/1.08175)^3.053))+V2169*(0.0145*((45/1.08175)^3.053))+W2169*(0.0145*((55/1.08175)^3.053))</f>
        <v>1269.303333894165</v>
      </c>
    </row>
    <row r="2170" spans="1:41" ht="12.75" customHeight="1">
      <c r="A2170" s="6">
        <v>162</v>
      </c>
      <c r="B2170" s="6">
        <v>9</v>
      </c>
      <c r="C2170" s="6">
        <v>2</v>
      </c>
      <c r="D2170" s="5">
        <v>39503</v>
      </c>
      <c r="E2170" s="6" t="s">
        <v>73</v>
      </c>
      <c r="F2170" s="4" t="s">
        <v>131</v>
      </c>
      <c r="G2170" s="11" t="s">
        <v>132</v>
      </c>
      <c r="H2170" s="6" t="s">
        <v>75</v>
      </c>
      <c r="I2170" s="6" t="s">
        <v>40</v>
      </c>
      <c r="J2170" s="6" t="s">
        <v>110</v>
      </c>
      <c r="K2170" s="6">
        <v>13</v>
      </c>
      <c r="L2170" s="4" t="str">
        <f t="shared" si="132"/>
        <v>10-15</v>
      </c>
      <c r="M2170" s="6" t="s">
        <v>42</v>
      </c>
      <c r="N2170" s="6">
        <v>6</v>
      </c>
      <c r="O2170" s="4" t="s">
        <v>69</v>
      </c>
      <c r="P2170" s="12" t="s">
        <v>48</v>
      </c>
      <c r="S2170" s="7">
        <v>2</v>
      </c>
      <c r="AE2170" s="4">
        <f t="shared" si="133"/>
        <v>15</v>
      </c>
      <c r="AF2170" s="8">
        <f t="shared" si="134"/>
        <v>2</v>
      </c>
      <c r="AG2170" s="8">
        <v>218.93</v>
      </c>
      <c r="AH2170" s="4">
        <f t="shared" si="135"/>
        <v>0.05</v>
      </c>
      <c r="AI2170" s="4">
        <f t="shared" si="135"/>
        <v>5.4732500000000002</v>
      </c>
      <c r="AK2170" s="10">
        <f>Q2170*(0.029*(2.5^2.98))+R2170*(0.029*(7.5^2.98))+S2170*(0.0222*(15^3.14))</f>
        <v>218.93214068561713</v>
      </c>
    </row>
    <row r="2171" spans="1:41" s="9" customFormat="1" ht="12.75" customHeight="1">
      <c r="A2171" s="6">
        <v>162</v>
      </c>
      <c r="B2171" s="6">
        <v>9</v>
      </c>
      <c r="C2171" s="6">
        <v>2</v>
      </c>
      <c r="D2171" s="5">
        <v>39503</v>
      </c>
      <c r="E2171" s="6" t="s">
        <v>73</v>
      </c>
      <c r="F2171" s="4" t="s">
        <v>131</v>
      </c>
      <c r="G2171" s="11" t="s">
        <v>132</v>
      </c>
      <c r="H2171" s="6" t="s">
        <v>75</v>
      </c>
      <c r="I2171" s="6" t="s">
        <v>40</v>
      </c>
      <c r="J2171" s="6" t="s">
        <v>110</v>
      </c>
      <c r="K2171" s="6">
        <v>13</v>
      </c>
      <c r="L2171" s="4" t="str">
        <f t="shared" si="132"/>
        <v>10-15</v>
      </c>
      <c r="M2171" s="6" t="s">
        <v>42</v>
      </c>
      <c r="N2171" s="6">
        <v>7</v>
      </c>
      <c r="O2171" s="4" t="s">
        <v>49</v>
      </c>
      <c r="P2171" s="6" t="s">
        <v>46</v>
      </c>
      <c r="Q2171" s="7"/>
      <c r="R2171" s="7">
        <v>1</v>
      </c>
      <c r="S2171" s="7"/>
      <c r="T2171" s="7"/>
      <c r="U2171" s="7"/>
      <c r="V2171" s="7"/>
      <c r="W2171" s="7"/>
      <c r="X2171" s="7"/>
      <c r="Y2171" s="7"/>
      <c r="Z2171" s="7"/>
      <c r="AA2171" s="7"/>
      <c r="AB2171" s="7"/>
      <c r="AC2171" s="7"/>
      <c r="AD2171" s="7"/>
      <c r="AE2171" s="4">
        <f t="shared" si="133"/>
        <v>7.5</v>
      </c>
      <c r="AF2171" s="8">
        <f t="shared" si="134"/>
        <v>1</v>
      </c>
      <c r="AG2171" s="8">
        <v>6.09</v>
      </c>
      <c r="AH2171" s="4">
        <f t="shared" si="135"/>
        <v>2.5000000000000001E-2</v>
      </c>
      <c r="AI2171" s="4">
        <f t="shared" si="135"/>
        <v>0.15225</v>
      </c>
      <c r="AJ2171" s="4"/>
      <c r="AK2171" s="10">
        <f>Q2171*(0.007*(2.5^3.39))+R2171*(0.0126*(7.5^3.0673))+S2171*(0.0126*(15^3.0673))+T2171*(0.0126*(25^3.0673))+U2171*(0.0126*(35^3.0673))</f>
        <v>6.0875978967715536</v>
      </c>
      <c r="AL2171" s="4"/>
      <c r="AM2171" s="4"/>
      <c r="AN2171" s="4"/>
      <c r="AO2171" s="4"/>
    </row>
    <row r="2172" spans="1:41" ht="12.75" customHeight="1">
      <c r="A2172" s="6">
        <v>162</v>
      </c>
      <c r="B2172" s="6">
        <v>9</v>
      </c>
      <c r="C2172" s="6">
        <v>2</v>
      </c>
      <c r="D2172" s="5">
        <v>39503</v>
      </c>
      <c r="E2172" s="6" t="s">
        <v>73</v>
      </c>
      <c r="F2172" s="4" t="s">
        <v>131</v>
      </c>
      <c r="G2172" s="11" t="s">
        <v>132</v>
      </c>
      <c r="H2172" s="6" t="s">
        <v>75</v>
      </c>
      <c r="I2172" s="6" t="s">
        <v>40</v>
      </c>
      <c r="J2172" s="6" t="s">
        <v>110</v>
      </c>
      <c r="K2172" s="6">
        <v>13</v>
      </c>
      <c r="L2172" s="4" t="str">
        <f t="shared" si="132"/>
        <v>10-15</v>
      </c>
      <c r="M2172" s="6" t="s">
        <v>42</v>
      </c>
      <c r="N2172" s="6">
        <v>8</v>
      </c>
      <c r="O2172" s="6" t="s">
        <v>53</v>
      </c>
      <c r="P2172" s="12" t="s">
        <v>54</v>
      </c>
      <c r="T2172" s="15">
        <v>4</v>
      </c>
      <c r="AE2172" s="4">
        <f t="shared" si="133"/>
        <v>25</v>
      </c>
      <c r="AF2172" s="8">
        <f t="shared" si="134"/>
        <v>4</v>
      </c>
      <c r="AG2172" s="8">
        <v>1024.94</v>
      </c>
      <c r="AH2172" s="4">
        <f t="shared" si="135"/>
        <v>0.1</v>
      </c>
      <c r="AI2172" s="4">
        <f t="shared" si="135"/>
        <v>25.6235</v>
      </c>
      <c r="AK2172" s="10">
        <f>Q2172*(0.026*(2.5^2.87))+R2172*(0.026*(7.5^2.87))+S2172*(0.0236*((15/1.1)^2.975))+T2172*(0.0236*((25/1.1)^2.975))+U2172*(0.0236*((35/1.1)^2.975))</f>
        <v>1024.9443405896459</v>
      </c>
    </row>
    <row r="2173" spans="1:41" ht="12.75" customHeight="1">
      <c r="A2173" s="6">
        <v>162</v>
      </c>
      <c r="B2173" s="6">
        <v>9</v>
      </c>
      <c r="C2173" s="6">
        <v>2</v>
      </c>
      <c r="D2173" s="5">
        <v>39503</v>
      </c>
      <c r="E2173" s="6" t="s">
        <v>73</v>
      </c>
      <c r="F2173" s="4" t="s">
        <v>131</v>
      </c>
      <c r="G2173" s="11" t="s">
        <v>132</v>
      </c>
      <c r="H2173" s="6" t="s">
        <v>75</v>
      </c>
      <c r="I2173" s="6" t="s">
        <v>40</v>
      </c>
      <c r="J2173" s="6" t="s">
        <v>110</v>
      </c>
      <c r="K2173" s="6">
        <v>13</v>
      </c>
      <c r="L2173" s="4" t="str">
        <f t="shared" si="132"/>
        <v>10-15</v>
      </c>
      <c r="M2173" s="6" t="s">
        <v>42</v>
      </c>
      <c r="N2173" s="6">
        <v>9</v>
      </c>
      <c r="O2173" s="6" t="s">
        <v>79</v>
      </c>
      <c r="P2173" s="12" t="s">
        <v>54</v>
      </c>
      <c r="S2173" s="7">
        <v>5</v>
      </c>
      <c r="T2173" s="15">
        <v>25</v>
      </c>
      <c r="AE2173" s="4">
        <f t="shared" si="133"/>
        <v>23.3</v>
      </c>
      <c r="AF2173" s="8">
        <f t="shared" si="134"/>
        <v>30</v>
      </c>
      <c r="AG2173" s="8">
        <v>8289.85</v>
      </c>
      <c r="AH2173" s="4">
        <f t="shared" si="135"/>
        <v>0.75</v>
      </c>
      <c r="AI2173" s="4">
        <f t="shared" si="135"/>
        <v>207.24625</v>
      </c>
      <c r="AK2173" s="10">
        <f>Q2173*(0.024*(2.5^2.93))+R2173*(0.024*(7.5^2.93))+S2173*(0.0225*((15/1.03416)^3))+T2173*(0.0225*((25/1.03416)^3))+U2173*(0.0225*((35/1.03416)^3))</f>
        <v>8289.8548001084637</v>
      </c>
    </row>
    <row r="2174" spans="1:41" ht="12.75" customHeight="1">
      <c r="A2174" s="6">
        <v>162</v>
      </c>
      <c r="B2174" s="6">
        <v>9</v>
      </c>
      <c r="C2174" s="6">
        <v>2</v>
      </c>
      <c r="D2174" s="5">
        <v>39503</v>
      </c>
      <c r="E2174" s="6" t="s">
        <v>73</v>
      </c>
      <c r="F2174" s="4" t="s">
        <v>131</v>
      </c>
      <c r="G2174" s="11" t="s">
        <v>132</v>
      </c>
      <c r="H2174" s="6" t="s">
        <v>75</v>
      </c>
      <c r="I2174" s="6" t="s">
        <v>40</v>
      </c>
      <c r="J2174" s="6" t="s">
        <v>110</v>
      </c>
      <c r="K2174" s="6">
        <v>13</v>
      </c>
      <c r="L2174" s="4" t="str">
        <f t="shared" si="132"/>
        <v>10-15</v>
      </c>
      <c r="M2174" s="6" t="s">
        <v>42</v>
      </c>
      <c r="N2174" s="6">
        <v>10</v>
      </c>
      <c r="O2174" s="12" t="s">
        <v>134</v>
      </c>
      <c r="P2174" s="12" t="s">
        <v>56</v>
      </c>
      <c r="T2174" s="15">
        <v>1</v>
      </c>
      <c r="AE2174" s="4">
        <f t="shared" si="133"/>
        <v>25</v>
      </c>
      <c r="AF2174" s="8">
        <f t="shared" si="134"/>
        <v>1</v>
      </c>
      <c r="AG2174" s="8">
        <v>261.42</v>
      </c>
      <c r="AH2174" s="4">
        <f t="shared" si="135"/>
        <v>2.5000000000000001E-2</v>
      </c>
      <c r="AI2174" s="4">
        <f t="shared" si="135"/>
        <v>6.5355000000000008</v>
      </c>
      <c r="AK2174" s="10">
        <f>R2174*(0.0683*(7.5^2.563))+S2174*(0.0683*(15^2.563))+T2174*(0.0683*(25^2.563))</f>
        <v>261.42128550317625</v>
      </c>
    </row>
    <row r="2175" spans="1:41" ht="12.75" customHeight="1">
      <c r="A2175" s="6">
        <v>162</v>
      </c>
      <c r="B2175" s="6">
        <v>9</v>
      </c>
      <c r="C2175" s="6">
        <v>2</v>
      </c>
      <c r="D2175" s="5">
        <v>39503</v>
      </c>
      <c r="E2175" s="6" t="s">
        <v>73</v>
      </c>
      <c r="F2175" s="4" t="s">
        <v>131</v>
      </c>
      <c r="G2175" s="11" t="s">
        <v>132</v>
      </c>
      <c r="H2175" s="6" t="s">
        <v>75</v>
      </c>
      <c r="I2175" s="6" t="s">
        <v>40</v>
      </c>
      <c r="J2175" s="6" t="s">
        <v>110</v>
      </c>
      <c r="K2175" s="6">
        <v>13</v>
      </c>
      <c r="L2175" s="4" t="str">
        <f t="shared" si="132"/>
        <v>10-15</v>
      </c>
      <c r="M2175" s="6" t="s">
        <v>42</v>
      </c>
      <c r="N2175" s="6">
        <v>11</v>
      </c>
      <c r="O2175" s="4" t="s">
        <v>80</v>
      </c>
      <c r="P2175" s="12" t="s">
        <v>81</v>
      </c>
      <c r="S2175" s="7">
        <v>2</v>
      </c>
      <c r="AE2175" s="4">
        <f t="shared" si="133"/>
        <v>15</v>
      </c>
      <c r="AF2175" s="8">
        <f t="shared" si="134"/>
        <v>2</v>
      </c>
      <c r="AG2175" s="8">
        <v>122.19</v>
      </c>
      <c r="AH2175" s="4">
        <f t="shared" si="135"/>
        <v>0.05</v>
      </c>
      <c r="AI2175" s="4">
        <f t="shared" si="135"/>
        <v>3.0547499999999999</v>
      </c>
      <c r="AK2175" s="10">
        <f>Q2175*(0.0202*(2.5^2.9595))+R2175*(0.0202*(7.5^2.9595))+S2175*(0.0202*(15^2.9595))+T2175*(0.0202*(25^2.9595))</f>
        <v>122.18656233272399</v>
      </c>
    </row>
    <row r="2176" spans="1:41" s="13" customFormat="1" ht="12.75" customHeight="1">
      <c r="A2176" s="6">
        <v>162</v>
      </c>
      <c r="B2176" s="6">
        <v>9</v>
      </c>
      <c r="C2176" s="6">
        <v>2</v>
      </c>
      <c r="D2176" s="5">
        <v>39503</v>
      </c>
      <c r="E2176" s="6" t="s">
        <v>73</v>
      </c>
      <c r="F2176" s="4" t="s">
        <v>131</v>
      </c>
      <c r="G2176" s="11" t="s">
        <v>132</v>
      </c>
      <c r="H2176" s="6" t="s">
        <v>75</v>
      </c>
      <c r="I2176" s="6" t="s">
        <v>40</v>
      </c>
      <c r="J2176" s="6" t="s">
        <v>110</v>
      </c>
      <c r="K2176" s="6">
        <v>13</v>
      </c>
      <c r="L2176" s="4" t="str">
        <f t="shared" si="132"/>
        <v>10-15</v>
      </c>
      <c r="M2176" s="6" t="s">
        <v>42</v>
      </c>
      <c r="N2176" s="6">
        <v>12</v>
      </c>
      <c r="O2176" s="12" t="s">
        <v>138</v>
      </c>
      <c r="P2176" s="12" t="s">
        <v>81</v>
      </c>
      <c r="Q2176" s="7"/>
      <c r="R2176" s="7"/>
      <c r="S2176" s="7"/>
      <c r="T2176" s="15">
        <v>1</v>
      </c>
      <c r="U2176" s="7"/>
      <c r="V2176" s="7"/>
      <c r="W2176" s="7"/>
      <c r="X2176" s="7"/>
      <c r="Y2176" s="7"/>
      <c r="Z2176" s="7"/>
      <c r="AA2176" s="7"/>
      <c r="AB2176" s="7"/>
      <c r="AC2176" s="7"/>
      <c r="AD2176" s="7"/>
      <c r="AE2176" s="4">
        <f t="shared" si="133"/>
        <v>25</v>
      </c>
      <c r="AF2176" s="8">
        <f t="shared" si="134"/>
        <v>1</v>
      </c>
      <c r="AG2176" s="8">
        <v>228.67</v>
      </c>
      <c r="AH2176" s="4">
        <f t="shared" si="135"/>
        <v>2.5000000000000001E-2</v>
      </c>
      <c r="AI2176" s="4">
        <f t="shared" si="135"/>
        <v>5.7167499999999993</v>
      </c>
      <c r="AJ2176" s="4"/>
      <c r="AK2176" s="10">
        <f>Q2176*(0.0139*(2.5^3.016))+R2176*(0.0139*(7.5^3.016))+S2176*(0.0139*(15^3.016))+T2176*(0.0139*(25^3.016))+U2176*(0.0139*(35^3.016))</f>
        <v>228.66614299755608</v>
      </c>
    </row>
    <row r="2177" spans="1:37" ht="12.75" customHeight="1">
      <c r="A2177" s="6">
        <v>162</v>
      </c>
      <c r="B2177" s="6">
        <v>9</v>
      </c>
      <c r="C2177" s="6">
        <v>2</v>
      </c>
      <c r="D2177" s="5">
        <v>39503</v>
      </c>
      <c r="E2177" s="6" t="s">
        <v>73</v>
      </c>
      <c r="F2177" s="4" t="s">
        <v>131</v>
      </c>
      <c r="G2177" s="11" t="s">
        <v>132</v>
      </c>
      <c r="H2177" s="6" t="s">
        <v>75</v>
      </c>
      <c r="I2177" s="6" t="s">
        <v>40</v>
      </c>
      <c r="J2177" s="6" t="s">
        <v>110</v>
      </c>
      <c r="K2177" s="6">
        <v>13</v>
      </c>
      <c r="L2177" s="4" t="str">
        <f t="shared" si="132"/>
        <v>10-15</v>
      </c>
      <c r="M2177" s="6" t="s">
        <v>42</v>
      </c>
      <c r="N2177" s="6">
        <v>13</v>
      </c>
      <c r="O2177" s="4" t="s">
        <v>68</v>
      </c>
      <c r="P2177" s="6" t="s">
        <v>46</v>
      </c>
      <c r="S2177" s="7">
        <v>15</v>
      </c>
      <c r="T2177" s="15">
        <v>7</v>
      </c>
      <c r="AE2177" s="4">
        <f t="shared" si="133"/>
        <v>18.2</v>
      </c>
      <c r="AF2177" s="8">
        <f t="shared" si="134"/>
        <v>22</v>
      </c>
      <c r="AG2177" s="8">
        <v>1697.93</v>
      </c>
      <c r="AH2177" s="4">
        <f t="shared" si="135"/>
        <v>0.55000000000000004</v>
      </c>
      <c r="AI2177" s="4">
        <f t="shared" si="135"/>
        <v>42.448250000000002</v>
      </c>
      <c r="AK2177" s="10">
        <f>Q2177*(0.0208*((2.5/1.21)^3))+R2177*(0.0208*((7.5/1.21)^3))+S2177*(0.0208*((15/1.21)^3))+T2177*(0.0079*(25^3.076))+U2177*(0.0079*(35^3.076))</f>
        <v>1697.9323654224461</v>
      </c>
    </row>
    <row r="2178" spans="1:37" ht="12.75" customHeight="1">
      <c r="A2178" s="6">
        <v>162</v>
      </c>
      <c r="B2178" s="6">
        <v>9</v>
      </c>
      <c r="C2178" s="6">
        <v>2</v>
      </c>
      <c r="D2178" s="5">
        <v>39503</v>
      </c>
      <c r="E2178" s="6" t="s">
        <v>73</v>
      </c>
      <c r="F2178" s="4" t="s">
        <v>131</v>
      </c>
      <c r="G2178" s="11" t="s">
        <v>132</v>
      </c>
      <c r="H2178" s="6" t="s">
        <v>75</v>
      </c>
      <c r="I2178" s="6" t="s">
        <v>40</v>
      </c>
      <c r="J2178" s="6" t="s">
        <v>110</v>
      </c>
      <c r="K2178" s="6">
        <v>13</v>
      </c>
      <c r="L2178" s="4" t="str">
        <f t="shared" ref="L2178:L2241" si="136">IF(K2178&lt;=5,"0-5",IF(K2178&lt;=10,"5-10",IF(K2178&lt;=15,"10-15",IF(K2178&lt;=20,"15-20",IF(K2178&lt;=25,"20-25",IF(K2178&lt;=30,"25-30",IF(K2178&lt;=35,"30-35","35-40")))))))</f>
        <v>10-15</v>
      </c>
      <c r="M2178" s="6" t="s">
        <v>42</v>
      </c>
      <c r="N2178" s="6">
        <v>14</v>
      </c>
      <c r="O2178" s="4" t="s">
        <v>52</v>
      </c>
      <c r="P2178" s="6" t="s">
        <v>46</v>
      </c>
      <c r="T2178" s="15">
        <v>15</v>
      </c>
      <c r="AE2178" s="4">
        <f t="shared" ref="AE2178:AE2241" si="137">ROUND(((Q2178*2.5)+(R2178*7.5)+(S2178*15)+(T2178*25)+(U2178*35)+(V2178*45)+(W2178*55)+(X2178*65)+(Y2178*75)+(Z2178*85)+(AA2178*95)+(AB2178*105)+(AC2178*115)+(AD2178*195))/(SUM(Q2178:AD2178)),1)</f>
        <v>25</v>
      </c>
      <c r="AF2178" s="8">
        <f t="shared" ref="AF2178:AF2241" si="138">SUM(Q2178:AD2178)</f>
        <v>15</v>
      </c>
      <c r="AG2178" s="8">
        <v>2294.33</v>
      </c>
      <c r="AH2178" s="4">
        <f t="shared" ref="AH2178:AI2241" si="139">AF2178/40</f>
        <v>0.375</v>
      </c>
      <c r="AI2178" s="4">
        <f t="shared" si="139"/>
        <v>57.358249999999998</v>
      </c>
      <c r="AK2178" s="10">
        <f>Q2178*(0.01*(((2.5-1.82)/1.15)^3.208))+R2178*(0.01*(((7.5-1.82)/1.15)^3.208))+S2178*(0.01*(((15-1.82)/1.15)^3.208))+T2178*(0.01*(((25-1.82)/1.15)^3.208))</f>
        <v>2294.333127450851</v>
      </c>
    </row>
    <row r="2179" spans="1:37" ht="12.75" customHeight="1">
      <c r="A2179" s="6">
        <v>162</v>
      </c>
      <c r="B2179" s="6">
        <v>9</v>
      </c>
      <c r="C2179" s="6">
        <v>2</v>
      </c>
      <c r="D2179" s="5">
        <v>39503</v>
      </c>
      <c r="E2179" s="6" t="s">
        <v>73</v>
      </c>
      <c r="F2179" s="4" t="s">
        <v>131</v>
      </c>
      <c r="G2179" s="11" t="s">
        <v>132</v>
      </c>
      <c r="H2179" s="6" t="s">
        <v>75</v>
      </c>
      <c r="I2179" s="6" t="s">
        <v>40</v>
      </c>
      <c r="J2179" s="6" t="s">
        <v>110</v>
      </c>
      <c r="K2179" s="6">
        <v>13</v>
      </c>
      <c r="L2179" s="4" t="str">
        <f t="shared" si="136"/>
        <v>10-15</v>
      </c>
      <c r="M2179" s="6" t="s">
        <v>42</v>
      </c>
      <c r="N2179" s="6">
        <v>15</v>
      </c>
      <c r="O2179" s="4" t="s">
        <v>87</v>
      </c>
      <c r="P2179" s="6" t="s">
        <v>46</v>
      </c>
      <c r="S2179" s="7">
        <v>2</v>
      </c>
      <c r="AE2179" s="4">
        <f t="shared" si="137"/>
        <v>15</v>
      </c>
      <c r="AF2179" s="8">
        <f t="shared" si="138"/>
        <v>2</v>
      </c>
      <c r="AG2179" s="8">
        <v>109.87</v>
      </c>
      <c r="AH2179" s="4">
        <f t="shared" si="139"/>
        <v>0.05</v>
      </c>
      <c r="AI2179" s="4">
        <f t="shared" si="139"/>
        <v>2.74675</v>
      </c>
      <c r="AK2179" s="10">
        <f>Q2179*(0.0229*((2.5/1.08)^2.958))+R2179*(0.0229*((7.5/1.08)^2.958))+S2179*(0.0229*((15/1.08)^2.958))+T2179*(0.0229*((25/1.08)^2.958))+U2179*(0.0229*((35/1.08)^2.958))</f>
        <v>109.86919779864704</v>
      </c>
    </row>
    <row r="2180" spans="1:37" ht="12.75" customHeight="1">
      <c r="A2180" s="6">
        <v>162</v>
      </c>
      <c r="B2180" s="6">
        <v>9</v>
      </c>
      <c r="C2180" s="6">
        <v>2</v>
      </c>
      <c r="D2180" s="5">
        <v>39503</v>
      </c>
      <c r="E2180" s="6" t="s">
        <v>73</v>
      </c>
      <c r="F2180" s="4" t="s">
        <v>131</v>
      </c>
      <c r="G2180" s="11" t="s">
        <v>132</v>
      </c>
      <c r="H2180" s="6" t="s">
        <v>75</v>
      </c>
      <c r="I2180" s="6" t="s">
        <v>40</v>
      </c>
      <c r="J2180" s="6" t="s">
        <v>110</v>
      </c>
      <c r="K2180" s="6">
        <v>13</v>
      </c>
      <c r="L2180" s="4" t="str">
        <f t="shared" si="136"/>
        <v>10-15</v>
      </c>
      <c r="M2180" s="6" t="s">
        <v>42</v>
      </c>
      <c r="N2180" s="6">
        <v>16</v>
      </c>
      <c r="O2180" s="4" t="s">
        <v>62</v>
      </c>
      <c r="P2180" s="12" t="s">
        <v>63</v>
      </c>
      <c r="T2180" s="15">
        <v>1</v>
      </c>
      <c r="AE2180" s="4">
        <f t="shared" si="137"/>
        <v>25</v>
      </c>
      <c r="AF2180" s="8">
        <f t="shared" si="138"/>
        <v>1</v>
      </c>
      <c r="AG2180" s="8">
        <v>268.94</v>
      </c>
      <c r="AH2180" s="4">
        <f t="shared" si="139"/>
        <v>2.5000000000000001E-2</v>
      </c>
      <c r="AI2180" s="4">
        <f t="shared" si="139"/>
        <v>6.7234999999999996</v>
      </c>
      <c r="AK2180" s="10">
        <f>R2180*(0.0114*(7.5^3.128))+S2180*(0.0114*(15^3.128))+T2180*(0.0114*(25^3.128))+U2180*(0.0114*(35^3.128))</f>
        <v>268.94359042953022</v>
      </c>
    </row>
    <row r="2181" spans="1:37" ht="12.75" customHeight="1">
      <c r="A2181" s="6">
        <v>162</v>
      </c>
      <c r="B2181" s="6">
        <v>9</v>
      </c>
      <c r="C2181" s="6">
        <v>2</v>
      </c>
      <c r="D2181" s="5">
        <v>39503</v>
      </c>
      <c r="E2181" s="6" t="s">
        <v>73</v>
      </c>
      <c r="F2181" s="4" t="s">
        <v>131</v>
      </c>
      <c r="G2181" s="11" t="s">
        <v>132</v>
      </c>
      <c r="H2181" s="6" t="s">
        <v>75</v>
      </c>
      <c r="I2181" s="6" t="s">
        <v>40</v>
      </c>
      <c r="J2181" s="6" t="s">
        <v>110</v>
      </c>
      <c r="K2181" s="6">
        <v>13</v>
      </c>
      <c r="L2181" s="4" t="str">
        <f t="shared" si="136"/>
        <v>10-15</v>
      </c>
      <c r="M2181" s="6" t="s">
        <v>42</v>
      </c>
      <c r="N2181" s="6">
        <v>17</v>
      </c>
      <c r="O2181" s="12" t="s">
        <v>71</v>
      </c>
      <c r="P2181" s="6" t="s">
        <v>46</v>
      </c>
      <c r="Q2181" s="7">
        <v>1</v>
      </c>
      <c r="AE2181" s="4">
        <f t="shared" si="137"/>
        <v>2.5</v>
      </c>
      <c r="AF2181" s="8">
        <f t="shared" si="138"/>
        <v>1</v>
      </c>
      <c r="AG2181" s="8">
        <v>0.14000000000000001</v>
      </c>
      <c r="AH2181" s="4">
        <f t="shared" si="139"/>
        <v>2.5000000000000001E-2</v>
      </c>
      <c r="AI2181" s="4">
        <f t="shared" si="139"/>
        <v>3.5000000000000005E-3</v>
      </c>
      <c r="AJ2181" s="13"/>
      <c r="AK2181" s="10">
        <f>Q2181*(0.0089*(2.5^3))+R2181*(0.0089*(7.5^3))</f>
        <v>0.13906250000000001</v>
      </c>
    </row>
    <row r="2182" spans="1:37" ht="12.75" customHeight="1">
      <c r="A2182" s="6">
        <v>163</v>
      </c>
      <c r="B2182" s="6">
        <v>9</v>
      </c>
      <c r="C2182" s="6">
        <v>2</v>
      </c>
      <c r="D2182" s="5">
        <v>39503</v>
      </c>
      <c r="E2182" s="6" t="s">
        <v>73</v>
      </c>
      <c r="F2182" s="4" t="s">
        <v>131</v>
      </c>
      <c r="G2182" s="11" t="s">
        <v>132</v>
      </c>
      <c r="H2182" s="6" t="s">
        <v>75</v>
      </c>
      <c r="I2182" s="6" t="s">
        <v>40</v>
      </c>
      <c r="J2182" s="6" t="s">
        <v>110</v>
      </c>
      <c r="K2182" s="6">
        <v>13</v>
      </c>
      <c r="L2182" s="4" t="str">
        <f t="shared" si="136"/>
        <v>10-15</v>
      </c>
      <c r="M2182" s="6" t="s">
        <v>76</v>
      </c>
      <c r="N2182" s="6">
        <v>1</v>
      </c>
      <c r="O2182" s="12" t="s">
        <v>166</v>
      </c>
      <c r="P2182" s="6" t="s">
        <v>63</v>
      </c>
      <c r="T2182" s="15">
        <v>1</v>
      </c>
      <c r="AE2182" s="4">
        <f t="shared" si="137"/>
        <v>25</v>
      </c>
      <c r="AF2182" s="8">
        <f t="shared" si="138"/>
        <v>1</v>
      </c>
      <c r="AG2182" s="8">
        <v>231.79</v>
      </c>
      <c r="AH2182" s="4">
        <f t="shared" si="139"/>
        <v>2.5000000000000001E-2</v>
      </c>
      <c r="AI2182" s="4">
        <f t="shared" si="139"/>
        <v>5.7947499999999996</v>
      </c>
      <c r="AK2182" s="10">
        <f>T2182*(0.0206*(25^2.898))+U2182*(0.0206*(35^2.898))</f>
        <v>231.79142503651909</v>
      </c>
    </row>
    <row r="2183" spans="1:37" ht="12.75" customHeight="1">
      <c r="A2183" s="6">
        <v>163</v>
      </c>
      <c r="B2183" s="6">
        <v>9</v>
      </c>
      <c r="C2183" s="6">
        <v>2</v>
      </c>
      <c r="D2183" s="5">
        <v>39503</v>
      </c>
      <c r="E2183" s="6" t="s">
        <v>73</v>
      </c>
      <c r="F2183" s="4" t="s">
        <v>131</v>
      </c>
      <c r="G2183" s="11" t="s">
        <v>132</v>
      </c>
      <c r="H2183" s="6" t="s">
        <v>75</v>
      </c>
      <c r="I2183" s="6" t="s">
        <v>40</v>
      </c>
      <c r="J2183" s="6" t="s">
        <v>110</v>
      </c>
      <c r="K2183" s="6">
        <v>13</v>
      </c>
      <c r="L2183" s="4" t="str">
        <f t="shared" si="136"/>
        <v>10-15</v>
      </c>
      <c r="M2183" s="6" t="s">
        <v>76</v>
      </c>
      <c r="N2183" s="6">
        <v>2</v>
      </c>
      <c r="O2183" s="6" t="s">
        <v>53</v>
      </c>
      <c r="P2183" s="12" t="s">
        <v>54</v>
      </c>
      <c r="S2183" s="7">
        <v>4</v>
      </c>
      <c r="T2183" s="15">
        <v>14</v>
      </c>
      <c r="AE2183" s="4">
        <f t="shared" si="137"/>
        <v>22.8</v>
      </c>
      <c r="AF2183" s="8">
        <f t="shared" si="138"/>
        <v>18</v>
      </c>
      <c r="AG2183" s="8">
        <v>3811.54</v>
      </c>
      <c r="AH2183" s="4">
        <f t="shared" si="139"/>
        <v>0.45</v>
      </c>
      <c r="AI2183" s="4">
        <f t="shared" si="139"/>
        <v>95.288499999999999</v>
      </c>
      <c r="AJ2183" s="9"/>
      <c r="AK2183" s="10">
        <f>Q2183*(0.026*(2.5^2.87))+R2183*(0.026*(7.5^2.87))+S2183*(0.0236*((15/1.1)^2.975))+T2183*(0.0236*((25/1.1)^2.975))+U2183*(0.0236*((35/1.1)^2.975))</f>
        <v>3811.5385660207953</v>
      </c>
    </row>
    <row r="2184" spans="1:37" ht="12.75" customHeight="1">
      <c r="A2184" s="6">
        <v>163</v>
      </c>
      <c r="B2184" s="6">
        <v>9</v>
      </c>
      <c r="C2184" s="6">
        <v>2</v>
      </c>
      <c r="D2184" s="5">
        <v>39503</v>
      </c>
      <c r="E2184" s="6" t="s">
        <v>73</v>
      </c>
      <c r="F2184" s="4" t="s">
        <v>131</v>
      </c>
      <c r="G2184" s="11" t="s">
        <v>132</v>
      </c>
      <c r="H2184" s="6" t="s">
        <v>75</v>
      </c>
      <c r="I2184" s="6" t="s">
        <v>40</v>
      </c>
      <c r="J2184" s="6" t="s">
        <v>110</v>
      </c>
      <c r="K2184" s="6">
        <v>13</v>
      </c>
      <c r="L2184" s="4" t="str">
        <f t="shared" si="136"/>
        <v>10-15</v>
      </c>
      <c r="M2184" s="6" t="s">
        <v>76</v>
      </c>
      <c r="N2184" s="6">
        <v>3</v>
      </c>
      <c r="O2184" s="4" t="s">
        <v>83</v>
      </c>
      <c r="P2184" s="6" t="s">
        <v>84</v>
      </c>
      <c r="R2184" s="7">
        <v>8</v>
      </c>
      <c r="AE2184" s="4">
        <f t="shared" si="137"/>
        <v>7.5</v>
      </c>
      <c r="AF2184" s="8">
        <f t="shared" si="138"/>
        <v>8</v>
      </c>
      <c r="AG2184" s="8">
        <v>98.43</v>
      </c>
      <c r="AH2184" s="4">
        <f t="shared" si="139"/>
        <v>0.2</v>
      </c>
      <c r="AI2184" s="4">
        <f t="shared" si="139"/>
        <v>2.46075</v>
      </c>
      <c r="AK2184" s="10">
        <f>Q2184*(0.0349*(2.5^2.9109))+R2184*(0.0349*(7.5^2.9109))+S2184*(0.0349*(15^2.9109))</f>
        <v>98.43085228557824</v>
      </c>
    </row>
    <row r="2185" spans="1:37" ht="12.75" customHeight="1">
      <c r="A2185" s="6">
        <v>163</v>
      </c>
      <c r="B2185" s="6">
        <v>9</v>
      </c>
      <c r="C2185" s="6">
        <v>2</v>
      </c>
      <c r="D2185" s="5">
        <v>39503</v>
      </c>
      <c r="E2185" s="6" t="s">
        <v>73</v>
      </c>
      <c r="F2185" s="4" t="s">
        <v>131</v>
      </c>
      <c r="G2185" s="11" t="s">
        <v>132</v>
      </c>
      <c r="H2185" s="6" t="s">
        <v>75</v>
      </c>
      <c r="I2185" s="6" t="s">
        <v>40</v>
      </c>
      <c r="J2185" s="6" t="s">
        <v>110</v>
      </c>
      <c r="K2185" s="6">
        <v>13</v>
      </c>
      <c r="L2185" s="4" t="str">
        <f t="shared" si="136"/>
        <v>10-15</v>
      </c>
      <c r="M2185" s="6" t="s">
        <v>76</v>
      </c>
      <c r="N2185" s="6">
        <v>4</v>
      </c>
      <c r="O2185" s="4" t="s">
        <v>68</v>
      </c>
      <c r="P2185" s="6" t="s">
        <v>46</v>
      </c>
      <c r="T2185" s="15">
        <v>7</v>
      </c>
      <c r="AE2185" s="4">
        <f t="shared" si="137"/>
        <v>25</v>
      </c>
      <c r="AF2185" s="8">
        <f t="shared" si="138"/>
        <v>7</v>
      </c>
      <c r="AG2185" s="8">
        <v>1103.54</v>
      </c>
      <c r="AH2185" s="4">
        <f t="shared" si="139"/>
        <v>0.17499999999999999</v>
      </c>
      <c r="AI2185" s="4">
        <f t="shared" si="139"/>
        <v>27.5885</v>
      </c>
      <c r="AK2185" s="10">
        <f>Q2185*(0.0208*((2.5/1.21)^3))+R2185*(0.0208*((7.5/1.21)^3))+S2185*(0.0208*((15/1.21)^3))+T2185*(0.0079*(25^3.076))+U2185*(0.0079*(35^3.076))</f>
        <v>1103.5413170758184</v>
      </c>
    </row>
    <row r="2186" spans="1:37" ht="12.75" customHeight="1">
      <c r="A2186" s="6">
        <v>163</v>
      </c>
      <c r="B2186" s="6">
        <v>9</v>
      </c>
      <c r="C2186" s="6">
        <v>2</v>
      </c>
      <c r="D2186" s="5">
        <v>39503</v>
      </c>
      <c r="E2186" s="6" t="s">
        <v>73</v>
      </c>
      <c r="F2186" s="4" t="s">
        <v>131</v>
      </c>
      <c r="G2186" s="11" t="s">
        <v>132</v>
      </c>
      <c r="H2186" s="6" t="s">
        <v>75</v>
      </c>
      <c r="I2186" s="6" t="s">
        <v>40</v>
      </c>
      <c r="J2186" s="6" t="s">
        <v>110</v>
      </c>
      <c r="K2186" s="6">
        <v>13</v>
      </c>
      <c r="L2186" s="4" t="str">
        <f t="shared" si="136"/>
        <v>10-15</v>
      </c>
      <c r="M2186" s="6" t="s">
        <v>76</v>
      </c>
      <c r="N2186" s="6">
        <v>5</v>
      </c>
      <c r="O2186" s="4" t="s">
        <v>77</v>
      </c>
      <c r="P2186" s="6" t="s">
        <v>48</v>
      </c>
      <c r="T2186" s="15">
        <v>2</v>
      </c>
      <c r="U2186" s="7">
        <v>1</v>
      </c>
      <c r="AE2186" s="4">
        <f t="shared" si="137"/>
        <v>28.3</v>
      </c>
      <c r="AF2186" s="8">
        <f t="shared" si="138"/>
        <v>3</v>
      </c>
      <c r="AG2186" s="8">
        <v>1954.43</v>
      </c>
      <c r="AH2186" s="4">
        <f t="shared" si="139"/>
        <v>7.4999999999999997E-2</v>
      </c>
      <c r="AI2186" s="4">
        <f t="shared" si="139"/>
        <v>48.860750000000003</v>
      </c>
      <c r="AK2186" s="10">
        <f>R2186*(0.0428*(7.5^2.858))+S2186*(0.0428*(15^2.858))+T2186*(0.0428*(25^2.858))+U2186*(0.0428*(35^2.858))</f>
        <v>1954.429245382566</v>
      </c>
    </row>
    <row r="2187" spans="1:37" ht="12.75" customHeight="1">
      <c r="A2187" s="6">
        <v>163</v>
      </c>
      <c r="B2187" s="6">
        <v>9</v>
      </c>
      <c r="C2187" s="6">
        <v>2</v>
      </c>
      <c r="D2187" s="5">
        <v>39503</v>
      </c>
      <c r="E2187" s="6" t="s">
        <v>73</v>
      </c>
      <c r="F2187" s="4" t="s">
        <v>131</v>
      </c>
      <c r="G2187" s="11" t="s">
        <v>132</v>
      </c>
      <c r="H2187" s="6" t="s">
        <v>75</v>
      </c>
      <c r="I2187" s="6" t="s">
        <v>40</v>
      </c>
      <c r="J2187" s="6" t="s">
        <v>110</v>
      </c>
      <c r="K2187" s="6">
        <v>13</v>
      </c>
      <c r="L2187" s="4" t="str">
        <f t="shared" si="136"/>
        <v>10-15</v>
      </c>
      <c r="M2187" s="6" t="s">
        <v>76</v>
      </c>
      <c r="N2187" s="6">
        <v>6</v>
      </c>
      <c r="O2187" s="4" t="s">
        <v>59</v>
      </c>
      <c r="P2187" s="6" t="s">
        <v>46</v>
      </c>
      <c r="S2187" s="7">
        <v>3</v>
      </c>
      <c r="AE2187" s="4">
        <f t="shared" si="137"/>
        <v>15</v>
      </c>
      <c r="AF2187" s="8">
        <f t="shared" si="138"/>
        <v>3</v>
      </c>
      <c r="AG2187" s="8">
        <v>113.82</v>
      </c>
      <c r="AH2187" s="4">
        <f t="shared" si="139"/>
        <v>7.4999999999999997E-2</v>
      </c>
      <c r="AI2187" s="4">
        <f t="shared" si="139"/>
        <v>2.8454999999999999</v>
      </c>
      <c r="AK2187" s="10">
        <f>Q2187*(0.0093*(2.5^3.07))+R2187*(0.0093*(7.5^3.07))+S2187*(0.0093*(15^3.07))+T2187*(0.0126*(25^3.0673))</f>
        <v>113.8162751937742</v>
      </c>
    </row>
    <row r="2188" spans="1:37" ht="12.75" customHeight="1">
      <c r="A2188" s="6">
        <v>163</v>
      </c>
      <c r="B2188" s="6">
        <v>9</v>
      </c>
      <c r="C2188" s="6">
        <v>2</v>
      </c>
      <c r="D2188" s="5">
        <v>39503</v>
      </c>
      <c r="E2188" s="6" t="s">
        <v>73</v>
      </c>
      <c r="F2188" s="4" t="s">
        <v>131</v>
      </c>
      <c r="G2188" s="11" t="s">
        <v>132</v>
      </c>
      <c r="H2188" s="6" t="s">
        <v>75</v>
      </c>
      <c r="I2188" s="6" t="s">
        <v>40</v>
      </c>
      <c r="J2188" s="6" t="s">
        <v>110</v>
      </c>
      <c r="K2188" s="6">
        <v>13</v>
      </c>
      <c r="L2188" s="4" t="str">
        <f t="shared" si="136"/>
        <v>10-15</v>
      </c>
      <c r="M2188" s="6" t="s">
        <v>76</v>
      </c>
      <c r="N2188" s="6">
        <v>7</v>
      </c>
      <c r="O2188" s="4" t="s">
        <v>60</v>
      </c>
      <c r="P2188" s="12" t="s">
        <v>48</v>
      </c>
      <c r="R2188" s="7">
        <v>2</v>
      </c>
      <c r="AE2188" s="4">
        <f t="shared" si="137"/>
        <v>7.5</v>
      </c>
      <c r="AF2188" s="8">
        <f t="shared" si="138"/>
        <v>2</v>
      </c>
      <c r="AG2188" s="8">
        <v>14.07</v>
      </c>
      <c r="AH2188" s="4">
        <f t="shared" si="139"/>
        <v>0.05</v>
      </c>
      <c r="AI2188" s="4">
        <f t="shared" si="139"/>
        <v>0.35175000000000001</v>
      </c>
      <c r="AK2188" s="10">
        <f>Q2188*(0.0197*(2.5^2.9174))+R2188*(0.0197*(7.5^2.9174))+S2188*(0.0197*(15^2.9174))</f>
        <v>14.073429816211023</v>
      </c>
    </row>
    <row r="2189" spans="1:37" ht="12.75" customHeight="1">
      <c r="A2189" s="6">
        <v>163</v>
      </c>
      <c r="B2189" s="6">
        <v>9</v>
      </c>
      <c r="C2189" s="6">
        <v>2</v>
      </c>
      <c r="D2189" s="5">
        <v>39503</v>
      </c>
      <c r="E2189" s="6" t="s">
        <v>73</v>
      </c>
      <c r="F2189" s="4" t="s">
        <v>131</v>
      </c>
      <c r="G2189" s="11" t="s">
        <v>132</v>
      </c>
      <c r="H2189" s="6" t="s">
        <v>75</v>
      </c>
      <c r="I2189" s="6" t="s">
        <v>40</v>
      </c>
      <c r="J2189" s="6" t="s">
        <v>110</v>
      </c>
      <c r="K2189" s="6">
        <v>13</v>
      </c>
      <c r="L2189" s="4" t="str">
        <f t="shared" si="136"/>
        <v>10-15</v>
      </c>
      <c r="M2189" s="6" t="s">
        <v>76</v>
      </c>
      <c r="N2189" s="6">
        <v>8</v>
      </c>
      <c r="O2189" s="4" t="s">
        <v>88</v>
      </c>
      <c r="P2189" s="12" t="s">
        <v>81</v>
      </c>
      <c r="R2189" s="7">
        <v>7</v>
      </c>
      <c r="AE2189" s="4">
        <f t="shared" si="137"/>
        <v>7.5</v>
      </c>
      <c r="AF2189" s="8">
        <f t="shared" si="138"/>
        <v>7</v>
      </c>
      <c r="AG2189" s="8">
        <v>54.98</v>
      </c>
      <c r="AH2189" s="4">
        <f t="shared" si="139"/>
        <v>0.17499999999999999</v>
      </c>
      <c r="AI2189" s="4">
        <f t="shared" si="139"/>
        <v>1.3744999999999998</v>
      </c>
      <c r="AK2189" s="10">
        <f>R2189*(0.0202*(7.5^2.9595))</f>
        <v>54.97854200680527</v>
      </c>
    </row>
    <row r="2190" spans="1:37" ht="12.75" customHeight="1">
      <c r="A2190" s="6">
        <v>163</v>
      </c>
      <c r="B2190" s="6">
        <v>9</v>
      </c>
      <c r="C2190" s="6">
        <v>2</v>
      </c>
      <c r="D2190" s="5">
        <v>39503</v>
      </c>
      <c r="E2190" s="6" t="s">
        <v>73</v>
      </c>
      <c r="F2190" s="4" t="s">
        <v>131</v>
      </c>
      <c r="G2190" s="11" t="s">
        <v>132</v>
      </c>
      <c r="H2190" s="6" t="s">
        <v>75</v>
      </c>
      <c r="I2190" s="6" t="s">
        <v>40</v>
      </c>
      <c r="J2190" s="6" t="s">
        <v>110</v>
      </c>
      <c r="K2190" s="6">
        <v>13</v>
      </c>
      <c r="L2190" s="4" t="str">
        <f t="shared" si="136"/>
        <v>10-15</v>
      </c>
      <c r="M2190" s="6" t="s">
        <v>76</v>
      </c>
      <c r="N2190" s="6">
        <v>9</v>
      </c>
      <c r="O2190" s="4" t="s">
        <v>118</v>
      </c>
      <c r="P2190" s="6" t="s">
        <v>63</v>
      </c>
      <c r="T2190" s="7">
        <v>1</v>
      </c>
      <c r="AE2190" s="4">
        <f t="shared" si="137"/>
        <v>25</v>
      </c>
      <c r="AF2190" s="8">
        <f t="shared" si="138"/>
        <v>1</v>
      </c>
      <c r="AG2190" s="8">
        <v>97.59</v>
      </c>
      <c r="AH2190" s="4">
        <f t="shared" si="139"/>
        <v>2.5000000000000001E-2</v>
      </c>
      <c r="AI2190" s="4">
        <f t="shared" si="139"/>
        <v>2.4397500000000001</v>
      </c>
      <c r="AK2190" s="10">
        <f>R2190*(0.027*((7.5*0.9025)^2.629))+S2190*(0.027*((15*0.9025)^2.629))+T2190*(0.027*((25*0.9025)^2.629))</f>
        <v>97.593021389994547</v>
      </c>
    </row>
    <row r="2191" spans="1:37" s="13" customFormat="1" ht="12.75" customHeight="1">
      <c r="A2191" s="6">
        <v>163</v>
      </c>
      <c r="B2191" s="6">
        <v>9</v>
      </c>
      <c r="C2191" s="6">
        <v>2</v>
      </c>
      <c r="D2191" s="5">
        <v>39503</v>
      </c>
      <c r="E2191" s="6" t="s">
        <v>73</v>
      </c>
      <c r="F2191" s="4" t="s">
        <v>131</v>
      </c>
      <c r="G2191" s="11" t="s">
        <v>132</v>
      </c>
      <c r="H2191" s="6" t="s">
        <v>75</v>
      </c>
      <c r="I2191" s="6" t="s">
        <v>40</v>
      </c>
      <c r="J2191" s="6" t="s">
        <v>110</v>
      </c>
      <c r="K2191" s="6">
        <v>13</v>
      </c>
      <c r="L2191" s="4" t="str">
        <f t="shared" si="136"/>
        <v>10-15</v>
      </c>
      <c r="M2191" s="6" t="s">
        <v>76</v>
      </c>
      <c r="N2191" s="6">
        <v>10</v>
      </c>
      <c r="O2191" s="4" t="s">
        <v>47</v>
      </c>
      <c r="P2191" s="12" t="s">
        <v>48</v>
      </c>
      <c r="Q2191" s="7"/>
      <c r="R2191" s="7">
        <v>8</v>
      </c>
      <c r="S2191" s="7"/>
      <c r="T2191" s="7"/>
      <c r="U2191" s="7"/>
      <c r="V2191" s="7"/>
      <c r="W2191" s="7"/>
      <c r="X2191" s="7"/>
      <c r="Y2191" s="7"/>
      <c r="Z2191" s="7"/>
      <c r="AA2191" s="7"/>
      <c r="AB2191" s="7"/>
      <c r="AC2191" s="7"/>
      <c r="AD2191" s="7"/>
      <c r="AE2191" s="4">
        <f t="shared" si="137"/>
        <v>7.5</v>
      </c>
      <c r="AF2191" s="8">
        <f t="shared" si="138"/>
        <v>8</v>
      </c>
      <c r="AG2191" s="8">
        <v>98.73</v>
      </c>
      <c r="AH2191" s="4">
        <f t="shared" si="139"/>
        <v>0.2</v>
      </c>
      <c r="AI2191" s="4">
        <f t="shared" si="139"/>
        <v>2.4682500000000003</v>
      </c>
      <c r="AJ2191" s="4"/>
      <c r="AK2191" s="10">
        <f>Q2191*(0.0251*(2.5^3.076))+R2191*(0.0251*(7.5^3.076))+S2191*(0.0251*(15^3.076))</f>
        <v>98.73068601792373</v>
      </c>
    </row>
    <row r="2192" spans="1:37" ht="12.75" customHeight="1">
      <c r="A2192" s="6">
        <v>163</v>
      </c>
      <c r="B2192" s="6">
        <v>9</v>
      </c>
      <c r="C2192" s="6">
        <v>2</v>
      </c>
      <c r="D2192" s="5">
        <v>39503</v>
      </c>
      <c r="E2192" s="6" t="s">
        <v>73</v>
      </c>
      <c r="F2192" s="4" t="s">
        <v>131</v>
      </c>
      <c r="G2192" s="11" t="s">
        <v>132</v>
      </c>
      <c r="H2192" s="6" t="s">
        <v>75</v>
      </c>
      <c r="I2192" s="6" t="s">
        <v>40</v>
      </c>
      <c r="J2192" s="6" t="s">
        <v>110</v>
      </c>
      <c r="K2192" s="6">
        <v>13</v>
      </c>
      <c r="L2192" s="4" t="str">
        <f t="shared" si="136"/>
        <v>10-15</v>
      </c>
      <c r="M2192" s="6" t="s">
        <v>76</v>
      </c>
      <c r="N2192" s="6">
        <v>11</v>
      </c>
      <c r="O2192" s="12" t="s">
        <v>159</v>
      </c>
      <c r="P2192" s="6" t="s">
        <v>63</v>
      </c>
      <c r="S2192" s="7">
        <v>1</v>
      </c>
      <c r="AE2192" s="4">
        <f t="shared" si="137"/>
        <v>15</v>
      </c>
      <c r="AF2192" s="8">
        <f t="shared" si="138"/>
        <v>1</v>
      </c>
      <c r="AG2192" s="8">
        <v>78.239999999999995</v>
      </c>
      <c r="AH2192" s="4">
        <f t="shared" si="139"/>
        <v>2.5000000000000001E-2</v>
      </c>
      <c r="AI2192" s="4">
        <f t="shared" si="139"/>
        <v>1.956</v>
      </c>
      <c r="AK2192" s="10">
        <f>S2192*(0.0348*(15^2.85))+T2192*(0.0244*(25^2.949))+U2192*(0.0244*(35^2.949))</f>
        <v>78.241889926693077</v>
      </c>
    </row>
    <row r="2193" spans="1:37" ht="12.75" customHeight="1">
      <c r="A2193" s="6">
        <v>163</v>
      </c>
      <c r="B2193" s="6">
        <v>9</v>
      </c>
      <c r="C2193" s="6">
        <v>2</v>
      </c>
      <c r="D2193" s="5">
        <v>39503</v>
      </c>
      <c r="E2193" s="6" t="s">
        <v>73</v>
      </c>
      <c r="F2193" s="4" t="s">
        <v>131</v>
      </c>
      <c r="G2193" s="11" t="s">
        <v>132</v>
      </c>
      <c r="H2193" s="6" t="s">
        <v>75</v>
      </c>
      <c r="I2193" s="6" t="s">
        <v>40</v>
      </c>
      <c r="J2193" s="6" t="s">
        <v>110</v>
      </c>
      <c r="K2193" s="6">
        <v>13</v>
      </c>
      <c r="L2193" s="4" t="str">
        <f t="shared" si="136"/>
        <v>10-15</v>
      </c>
      <c r="M2193" s="6" t="s">
        <v>76</v>
      </c>
      <c r="N2193" s="6">
        <v>12</v>
      </c>
      <c r="O2193" s="4" t="s">
        <v>66</v>
      </c>
      <c r="P2193" s="12" t="s">
        <v>46</v>
      </c>
      <c r="Q2193" s="7">
        <v>4</v>
      </c>
      <c r="AE2193" s="4">
        <f t="shared" si="137"/>
        <v>2.5</v>
      </c>
      <c r="AF2193" s="8">
        <f t="shared" si="138"/>
        <v>4</v>
      </c>
      <c r="AG2193" s="8">
        <v>1.1299999999999999</v>
      </c>
      <c r="AH2193" s="4">
        <f t="shared" si="139"/>
        <v>0.1</v>
      </c>
      <c r="AI2193" s="4">
        <f t="shared" si="139"/>
        <v>2.8249999999999997E-2</v>
      </c>
      <c r="AK2193" s="10">
        <f>Q2193*(0.0213*(2.5^2.8235))+R2193*(0.0213*(7.5^2.8235))</f>
        <v>1.1324608817754047</v>
      </c>
    </row>
    <row r="2194" spans="1:37" ht="12.75" customHeight="1">
      <c r="A2194" s="6">
        <v>163</v>
      </c>
      <c r="B2194" s="6">
        <v>9</v>
      </c>
      <c r="C2194" s="6">
        <v>2</v>
      </c>
      <c r="D2194" s="5">
        <v>39503</v>
      </c>
      <c r="E2194" s="6" t="s">
        <v>73</v>
      </c>
      <c r="F2194" s="4" t="s">
        <v>131</v>
      </c>
      <c r="G2194" s="11" t="s">
        <v>132</v>
      </c>
      <c r="H2194" s="6" t="s">
        <v>75</v>
      </c>
      <c r="I2194" s="6" t="s">
        <v>40</v>
      </c>
      <c r="J2194" s="6" t="s">
        <v>110</v>
      </c>
      <c r="K2194" s="6">
        <v>13</v>
      </c>
      <c r="L2194" s="4" t="str">
        <f t="shared" si="136"/>
        <v>10-15</v>
      </c>
      <c r="M2194" s="6" t="s">
        <v>76</v>
      </c>
      <c r="N2194" s="6">
        <v>13</v>
      </c>
      <c r="O2194" s="12" t="s">
        <v>86</v>
      </c>
      <c r="P2194" s="6" t="s">
        <v>44</v>
      </c>
      <c r="S2194" s="7">
        <v>1</v>
      </c>
      <c r="AE2194" s="4">
        <f t="shared" si="137"/>
        <v>15</v>
      </c>
      <c r="AF2194" s="8">
        <f t="shared" si="138"/>
        <v>1</v>
      </c>
      <c r="AG2194" s="8">
        <v>22.22</v>
      </c>
      <c r="AH2194" s="4">
        <f t="shared" si="139"/>
        <v>2.5000000000000001E-2</v>
      </c>
      <c r="AI2194" s="4">
        <f t="shared" si="139"/>
        <v>0.55549999999999999</v>
      </c>
      <c r="AK2194" s="10">
        <f>S2194*(0.002*(15^3.44))+T2194*(0.002*(25^3.44))+U2194*(0.002*(35^3.44))</f>
        <v>22.222040093137309</v>
      </c>
    </row>
    <row r="2195" spans="1:37" s="9" customFormat="1" ht="12.75" customHeight="1">
      <c r="A2195" s="6">
        <v>163</v>
      </c>
      <c r="B2195" s="6">
        <v>9</v>
      </c>
      <c r="C2195" s="6">
        <v>2</v>
      </c>
      <c r="D2195" s="5">
        <v>39503</v>
      </c>
      <c r="E2195" s="6" t="s">
        <v>73</v>
      </c>
      <c r="F2195" s="4" t="s">
        <v>131</v>
      </c>
      <c r="G2195" s="11" t="s">
        <v>132</v>
      </c>
      <c r="H2195" s="6" t="s">
        <v>75</v>
      </c>
      <c r="I2195" s="6" t="s">
        <v>40</v>
      </c>
      <c r="J2195" s="6" t="s">
        <v>110</v>
      </c>
      <c r="K2195" s="6">
        <v>13</v>
      </c>
      <c r="L2195" s="4" t="str">
        <f t="shared" si="136"/>
        <v>10-15</v>
      </c>
      <c r="M2195" s="6" t="s">
        <v>76</v>
      </c>
      <c r="N2195" s="6">
        <v>14</v>
      </c>
      <c r="O2195" s="4" t="s">
        <v>72</v>
      </c>
      <c r="P2195" s="6" t="s">
        <v>46</v>
      </c>
      <c r="Q2195" s="7"/>
      <c r="R2195" s="7">
        <v>1</v>
      </c>
      <c r="S2195" s="7"/>
      <c r="T2195" s="7"/>
      <c r="U2195" s="7"/>
      <c r="V2195" s="7"/>
      <c r="W2195" s="7"/>
      <c r="X2195" s="7"/>
      <c r="Y2195" s="7"/>
      <c r="Z2195" s="7"/>
      <c r="AA2195" s="7"/>
      <c r="AB2195" s="7"/>
      <c r="AC2195" s="7"/>
      <c r="AD2195" s="7"/>
      <c r="AE2195" s="4">
        <f t="shared" si="137"/>
        <v>7.5</v>
      </c>
      <c r="AF2195" s="8">
        <f t="shared" si="138"/>
        <v>1</v>
      </c>
      <c r="AG2195" s="8">
        <v>5.81</v>
      </c>
      <c r="AH2195" s="4">
        <f t="shared" si="139"/>
        <v>2.5000000000000001E-2</v>
      </c>
      <c r="AI2195" s="4">
        <f t="shared" si="139"/>
        <v>0.14524999999999999</v>
      </c>
      <c r="AJ2195" s="4"/>
      <c r="AK2195" s="10">
        <f>Q2195*(0.0128*(2.5^3.036))+R2195*(0.0128*(7.5^3.036))+S2195*(0.0128*(15^3.036))</f>
        <v>5.8062531280003862</v>
      </c>
    </row>
    <row r="2196" spans="1:37" ht="12.75" customHeight="1">
      <c r="A2196" s="6">
        <v>163</v>
      </c>
      <c r="B2196" s="6">
        <v>9</v>
      </c>
      <c r="C2196" s="6">
        <v>2</v>
      </c>
      <c r="D2196" s="5">
        <v>39503</v>
      </c>
      <c r="E2196" s="6" t="s">
        <v>73</v>
      </c>
      <c r="F2196" s="4" t="s">
        <v>131</v>
      </c>
      <c r="G2196" s="11" t="s">
        <v>132</v>
      </c>
      <c r="H2196" s="6" t="s">
        <v>75</v>
      </c>
      <c r="I2196" s="6" t="s">
        <v>40</v>
      </c>
      <c r="J2196" s="6" t="s">
        <v>110</v>
      </c>
      <c r="K2196" s="6">
        <v>13</v>
      </c>
      <c r="L2196" s="4" t="str">
        <f t="shared" si="136"/>
        <v>10-15</v>
      </c>
      <c r="M2196" s="6" t="s">
        <v>76</v>
      </c>
      <c r="N2196" s="6">
        <v>15</v>
      </c>
      <c r="O2196" s="12" t="s">
        <v>71</v>
      </c>
      <c r="P2196" s="6" t="s">
        <v>46</v>
      </c>
      <c r="Q2196" s="7">
        <v>2</v>
      </c>
      <c r="AE2196" s="4">
        <f t="shared" si="137"/>
        <v>2.5</v>
      </c>
      <c r="AF2196" s="8">
        <f t="shared" si="138"/>
        <v>2</v>
      </c>
      <c r="AG2196" s="8">
        <v>0.28000000000000003</v>
      </c>
      <c r="AH2196" s="4">
        <f t="shared" si="139"/>
        <v>0.05</v>
      </c>
      <c r="AI2196" s="4">
        <f t="shared" si="139"/>
        <v>7.000000000000001E-3</v>
      </c>
      <c r="AK2196" s="10">
        <f>Q2196*(0.0089*(2.5^3))+R2196*(0.0089*(7.5^3))</f>
        <v>0.27812500000000001</v>
      </c>
    </row>
    <row r="2197" spans="1:37" ht="12.75" customHeight="1">
      <c r="A2197" s="6">
        <v>164</v>
      </c>
      <c r="B2197" s="6">
        <v>9</v>
      </c>
      <c r="C2197" s="6">
        <v>2</v>
      </c>
      <c r="D2197" s="5">
        <v>39503</v>
      </c>
      <c r="E2197" s="6" t="s">
        <v>73</v>
      </c>
      <c r="F2197" s="4" t="s">
        <v>131</v>
      </c>
      <c r="G2197" s="11" t="s">
        <v>132</v>
      </c>
      <c r="H2197" s="6" t="s">
        <v>75</v>
      </c>
      <c r="I2197" s="6" t="s">
        <v>93</v>
      </c>
      <c r="J2197" s="6" t="s">
        <v>110</v>
      </c>
      <c r="K2197" s="6">
        <v>12</v>
      </c>
      <c r="L2197" s="4" t="str">
        <f t="shared" si="136"/>
        <v>10-15</v>
      </c>
      <c r="M2197" s="6" t="s">
        <v>76</v>
      </c>
      <c r="N2197" s="6">
        <v>1</v>
      </c>
      <c r="O2197" s="4" t="s">
        <v>58</v>
      </c>
      <c r="P2197" s="12" t="s">
        <v>46</v>
      </c>
      <c r="T2197" s="7">
        <v>1</v>
      </c>
      <c r="U2197" s="7">
        <v>2</v>
      </c>
      <c r="AE2197" s="4">
        <f t="shared" si="137"/>
        <v>31.7</v>
      </c>
      <c r="AF2197" s="8">
        <f t="shared" si="138"/>
        <v>3</v>
      </c>
      <c r="AG2197" s="8">
        <v>1392.39</v>
      </c>
      <c r="AH2197" s="4">
        <f t="shared" si="139"/>
        <v>7.4999999999999997E-2</v>
      </c>
      <c r="AI2197" s="4">
        <f t="shared" si="139"/>
        <v>34.809750000000001</v>
      </c>
      <c r="AK2197" s="10">
        <f>Q2197*(0.0145*((2.5/1.08175)^3.053))+R2197*(0.0145*((7.5/1.08175)^3.053))+S2197*(0.0145*((15/1.08175)^3.053))+T2197*(0.0145*((25/1.08175)^3.053))+U2197*(0.0145*((35/1.08175)^3.053))+V2197*(0.0145*((45/1.08175)^3.053))+W2197*(0.0145*((55/1.08175)^3.053))</f>
        <v>1392.388075258679</v>
      </c>
    </row>
    <row r="2198" spans="1:37" ht="12.75" customHeight="1">
      <c r="A2198" s="6">
        <v>164</v>
      </c>
      <c r="B2198" s="6">
        <v>9</v>
      </c>
      <c r="C2198" s="6">
        <v>2</v>
      </c>
      <c r="D2198" s="5">
        <v>39503</v>
      </c>
      <c r="E2198" s="6" t="s">
        <v>73</v>
      </c>
      <c r="F2198" s="4" t="s">
        <v>131</v>
      </c>
      <c r="G2198" s="11" t="s">
        <v>132</v>
      </c>
      <c r="H2198" s="6" t="s">
        <v>75</v>
      </c>
      <c r="I2198" s="6" t="s">
        <v>93</v>
      </c>
      <c r="J2198" s="6" t="s">
        <v>110</v>
      </c>
      <c r="K2198" s="6">
        <v>12</v>
      </c>
      <c r="L2198" s="4" t="str">
        <f t="shared" si="136"/>
        <v>10-15</v>
      </c>
      <c r="M2198" s="6" t="s">
        <v>76</v>
      </c>
      <c r="N2198" s="6">
        <v>2</v>
      </c>
      <c r="O2198" s="4" t="s">
        <v>68</v>
      </c>
      <c r="P2198" s="6" t="s">
        <v>46</v>
      </c>
      <c r="S2198" s="7">
        <v>6</v>
      </c>
      <c r="T2198" s="7">
        <v>12</v>
      </c>
      <c r="AE2198" s="4">
        <f t="shared" si="137"/>
        <v>21.7</v>
      </c>
      <c r="AF2198" s="8">
        <f t="shared" si="138"/>
        <v>18</v>
      </c>
      <c r="AG2198" s="8">
        <v>2129.54</v>
      </c>
      <c r="AH2198" s="4">
        <f t="shared" si="139"/>
        <v>0.45</v>
      </c>
      <c r="AI2198" s="4">
        <f t="shared" si="139"/>
        <v>53.238500000000002</v>
      </c>
      <c r="AK2198" s="10">
        <f>Q2198*(0.0208*((2.5/1.21)^3))+R2198*(0.0208*((7.5/1.21)^3))+S2198*(0.0208*((15/1.21)^3))+T2198*(0.0079*(25^3.076))+U2198*(0.0079*(35^3.076))</f>
        <v>2129.5415343257682</v>
      </c>
    </row>
    <row r="2199" spans="1:37" ht="12.75" customHeight="1">
      <c r="A2199" s="6">
        <v>164</v>
      </c>
      <c r="B2199" s="6">
        <v>9</v>
      </c>
      <c r="C2199" s="6">
        <v>2</v>
      </c>
      <c r="D2199" s="5">
        <v>39503</v>
      </c>
      <c r="E2199" s="6" t="s">
        <v>73</v>
      </c>
      <c r="F2199" s="4" t="s">
        <v>131</v>
      </c>
      <c r="G2199" s="11" t="s">
        <v>132</v>
      </c>
      <c r="H2199" s="6" t="s">
        <v>75</v>
      </c>
      <c r="I2199" s="6" t="s">
        <v>93</v>
      </c>
      <c r="J2199" s="6" t="s">
        <v>110</v>
      </c>
      <c r="K2199" s="6">
        <v>12</v>
      </c>
      <c r="L2199" s="4" t="str">
        <f t="shared" si="136"/>
        <v>10-15</v>
      </c>
      <c r="M2199" s="6" t="s">
        <v>76</v>
      </c>
      <c r="N2199" s="6">
        <v>3</v>
      </c>
      <c r="O2199" s="4" t="s">
        <v>83</v>
      </c>
      <c r="P2199" s="6" t="s">
        <v>84</v>
      </c>
      <c r="R2199" s="7">
        <v>6</v>
      </c>
      <c r="AE2199" s="4">
        <f t="shared" si="137"/>
        <v>7.5</v>
      </c>
      <c r="AF2199" s="8">
        <f t="shared" si="138"/>
        <v>6</v>
      </c>
      <c r="AG2199" s="8">
        <v>73.819999999999993</v>
      </c>
      <c r="AH2199" s="4">
        <f t="shared" si="139"/>
        <v>0.15</v>
      </c>
      <c r="AI2199" s="4">
        <f t="shared" si="139"/>
        <v>1.8454999999999999</v>
      </c>
      <c r="AK2199" s="10">
        <f>Q2199*(0.0349*(2.5^2.9109))+R2199*(0.0349*(7.5^2.9109))+S2199*(0.0349*(15^2.9109))</f>
        <v>73.823139214183684</v>
      </c>
    </row>
    <row r="2200" spans="1:37" ht="12.75" customHeight="1">
      <c r="A2200" s="6">
        <v>164</v>
      </c>
      <c r="B2200" s="6">
        <v>9</v>
      </c>
      <c r="C2200" s="6">
        <v>2</v>
      </c>
      <c r="D2200" s="5">
        <v>39503</v>
      </c>
      <c r="E2200" s="6" t="s">
        <v>73</v>
      </c>
      <c r="F2200" s="4" t="s">
        <v>131</v>
      </c>
      <c r="G2200" s="11" t="s">
        <v>132</v>
      </c>
      <c r="H2200" s="6" t="s">
        <v>75</v>
      </c>
      <c r="I2200" s="6" t="s">
        <v>93</v>
      </c>
      <c r="J2200" s="6" t="s">
        <v>110</v>
      </c>
      <c r="K2200" s="6">
        <v>12</v>
      </c>
      <c r="L2200" s="4" t="str">
        <f t="shared" si="136"/>
        <v>10-15</v>
      </c>
      <c r="M2200" s="6" t="s">
        <v>76</v>
      </c>
      <c r="N2200" s="6">
        <v>4</v>
      </c>
      <c r="O2200" s="12" t="s">
        <v>122</v>
      </c>
      <c r="P2200" s="6" t="s">
        <v>46</v>
      </c>
      <c r="R2200" s="7">
        <v>12</v>
      </c>
      <c r="AE2200" s="4">
        <f t="shared" si="137"/>
        <v>7.5</v>
      </c>
      <c r="AF2200" s="8">
        <f t="shared" si="138"/>
        <v>12</v>
      </c>
      <c r="AG2200" s="8">
        <v>66.17</v>
      </c>
      <c r="AH2200" s="4">
        <f t="shared" si="139"/>
        <v>0.3</v>
      </c>
      <c r="AI2200" s="4">
        <f t="shared" si="139"/>
        <v>1.65425</v>
      </c>
      <c r="AK2200" s="10">
        <f>Q2200*(0.0087*(2.5^3.202))+R2200*(0.0087*(7.5^3.202))+S2200*(0.0087*(15^3.202))+T2200*(0.0087*(25^3.202))</f>
        <v>66.167795266806479</v>
      </c>
    </row>
    <row r="2201" spans="1:37" ht="12.75" customHeight="1">
      <c r="A2201" s="6">
        <v>164</v>
      </c>
      <c r="B2201" s="6">
        <v>9</v>
      </c>
      <c r="C2201" s="6">
        <v>2</v>
      </c>
      <c r="D2201" s="5">
        <v>39503</v>
      </c>
      <c r="E2201" s="6" t="s">
        <v>73</v>
      </c>
      <c r="F2201" s="4" t="s">
        <v>131</v>
      </c>
      <c r="G2201" s="11" t="s">
        <v>132</v>
      </c>
      <c r="H2201" s="6" t="s">
        <v>75</v>
      </c>
      <c r="I2201" s="6" t="s">
        <v>93</v>
      </c>
      <c r="J2201" s="6" t="s">
        <v>110</v>
      </c>
      <c r="K2201" s="6">
        <v>12</v>
      </c>
      <c r="L2201" s="4" t="str">
        <f t="shared" si="136"/>
        <v>10-15</v>
      </c>
      <c r="M2201" s="6" t="s">
        <v>76</v>
      </c>
      <c r="N2201" s="6">
        <v>5</v>
      </c>
      <c r="O2201" s="6" t="s">
        <v>53</v>
      </c>
      <c r="P2201" s="12" t="s">
        <v>54</v>
      </c>
      <c r="S2201" s="7">
        <v>7</v>
      </c>
      <c r="AE2201" s="4">
        <f t="shared" si="137"/>
        <v>15</v>
      </c>
      <c r="AF2201" s="8">
        <f t="shared" si="138"/>
        <v>7</v>
      </c>
      <c r="AG2201" s="8">
        <v>392.41</v>
      </c>
      <c r="AH2201" s="4">
        <f t="shared" si="139"/>
        <v>0.17499999999999999</v>
      </c>
      <c r="AI2201" s="4">
        <f t="shared" si="139"/>
        <v>9.8102499999999999</v>
      </c>
      <c r="AK2201" s="10">
        <f>Q2201*(0.026*(2.5^2.87))+R2201*(0.026*(7.5^2.87))+S2201*(0.0236*((15/1.1)^2.975))+T2201*(0.0236*((25/1.1)^2.975))+U2201*(0.0236*((35/1.1)^2.975))</f>
        <v>392.40840442481044</v>
      </c>
    </row>
    <row r="2202" spans="1:37" ht="12.75" customHeight="1">
      <c r="A2202" s="6">
        <v>164</v>
      </c>
      <c r="B2202" s="6">
        <v>9</v>
      </c>
      <c r="C2202" s="6">
        <v>2</v>
      </c>
      <c r="D2202" s="5">
        <v>39503</v>
      </c>
      <c r="E2202" s="6" t="s">
        <v>73</v>
      </c>
      <c r="F2202" s="4" t="s">
        <v>131</v>
      </c>
      <c r="G2202" s="11" t="s">
        <v>132</v>
      </c>
      <c r="H2202" s="6" t="s">
        <v>75</v>
      </c>
      <c r="I2202" s="6" t="s">
        <v>93</v>
      </c>
      <c r="J2202" s="6" t="s">
        <v>110</v>
      </c>
      <c r="K2202" s="6">
        <v>12</v>
      </c>
      <c r="L2202" s="4" t="str">
        <f t="shared" si="136"/>
        <v>10-15</v>
      </c>
      <c r="M2202" s="6" t="s">
        <v>76</v>
      </c>
      <c r="N2202" s="6">
        <v>6</v>
      </c>
      <c r="O2202" s="4" t="s">
        <v>80</v>
      </c>
      <c r="P2202" s="12" t="s">
        <v>81</v>
      </c>
      <c r="R2202" s="7">
        <v>11</v>
      </c>
      <c r="AE2202" s="4">
        <f t="shared" si="137"/>
        <v>7.5</v>
      </c>
      <c r="AF2202" s="8">
        <f t="shared" si="138"/>
        <v>11</v>
      </c>
      <c r="AG2202" s="8">
        <v>86.39</v>
      </c>
      <c r="AH2202" s="4">
        <f t="shared" si="139"/>
        <v>0.27500000000000002</v>
      </c>
      <c r="AI2202" s="4">
        <f t="shared" si="139"/>
        <v>2.1597499999999998</v>
      </c>
      <c r="AJ2202" s="13"/>
      <c r="AK2202" s="10">
        <f>Q2202*(0.0202*(2.5^2.9595))+R2202*(0.0202*(7.5^2.9595))+S2202*(0.0202*(15^2.9595))+T2202*(0.0202*(25^2.9595))</f>
        <v>86.394851724979702</v>
      </c>
    </row>
    <row r="2203" spans="1:37" ht="12.75" customHeight="1">
      <c r="A2203" s="6">
        <v>164</v>
      </c>
      <c r="B2203" s="6">
        <v>9</v>
      </c>
      <c r="C2203" s="6">
        <v>2</v>
      </c>
      <c r="D2203" s="5">
        <v>39503</v>
      </c>
      <c r="E2203" s="6" t="s">
        <v>73</v>
      </c>
      <c r="F2203" s="4" t="s">
        <v>131</v>
      </c>
      <c r="G2203" s="11" t="s">
        <v>132</v>
      </c>
      <c r="H2203" s="6" t="s">
        <v>75</v>
      </c>
      <c r="I2203" s="6" t="s">
        <v>93</v>
      </c>
      <c r="J2203" s="6" t="s">
        <v>110</v>
      </c>
      <c r="K2203" s="6">
        <v>12</v>
      </c>
      <c r="L2203" s="4" t="str">
        <f t="shared" si="136"/>
        <v>10-15</v>
      </c>
      <c r="M2203" s="6" t="s">
        <v>76</v>
      </c>
      <c r="N2203" s="6">
        <v>7</v>
      </c>
      <c r="O2203" s="4" t="s">
        <v>60</v>
      </c>
      <c r="P2203" s="12" t="s">
        <v>48</v>
      </c>
      <c r="R2203" s="15">
        <v>2</v>
      </c>
      <c r="AE2203" s="4">
        <f t="shared" si="137"/>
        <v>7.5</v>
      </c>
      <c r="AF2203" s="8">
        <f t="shared" si="138"/>
        <v>2</v>
      </c>
      <c r="AG2203" s="8">
        <v>14.07</v>
      </c>
      <c r="AH2203" s="4">
        <f t="shared" si="139"/>
        <v>0.05</v>
      </c>
      <c r="AI2203" s="4">
        <f t="shared" si="139"/>
        <v>0.35175000000000001</v>
      </c>
      <c r="AK2203" s="10">
        <f>Q2203*(0.0197*(2.5^2.9174))+R2203*(0.0197*(7.5^2.9174))+S2203*(0.0197*(15^2.9174))</f>
        <v>14.073429816211023</v>
      </c>
    </row>
    <row r="2204" spans="1:37" ht="12.75" customHeight="1">
      <c r="A2204" s="6">
        <v>164</v>
      </c>
      <c r="B2204" s="6">
        <v>9</v>
      </c>
      <c r="C2204" s="6">
        <v>2</v>
      </c>
      <c r="D2204" s="5">
        <v>39503</v>
      </c>
      <c r="E2204" s="6" t="s">
        <v>73</v>
      </c>
      <c r="F2204" s="4" t="s">
        <v>131</v>
      </c>
      <c r="G2204" s="11" t="s">
        <v>132</v>
      </c>
      <c r="H2204" s="6" t="s">
        <v>75</v>
      </c>
      <c r="I2204" s="6" t="s">
        <v>93</v>
      </c>
      <c r="J2204" s="6" t="s">
        <v>110</v>
      </c>
      <c r="K2204" s="6">
        <v>12</v>
      </c>
      <c r="L2204" s="4" t="str">
        <f t="shared" si="136"/>
        <v>10-15</v>
      </c>
      <c r="M2204" s="6" t="s">
        <v>76</v>
      </c>
      <c r="N2204" s="6">
        <v>8</v>
      </c>
      <c r="O2204" s="4" t="s">
        <v>49</v>
      </c>
      <c r="P2204" s="6" t="s">
        <v>46</v>
      </c>
      <c r="R2204" s="15">
        <v>6</v>
      </c>
      <c r="AE2204" s="4">
        <f t="shared" si="137"/>
        <v>7.5</v>
      </c>
      <c r="AF2204" s="8">
        <f t="shared" si="138"/>
        <v>6</v>
      </c>
      <c r="AG2204" s="8">
        <v>36.53</v>
      </c>
      <c r="AH2204" s="4">
        <f t="shared" si="139"/>
        <v>0.15</v>
      </c>
      <c r="AI2204" s="4">
        <f t="shared" si="139"/>
        <v>0.91325000000000001</v>
      </c>
      <c r="AK2204" s="10">
        <f>Q2204*(0.007*(2.5^3.39))+R2204*(0.0126*(7.5^3.0673))+S2204*(0.0126*(15^3.0673))+T2204*(0.0126*(25^3.0673))+U2204*(0.0126*(35^3.0673))</f>
        <v>36.525587380629318</v>
      </c>
    </row>
    <row r="2205" spans="1:37" ht="12.75" customHeight="1">
      <c r="A2205" s="6">
        <v>164</v>
      </c>
      <c r="B2205" s="6">
        <v>9</v>
      </c>
      <c r="C2205" s="6">
        <v>2</v>
      </c>
      <c r="D2205" s="5">
        <v>39503</v>
      </c>
      <c r="E2205" s="6" t="s">
        <v>73</v>
      </c>
      <c r="F2205" s="4" t="s">
        <v>131</v>
      </c>
      <c r="G2205" s="11" t="s">
        <v>132</v>
      </c>
      <c r="H2205" s="6" t="s">
        <v>75</v>
      </c>
      <c r="I2205" s="6" t="s">
        <v>93</v>
      </c>
      <c r="J2205" s="6" t="s">
        <v>110</v>
      </c>
      <c r="K2205" s="6">
        <v>12</v>
      </c>
      <c r="L2205" s="4" t="str">
        <f t="shared" si="136"/>
        <v>10-15</v>
      </c>
      <c r="M2205" s="6" t="s">
        <v>76</v>
      </c>
      <c r="N2205" s="6">
        <v>9</v>
      </c>
      <c r="O2205" s="4" t="s">
        <v>62</v>
      </c>
      <c r="P2205" s="12" t="s">
        <v>63</v>
      </c>
      <c r="T2205" s="7">
        <v>3</v>
      </c>
      <c r="AE2205" s="4">
        <f t="shared" si="137"/>
        <v>25</v>
      </c>
      <c r="AF2205" s="8">
        <f t="shared" si="138"/>
        <v>3</v>
      </c>
      <c r="AG2205" s="8">
        <v>806.83</v>
      </c>
      <c r="AH2205" s="4">
        <f t="shared" si="139"/>
        <v>7.4999999999999997E-2</v>
      </c>
      <c r="AI2205" s="4">
        <f t="shared" si="139"/>
        <v>20.170750000000002</v>
      </c>
      <c r="AK2205" s="10">
        <f>R2205*(0.0114*(7.5^3.128))+S2205*(0.0114*(15^3.128))+T2205*(0.0114*(25^3.128))+U2205*(0.0114*(35^3.128))</f>
        <v>806.83077128859065</v>
      </c>
    </row>
    <row r="2206" spans="1:37" ht="12.75" customHeight="1">
      <c r="A2206" s="6">
        <v>164</v>
      </c>
      <c r="B2206" s="6">
        <v>9</v>
      </c>
      <c r="C2206" s="6">
        <v>2</v>
      </c>
      <c r="D2206" s="5">
        <v>39503</v>
      </c>
      <c r="E2206" s="6" t="s">
        <v>73</v>
      </c>
      <c r="F2206" s="4" t="s">
        <v>131</v>
      </c>
      <c r="G2206" s="11" t="s">
        <v>132</v>
      </c>
      <c r="H2206" s="6" t="s">
        <v>75</v>
      </c>
      <c r="I2206" s="6" t="s">
        <v>93</v>
      </c>
      <c r="J2206" s="6" t="s">
        <v>110</v>
      </c>
      <c r="K2206" s="6">
        <v>12</v>
      </c>
      <c r="L2206" s="4" t="str">
        <f t="shared" si="136"/>
        <v>10-15</v>
      </c>
      <c r="M2206" s="6" t="s">
        <v>76</v>
      </c>
      <c r="N2206" s="6">
        <v>10</v>
      </c>
      <c r="O2206" s="4" t="s">
        <v>82</v>
      </c>
      <c r="P2206" s="6" t="s">
        <v>46</v>
      </c>
      <c r="T2206" s="7">
        <v>3</v>
      </c>
      <c r="AE2206" s="4">
        <f t="shared" si="137"/>
        <v>25</v>
      </c>
      <c r="AF2206" s="8">
        <f t="shared" si="138"/>
        <v>3</v>
      </c>
      <c r="AG2206" s="8">
        <v>753.8</v>
      </c>
      <c r="AH2206" s="4">
        <f t="shared" si="139"/>
        <v>7.4999999999999997E-2</v>
      </c>
      <c r="AI2206" s="4">
        <f t="shared" si="139"/>
        <v>18.844999999999999</v>
      </c>
      <c r="AK2206" s="10">
        <f>Q2206*(0.0121*((2.5/1.09)^3.161))+R2206*(0.0121*((7.5/1.09)^3.161))+S2206*(0.0335*(15^2.772))+T2206*(0.0335*(25^2.772))+U2206*(0.0335*(35^2.772))</f>
        <v>753.79936245025829</v>
      </c>
    </row>
    <row r="2207" spans="1:37" ht="12.75" customHeight="1">
      <c r="A2207" s="6">
        <v>164</v>
      </c>
      <c r="B2207" s="6">
        <v>9</v>
      </c>
      <c r="C2207" s="6">
        <v>2</v>
      </c>
      <c r="D2207" s="5">
        <v>39503</v>
      </c>
      <c r="E2207" s="6" t="s">
        <v>73</v>
      </c>
      <c r="F2207" s="4" t="s">
        <v>131</v>
      </c>
      <c r="G2207" s="11" t="s">
        <v>132</v>
      </c>
      <c r="H2207" s="6" t="s">
        <v>75</v>
      </c>
      <c r="I2207" s="6" t="s">
        <v>93</v>
      </c>
      <c r="J2207" s="6" t="s">
        <v>110</v>
      </c>
      <c r="K2207" s="6">
        <v>12</v>
      </c>
      <c r="L2207" s="4" t="str">
        <f t="shared" si="136"/>
        <v>10-15</v>
      </c>
      <c r="M2207" s="6" t="s">
        <v>76</v>
      </c>
      <c r="N2207" s="6">
        <v>11</v>
      </c>
      <c r="O2207" s="4" t="s">
        <v>106</v>
      </c>
      <c r="P2207" s="6" t="s">
        <v>81</v>
      </c>
      <c r="T2207" s="7">
        <v>1</v>
      </c>
      <c r="AE2207" s="4">
        <f t="shared" si="137"/>
        <v>25</v>
      </c>
      <c r="AF2207" s="8">
        <f t="shared" si="138"/>
        <v>1</v>
      </c>
      <c r="AG2207" s="8">
        <v>401.02</v>
      </c>
      <c r="AH2207" s="4">
        <f t="shared" si="139"/>
        <v>2.5000000000000001E-2</v>
      </c>
      <c r="AI2207" s="4">
        <f t="shared" si="139"/>
        <v>10.025499999999999</v>
      </c>
      <c r="AJ2207" s="13"/>
      <c r="AK2207" s="10">
        <f>R2207*(0.111*((7.5*0.813)^2.72))+S2207*(0.111*((15*0.813)^2.72))+T2207*(0.111*((25*0.813)^2.72))+U2207*(0.111*((35*0.813)^2.72))</f>
        <v>401.02004962052473</v>
      </c>
    </row>
    <row r="2208" spans="1:37" ht="12.75" customHeight="1">
      <c r="A2208" s="6">
        <v>164</v>
      </c>
      <c r="B2208" s="6">
        <v>9</v>
      </c>
      <c r="C2208" s="6">
        <v>2</v>
      </c>
      <c r="D2208" s="5">
        <v>39503</v>
      </c>
      <c r="E2208" s="6" t="s">
        <v>73</v>
      </c>
      <c r="F2208" s="4" t="s">
        <v>131</v>
      </c>
      <c r="G2208" s="11" t="s">
        <v>132</v>
      </c>
      <c r="H2208" s="6" t="s">
        <v>75</v>
      </c>
      <c r="I2208" s="6" t="s">
        <v>93</v>
      </c>
      <c r="J2208" s="6" t="s">
        <v>110</v>
      </c>
      <c r="K2208" s="6">
        <v>12</v>
      </c>
      <c r="L2208" s="4" t="str">
        <f t="shared" si="136"/>
        <v>10-15</v>
      </c>
      <c r="M2208" s="6" t="s">
        <v>76</v>
      </c>
      <c r="N2208" s="6">
        <v>12</v>
      </c>
      <c r="O2208" s="12" t="s">
        <v>129</v>
      </c>
      <c r="P2208" s="6" t="s">
        <v>63</v>
      </c>
      <c r="T2208" s="15">
        <v>1</v>
      </c>
      <c r="AE2208" s="4">
        <f t="shared" si="137"/>
        <v>25</v>
      </c>
      <c r="AF2208" s="8">
        <f t="shared" si="138"/>
        <v>1</v>
      </c>
      <c r="AG2208" s="8">
        <v>167.8</v>
      </c>
      <c r="AH2208" s="4">
        <f t="shared" si="139"/>
        <v>2.5000000000000001E-2</v>
      </c>
      <c r="AI2208" s="4">
        <f t="shared" si="139"/>
        <v>4.1950000000000003</v>
      </c>
      <c r="AK2208" s="10">
        <f>S2208*(0.0105*(15^3.007))+T2208*(0.0105*(25^3.007))</f>
        <v>167.80113928648376</v>
      </c>
    </row>
    <row r="2209" spans="1:37" ht="12.75" customHeight="1">
      <c r="A2209" s="6">
        <v>164</v>
      </c>
      <c r="B2209" s="6">
        <v>9</v>
      </c>
      <c r="C2209" s="6">
        <v>2</v>
      </c>
      <c r="D2209" s="5">
        <v>39503</v>
      </c>
      <c r="E2209" s="6" t="s">
        <v>73</v>
      </c>
      <c r="F2209" s="4" t="s">
        <v>131</v>
      </c>
      <c r="G2209" s="11" t="s">
        <v>132</v>
      </c>
      <c r="H2209" s="6" t="s">
        <v>75</v>
      </c>
      <c r="I2209" s="6" t="s">
        <v>93</v>
      </c>
      <c r="J2209" s="6" t="s">
        <v>110</v>
      </c>
      <c r="K2209" s="6">
        <v>12</v>
      </c>
      <c r="L2209" s="4" t="str">
        <f t="shared" si="136"/>
        <v>10-15</v>
      </c>
      <c r="M2209" s="6" t="s">
        <v>76</v>
      </c>
      <c r="N2209" s="6">
        <v>13</v>
      </c>
      <c r="O2209" s="12" t="s">
        <v>71</v>
      </c>
      <c r="P2209" s="6" t="s">
        <v>46</v>
      </c>
      <c r="Q2209" s="7">
        <v>2</v>
      </c>
      <c r="AE2209" s="4">
        <f t="shared" si="137"/>
        <v>2.5</v>
      </c>
      <c r="AF2209" s="8">
        <f t="shared" si="138"/>
        <v>2</v>
      </c>
      <c r="AG2209" s="8">
        <v>0.28000000000000003</v>
      </c>
      <c r="AH2209" s="4">
        <f t="shared" si="139"/>
        <v>0.05</v>
      </c>
      <c r="AI2209" s="4">
        <f t="shared" si="139"/>
        <v>7.000000000000001E-3</v>
      </c>
      <c r="AK2209" s="10">
        <f>Q2209*(0.0089*(2.5^3))+R2209*(0.0089*(7.5^3))</f>
        <v>0.27812500000000001</v>
      </c>
    </row>
    <row r="2210" spans="1:37" ht="12.75" customHeight="1">
      <c r="A2210" s="6">
        <v>164</v>
      </c>
      <c r="B2210" s="6">
        <v>9</v>
      </c>
      <c r="C2210" s="6">
        <v>2</v>
      </c>
      <c r="D2210" s="5">
        <v>39503</v>
      </c>
      <c r="E2210" s="6" t="s">
        <v>73</v>
      </c>
      <c r="F2210" s="4" t="s">
        <v>131</v>
      </c>
      <c r="G2210" s="11" t="s">
        <v>132</v>
      </c>
      <c r="H2210" s="6" t="s">
        <v>75</v>
      </c>
      <c r="I2210" s="6" t="s">
        <v>93</v>
      </c>
      <c r="J2210" s="6" t="s">
        <v>110</v>
      </c>
      <c r="K2210" s="6">
        <v>12</v>
      </c>
      <c r="L2210" s="4" t="str">
        <f t="shared" si="136"/>
        <v>10-15</v>
      </c>
      <c r="M2210" s="6" t="s">
        <v>76</v>
      </c>
      <c r="N2210" s="6">
        <v>14</v>
      </c>
      <c r="O2210" s="6" t="s">
        <v>186</v>
      </c>
      <c r="P2210" s="6" t="s">
        <v>56</v>
      </c>
      <c r="R2210" s="7">
        <v>1</v>
      </c>
      <c r="AE2210" s="4">
        <f t="shared" si="137"/>
        <v>7.5</v>
      </c>
      <c r="AF2210" s="8">
        <f t="shared" si="138"/>
        <v>1</v>
      </c>
      <c r="AG2210" s="8">
        <v>4.84</v>
      </c>
      <c r="AH2210" s="4">
        <f t="shared" si="139"/>
        <v>2.5000000000000001E-2</v>
      </c>
      <c r="AI2210" s="4">
        <f t="shared" si="139"/>
        <v>0.121</v>
      </c>
      <c r="AK2210" s="10">
        <f>Q2210*(0.0109*(2.5^3.0249))+R2210*(0.0109*(7.5^3.0249))</f>
        <v>4.8350315638823389</v>
      </c>
    </row>
    <row r="2211" spans="1:37" ht="12.75" customHeight="1">
      <c r="A2211" s="6">
        <v>164</v>
      </c>
      <c r="B2211" s="6">
        <v>9</v>
      </c>
      <c r="C2211" s="6">
        <v>2</v>
      </c>
      <c r="D2211" s="5">
        <v>39503</v>
      </c>
      <c r="E2211" s="6" t="s">
        <v>73</v>
      </c>
      <c r="F2211" s="4" t="s">
        <v>131</v>
      </c>
      <c r="G2211" s="11" t="s">
        <v>132</v>
      </c>
      <c r="H2211" s="6" t="s">
        <v>75</v>
      </c>
      <c r="I2211" s="6" t="s">
        <v>93</v>
      </c>
      <c r="J2211" s="6" t="s">
        <v>110</v>
      </c>
      <c r="K2211" s="6">
        <v>12</v>
      </c>
      <c r="L2211" s="4" t="str">
        <f t="shared" si="136"/>
        <v>10-15</v>
      </c>
      <c r="M2211" s="6" t="s">
        <v>76</v>
      </c>
      <c r="N2211" s="6">
        <v>15</v>
      </c>
      <c r="O2211" s="4" t="s">
        <v>66</v>
      </c>
      <c r="P2211" s="12" t="s">
        <v>46</v>
      </c>
      <c r="Q2211" s="7">
        <v>1</v>
      </c>
      <c r="AE2211" s="4">
        <f t="shared" si="137"/>
        <v>2.5</v>
      </c>
      <c r="AF2211" s="8">
        <f t="shared" si="138"/>
        <v>1</v>
      </c>
      <c r="AG2211" s="8">
        <v>0.28000000000000003</v>
      </c>
      <c r="AH2211" s="4">
        <f t="shared" si="139"/>
        <v>2.5000000000000001E-2</v>
      </c>
      <c r="AI2211" s="4">
        <f t="shared" si="139"/>
        <v>7.000000000000001E-3</v>
      </c>
      <c r="AK2211" s="10">
        <f>Q2211*(0.0213*(2.5^2.8235))+R2211*(0.0213*(7.5^2.8235))</f>
        <v>0.28311522044385118</v>
      </c>
    </row>
    <row r="2212" spans="1:37" ht="12.75" customHeight="1">
      <c r="A2212" s="6">
        <v>164</v>
      </c>
      <c r="B2212" s="6">
        <v>9</v>
      </c>
      <c r="C2212" s="6">
        <v>2</v>
      </c>
      <c r="D2212" s="5">
        <v>39503</v>
      </c>
      <c r="E2212" s="6" t="s">
        <v>73</v>
      </c>
      <c r="F2212" s="4" t="s">
        <v>131</v>
      </c>
      <c r="G2212" s="11" t="s">
        <v>132</v>
      </c>
      <c r="H2212" s="6" t="s">
        <v>75</v>
      </c>
      <c r="I2212" s="6" t="s">
        <v>93</v>
      </c>
      <c r="J2212" s="6" t="s">
        <v>110</v>
      </c>
      <c r="K2212" s="6">
        <v>12</v>
      </c>
      <c r="L2212" s="4" t="str">
        <f t="shared" si="136"/>
        <v>10-15</v>
      </c>
      <c r="M2212" s="6" t="s">
        <v>76</v>
      </c>
      <c r="N2212" s="6">
        <v>16</v>
      </c>
      <c r="O2212" s="12" t="s">
        <v>55</v>
      </c>
      <c r="P2212" s="6" t="s">
        <v>56</v>
      </c>
      <c r="Q2212" s="7">
        <v>1</v>
      </c>
      <c r="AE2212" s="4">
        <f t="shared" si="137"/>
        <v>2.5</v>
      </c>
      <c r="AF2212" s="8">
        <f t="shared" si="138"/>
        <v>1</v>
      </c>
      <c r="AG2212" s="8">
        <v>0.17</v>
      </c>
      <c r="AH2212" s="4">
        <f t="shared" si="139"/>
        <v>2.5000000000000001E-2</v>
      </c>
      <c r="AI2212" s="4">
        <f t="shared" si="139"/>
        <v>4.2500000000000003E-3</v>
      </c>
      <c r="AK2212" s="10">
        <f>Q2212*(0.0109*(2.5^3.0249))+R2212*(0.0109*(7.5^3.0249))</f>
        <v>0.17424295598865394</v>
      </c>
    </row>
    <row r="2213" spans="1:37" ht="12.75" customHeight="1">
      <c r="A2213" s="6">
        <v>164</v>
      </c>
      <c r="B2213" s="6">
        <v>9</v>
      </c>
      <c r="C2213" s="6">
        <v>2</v>
      </c>
      <c r="D2213" s="5">
        <v>39503</v>
      </c>
      <c r="E2213" s="6" t="s">
        <v>73</v>
      </c>
      <c r="F2213" s="4" t="s">
        <v>131</v>
      </c>
      <c r="G2213" s="11" t="s">
        <v>132</v>
      </c>
      <c r="H2213" s="6" t="s">
        <v>75</v>
      </c>
      <c r="I2213" s="6" t="s">
        <v>93</v>
      </c>
      <c r="J2213" s="6" t="s">
        <v>110</v>
      </c>
      <c r="K2213" s="6">
        <v>12</v>
      </c>
      <c r="L2213" s="4" t="str">
        <f t="shared" si="136"/>
        <v>10-15</v>
      </c>
      <c r="M2213" s="6" t="s">
        <v>76</v>
      </c>
      <c r="N2213" s="6">
        <v>17</v>
      </c>
      <c r="O2213" s="4" t="s">
        <v>72</v>
      </c>
      <c r="P2213" s="6" t="s">
        <v>46</v>
      </c>
      <c r="R2213" s="7">
        <v>2</v>
      </c>
      <c r="AE2213" s="4">
        <f t="shared" si="137"/>
        <v>7.5</v>
      </c>
      <c r="AF2213" s="8">
        <f t="shared" si="138"/>
        <v>2</v>
      </c>
      <c r="AG2213" s="8">
        <v>11.61</v>
      </c>
      <c r="AH2213" s="4">
        <f t="shared" si="139"/>
        <v>0.05</v>
      </c>
      <c r="AI2213" s="4">
        <f t="shared" si="139"/>
        <v>0.29025000000000001</v>
      </c>
      <c r="AK2213" s="10">
        <f>Q2213*(0.0128*(2.5^3.036))+R2213*(0.0128*(7.5^3.036))+S2213*(0.0128*(15^3.036))</f>
        <v>11.612506256000772</v>
      </c>
    </row>
    <row r="2214" spans="1:37" ht="12.75" customHeight="1">
      <c r="A2214" s="6">
        <v>164</v>
      </c>
      <c r="B2214" s="6">
        <v>9</v>
      </c>
      <c r="C2214" s="6">
        <v>2</v>
      </c>
      <c r="D2214" s="5">
        <v>39503</v>
      </c>
      <c r="E2214" s="6" t="s">
        <v>73</v>
      </c>
      <c r="F2214" s="4" t="s">
        <v>131</v>
      </c>
      <c r="G2214" s="11" t="s">
        <v>132</v>
      </c>
      <c r="H2214" s="6" t="s">
        <v>75</v>
      </c>
      <c r="I2214" s="6" t="s">
        <v>93</v>
      </c>
      <c r="J2214" s="6" t="s">
        <v>110</v>
      </c>
      <c r="K2214" s="6">
        <v>12</v>
      </c>
      <c r="L2214" s="4" t="str">
        <f t="shared" si="136"/>
        <v>10-15</v>
      </c>
      <c r="M2214" s="6" t="s">
        <v>76</v>
      </c>
      <c r="N2214" s="6">
        <v>18</v>
      </c>
      <c r="O2214" s="13" t="s">
        <v>97</v>
      </c>
      <c r="P2214" s="12" t="s">
        <v>46</v>
      </c>
      <c r="R2214" s="7">
        <v>3</v>
      </c>
      <c r="AE2214" s="4">
        <f t="shared" si="137"/>
        <v>7.5</v>
      </c>
      <c r="AF2214" s="8">
        <f t="shared" si="138"/>
        <v>3</v>
      </c>
      <c r="AG2214" s="8">
        <v>7.78</v>
      </c>
      <c r="AH2214" s="4">
        <f t="shared" si="139"/>
        <v>7.4999999999999997E-2</v>
      </c>
      <c r="AI2214" s="4">
        <f t="shared" si="139"/>
        <v>0.19450000000000001</v>
      </c>
      <c r="AK2214" s="10">
        <f>Q2214*(0.0026*(2.5^3.427))+R2214*(0.0026*(7.5^3.427))+S2214*(0.0026*(15^3.427))</f>
        <v>7.7791035460799964</v>
      </c>
    </row>
    <row r="2215" spans="1:37" ht="12.75" customHeight="1">
      <c r="A2215" s="6">
        <v>165</v>
      </c>
      <c r="B2215" s="6">
        <v>9</v>
      </c>
      <c r="C2215" s="6">
        <v>2</v>
      </c>
      <c r="D2215" s="5">
        <v>39503</v>
      </c>
      <c r="E2215" s="6" t="s">
        <v>73</v>
      </c>
      <c r="F2215" s="4" t="s">
        <v>131</v>
      </c>
      <c r="G2215" s="11" t="s">
        <v>132</v>
      </c>
      <c r="H2215" s="6" t="s">
        <v>75</v>
      </c>
      <c r="I2215" s="6" t="s">
        <v>93</v>
      </c>
      <c r="J2215" s="6" t="s">
        <v>110</v>
      </c>
      <c r="K2215" s="6">
        <v>12</v>
      </c>
      <c r="L2215" s="4" t="str">
        <f t="shared" si="136"/>
        <v>10-15</v>
      </c>
      <c r="M2215" s="6" t="s">
        <v>94</v>
      </c>
      <c r="N2215" s="6">
        <v>1</v>
      </c>
      <c r="O2215" s="4" t="s">
        <v>82</v>
      </c>
      <c r="P2215" s="6" t="s">
        <v>46</v>
      </c>
      <c r="S2215" s="7">
        <v>3</v>
      </c>
      <c r="AE2215" s="4">
        <f t="shared" si="137"/>
        <v>15</v>
      </c>
      <c r="AF2215" s="8">
        <f t="shared" si="138"/>
        <v>3</v>
      </c>
      <c r="AG2215" s="8">
        <v>182.93</v>
      </c>
      <c r="AH2215" s="4">
        <f t="shared" si="139"/>
        <v>7.4999999999999997E-2</v>
      </c>
      <c r="AI2215" s="4">
        <f t="shared" si="139"/>
        <v>4.5732499999999998</v>
      </c>
      <c r="AJ2215" s="9"/>
      <c r="AK2215" s="10">
        <f>Q2215*(0.0121*((2.5/1.09)^3.161))+R2215*(0.0121*((7.5/1.09)^3.161))+S2215*(0.0335*(15^2.772))+T2215*(0.0335*(25^2.772))+U2215*(0.0335*(35^2.772))</f>
        <v>182.9325683495795</v>
      </c>
    </row>
    <row r="2216" spans="1:37" ht="12.75" customHeight="1">
      <c r="A2216" s="6">
        <v>165</v>
      </c>
      <c r="B2216" s="6">
        <v>9</v>
      </c>
      <c r="C2216" s="6">
        <v>2</v>
      </c>
      <c r="D2216" s="14">
        <v>39503</v>
      </c>
      <c r="E2216" s="6" t="s">
        <v>73</v>
      </c>
      <c r="F2216" s="12" t="s">
        <v>131</v>
      </c>
      <c r="G2216" s="11" t="s">
        <v>132</v>
      </c>
      <c r="H2216" s="6" t="s">
        <v>75</v>
      </c>
      <c r="I2216" s="6" t="s">
        <v>93</v>
      </c>
      <c r="J2216" s="6" t="s">
        <v>110</v>
      </c>
      <c r="K2216" s="6">
        <v>12</v>
      </c>
      <c r="L2216" s="12" t="str">
        <f t="shared" si="136"/>
        <v>10-15</v>
      </c>
      <c r="M2216" s="6" t="s">
        <v>94</v>
      </c>
      <c r="N2216" s="6">
        <v>2</v>
      </c>
      <c r="O2216" s="12" t="s">
        <v>96</v>
      </c>
      <c r="P2216" s="6" t="s">
        <v>84</v>
      </c>
      <c r="Q2216" s="15"/>
      <c r="R2216" s="15">
        <v>4</v>
      </c>
      <c r="S2216" s="15"/>
      <c r="T2216" s="15"/>
      <c r="U2216" s="15"/>
      <c r="V2216" s="15"/>
      <c r="W2216" s="15"/>
      <c r="X2216" s="15"/>
      <c r="Y2216" s="15"/>
      <c r="Z2216" s="15"/>
      <c r="AA2216" s="15"/>
      <c r="AB2216" s="15"/>
      <c r="AC2216" s="15"/>
      <c r="AD2216" s="15"/>
      <c r="AE2216" s="12">
        <f t="shared" si="137"/>
        <v>7.5</v>
      </c>
      <c r="AF2216" s="16">
        <f t="shared" si="138"/>
        <v>4</v>
      </c>
      <c r="AG2216" s="16">
        <v>30.05</v>
      </c>
      <c r="AH2216" s="12">
        <f t="shared" si="139"/>
        <v>0.1</v>
      </c>
      <c r="AI2216" s="4">
        <f t="shared" si="139"/>
        <v>0.75124999999999997</v>
      </c>
      <c r="AJ2216" s="12"/>
      <c r="AK2216" s="10">
        <f>Q2216*(0.0193*(2.5^2.96))+R2216*(0.0193*(7.5^2.96))+S2216*(0.0193*(15^2.96))</f>
        <v>30.046828626427729</v>
      </c>
    </row>
    <row r="2217" spans="1:37" ht="12.75" customHeight="1">
      <c r="A2217" s="6">
        <v>165</v>
      </c>
      <c r="B2217" s="6">
        <v>9</v>
      </c>
      <c r="C2217" s="6">
        <v>2</v>
      </c>
      <c r="D2217" s="5">
        <v>39503</v>
      </c>
      <c r="E2217" s="6" t="s">
        <v>73</v>
      </c>
      <c r="F2217" s="4" t="s">
        <v>131</v>
      </c>
      <c r="G2217" s="11" t="s">
        <v>132</v>
      </c>
      <c r="H2217" s="6" t="s">
        <v>75</v>
      </c>
      <c r="I2217" s="6" t="s">
        <v>93</v>
      </c>
      <c r="J2217" s="6" t="s">
        <v>110</v>
      </c>
      <c r="K2217" s="6">
        <v>12</v>
      </c>
      <c r="L2217" s="4" t="str">
        <f t="shared" si="136"/>
        <v>10-15</v>
      </c>
      <c r="M2217" s="6" t="s">
        <v>94</v>
      </c>
      <c r="N2217" s="6">
        <v>3</v>
      </c>
      <c r="O2217" s="4" t="s">
        <v>83</v>
      </c>
      <c r="P2217" s="6" t="s">
        <v>84</v>
      </c>
      <c r="R2217" s="15">
        <v>2</v>
      </c>
      <c r="AE2217" s="4">
        <f t="shared" si="137"/>
        <v>7.5</v>
      </c>
      <c r="AF2217" s="8">
        <f t="shared" si="138"/>
        <v>2</v>
      </c>
      <c r="AG2217" s="8">
        <v>24.61</v>
      </c>
      <c r="AH2217" s="4">
        <f t="shared" si="139"/>
        <v>0.05</v>
      </c>
      <c r="AI2217" s="4">
        <f t="shared" si="139"/>
        <v>0.61524999999999996</v>
      </c>
      <c r="AK2217" s="10">
        <f>Q2217*(0.0349*(2.5^2.9109))+R2217*(0.0349*(7.5^2.9109))+S2217*(0.0349*(15^2.9109))</f>
        <v>24.60771307139456</v>
      </c>
    </row>
    <row r="2218" spans="1:37" ht="12.75" customHeight="1">
      <c r="A2218" s="6">
        <v>165</v>
      </c>
      <c r="B2218" s="6">
        <v>9</v>
      </c>
      <c r="C2218" s="6">
        <v>2</v>
      </c>
      <c r="D2218" s="5">
        <v>39503</v>
      </c>
      <c r="E2218" s="6" t="s">
        <v>73</v>
      </c>
      <c r="F2218" s="4" t="s">
        <v>131</v>
      </c>
      <c r="G2218" s="11" t="s">
        <v>132</v>
      </c>
      <c r="H2218" s="6" t="s">
        <v>75</v>
      </c>
      <c r="I2218" s="6" t="s">
        <v>93</v>
      </c>
      <c r="J2218" s="6" t="s">
        <v>110</v>
      </c>
      <c r="K2218" s="6">
        <v>12</v>
      </c>
      <c r="L2218" s="4" t="str">
        <f t="shared" si="136"/>
        <v>10-15</v>
      </c>
      <c r="M2218" s="6" t="s">
        <v>94</v>
      </c>
      <c r="N2218" s="6">
        <v>4</v>
      </c>
      <c r="O2218" s="4" t="s">
        <v>80</v>
      </c>
      <c r="P2218" s="12" t="s">
        <v>81</v>
      </c>
      <c r="R2218" s="15">
        <v>1</v>
      </c>
      <c r="AE2218" s="4">
        <f t="shared" si="137"/>
        <v>7.5</v>
      </c>
      <c r="AF2218" s="8">
        <f t="shared" si="138"/>
        <v>1</v>
      </c>
      <c r="AG2218" s="8">
        <v>7.85</v>
      </c>
      <c r="AH2218" s="4">
        <f t="shared" si="139"/>
        <v>2.5000000000000001E-2</v>
      </c>
      <c r="AI2218" s="4">
        <f t="shared" si="139"/>
        <v>0.19624999999999998</v>
      </c>
      <c r="AK2218" s="10">
        <f>Q2218*(0.0202*(2.5^2.9595))+R2218*(0.0202*(7.5^2.9595))+S2218*(0.0202*(15^2.9595))+T2218*(0.0202*(25^2.9595))</f>
        <v>7.8540774295436098</v>
      </c>
    </row>
    <row r="2219" spans="1:37" ht="12.75" customHeight="1">
      <c r="A2219" s="6">
        <v>165</v>
      </c>
      <c r="B2219" s="6">
        <v>9</v>
      </c>
      <c r="C2219" s="6">
        <v>2</v>
      </c>
      <c r="D2219" s="5">
        <v>39503</v>
      </c>
      <c r="E2219" s="6" t="s">
        <v>73</v>
      </c>
      <c r="F2219" s="4" t="s">
        <v>131</v>
      </c>
      <c r="G2219" s="11" t="s">
        <v>132</v>
      </c>
      <c r="H2219" s="6" t="s">
        <v>75</v>
      </c>
      <c r="I2219" s="6" t="s">
        <v>93</v>
      </c>
      <c r="J2219" s="6" t="s">
        <v>110</v>
      </c>
      <c r="K2219" s="6">
        <v>12</v>
      </c>
      <c r="L2219" s="4" t="str">
        <f t="shared" si="136"/>
        <v>10-15</v>
      </c>
      <c r="M2219" s="6" t="s">
        <v>94</v>
      </c>
      <c r="N2219" s="6">
        <v>5</v>
      </c>
      <c r="O2219" s="4" t="s">
        <v>49</v>
      </c>
      <c r="P2219" s="6" t="s">
        <v>46</v>
      </c>
      <c r="R2219" s="15">
        <v>3</v>
      </c>
      <c r="S2219" s="7">
        <v>1</v>
      </c>
      <c r="AE2219" s="4">
        <f t="shared" si="137"/>
        <v>9.4</v>
      </c>
      <c r="AF2219" s="8">
        <f t="shared" si="138"/>
        <v>4</v>
      </c>
      <c r="AG2219" s="8">
        <v>69.290000000000006</v>
      </c>
      <c r="AH2219" s="4">
        <f t="shared" si="139"/>
        <v>0.1</v>
      </c>
      <c r="AI2219" s="4">
        <f t="shared" si="139"/>
        <v>1.7322500000000001</v>
      </c>
      <c r="AK2219" s="10">
        <f>Q2219*(0.007*(2.5^3.39))+R2219*(0.0126*(7.5^3.0673))+S2219*(0.0126*(15^3.0673))+T2219*(0.0126*(25^3.0673))+U2219*(0.0126*(35^3.0673))</f>
        <v>69.289233029948036</v>
      </c>
    </row>
    <row r="2220" spans="1:37" ht="12.75" customHeight="1">
      <c r="A2220" s="6">
        <v>165</v>
      </c>
      <c r="B2220" s="6">
        <v>9</v>
      </c>
      <c r="C2220" s="6">
        <v>2</v>
      </c>
      <c r="D2220" s="5">
        <v>39503</v>
      </c>
      <c r="E2220" s="6" t="s">
        <v>73</v>
      </c>
      <c r="F2220" s="4" t="s">
        <v>131</v>
      </c>
      <c r="G2220" s="11" t="s">
        <v>132</v>
      </c>
      <c r="H2220" s="6" t="s">
        <v>75</v>
      </c>
      <c r="I2220" s="6" t="s">
        <v>93</v>
      </c>
      <c r="J2220" s="6" t="s">
        <v>110</v>
      </c>
      <c r="K2220" s="6">
        <v>12</v>
      </c>
      <c r="L2220" s="4" t="str">
        <f t="shared" si="136"/>
        <v>10-15</v>
      </c>
      <c r="M2220" s="6" t="s">
        <v>94</v>
      </c>
      <c r="N2220" s="6">
        <v>6</v>
      </c>
      <c r="O2220" s="12" t="s">
        <v>138</v>
      </c>
      <c r="P2220" s="12" t="s">
        <v>81</v>
      </c>
      <c r="S2220" s="7">
        <v>1</v>
      </c>
      <c r="AE2220" s="4">
        <f t="shared" si="137"/>
        <v>15</v>
      </c>
      <c r="AF2220" s="8">
        <f t="shared" si="138"/>
        <v>1</v>
      </c>
      <c r="AG2220" s="8">
        <v>48.99</v>
      </c>
      <c r="AH2220" s="4">
        <f t="shared" si="139"/>
        <v>2.5000000000000001E-2</v>
      </c>
      <c r="AI2220" s="4">
        <f t="shared" si="139"/>
        <v>1.22475</v>
      </c>
      <c r="AK2220" s="10">
        <f>Q2220*(0.0139*(2.5^3.016))+R2220*(0.0139*(7.5^3.016))+S2220*(0.0139*(15^3.016))+T2220*(0.0139*(25^3.016))+U2220*(0.0139*(35^3.016))</f>
        <v>48.989841861921185</v>
      </c>
    </row>
    <row r="2221" spans="1:37" ht="12.75" customHeight="1">
      <c r="A2221" s="6">
        <v>165</v>
      </c>
      <c r="B2221" s="6">
        <v>9</v>
      </c>
      <c r="C2221" s="6">
        <v>2</v>
      </c>
      <c r="D2221" s="5">
        <v>39503</v>
      </c>
      <c r="E2221" s="6" t="s">
        <v>73</v>
      </c>
      <c r="F2221" s="4" t="s">
        <v>131</v>
      </c>
      <c r="G2221" s="11" t="s">
        <v>132</v>
      </c>
      <c r="H2221" s="6" t="s">
        <v>75</v>
      </c>
      <c r="I2221" s="6" t="s">
        <v>93</v>
      </c>
      <c r="J2221" s="6" t="s">
        <v>110</v>
      </c>
      <c r="K2221" s="6">
        <v>12</v>
      </c>
      <c r="L2221" s="4" t="str">
        <f t="shared" si="136"/>
        <v>10-15</v>
      </c>
      <c r="M2221" s="6" t="s">
        <v>94</v>
      </c>
      <c r="N2221" s="6">
        <v>7</v>
      </c>
      <c r="O2221" s="4" t="s">
        <v>58</v>
      </c>
      <c r="P2221" s="12" t="s">
        <v>46</v>
      </c>
      <c r="S2221" s="7">
        <v>2</v>
      </c>
      <c r="T2221" s="7">
        <v>2</v>
      </c>
      <c r="U2221" s="7">
        <v>1</v>
      </c>
      <c r="AE2221" s="4">
        <f t="shared" si="137"/>
        <v>23</v>
      </c>
      <c r="AF2221" s="8">
        <f t="shared" si="138"/>
        <v>5</v>
      </c>
      <c r="AG2221" s="8">
        <v>1102.1600000000001</v>
      </c>
      <c r="AH2221" s="4">
        <f t="shared" si="139"/>
        <v>0.125</v>
      </c>
      <c r="AI2221" s="4">
        <f t="shared" si="139"/>
        <v>27.554000000000002</v>
      </c>
      <c r="AK2221" s="10">
        <f>Q2221*(0.0145*((2.5/1.08175)^3.053))+R2221*(0.0145*((7.5/1.08175)^3.053))+S2221*(0.0145*((15/1.08175)^3.053))+T2221*(0.0145*((25/1.08175)^3.053))+U2221*(0.0145*((35/1.08175)^3.053))+V2221*(0.0145*((45/1.08175)^3.053))+W2221*(0.0145*((55/1.08175)^3.053))</f>
        <v>1102.1649455905244</v>
      </c>
    </row>
    <row r="2222" spans="1:37" ht="12.75" customHeight="1">
      <c r="A2222" s="6">
        <v>165</v>
      </c>
      <c r="B2222" s="6">
        <v>9</v>
      </c>
      <c r="C2222" s="6">
        <v>2</v>
      </c>
      <c r="D2222" s="5">
        <v>39503</v>
      </c>
      <c r="E2222" s="6" t="s">
        <v>73</v>
      </c>
      <c r="F2222" s="4" t="s">
        <v>131</v>
      </c>
      <c r="G2222" s="11" t="s">
        <v>132</v>
      </c>
      <c r="H2222" s="6" t="s">
        <v>75</v>
      </c>
      <c r="I2222" s="6" t="s">
        <v>93</v>
      </c>
      <c r="J2222" s="6" t="s">
        <v>110</v>
      </c>
      <c r="K2222" s="6">
        <v>12</v>
      </c>
      <c r="L2222" s="4" t="str">
        <f t="shared" si="136"/>
        <v>10-15</v>
      </c>
      <c r="M2222" s="6" t="s">
        <v>94</v>
      </c>
      <c r="N2222" s="6">
        <v>8</v>
      </c>
      <c r="O2222" s="12" t="s">
        <v>121</v>
      </c>
      <c r="P2222" s="6" t="s">
        <v>56</v>
      </c>
      <c r="U2222" s="7">
        <v>1</v>
      </c>
      <c r="AE2222" s="4">
        <f t="shared" si="137"/>
        <v>35</v>
      </c>
      <c r="AF2222" s="8">
        <f t="shared" si="138"/>
        <v>1</v>
      </c>
      <c r="AG2222" s="8">
        <v>1362.24</v>
      </c>
      <c r="AH2222" s="4">
        <f t="shared" si="139"/>
        <v>2.5000000000000001E-2</v>
      </c>
      <c r="AI2222" s="4">
        <f t="shared" si="139"/>
        <v>34.055999999999997</v>
      </c>
      <c r="AK2222" s="10">
        <f>S2222*(0.0203*(15^3.126))+T2222*(0.0203*(25^3.126))+U2222*(0.0203*(35^3.126))</f>
        <v>1362.2372273563635</v>
      </c>
    </row>
    <row r="2223" spans="1:37" ht="12.75" customHeight="1">
      <c r="A2223" s="6">
        <v>165</v>
      </c>
      <c r="B2223" s="6">
        <v>9</v>
      </c>
      <c r="C2223" s="6">
        <v>2</v>
      </c>
      <c r="D2223" s="5">
        <v>39503</v>
      </c>
      <c r="E2223" s="6" t="s">
        <v>73</v>
      </c>
      <c r="F2223" s="4" t="s">
        <v>131</v>
      </c>
      <c r="G2223" s="11" t="s">
        <v>132</v>
      </c>
      <c r="H2223" s="6" t="s">
        <v>75</v>
      </c>
      <c r="I2223" s="6" t="s">
        <v>93</v>
      </c>
      <c r="J2223" s="6" t="s">
        <v>110</v>
      </c>
      <c r="K2223" s="6">
        <v>12</v>
      </c>
      <c r="L2223" s="4" t="str">
        <f t="shared" si="136"/>
        <v>10-15</v>
      </c>
      <c r="M2223" s="6" t="s">
        <v>94</v>
      </c>
      <c r="N2223" s="6">
        <v>9</v>
      </c>
      <c r="O2223" s="4" t="s">
        <v>107</v>
      </c>
      <c r="P2223" s="6" t="s">
        <v>54</v>
      </c>
      <c r="U2223" s="7">
        <v>3</v>
      </c>
      <c r="AE2223" s="4">
        <f t="shared" si="137"/>
        <v>35</v>
      </c>
      <c r="AF2223" s="8">
        <f t="shared" si="138"/>
        <v>3</v>
      </c>
      <c r="AG2223" s="8">
        <v>2279.0300000000002</v>
      </c>
      <c r="AH2223" s="4">
        <f t="shared" si="139"/>
        <v>7.4999999999999997E-2</v>
      </c>
      <c r="AI2223" s="4">
        <f t="shared" si="139"/>
        <v>56.975750000000005</v>
      </c>
      <c r="AK2223" s="10">
        <f>R2223*(0.0144*(7.5^3.1))+S2223*(0.0162*(15^3.0252))+T2223*(0.0162*(25^3.0252))+U2223*(0.0162*(35^3.0252))+V2223*(0.0162*(45^3.0252))</f>
        <v>2279.0345916000142</v>
      </c>
    </row>
    <row r="2224" spans="1:37" ht="12.75" customHeight="1">
      <c r="A2224" s="6">
        <v>165</v>
      </c>
      <c r="B2224" s="6">
        <v>9</v>
      </c>
      <c r="C2224" s="6">
        <v>2</v>
      </c>
      <c r="D2224" s="5">
        <v>39503</v>
      </c>
      <c r="E2224" s="6" t="s">
        <v>73</v>
      </c>
      <c r="F2224" s="4" t="s">
        <v>131</v>
      </c>
      <c r="G2224" s="11" t="s">
        <v>132</v>
      </c>
      <c r="H2224" s="6" t="s">
        <v>75</v>
      </c>
      <c r="I2224" s="6" t="s">
        <v>93</v>
      </c>
      <c r="J2224" s="6" t="s">
        <v>110</v>
      </c>
      <c r="K2224" s="6">
        <v>12</v>
      </c>
      <c r="L2224" s="4" t="str">
        <f t="shared" si="136"/>
        <v>10-15</v>
      </c>
      <c r="M2224" s="6" t="s">
        <v>94</v>
      </c>
      <c r="N2224" s="6">
        <v>10</v>
      </c>
      <c r="O2224" s="4" t="s">
        <v>101</v>
      </c>
      <c r="P2224" s="12" t="s">
        <v>46</v>
      </c>
      <c r="T2224" s="7">
        <v>1</v>
      </c>
      <c r="AE2224" s="4">
        <f t="shared" si="137"/>
        <v>25</v>
      </c>
      <c r="AF2224" s="8">
        <f t="shared" si="138"/>
        <v>1</v>
      </c>
      <c r="AG2224" s="8">
        <v>281.55</v>
      </c>
      <c r="AH2224" s="4">
        <f t="shared" si="139"/>
        <v>2.5000000000000001E-2</v>
      </c>
      <c r="AI2224" s="4">
        <f t="shared" si="139"/>
        <v>7.0387500000000003</v>
      </c>
      <c r="AK2224" s="10">
        <f>Q2224*(0.0148*((2.5/1.11359)^3.167))+R2224*(0.0148*((7.5/1.11359)^3.167))+S2224*(0.0148*((15/1.11359)^3.167))+T2224*(0.0148*((25/1.11359)^3.167))+U2224*(0.0148*((35/1.11359)^3.167))</f>
        <v>281.55200669977285</v>
      </c>
    </row>
    <row r="2225" spans="1:37" ht="12.75" customHeight="1">
      <c r="A2225" s="6">
        <v>165</v>
      </c>
      <c r="B2225" s="6">
        <v>9</v>
      </c>
      <c r="C2225" s="6">
        <v>2</v>
      </c>
      <c r="D2225" s="5">
        <v>39503</v>
      </c>
      <c r="E2225" s="6" t="s">
        <v>73</v>
      </c>
      <c r="F2225" s="4" t="s">
        <v>131</v>
      </c>
      <c r="G2225" s="11" t="s">
        <v>132</v>
      </c>
      <c r="H2225" s="6" t="s">
        <v>75</v>
      </c>
      <c r="I2225" s="6" t="s">
        <v>93</v>
      </c>
      <c r="J2225" s="6" t="s">
        <v>110</v>
      </c>
      <c r="K2225" s="6">
        <v>12</v>
      </c>
      <c r="L2225" s="4" t="str">
        <f t="shared" si="136"/>
        <v>10-15</v>
      </c>
      <c r="M2225" s="6" t="s">
        <v>94</v>
      </c>
      <c r="N2225" s="6">
        <v>11</v>
      </c>
      <c r="O2225" s="4" t="s">
        <v>52</v>
      </c>
      <c r="P2225" s="6" t="s">
        <v>46</v>
      </c>
      <c r="S2225" s="7">
        <v>15</v>
      </c>
      <c r="AE2225" s="4">
        <f t="shared" si="137"/>
        <v>15</v>
      </c>
      <c r="AF2225" s="8">
        <f t="shared" si="138"/>
        <v>15</v>
      </c>
      <c r="AG2225" s="8">
        <v>375.03</v>
      </c>
      <c r="AH2225" s="4">
        <f t="shared" si="139"/>
        <v>0.375</v>
      </c>
      <c r="AI2225" s="4">
        <f t="shared" si="139"/>
        <v>9.37575</v>
      </c>
      <c r="AK2225" s="10">
        <f>Q2225*(0.01*(((2.5-1.82)/1.15)^3.208))+R2225*(0.01*(((7.5-1.82)/1.15)^3.208))+S2225*(0.01*(((15-1.82)/1.15)^3.208))+T2225*(0.01*(((25-1.82)/1.15)^3.208))</f>
        <v>375.02586662009935</v>
      </c>
    </row>
    <row r="2226" spans="1:37" ht="12.75" customHeight="1">
      <c r="A2226" s="6">
        <v>165</v>
      </c>
      <c r="B2226" s="6">
        <v>9</v>
      </c>
      <c r="C2226" s="6">
        <v>2</v>
      </c>
      <c r="D2226" s="5">
        <v>39503</v>
      </c>
      <c r="E2226" s="6" t="s">
        <v>73</v>
      </c>
      <c r="F2226" s="4" t="s">
        <v>131</v>
      </c>
      <c r="G2226" s="11" t="s">
        <v>132</v>
      </c>
      <c r="H2226" s="6" t="s">
        <v>75</v>
      </c>
      <c r="I2226" s="6" t="s">
        <v>93</v>
      </c>
      <c r="J2226" s="6" t="s">
        <v>110</v>
      </c>
      <c r="K2226" s="6">
        <v>12</v>
      </c>
      <c r="L2226" s="4" t="str">
        <f t="shared" si="136"/>
        <v>10-15</v>
      </c>
      <c r="M2226" s="6" t="s">
        <v>94</v>
      </c>
      <c r="N2226" s="6">
        <v>12</v>
      </c>
      <c r="O2226" s="4" t="s">
        <v>69</v>
      </c>
      <c r="P2226" s="12" t="s">
        <v>48</v>
      </c>
      <c r="S2226" s="7">
        <v>2</v>
      </c>
      <c r="AE2226" s="4">
        <f t="shared" si="137"/>
        <v>15</v>
      </c>
      <c r="AF2226" s="8">
        <f t="shared" si="138"/>
        <v>2</v>
      </c>
      <c r="AG2226" s="8">
        <v>218.93</v>
      </c>
      <c r="AH2226" s="4">
        <f t="shared" si="139"/>
        <v>0.05</v>
      </c>
      <c r="AI2226" s="4">
        <f t="shared" si="139"/>
        <v>5.4732500000000002</v>
      </c>
      <c r="AK2226" s="10">
        <f>Q2226*(0.029*(2.5^2.98))+R2226*(0.029*(7.5^2.98))+S2226*(0.0222*(15^3.14))</f>
        <v>218.93214068561713</v>
      </c>
    </row>
    <row r="2227" spans="1:37" ht="12.75" customHeight="1">
      <c r="A2227" s="6">
        <v>165</v>
      </c>
      <c r="B2227" s="6">
        <v>9</v>
      </c>
      <c r="C2227" s="6">
        <v>2</v>
      </c>
      <c r="D2227" s="5">
        <v>39503</v>
      </c>
      <c r="E2227" s="6" t="s">
        <v>73</v>
      </c>
      <c r="F2227" s="4" t="s">
        <v>131</v>
      </c>
      <c r="G2227" s="11" t="s">
        <v>132</v>
      </c>
      <c r="H2227" s="6" t="s">
        <v>75</v>
      </c>
      <c r="I2227" s="6" t="s">
        <v>93</v>
      </c>
      <c r="J2227" s="6" t="s">
        <v>110</v>
      </c>
      <c r="K2227" s="6">
        <v>12</v>
      </c>
      <c r="L2227" s="4" t="str">
        <f t="shared" si="136"/>
        <v>10-15</v>
      </c>
      <c r="M2227" s="6" t="s">
        <v>94</v>
      </c>
      <c r="N2227" s="6">
        <v>13</v>
      </c>
      <c r="O2227" s="6" t="s">
        <v>79</v>
      </c>
      <c r="P2227" s="12" t="s">
        <v>54</v>
      </c>
      <c r="S2227" s="7">
        <v>2</v>
      </c>
      <c r="T2227" s="7">
        <v>5</v>
      </c>
      <c r="AE2227" s="4">
        <f t="shared" si="137"/>
        <v>22.1</v>
      </c>
      <c r="AF2227" s="8">
        <f t="shared" si="138"/>
        <v>7</v>
      </c>
      <c r="AG2227" s="8">
        <v>1726.63</v>
      </c>
      <c r="AH2227" s="4">
        <f t="shared" si="139"/>
        <v>0.17499999999999999</v>
      </c>
      <c r="AI2227" s="4">
        <f t="shared" si="139"/>
        <v>43.165750000000003</v>
      </c>
      <c r="AJ2227" s="13"/>
      <c r="AK2227" s="10">
        <f>Q2227*(0.024*(2.5^2.93))+R2227*(0.024*(7.5^2.93))+S2227*(0.0225*((15/1.03416)^3))+T2227*(0.0225*((25/1.03416)^3))+U2227*(0.0225*((35/1.03416)^3))</f>
        <v>1726.629266648358</v>
      </c>
    </row>
    <row r="2228" spans="1:37" ht="12.75" customHeight="1">
      <c r="A2228" s="6">
        <v>165</v>
      </c>
      <c r="B2228" s="6">
        <v>9</v>
      </c>
      <c r="C2228" s="6">
        <v>2</v>
      </c>
      <c r="D2228" s="5">
        <v>39503</v>
      </c>
      <c r="E2228" s="6" t="s">
        <v>73</v>
      </c>
      <c r="F2228" s="4" t="s">
        <v>131</v>
      </c>
      <c r="G2228" s="11" t="s">
        <v>132</v>
      </c>
      <c r="H2228" s="6" t="s">
        <v>75</v>
      </c>
      <c r="I2228" s="6" t="s">
        <v>93</v>
      </c>
      <c r="J2228" s="6" t="s">
        <v>110</v>
      </c>
      <c r="K2228" s="6">
        <v>12</v>
      </c>
      <c r="L2228" s="4" t="str">
        <f t="shared" si="136"/>
        <v>10-15</v>
      </c>
      <c r="M2228" s="6" t="s">
        <v>94</v>
      </c>
      <c r="N2228" s="6">
        <v>14</v>
      </c>
      <c r="O2228" s="6" t="s">
        <v>53</v>
      </c>
      <c r="P2228" s="12" t="s">
        <v>54</v>
      </c>
      <c r="T2228" s="7">
        <v>7</v>
      </c>
      <c r="AE2228" s="4">
        <f t="shared" si="137"/>
        <v>25</v>
      </c>
      <c r="AF2228" s="8">
        <f t="shared" si="138"/>
        <v>7</v>
      </c>
      <c r="AG2228" s="8">
        <v>1793.65</v>
      </c>
      <c r="AH2228" s="4">
        <f t="shared" si="139"/>
        <v>0.17499999999999999</v>
      </c>
      <c r="AI2228" s="4">
        <f t="shared" si="139"/>
        <v>44.841250000000002</v>
      </c>
      <c r="AK2228" s="10">
        <f>Q2228*(0.026*(2.5^2.87))+R2228*(0.026*(7.5^2.87))+S2228*(0.0236*((15/1.1)^2.975))+T2228*(0.0236*((25/1.1)^2.975))+U2228*(0.0236*((35/1.1)^2.975))</f>
        <v>1793.6525960318804</v>
      </c>
    </row>
    <row r="2229" spans="1:37" ht="12.75" customHeight="1">
      <c r="A2229" s="6">
        <v>165</v>
      </c>
      <c r="B2229" s="6">
        <v>9</v>
      </c>
      <c r="C2229" s="6">
        <v>2</v>
      </c>
      <c r="D2229" s="5">
        <v>39503</v>
      </c>
      <c r="E2229" s="6" t="s">
        <v>73</v>
      </c>
      <c r="F2229" s="4" t="s">
        <v>131</v>
      </c>
      <c r="G2229" s="11" t="s">
        <v>132</v>
      </c>
      <c r="H2229" s="6" t="s">
        <v>75</v>
      </c>
      <c r="I2229" s="6" t="s">
        <v>93</v>
      </c>
      <c r="J2229" s="6" t="s">
        <v>110</v>
      </c>
      <c r="K2229" s="6">
        <v>12</v>
      </c>
      <c r="L2229" s="4" t="str">
        <f t="shared" si="136"/>
        <v>10-15</v>
      </c>
      <c r="M2229" s="6" t="s">
        <v>94</v>
      </c>
      <c r="N2229" s="6">
        <v>15</v>
      </c>
      <c r="O2229" s="4" t="s">
        <v>59</v>
      </c>
      <c r="P2229" s="6" t="s">
        <v>46</v>
      </c>
      <c r="R2229" s="7">
        <v>2</v>
      </c>
      <c r="S2229" s="15">
        <v>3</v>
      </c>
      <c r="AE2229" s="4">
        <f t="shared" si="137"/>
        <v>12</v>
      </c>
      <c r="AF2229" s="8">
        <f t="shared" si="138"/>
        <v>5</v>
      </c>
      <c r="AG2229" s="8">
        <v>122.85</v>
      </c>
      <c r="AH2229" s="4">
        <f t="shared" si="139"/>
        <v>0.125</v>
      </c>
      <c r="AI2229" s="4">
        <f t="shared" si="139"/>
        <v>3.07125</v>
      </c>
      <c r="AK2229" s="10">
        <f>Q2229*(0.0093*(2.5^3.07))+R2229*(0.0093*(7.5^3.07))+S2229*(0.0093*(15^3.07))+T2229*(0.0126*(25^3.0673))</f>
        <v>122.85175090589212</v>
      </c>
    </row>
    <row r="2230" spans="1:37" ht="12.75" customHeight="1">
      <c r="A2230" s="6">
        <v>165</v>
      </c>
      <c r="B2230" s="6">
        <v>9</v>
      </c>
      <c r="C2230" s="6">
        <v>2</v>
      </c>
      <c r="D2230" s="5">
        <v>39503</v>
      </c>
      <c r="E2230" s="6" t="s">
        <v>73</v>
      </c>
      <c r="F2230" s="4" t="s">
        <v>131</v>
      </c>
      <c r="G2230" s="11" t="s">
        <v>132</v>
      </c>
      <c r="H2230" s="6" t="s">
        <v>75</v>
      </c>
      <c r="I2230" s="6" t="s">
        <v>93</v>
      </c>
      <c r="J2230" s="6" t="s">
        <v>110</v>
      </c>
      <c r="K2230" s="6">
        <v>12</v>
      </c>
      <c r="L2230" s="4" t="str">
        <f t="shared" si="136"/>
        <v>10-15</v>
      </c>
      <c r="M2230" s="6" t="s">
        <v>94</v>
      </c>
      <c r="N2230" s="6">
        <v>16</v>
      </c>
      <c r="O2230" s="4" t="s">
        <v>68</v>
      </c>
      <c r="P2230" s="6" t="s">
        <v>46</v>
      </c>
      <c r="S2230" s="15">
        <v>5</v>
      </c>
      <c r="T2230" s="7">
        <v>1</v>
      </c>
      <c r="AE2230" s="4">
        <f t="shared" si="137"/>
        <v>16.7</v>
      </c>
      <c r="AF2230" s="8">
        <f t="shared" si="138"/>
        <v>6</v>
      </c>
      <c r="AG2230" s="8">
        <v>355.78</v>
      </c>
      <c r="AH2230" s="4">
        <f t="shared" si="139"/>
        <v>0.15</v>
      </c>
      <c r="AI2230" s="4">
        <f t="shared" si="139"/>
        <v>8.894499999999999</v>
      </c>
      <c r="AK2230" s="10">
        <f>Q2230*(0.0208*((2.5/1.21)^3))+R2230*(0.0208*((7.5/1.21)^3))+S2230*(0.0208*((15/1.21)^3))+T2230*(0.0079*(25^3.076))+U2230*(0.0079*(35^3.076))</f>
        <v>355.7791090311357</v>
      </c>
    </row>
    <row r="2231" spans="1:37" ht="12.75" customHeight="1">
      <c r="A2231" s="6">
        <v>165</v>
      </c>
      <c r="B2231" s="6">
        <v>9</v>
      </c>
      <c r="C2231" s="6">
        <v>2</v>
      </c>
      <c r="D2231" s="5">
        <v>39503</v>
      </c>
      <c r="E2231" s="6" t="s">
        <v>73</v>
      </c>
      <c r="F2231" s="4" t="s">
        <v>131</v>
      </c>
      <c r="G2231" s="11" t="s">
        <v>132</v>
      </c>
      <c r="H2231" s="6" t="s">
        <v>75</v>
      </c>
      <c r="I2231" s="6" t="s">
        <v>93</v>
      </c>
      <c r="J2231" s="6" t="s">
        <v>110</v>
      </c>
      <c r="K2231" s="6">
        <v>12</v>
      </c>
      <c r="L2231" s="4" t="str">
        <f t="shared" si="136"/>
        <v>10-15</v>
      </c>
      <c r="M2231" s="6" t="s">
        <v>94</v>
      </c>
      <c r="N2231" s="6">
        <v>17</v>
      </c>
      <c r="O2231" s="4" t="s">
        <v>105</v>
      </c>
      <c r="P2231" s="12" t="s">
        <v>46</v>
      </c>
      <c r="S2231" s="15">
        <v>2</v>
      </c>
      <c r="AE2231" s="4">
        <f t="shared" si="137"/>
        <v>15</v>
      </c>
      <c r="AF2231" s="8">
        <f t="shared" si="138"/>
        <v>2</v>
      </c>
      <c r="AG2231" s="8">
        <v>109.06</v>
      </c>
      <c r="AH2231" s="4">
        <f t="shared" si="139"/>
        <v>0.05</v>
      </c>
      <c r="AI2231" s="4">
        <f t="shared" si="139"/>
        <v>2.7265000000000001</v>
      </c>
      <c r="AK2231" s="10">
        <f>S2231*(0.0168*(15^2.9856))+T2231*(0.0168*(25^2.9856))</f>
        <v>109.06297507739741</v>
      </c>
    </row>
    <row r="2232" spans="1:37" ht="12.75" customHeight="1">
      <c r="A2232" s="6">
        <v>165</v>
      </c>
      <c r="B2232" s="6">
        <v>9</v>
      </c>
      <c r="C2232" s="6">
        <v>2</v>
      </c>
      <c r="D2232" s="5">
        <v>39503</v>
      </c>
      <c r="E2232" s="6" t="s">
        <v>73</v>
      </c>
      <c r="F2232" s="4" t="s">
        <v>131</v>
      </c>
      <c r="G2232" s="11" t="s">
        <v>132</v>
      </c>
      <c r="H2232" s="6" t="s">
        <v>75</v>
      </c>
      <c r="I2232" s="6" t="s">
        <v>93</v>
      </c>
      <c r="J2232" s="6" t="s">
        <v>110</v>
      </c>
      <c r="K2232" s="6">
        <v>12</v>
      </c>
      <c r="L2232" s="4" t="str">
        <f t="shared" si="136"/>
        <v>10-15</v>
      </c>
      <c r="M2232" s="6" t="s">
        <v>94</v>
      </c>
      <c r="N2232" s="6">
        <v>18</v>
      </c>
      <c r="O2232" s="12" t="s">
        <v>129</v>
      </c>
      <c r="P2232" s="6" t="s">
        <v>63</v>
      </c>
      <c r="T2232" s="15">
        <v>3</v>
      </c>
      <c r="AE2232" s="4">
        <f t="shared" si="137"/>
        <v>25</v>
      </c>
      <c r="AF2232" s="8">
        <f t="shared" si="138"/>
        <v>3</v>
      </c>
      <c r="AG2232" s="8">
        <v>503.4</v>
      </c>
      <c r="AH2232" s="4">
        <f t="shared" si="139"/>
        <v>7.4999999999999997E-2</v>
      </c>
      <c r="AI2232" s="4">
        <f t="shared" si="139"/>
        <v>12.584999999999999</v>
      </c>
      <c r="AJ2232" s="9"/>
      <c r="AK2232" s="10">
        <f>S2232*(0.0105*(15^3.007))+T2232*(0.0105*(25^3.007))</f>
        <v>503.40341785945128</v>
      </c>
    </row>
    <row r="2233" spans="1:37" ht="12.75" customHeight="1">
      <c r="A2233" s="6">
        <v>165</v>
      </c>
      <c r="B2233" s="6">
        <v>9</v>
      </c>
      <c r="C2233" s="6">
        <v>2</v>
      </c>
      <c r="D2233" s="5">
        <v>39503</v>
      </c>
      <c r="E2233" s="6" t="s">
        <v>73</v>
      </c>
      <c r="F2233" s="4" t="s">
        <v>131</v>
      </c>
      <c r="G2233" s="11" t="s">
        <v>132</v>
      </c>
      <c r="H2233" s="6" t="s">
        <v>75</v>
      </c>
      <c r="I2233" s="6" t="s">
        <v>93</v>
      </c>
      <c r="J2233" s="6" t="s">
        <v>110</v>
      </c>
      <c r="K2233" s="6">
        <v>12</v>
      </c>
      <c r="L2233" s="4" t="str">
        <f t="shared" si="136"/>
        <v>10-15</v>
      </c>
      <c r="M2233" s="6" t="s">
        <v>94</v>
      </c>
      <c r="N2233" s="6">
        <v>19</v>
      </c>
      <c r="O2233" s="4" t="s">
        <v>106</v>
      </c>
      <c r="P2233" s="6" t="s">
        <v>81</v>
      </c>
      <c r="T2233" s="15">
        <v>2</v>
      </c>
      <c r="AE2233" s="4">
        <f t="shared" si="137"/>
        <v>25</v>
      </c>
      <c r="AF2233" s="8">
        <f t="shared" si="138"/>
        <v>2</v>
      </c>
      <c r="AG2233" s="8">
        <v>802.04</v>
      </c>
      <c r="AH2233" s="4">
        <f t="shared" si="139"/>
        <v>0.05</v>
      </c>
      <c r="AI2233" s="4">
        <f t="shared" si="139"/>
        <v>20.050999999999998</v>
      </c>
      <c r="AK2233" s="10">
        <f>R2233*(0.111*((7.5*0.813)^2.72))+S2233*(0.111*((15*0.813)^2.72))+T2233*(0.111*((25*0.813)^2.72))+U2233*(0.111*((35*0.813)^2.72))</f>
        <v>802.04009924104946</v>
      </c>
    </row>
    <row r="2234" spans="1:37" ht="12.75" customHeight="1">
      <c r="A2234" s="6">
        <v>165</v>
      </c>
      <c r="B2234" s="6">
        <v>9</v>
      </c>
      <c r="C2234" s="6">
        <v>2</v>
      </c>
      <c r="D2234" s="5">
        <v>39503</v>
      </c>
      <c r="E2234" s="6" t="s">
        <v>73</v>
      </c>
      <c r="F2234" s="4" t="s">
        <v>131</v>
      </c>
      <c r="G2234" s="11" t="s">
        <v>132</v>
      </c>
      <c r="H2234" s="6" t="s">
        <v>75</v>
      </c>
      <c r="I2234" s="6" t="s">
        <v>93</v>
      </c>
      <c r="J2234" s="6" t="s">
        <v>110</v>
      </c>
      <c r="K2234" s="6">
        <v>12</v>
      </c>
      <c r="L2234" s="4" t="str">
        <f t="shared" si="136"/>
        <v>10-15</v>
      </c>
      <c r="M2234" s="6" t="s">
        <v>94</v>
      </c>
      <c r="N2234" s="6">
        <v>20</v>
      </c>
      <c r="O2234" s="12" t="s">
        <v>71</v>
      </c>
      <c r="P2234" s="6" t="s">
        <v>46</v>
      </c>
      <c r="Q2234" s="7">
        <v>3</v>
      </c>
      <c r="AE2234" s="4">
        <f t="shared" si="137"/>
        <v>2.5</v>
      </c>
      <c r="AF2234" s="8">
        <f t="shared" si="138"/>
        <v>3</v>
      </c>
      <c r="AG2234" s="8">
        <v>0.42</v>
      </c>
      <c r="AH2234" s="4">
        <f t="shared" si="139"/>
        <v>7.4999999999999997E-2</v>
      </c>
      <c r="AI2234" s="4">
        <f t="shared" si="139"/>
        <v>1.0499999999999999E-2</v>
      </c>
      <c r="AK2234" s="10">
        <f>Q2234*(0.0089*(2.5^3))+R2234*(0.0089*(7.5^3))</f>
        <v>0.41718750000000004</v>
      </c>
    </row>
    <row r="2235" spans="1:37" ht="12.75" customHeight="1">
      <c r="A2235" s="6">
        <v>165</v>
      </c>
      <c r="B2235" s="6">
        <v>9</v>
      </c>
      <c r="C2235" s="6">
        <v>2</v>
      </c>
      <c r="D2235" s="5">
        <v>39503</v>
      </c>
      <c r="E2235" s="6" t="s">
        <v>73</v>
      </c>
      <c r="F2235" s="4" t="s">
        <v>131</v>
      </c>
      <c r="G2235" s="11" t="s">
        <v>132</v>
      </c>
      <c r="H2235" s="6" t="s">
        <v>75</v>
      </c>
      <c r="I2235" s="6" t="s">
        <v>93</v>
      </c>
      <c r="J2235" s="6" t="s">
        <v>110</v>
      </c>
      <c r="K2235" s="6">
        <v>12</v>
      </c>
      <c r="L2235" s="4" t="str">
        <f t="shared" si="136"/>
        <v>10-15</v>
      </c>
      <c r="M2235" s="6" t="s">
        <v>94</v>
      </c>
      <c r="N2235" s="6">
        <v>21</v>
      </c>
      <c r="O2235" s="12" t="s">
        <v>55</v>
      </c>
      <c r="P2235" s="6" t="s">
        <v>56</v>
      </c>
      <c r="Q2235" s="7">
        <v>1</v>
      </c>
      <c r="AE2235" s="4">
        <f t="shared" si="137"/>
        <v>2.5</v>
      </c>
      <c r="AF2235" s="8">
        <f t="shared" si="138"/>
        <v>1</v>
      </c>
      <c r="AG2235" s="8">
        <v>0.17</v>
      </c>
      <c r="AH2235" s="4">
        <f t="shared" si="139"/>
        <v>2.5000000000000001E-2</v>
      </c>
      <c r="AI2235" s="4">
        <f t="shared" si="139"/>
        <v>4.2500000000000003E-3</v>
      </c>
      <c r="AK2235" s="10">
        <f>Q2235*(0.0109*(2.5^3.0249))+R2235*(0.0109*(7.5^3.0249))</f>
        <v>0.17424295598865394</v>
      </c>
    </row>
    <row r="2236" spans="1:37" ht="12.75" customHeight="1">
      <c r="A2236" s="6">
        <v>165</v>
      </c>
      <c r="B2236" s="6">
        <v>9</v>
      </c>
      <c r="C2236" s="6">
        <v>2</v>
      </c>
      <c r="D2236" s="5">
        <v>39503</v>
      </c>
      <c r="E2236" s="6" t="s">
        <v>73</v>
      </c>
      <c r="F2236" s="4" t="s">
        <v>131</v>
      </c>
      <c r="G2236" s="11" t="s">
        <v>132</v>
      </c>
      <c r="H2236" s="6" t="s">
        <v>75</v>
      </c>
      <c r="I2236" s="6" t="s">
        <v>93</v>
      </c>
      <c r="J2236" s="6" t="s">
        <v>110</v>
      </c>
      <c r="K2236" s="6">
        <v>12</v>
      </c>
      <c r="L2236" s="4" t="str">
        <f t="shared" si="136"/>
        <v>10-15</v>
      </c>
      <c r="M2236" s="6" t="s">
        <v>94</v>
      </c>
      <c r="N2236" s="6">
        <v>22</v>
      </c>
      <c r="O2236" s="4" t="s">
        <v>85</v>
      </c>
      <c r="P2236" s="6" t="s">
        <v>46</v>
      </c>
      <c r="Q2236" s="7">
        <v>1</v>
      </c>
      <c r="AE2236" s="4">
        <f t="shared" si="137"/>
        <v>2.5</v>
      </c>
      <c r="AF2236" s="8">
        <f t="shared" si="138"/>
        <v>1</v>
      </c>
      <c r="AG2236" s="8">
        <v>0.14000000000000001</v>
      </c>
      <c r="AH2236" s="4">
        <f t="shared" si="139"/>
        <v>2.5000000000000001E-2</v>
      </c>
      <c r="AI2236" s="4">
        <f t="shared" si="139"/>
        <v>3.5000000000000005E-3</v>
      </c>
      <c r="AK2236" s="10">
        <f>Q2236*(0.0091*(2.5^3))+R2236*(0.0091*(7.5^3))</f>
        <v>0.14218749999999999</v>
      </c>
    </row>
    <row r="2237" spans="1:37" ht="12.75" customHeight="1">
      <c r="A2237" s="6">
        <v>165</v>
      </c>
      <c r="B2237" s="6">
        <v>9</v>
      </c>
      <c r="C2237" s="6">
        <v>2</v>
      </c>
      <c r="D2237" s="14">
        <v>39503</v>
      </c>
      <c r="E2237" s="6" t="s">
        <v>73</v>
      </c>
      <c r="F2237" s="12" t="s">
        <v>131</v>
      </c>
      <c r="G2237" s="11" t="s">
        <v>132</v>
      </c>
      <c r="H2237" s="6" t="s">
        <v>75</v>
      </c>
      <c r="I2237" s="6" t="s">
        <v>93</v>
      </c>
      <c r="J2237" s="6" t="s">
        <v>110</v>
      </c>
      <c r="K2237" s="6">
        <v>12</v>
      </c>
      <c r="L2237" s="12" t="str">
        <f t="shared" si="136"/>
        <v>10-15</v>
      </c>
      <c r="M2237" s="6" t="s">
        <v>94</v>
      </c>
      <c r="N2237" s="6">
        <v>23</v>
      </c>
      <c r="O2237" s="12" t="s">
        <v>117</v>
      </c>
      <c r="P2237" s="6" t="s">
        <v>46</v>
      </c>
      <c r="Q2237" s="15">
        <v>2</v>
      </c>
      <c r="R2237" s="15"/>
      <c r="S2237" s="15"/>
      <c r="T2237" s="15"/>
      <c r="U2237" s="15"/>
      <c r="V2237" s="15"/>
      <c r="W2237" s="15"/>
      <c r="X2237" s="15"/>
      <c r="Y2237" s="15"/>
      <c r="Z2237" s="15"/>
      <c r="AA2237" s="15"/>
      <c r="AB2237" s="15"/>
      <c r="AC2237" s="15"/>
      <c r="AD2237" s="15"/>
      <c r="AE2237" s="12">
        <f t="shared" si="137"/>
        <v>2.5</v>
      </c>
      <c r="AF2237" s="16">
        <f t="shared" si="138"/>
        <v>2</v>
      </c>
      <c r="AG2237" s="16">
        <v>0.36</v>
      </c>
      <c r="AH2237" s="12">
        <f t="shared" si="139"/>
        <v>0.05</v>
      </c>
      <c r="AI2237" s="4">
        <f t="shared" si="139"/>
        <v>8.9999999999999993E-3</v>
      </c>
      <c r="AJ2237" s="12"/>
      <c r="AK2237" s="10">
        <f>Q2237*(0.0122*(2.5^2.95))+R2237*(0.0122*(7.5^2.95))</f>
        <v>0.36417728338182365</v>
      </c>
    </row>
    <row r="2238" spans="1:37" ht="12.75" customHeight="1">
      <c r="A2238" s="6">
        <v>165</v>
      </c>
      <c r="B2238" s="6">
        <v>9</v>
      </c>
      <c r="C2238" s="6">
        <v>2</v>
      </c>
      <c r="D2238" s="5">
        <v>39503</v>
      </c>
      <c r="E2238" s="6" t="s">
        <v>73</v>
      </c>
      <c r="F2238" s="4" t="s">
        <v>131</v>
      </c>
      <c r="G2238" s="11" t="s">
        <v>132</v>
      </c>
      <c r="H2238" s="6" t="s">
        <v>75</v>
      </c>
      <c r="I2238" s="6" t="s">
        <v>93</v>
      </c>
      <c r="J2238" s="6" t="s">
        <v>110</v>
      </c>
      <c r="K2238" s="6">
        <v>12</v>
      </c>
      <c r="L2238" s="4" t="str">
        <f t="shared" si="136"/>
        <v>10-15</v>
      </c>
      <c r="M2238" s="6" t="s">
        <v>94</v>
      </c>
      <c r="N2238" s="6">
        <v>24</v>
      </c>
      <c r="O2238" s="13" t="s">
        <v>97</v>
      </c>
      <c r="P2238" s="12" t="s">
        <v>46</v>
      </c>
      <c r="R2238" s="7">
        <v>3</v>
      </c>
      <c r="AE2238" s="4">
        <f t="shared" si="137"/>
        <v>7.5</v>
      </c>
      <c r="AF2238" s="8">
        <f t="shared" si="138"/>
        <v>3</v>
      </c>
      <c r="AG2238" s="8">
        <v>7.78</v>
      </c>
      <c r="AH2238" s="4">
        <f t="shared" si="139"/>
        <v>7.4999999999999997E-2</v>
      </c>
      <c r="AI2238" s="4">
        <f t="shared" si="139"/>
        <v>0.19450000000000001</v>
      </c>
      <c r="AK2238" s="10">
        <f>Q2238*(0.0026*(2.5^3.427))+R2238*(0.0026*(7.5^3.427))+S2238*(0.0026*(15^3.427))</f>
        <v>7.7791035460799964</v>
      </c>
    </row>
    <row r="2239" spans="1:37" ht="12.75" customHeight="1">
      <c r="A2239" s="6">
        <v>166</v>
      </c>
      <c r="B2239" s="6">
        <v>9</v>
      </c>
      <c r="C2239" s="6">
        <v>2</v>
      </c>
      <c r="D2239" s="5">
        <v>39503</v>
      </c>
      <c r="E2239" s="6" t="s">
        <v>73</v>
      </c>
      <c r="F2239" s="4" t="s">
        <v>131</v>
      </c>
      <c r="G2239" s="11" t="s">
        <v>132</v>
      </c>
      <c r="H2239" s="6" t="s">
        <v>75</v>
      </c>
      <c r="I2239" s="6" t="s">
        <v>151</v>
      </c>
      <c r="J2239" s="6" t="s">
        <v>110</v>
      </c>
      <c r="K2239" s="6">
        <v>5</v>
      </c>
      <c r="L2239" s="4" t="str">
        <f t="shared" si="136"/>
        <v>0-5</v>
      </c>
      <c r="M2239" s="6" t="s">
        <v>76</v>
      </c>
      <c r="N2239" s="6">
        <v>1</v>
      </c>
      <c r="O2239" s="4" t="s">
        <v>52</v>
      </c>
      <c r="P2239" s="6" t="s">
        <v>46</v>
      </c>
      <c r="S2239" s="7">
        <v>25</v>
      </c>
      <c r="AE2239" s="4">
        <f t="shared" si="137"/>
        <v>15</v>
      </c>
      <c r="AF2239" s="8">
        <f t="shared" si="138"/>
        <v>25</v>
      </c>
      <c r="AG2239" s="8">
        <v>625.04</v>
      </c>
      <c r="AH2239" s="4">
        <f t="shared" si="139"/>
        <v>0.625</v>
      </c>
      <c r="AI2239" s="4">
        <f t="shared" si="139"/>
        <v>15.625999999999999</v>
      </c>
      <c r="AJ2239" s="13"/>
      <c r="AK2239" s="10">
        <f>Q2239*(0.01*(((2.5-1.82)/1.15)^3.208))+R2239*(0.01*(((7.5-1.82)/1.15)^3.208))+S2239*(0.01*(((15-1.82)/1.15)^3.208))+T2239*(0.01*(((25-1.82)/1.15)^3.208))</f>
        <v>625.04311103349892</v>
      </c>
    </row>
    <row r="2240" spans="1:37" ht="12.75" customHeight="1">
      <c r="A2240" s="6">
        <v>166</v>
      </c>
      <c r="B2240" s="6">
        <v>9</v>
      </c>
      <c r="C2240" s="6">
        <v>2</v>
      </c>
      <c r="D2240" s="5">
        <v>39503</v>
      </c>
      <c r="E2240" s="6" t="s">
        <v>73</v>
      </c>
      <c r="F2240" s="4" t="s">
        <v>131</v>
      </c>
      <c r="G2240" s="11" t="s">
        <v>132</v>
      </c>
      <c r="H2240" s="6" t="s">
        <v>75</v>
      </c>
      <c r="I2240" s="6" t="s">
        <v>151</v>
      </c>
      <c r="J2240" s="6" t="s">
        <v>110</v>
      </c>
      <c r="K2240" s="6">
        <v>5</v>
      </c>
      <c r="L2240" s="4" t="str">
        <f t="shared" si="136"/>
        <v>0-5</v>
      </c>
      <c r="M2240" s="6" t="s">
        <v>76</v>
      </c>
      <c r="N2240" s="6">
        <v>2</v>
      </c>
      <c r="O2240" s="4" t="s">
        <v>101</v>
      </c>
      <c r="P2240" s="12" t="s">
        <v>46</v>
      </c>
      <c r="T2240" s="7">
        <v>7</v>
      </c>
      <c r="AE2240" s="4">
        <f t="shared" si="137"/>
        <v>25</v>
      </c>
      <c r="AF2240" s="8">
        <f t="shared" si="138"/>
        <v>7</v>
      </c>
      <c r="AG2240" s="8">
        <v>1970.86</v>
      </c>
      <c r="AH2240" s="4">
        <f t="shared" si="139"/>
        <v>0.17499999999999999</v>
      </c>
      <c r="AI2240" s="4">
        <f t="shared" si="139"/>
        <v>49.271499999999996</v>
      </c>
      <c r="AK2240" s="10">
        <f>Q2240*(0.0148*((2.5/1.11359)^3.167))+R2240*(0.0148*((7.5/1.11359)^3.167))+S2240*(0.0148*((15/1.11359)^3.167))+T2240*(0.0148*((25/1.11359)^3.167))+U2240*(0.0148*((35/1.11359)^3.167))</f>
        <v>1970.8640468984099</v>
      </c>
    </row>
    <row r="2241" spans="1:37" ht="12.75" customHeight="1">
      <c r="A2241" s="6">
        <v>166</v>
      </c>
      <c r="B2241" s="6">
        <v>9</v>
      </c>
      <c r="C2241" s="6">
        <v>2</v>
      </c>
      <c r="D2241" s="5">
        <v>39503</v>
      </c>
      <c r="E2241" s="6" t="s">
        <v>73</v>
      </c>
      <c r="F2241" s="4" t="s">
        <v>131</v>
      </c>
      <c r="G2241" s="11" t="s">
        <v>132</v>
      </c>
      <c r="H2241" s="6" t="s">
        <v>75</v>
      </c>
      <c r="I2241" s="6" t="s">
        <v>151</v>
      </c>
      <c r="J2241" s="6" t="s">
        <v>110</v>
      </c>
      <c r="K2241" s="6">
        <v>5</v>
      </c>
      <c r="L2241" s="4" t="str">
        <f t="shared" si="136"/>
        <v>0-5</v>
      </c>
      <c r="M2241" s="6" t="s">
        <v>76</v>
      </c>
      <c r="N2241" s="6">
        <v>3</v>
      </c>
      <c r="O2241" s="4" t="s">
        <v>58</v>
      </c>
      <c r="P2241" s="12" t="s">
        <v>46</v>
      </c>
      <c r="S2241" s="7">
        <v>5</v>
      </c>
      <c r="T2241" s="7">
        <v>3</v>
      </c>
      <c r="U2241" s="7">
        <v>1</v>
      </c>
      <c r="AE2241" s="4">
        <f t="shared" si="137"/>
        <v>20.6</v>
      </c>
      <c r="AF2241" s="8">
        <f t="shared" si="138"/>
        <v>9</v>
      </c>
      <c r="AG2241" s="8">
        <v>1446.88</v>
      </c>
      <c r="AH2241" s="4">
        <f t="shared" si="139"/>
        <v>0.22500000000000001</v>
      </c>
      <c r="AI2241" s="4">
        <f t="shared" si="139"/>
        <v>36.172000000000004</v>
      </c>
      <c r="AK2241" s="10">
        <f>Q2241*(0.0145*((2.5/1.08175)^3.053))+R2241*(0.0145*((7.5/1.08175)^3.053))+S2241*(0.0145*((15/1.08175)^3.053))+T2241*(0.0145*((25/1.08175)^3.053))+U2241*(0.0145*((35/1.08175)^3.053))+V2241*(0.0145*((45/1.08175)^3.053))+W2241*(0.0145*((55/1.08175)^3.053))</f>
        <v>1446.8807821371513</v>
      </c>
    </row>
    <row r="2242" spans="1:37" ht="12.75" customHeight="1">
      <c r="A2242" s="6">
        <v>166</v>
      </c>
      <c r="B2242" s="6">
        <v>9</v>
      </c>
      <c r="C2242" s="6">
        <v>2</v>
      </c>
      <c r="D2242" s="5">
        <v>39503</v>
      </c>
      <c r="E2242" s="6" t="s">
        <v>73</v>
      </c>
      <c r="F2242" s="4" t="s">
        <v>131</v>
      </c>
      <c r="G2242" s="11" t="s">
        <v>132</v>
      </c>
      <c r="H2242" s="6" t="s">
        <v>75</v>
      </c>
      <c r="I2242" s="6" t="s">
        <v>151</v>
      </c>
      <c r="J2242" s="6" t="s">
        <v>110</v>
      </c>
      <c r="K2242" s="6">
        <v>5</v>
      </c>
      <c r="L2242" s="4" t="str">
        <f t="shared" ref="L2242:L2305" si="140">IF(K2242&lt;=5,"0-5",IF(K2242&lt;=10,"5-10",IF(K2242&lt;=15,"10-15",IF(K2242&lt;=20,"15-20",IF(K2242&lt;=25,"20-25",IF(K2242&lt;=30,"25-30",IF(K2242&lt;=35,"30-35","35-40")))))))</f>
        <v>0-5</v>
      </c>
      <c r="M2242" s="6" t="s">
        <v>76</v>
      </c>
      <c r="N2242" s="6">
        <v>4</v>
      </c>
      <c r="O2242" s="4" t="s">
        <v>77</v>
      </c>
      <c r="P2242" s="6" t="s">
        <v>48</v>
      </c>
      <c r="S2242" s="7">
        <v>4</v>
      </c>
      <c r="T2242" s="7">
        <v>2</v>
      </c>
      <c r="AE2242" s="4">
        <f t="shared" ref="AE2242:AE2305" si="141">ROUND(((Q2242*2.5)+(R2242*7.5)+(S2242*15)+(T2242*25)+(U2242*35)+(V2242*45)+(W2242*55)+(X2242*65)+(Y2242*75)+(Z2242*85)+(AA2242*95)+(AB2242*105)+(AC2242*115)+(AD2242*195))/(SUM(Q2242:AD2242)),1)</f>
        <v>18.3</v>
      </c>
      <c r="AF2242" s="8">
        <f t="shared" ref="AF2242:AF2305" si="142">SUM(Q2242:AD2242)</f>
        <v>6</v>
      </c>
      <c r="AG2242" s="8">
        <v>1240.1500000000001</v>
      </c>
      <c r="AH2242" s="4">
        <f t="shared" ref="AH2242:AI2305" si="143">AF2242/40</f>
        <v>0.15</v>
      </c>
      <c r="AI2242" s="4">
        <f t="shared" si="143"/>
        <v>31.003750000000004</v>
      </c>
      <c r="AK2242" s="10">
        <f>R2242*(0.0428*(7.5^2.858))+S2242*(0.0428*(15^2.858))+T2242*(0.0428*(25^2.858))+U2242*(0.0428*(35^2.858))</f>
        <v>1240.1546905716368</v>
      </c>
    </row>
    <row r="2243" spans="1:37" ht="12.75" customHeight="1">
      <c r="A2243" s="6">
        <v>166</v>
      </c>
      <c r="B2243" s="6">
        <v>9</v>
      </c>
      <c r="C2243" s="6">
        <v>2</v>
      </c>
      <c r="D2243" s="5">
        <v>39503</v>
      </c>
      <c r="E2243" s="6" t="s">
        <v>73</v>
      </c>
      <c r="F2243" s="4" t="s">
        <v>131</v>
      </c>
      <c r="G2243" s="11" t="s">
        <v>132</v>
      </c>
      <c r="H2243" s="6" t="s">
        <v>75</v>
      </c>
      <c r="I2243" s="6" t="s">
        <v>151</v>
      </c>
      <c r="J2243" s="6" t="s">
        <v>110</v>
      </c>
      <c r="K2243" s="6">
        <v>5</v>
      </c>
      <c r="L2243" s="4" t="str">
        <f t="shared" si="140"/>
        <v>0-5</v>
      </c>
      <c r="M2243" s="6" t="s">
        <v>76</v>
      </c>
      <c r="N2243" s="6">
        <v>5</v>
      </c>
      <c r="O2243" s="12" t="s">
        <v>144</v>
      </c>
      <c r="P2243" s="6" t="s">
        <v>56</v>
      </c>
      <c r="U2243" s="7">
        <v>1</v>
      </c>
      <c r="AE2243" s="4">
        <f t="shared" si="141"/>
        <v>35</v>
      </c>
      <c r="AF2243" s="8">
        <f t="shared" si="142"/>
        <v>1</v>
      </c>
      <c r="AG2243" s="8">
        <v>1320.12</v>
      </c>
      <c r="AH2243" s="4">
        <f t="shared" si="143"/>
        <v>2.5000000000000001E-2</v>
      </c>
      <c r="AI2243" s="4">
        <f t="shared" si="143"/>
        <v>33.003</v>
      </c>
      <c r="AK2243" s="10">
        <f>T2243*(0.0345*(25^2.968))+U2243*(0.0345*(35^2.968))+V2243*(0.0345*(45^2.968))</f>
        <v>1320.1189056426388</v>
      </c>
    </row>
    <row r="2244" spans="1:37" ht="12.75" customHeight="1">
      <c r="A2244" s="6">
        <v>166</v>
      </c>
      <c r="B2244" s="6">
        <v>9</v>
      </c>
      <c r="C2244" s="6">
        <v>2</v>
      </c>
      <c r="D2244" s="5">
        <v>39503</v>
      </c>
      <c r="E2244" s="6" t="s">
        <v>73</v>
      </c>
      <c r="F2244" s="4" t="s">
        <v>131</v>
      </c>
      <c r="G2244" s="11" t="s">
        <v>132</v>
      </c>
      <c r="H2244" s="6" t="s">
        <v>75</v>
      </c>
      <c r="I2244" s="6" t="s">
        <v>151</v>
      </c>
      <c r="J2244" s="6" t="s">
        <v>110</v>
      </c>
      <c r="K2244" s="6">
        <v>5</v>
      </c>
      <c r="L2244" s="4" t="str">
        <f t="shared" si="140"/>
        <v>0-5</v>
      </c>
      <c r="M2244" s="6" t="s">
        <v>76</v>
      </c>
      <c r="N2244" s="6">
        <v>6</v>
      </c>
      <c r="O2244" s="12" t="s">
        <v>121</v>
      </c>
      <c r="P2244" s="6" t="s">
        <v>56</v>
      </c>
      <c r="U2244" s="7">
        <v>2</v>
      </c>
      <c r="AE2244" s="4">
        <f t="shared" si="141"/>
        <v>35</v>
      </c>
      <c r="AF2244" s="8">
        <f t="shared" si="142"/>
        <v>2</v>
      </c>
      <c r="AG2244" s="8">
        <v>2724.47</v>
      </c>
      <c r="AH2244" s="4">
        <f t="shared" si="143"/>
        <v>0.05</v>
      </c>
      <c r="AI2244" s="4">
        <f t="shared" si="143"/>
        <v>68.111750000000001</v>
      </c>
      <c r="AK2244" s="10">
        <f>S2244*(0.0203*(15^3.126))+T2244*(0.0203*(25^3.126))+U2244*(0.0203*(35^3.126))</f>
        <v>2724.474454712727</v>
      </c>
    </row>
    <row r="2245" spans="1:37" ht="12.75" customHeight="1">
      <c r="A2245" s="6">
        <v>166</v>
      </c>
      <c r="B2245" s="6">
        <v>9</v>
      </c>
      <c r="C2245" s="6">
        <v>2</v>
      </c>
      <c r="D2245" s="5">
        <v>39503</v>
      </c>
      <c r="E2245" s="6" t="s">
        <v>73</v>
      </c>
      <c r="F2245" s="4" t="s">
        <v>131</v>
      </c>
      <c r="G2245" s="11" t="s">
        <v>132</v>
      </c>
      <c r="H2245" s="6" t="s">
        <v>75</v>
      </c>
      <c r="I2245" s="6" t="s">
        <v>151</v>
      </c>
      <c r="J2245" s="6" t="s">
        <v>110</v>
      </c>
      <c r="K2245" s="6">
        <v>5</v>
      </c>
      <c r="L2245" s="4" t="str">
        <f t="shared" si="140"/>
        <v>0-5</v>
      </c>
      <c r="M2245" s="6" t="s">
        <v>76</v>
      </c>
      <c r="N2245" s="6">
        <v>7</v>
      </c>
      <c r="O2245" s="4" t="s">
        <v>68</v>
      </c>
      <c r="P2245" s="6" t="s">
        <v>46</v>
      </c>
      <c r="T2245" s="15">
        <v>3</v>
      </c>
      <c r="AE2245" s="4">
        <f t="shared" si="141"/>
        <v>25</v>
      </c>
      <c r="AF2245" s="8">
        <f t="shared" si="142"/>
        <v>3</v>
      </c>
      <c r="AG2245" s="8">
        <v>472.95</v>
      </c>
      <c r="AH2245" s="4">
        <f t="shared" si="143"/>
        <v>7.4999999999999997E-2</v>
      </c>
      <c r="AI2245" s="4">
        <f t="shared" si="143"/>
        <v>11.82375</v>
      </c>
      <c r="AJ2245" s="9"/>
      <c r="AK2245" s="10">
        <f>Q2245*(0.0208*((2.5/1.21)^3))+R2245*(0.0208*((7.5/1.21)^3))+S2245*(0.0208*((15/1.21)^3))+T2245*(0.0079*(25^3.076))+U2245*(0.0079*(35^3.076))</f>
        <v>472.94627874677929</v>
      </c>
    </row>
    <row r="2246" spans="1:37" ht="12.75" customHeight="1">
      <c r="A2246" s="6">
        <v>166</v>
      </c>
      <c r="B2246" s="6">
        <v>9</v>
      </c>
      <c r="C2246" s="6">
        <v>2</v>
      </c>
      <c r="D2246" s="5">
        <v>39503</v>
      </c>
      <c r="E2246" s="6" t="s">
        <v>73</v>
      </c>
      <c r="F2246" s="4" t="s">
        <v>131</v>
      </c>
      <c r="G2246" s="11" t="s">
        <v>132</v>
      </c>
      <c r="H2246" s="6" t="s">
        <v>75</v>
      </c>
      <c r="I2246" s="6" t="s">
        <v>151</v>
      </c>
      <c r="J2246" s="6" t="s">
        <v>110</v>
      </c>
      <c r="K2246" s="6">
        <v>5</v>
      </c>
      <c r="L2246" s="4" t="str">
        <f t="shared" si="140"/>
        <v>0-5</v>
      </c>
      <c r="M2246" s="6" t="s">
        <v>76</v>
      </c>
      <c r="N2246" s="6">
        <v>8</v>
      </c>
      <c r="O2246" s="4" t="s">
        <v>107</v>
      </c>
      <c r="P2246" s="6" t="s">
        <v>54</v>
      </c>
      <c r="T2246" s="15">
        <v>2</v>
      </c>
      <c r="U2246" s="15">
        <v>1</v>
      </c>
      <c r="AE2246" s="4">
        <f t="shared" si="141"/>
        <v>28.3</v>
      </c>
      <c r="AF2246" s="8">
        <f t="shared" si="142"/>
        <v>3</v>
      </c>
      <c r="AG2246" s="8">
        <v>1308.7</v>
      </c>
      <c r="AH2246" s="4">
        <f t="shared" si="143"/>
        <v>7.4999999999999997E-2</v>
      </c>
      <c r="AI2246" s="4">
        <f t="shared" si="143"/>
        <v>32.717500000000001</v>
      </c>
      <c r="AK2246" s="10">
        <f>R2246*(0.0144*(7.5^3.1))+S2246*(0.0162*(15^3.0252))+T2246*(0.0162*(25^3.0252))+U2246*(0.0162*(35^3.0252))+V2246*(0.0162*(45^3.0252))</f>
        <v>1308.7044662146004</v>
      </c>
    </row>
    <row r="2247" spans="1:37" ht="12.75" customHeight="1">
      <c r="A2247" s="6">
        <v>166</v>
      </c>
      <c r="B2247" s="6">
        <v>9</v>
      </c>
      <c r="C2247" s="6">
        <v>2</v>
      </c>
      <c r="D2247" s="5">
        <v>39503</v>
      </c>
      <c r="E2247" s="6" t="s">
        <v>73</v>
      </c>
      <c r="F2247" s="4" t="s">
        <v>131</v>
      </c>
      <c r="G2247" s="11" t="s">
        <v>132</v>
      </c>
      <c r="H2247" s="6" t="s">
        <v>75</v>
      </c>
      <c r="I2247" s="6" t="s">
        <v>151</v>
      </c>
      <c r="J2247" s="6" t="s">
        <v>110</v>
      </c>
      <c r="K2247" s="6">
        <v>5</v>
      </c>
      <c r="L2247" s="4" t="str">
        <f t="shared" si="140"/>
        <v>0-5</v>
      </c>
      <c r="M2247" s="6" t="s">
        <v>76</v>
      </c>
      <c r="N2247" s="6">
        <v>9</v>
      </c>
      <c r="O2247" s="6" t="s">
        <v>53</v>
      </c>
      <c r="P2247" s="12" t="s">
        <v>54</v>
      </c>
      <c r="T2247" s="15">
        <v>2</v>
      </c>
      <c r="AE2247" s="4">
        <f t="shared" si="141"/>
        <v>25</v>
      </c>
      <c r="AF2247" s="8">
        <f t="shared" si="142"/>
        <v>2</v>
      </c>
      <c r="AG2247" s="8">
        <v>512.47</v>
      </c>
      <c r="AH2247" s="4">
        <f t="shared" si="143"/>
        <v>0.05</v>
      </c>
      <c r="AI2247" s="4">
        <f t="shared" si="143"/>
        <v>12.81175</v>
      </c>
      <c r="AK2247" s="10">
        <f>Q2247*(0.026*(2.5^2.87))+R2247*(0.026*(7.5^2.87))+S2247*(0.0236*((15/1.1)^2.975))+T2247*(0.0236*((25/1.1)^2.975))+U2247*(0.0236*((35/1.1)^2.975))</f>
        <v>512.47217029482294</v>
      </c>
    </row>
    <row r="2248" spans="1:37" ht="12.75" customHeight="1">
      <c r="A2248" s="6">
        <v>166</v>
      </c>
      <c r="B2248" s="6">
        <v>9</v>
      </c>
      <c r="C2248" s="6">
        <v>2</v>
      </c>
      <c r="D2248" s="14">
        <v>39503</v>
      </c>
      <c r="E2248" s="6" t="s">
        <v>73</v>
      </c>
      <c r="F2248" s="12" t="s">
        <v>131</v>
      </c>
      <c r="G2248" s="11" t="s">
        <v>132</v>
      </c>
      <c r="H2248" s="6" t="s">
        <v>75</v>
      </c>
      <c r="I2248" s="6" t="s">
        <v>151</v>
      </c>
      <c r="J2248" s="6" t="s">
        <v>110</v>
      </c>
      <c r="K2248" s="6">
        <v>5</v>
      </c>
      <c r="L2248" s="12" t="str">
        <f t="shared" si="140"/>
        <v>0-5</v>
      </c>
      <c r="M2248" s="6" t="s">
        <v>76</v>
      </c>
      <c r="N2248" s="6">
        <v>10</v>
      </c>
      <c r="O2248" s="12" t="s">
        <v>116</v>
      </c>
      <c r="P2248" s="6" t="s">
        <v>84</v>
      </c>
      <c r="Q2248" s="15"/>
      <c r="R2248" s="15">
        <v>3</v>
      </c>
      <c r="S2248" s="15"/>
      <c r="T2248" s="15"/>
      <c r="U2248" s="15"/>
      <c r="V2248" s="15"/>
      <c r="W2248" s="15"/>
      <c r="X2248" s="15"/>
      <c r="Y2248" s="15"/>
      <c r="Z2248" s="15"/>
      <c r="AA2248" s="15"/>
      <c r="AB2248" s="15"/>
      <c r="AC2248" s="15"/>
      <c r="AD2248" s="15"/>
      <c r="AE2248" s="12">
        <f t="shared" si="141"/>
        <v>7.5</v>
      </c>
      <c r="AF2248" s="16">
        <f t="shared" si="142"/>
        <v>3</v>
      </c>
      <c r="AG2248" s="16">
        <v>25.66</v>
      </c>
      <c r="AH2248" s="12">
        <f t="shared" si="143"/>
        <v>7.4999999999999997E-2</v>
      </c>
      <c r="AI2248" s="4">
        <f t="shared" si="143"/>
        <v>0.64149999999999996</v>
      </c>
      <c r="AJ2248" s="12"/>
      <c r="AK2248" s="10">
        <f>Q2248*(0.0156*(2.5^3.13))+R2248*(0.0156*(7.5^3.13))</f>
        <v>25.655920873115704</v>
      </c>
    </row>
    <row r="2249" spans="1:37" ht="12.75" customHeight="1">
      <c r="A2249" s="6">
        <v>166</v>
      </c>
      <c r="B2249" s="6">
        <v>9</v>
      </c>
      <c r="C2249" s="6">
        <v>2</v>
      </c>
      <c r="D2249" s="5">
        <v>39503</v>
      </c>
      <c r="E2249" s="6" t="s">
        <v>73</v>
      </c>
      <c r="F2249" s="4" t="s">
        <v>131</v>
      </c>
      <c r="G2249" s="11" t="s">
        <v>132</v>
      </c>
      <c r="H2249" s="6" t="s">
        <v>75</v>
      </c>
      <c r="I2249" s="6" t="s">
        <v>151</v>
      </c>
      <c r="J2249" s="6" t="s">
        <v>110</v>
      </c>
      <c r="K2249" s="6">
        <v>5</v>
      </c>
      <c r="L2249" s="4" t="str">
        <f t="shared" si="140"/>
        <v>0-5</v>
      </c>
      <c r="M2249" s="6" t="s">
        <v>76</v>
      </c>
      <c r="N2249" s="6">
        <v>11</v>
      </c>
      <c r="O2249" s="4" t="s">
        <v>60</v>
      </c>
      <c r="P2249" s="12" t="s">
        <v>48</v>
      </c>
      <c r="R2249" s="7">
        <v>2</v>
      </c>
      <c r="AE2249" s="4">
        <f t="shared" si="141"/>
        <v>7.5</v>
      </c>
      <c r="AF2249" s="8">
        <f t="shared" si="142"/>
        <v>2</v>
      </c>
      <c r="AG2249" s="8">
        <v>14.07</v>
      </c>
      <c r="AH2249" s="4">
        <f t="shared" si="143"/>
        <v>0.05</v>
      </c>
      <c r="AI2249" s="4">
        <f t="shared" si="143"/>
        <v>0.35175000000000001</v>
      </c>
      <c r="AJ2249" s="13"/>
      <c r="AK2249" s="10">
        <f>Q2249*(0.0197*(2.5^2.9174))+R2249*(0.0197*(7.5^2.9174))+S2249*(0.0197*(15^2.9174))</f>
        <v>14.073429816211023</v>
      </c>
    </row>
    <row r="2250" spans="1:37" ht="12.75" customHeight="1">
      <c r="A2250" s="6">
        <v>166</v>
      </c>
      <c r="B2250" s="6">
        <v>9</v>
      </c>
      <c r="C2250" s="6">
        <v>2</v>
      </c>
      <c r="D2250" s="5">
        <v>39503</v>
      </c>
      <c r="E2250" s="6" t="s">
        <v>73</v>
      </c>
      <c r="F2250" s="4" t="s">
        <v>131</v>
      </c>
      <c r="G2250" s="11" t="s">
        <v>132</v>
      </c>
      <c r="H2250" s="6" t="s">
        <v>75</v>
      </c>
      <c r="I2250" s="6" t="s">
        <v>151</v>
      </c>
      <c r="J2250" s="6" t="s">
        <v>110</v>
      </c>
      <c r="K2250" s="6">
        <v>5</v>
      </c>
      <c r="L2250" s="4" t="str">
        <f t="shared" si="140"/>
        <v>0-5</v>
      </c>
      <c r="M2250" s="6" t="s">
        <v>76</v>
      </c>
      <c r="N2250" s="6">
        <v>12</v>
      </c>
      <c r="O2250" s="4" t="s">
        <v>80</v>
      </c>
      <c r="P2250" s="12" t="s">
        <v>81</v>
      </c>
      <c r="S2250" s="7">
        <v>2</v>
      </c>
      <c r="AE2250" s="4">
        <f t="shared" si="141"/>
        <v>15</v>
      </c>
      <c r="AF2250" s="8">
        <f t="shared" si="142"/>
        <v>2</v>
      </c>
      <c r="AG2250" s="8">
        <v>122.19</v>
      </c>
      <c r="AH2250" s="4">
        <f t="shared" si="143"/>
        <v>0.05</v>
      </c>
      <c r="AI2250" s="4">
        <f t="shared" si="143"/>
        <v>3.0547499999999999</v>
      </c>
      <c r="AK2250" s="10">
        <f>Q2250*(0.0202*(2.5^2.9595))+R2250*(0.0202*(7.5^2.9595))+S2250*(0.0202*(15^2.9595))+T2250*(0.0202*(25^2.9595))</f>
        <v>122.18656233272399</v>
      </c>
    </row>
    <row r="2251" spans="1:37" ht="12.75" customHeight="1">
      <c r="A2251" s="6">
        <v>166</v>
      </c>
      <c r="B2251" s="6">
        <v>9</v>
      </c>
      <c r="C2251" s="6">
        <v>2</v>
      </c>
      <c r="D2251" s="5">
        <v>39503</v>
      </c>
      <c r="E2251" s="6" t="s">
        <v>73</v>
      </c>
      <c r="F2251" s="4" t="s">
        <v>131</v>
      </c>
      <c r="G2251" s="11" t="s">
        <v>132</v>
      </c>
      <c r="H2251" s="6" t="s">
        <v>75</v>
      </c>
      <c r="I2251" s="6" t="s">
        <v>151</v>
      </c>
      <c r="J2251" s="6" t="s">
        <v>110</v>
      </c>
      <c r="K2251" s="6">
        <v>5</v>
      </c>
      <c r="L2251" s="4" t="str">
        <f t="shared" si="140"/>
        <v>0-5</v>
      </c>
      <c r="M2251" s="6" t="s">
        <v>76</v>
      </c>
      <c r="N2251" s="6">
        <v>13</v>
      </c>
      <c r="O2251" s="4" t="s">
        <v>89</v>
      </c>
      <c r="P2251" s="4" t="s">
        <v>56</v>
      </c>
      <c r="S2251" s="7">
        <v>15</v>
      </c>
      <c r="AE2251" s="4">
        <f t="shared" si="141"/>
        <v>15</v>
      </c>
      <c r="AF2251" s="8">
        <f t="shared" si="142"/>
        <v>15</v>
      </c>
      <c r="AG2251" s="8">
        <v>1080.1199999999999</v>
      </c>
      <c r="AH2251" s="4">
        <f t="shared" si="143"/>
        <v>0.375</v>
      </c>
      <c r="AI2251" s="4">
        <f t="shared" si="143"/>
        <v>27.002999999999997</v>
      </c>
      <c r="AK2251" s="10">
        <f>R2251*(0.0246*(7.5^2.85))+S2251*(0.0227*((15/1.13204)^3.12))+T2251*(0.0227*((25/1.13204)^3.12))</f>
        <v>1080.122750713354</v>
      </c>
    </row>
    <row r="2252" spans="1:37" s="13" customFormat="1" ht="12.75" customHeight="1">
      <c r="A2252" s="6">
        <v>166</v>
      </c>
      <c r="B2252" s="6">
        <v>9</v>
      </c>
      <c r="C2252" s="6">
        <v>2</v>
      </c>
      <c r="D2252" s="5">
        <v>39503</v>
      </c>
      <c r="E2252" s="6" t="s">
        <v>73</v>
      </c>
      <c r="F2252" s="4" t="s">
        <v>131</v>
      </c>
      <c r="G2252" s="11" t="s">
        <v>132</v>
      </c>
      <c r="H2252" s="6" t="s">
        <v>75</v>
      </c>
      <c r="I2252" s="6" t="s">
        <v>151</v>
      </c>
      <c r="J2252" s="6" t="s">
        <v>110</v>
      </c>
      <c r="K2252" s="6">
        <v>5</v>
      </c>
      <c r="L2252" s="4" t="str">
        <f t="shared" si="140"/>
        <v>0-5</v>
      </c>
      <c r="M2252" s="6" t="s">
        <v>76</v>
      </c>
      <c r="N2252" s="6">
        <v>14</v>
      </c>
      <c r="O2252" s="4" t="s">
        <v>59</v>
      </c>
      <c r="P2252" s="6" t="s">
        <v>46</v>
      </c>
      <c r="Q2252" s="7"/>
      <c r="R2252" s="7">
        <v>1</v>
      </c>
      <c r="S2252" s="7">
        <v>1</v>
      </c>
      <c r="T2252" s="7"/>
      <c r="U2252" s="7"/>
      <c r="V2252" s="7"/>
      <c r="W2252" s="7"/>
      <c r="X2252" s="7"/>
      <c r="Y2252" s="7"/>
      <c r="Z2252" s="7"/>
      <c r="AA2252" s="7"/>
      <c r="AB2252" s="7"/>
      <c r="AC2252" s="7"/>
      <c r="AD2252" s="7"/>
      <c r="AE2252" s="4">
        <f t="shared" si="141"/>
        <v>11.3</v>
      </c>
      <c r="AF2252" s="8">
        <f t="shared" si="142"/>
        <v>2</v>
      </c>
      <c r="AG2252" s="8">
        <v>42.46</v>
      </c>
      <c r="AH2252" s="4">
        <f t="shared" si="143"/>
        <v>0.05</v>
      </c>
      <c r="AI2252" s="4">
        <f t="shared" si="143"/>
        <v>1.0615000000000001</v>
      </c>
      <c r="AJ2252" s="4"/>
      <c r="AK2252" s="10">
        <f>Q2252*(0.0093*(2.5^3.07))+R2252*(0.0093*(7.5^3.07))+S2252*(0.0093*(15^3.07))+T2252*(0.0126*(25^3.0673))</f>
        <v>42.456496253983694</v>
      </c>
    </row>
    <row r="2253" spans="1:37" ht="12.75" customHeight="1">
      <c r="A2253" s="6">
        <v>166</v>
      </c>
      <c r="B2253" s="6">
        <v>9</v>
      </c>
      <c r="C2253" s="6">
        <v>2</v>
      </c>
      <c r="D2253" s="5">
        <v>39503</v>
      </c>
      <c r="E2253" s="6" t="s">
        <v>73</v>
      </c>
      <c r="F2253" s="4" t="s">
        <v>131</v>
      </c>
      <c r="G2253" s="11" t="s">
        <v>132</v>
      </c>
      <c r="H2253" s="6" t="s">
        <v>75</v>
      </c>
      <c r="I2253" s="6" t="s">
        <v>151</v>
      </c>
      <c r="J2253" s="6" t="s">
        <v>110</v>
      </c>
      <c r="K2253" s="6">
        <v>5</v>
      </c>
      <c r="L2253" s="4" t="str">
        <f t="shared" si="140"/>
        <v>0-5</v>
      </c>
      <c r="M2253" s="6" t="s">
        <v>76</v>
      </c>
      <c r="N2253" s="6">
        <v>15</v>
      </c>
      <c r="O2253" s="4" t="s">
        <v>96</v>
      </c>
      <c r="P2253" s="6" t="s">
        <v>84</v>
      </c>
      <c r="S2253" s="15">
        <v>3</v>
      </c>
      <c r="AE2253" s="4">
        <f t="shared" si="141"/>
        <v>15</v>
      </c>
      <c r="AF2253" s="8">
        <f t="shared" si="142"/>
        <v>3</v>
      </c>
      <c r="AG2253" s="8">
        <v>175.35</v>
      </c>
      <c r="AH2253" s="4">
        <f t="shared" si="143"/>
        <v>7.4999999999999997E-2</v>
      </c>
      <c r="AI2253" s="4">
        <f t="shared" si="143"/>
        <v>4.38375</v>
      </c>
      <c r="AK2253" s="10">
        <f>Q2253*(0.0193*(2.5^2.96))+R2253*(0.0193*(7.5^2.96))+S2253*(0.0193*(15^2.96))</f>
        <v>175.35117910526426</v>
      </c>
    </row>
    <row r="2254" spans="1:37" ht="12.75" customHeight="1">
      <c r="A2254" s="6">
        <v>166</v>
      </c>
      <c r="B2254" s="6">
        <v>9</v>
      </c>
      <c r="C2254" s="6">
        <v>2</v>
      </c>
      <c r="D2254" s="5">
        <v>39503</v>
      </c>
      <c r="E2254" s="6" t="s">
        <v>73</v>
      </c>
      <c r="F2254" s="4" t="s">
        <v>131</v>
      </c>
      <c r="G2254" s="11" t="s">
        <v>132</v>
      </c>
      <c r="H2254" s="6" t="s">
        <v>75</v>
      </c>
      <c r="I2254" s="6" t="s">
        <v>151</v>
      </c>
      <c r="J2254" s="6" t="s">
        <v>110</v>
      </c>
      <c r="K2254" s="6">
        <v>5</v>
      </c>
      <c r="L2254" s="4" t="str">
        <f t="shared" si="140"/>
        <v>0-5</v>
      </c>
      <c r="M2254" s="6" t="s">
        <v>76</v>
      </c>
      <c r="N2254" s="6">
        <v>16</v>
      </c>
      <c r="O2254" s="4" t="s">
        <v>69</v>
      </c>
      <c r="P2254" s="12" t="s">
        <v>48</v>
      </c>
      <c r="S2254" s="15">
        <v>2</v>
      </c>
      <c r="AE2254" s="4">
        <f t="shared" si="141"/>
        <v>15</v>
      </c>
      <c r="AF2254" s="8">
        <f t="shared" si="142"/>
        <v>2</v>
      </c>
      <c r="AG2254" s="8">
        <v>218.93</v>
      </c>
      <c r="AH2254" s="4">
        <f t="shared" si="143"/>
        <v>0.05</v>
      </c>
      <c r="AI2254" s="4">
        <f t="shared" si="143"/>
        <v>5.4732500000000002</v>
      </c>
      <c r="AK2254" s="10">
        <f>Q2254*(0.029*(2.5^2.98))+R2254*(0.029*(7.5^2.98))+S2254*(0.0222*(15^3.14))</f>
        <v>218.93214068561713</v>
      </c>
    </row>
    <row r="2255" spans="1:37" ht="12.75" customHeight="1">
      <c r="A2255" s="6">
        <v>166</v>
      </c>
      <c r="B2255" s="6">
        <v>9</v>
      </c>
      <c r="C2255" s="6">
        <v>2</v>
      </c>
      <c r="D2255" s="5">
        <v>39503</v>
      </c>
      <c r="E2255" s="6" t="s">
        <v>73</v>
      </c>
      <c r="F2255" s="4" t="s">
        <v>131</v>
      </c>
      <c r="G2255" s="11" t="s">
        <v>132</v>
      </c>
      <c r="H2255" s="6" t="s">
        <v>75</v>
      </c>
      <c r="I2255" s="6" t="s">
        <v>151</v>
      </c>
      <c r="J2255" s="6" t="s">
        <v>110</v>
      </c>
      <c r="K2255" s="6">
        <v>5</v>
      </c>
      <c r="L2255" s="4" t="str">
        <f t="shared" si="140"/>
        <v>0-5</v>
      </c>
      <c r="M2255" s="6" t="s">
        <v>76</v>
      </c>
      <c r="N2255" s="6">
        <v>17</v>
      </c>
      <c r="O2255" s="4" t="s">
        <v>123</v>
      </c>
      <c r="P2255" s="12" t="s">
        <v>56</v>
      </c>
      <c r="T2255" s="7">
        <v>1</v>
      </c>
      <c r="AE2255" s="4">
        <f t="shared" si="141"/>
        <v>25</v>
      </c>
      <c r="AF2255" s="8">
        <f t="shared" si="142"/>
        <v>1</v>
      </c>
      <c r="AG2255" s="8">
        <v>286.88</v>
      </c>
      <c r="AH2255" s="4">
        <f t="shared" si="143"/>
        <v>2.5000000000000001E-2</v>
      </c>
      <c r="AI2255" s="4">
        <f t="shared" si="143"/>
        <v>7.1719999999999997</v>
      </c>
      <c r="AK2255" s="10">
        <f>T2255*(0.0561*(25^2.653))+U2255*(0.0561*(35^2.653))</f>
        <v>286.87830370223014</v>
      </c>
    </row>
    <row r="2256" spans="1:37" ht="12.75" customHeight="1">
      <c r="A2256" s="6">
        <v>166</v>
      </c>
      <c r="B2256" s="6">
        <v>9</v>
      </c>
      <c r="C2256" s="6">
        <v>2</v>
      </c>
      <c r="D2256" s="5">
        <v>39503</v>
      </c>
      <c r="E2256" s="6" t="s">
        <v>73</v>
      </c>
      <c r="F2256" s="4" t="s">
        <v>131</v>
      </c>
      <c r="G2256" s="11" t="s">
        <v>132</v>
      </c>
      <c r="H2256" s="6" t="s">
        <v>75</v>
      </c>
      <c r="I2256" s="6" t="s">
        <v>151</v>
      </c>
      <c r="J2256" s="6" t="s">
        <v>110</v>
      </c>
      <c r="K2256" s="6">
        <v>5</v>
      </c>
      <c r="L2256" s="4" t="str">
        <f t="shared" si="140"/>
        <v>0-5</v>
      </c>
      <c r="M2256" s="6" t="s">
        <v>76</v>
      </c>
      <c r="N2256" s="6">
        <v>18</v>
      </c>
      <c r="O2256" s="4" t="s">
        <v>49</v>
      </c>
      <c r="P2256" s="6" t="s">
        <v>46</v>
      </c>
      <c r="R2256" s="7">
        <v>3</v>
      </c>
      <c r="AE2256" s="4">
        <f t="shared" si="141"/>
        <v>7.5</v>
      </c>
      <c r="AF2256" s="8">
        <f t="shared" si="142"/>
        <v>3</v>
      </c>
      <c r="AG2256" s="8">
        <v>18.260000000000002</v>
      </c>
      <c r="AH2256" s="4">
        <f t="shared" si="143"/>
        <v>7.4999999999999997E-2</v>
      </c>
      <c r="AI2256" s="4">
        <f t="shared" si="143"/>
        <v>0.45650000000000002</v>
      </c>
      <c r="AK2256" s="10">
        <f>Q2256*(0.007*(2.5^3.39))+R2256*(0.0126*(7.5^3.0673))+S2256*(0.0126*(15^3.0673))+T2256*(0.0126*(25^3.0673))+U2256*(0.0126*(35^3.0673))</f>
        <v>18.262793690314659</v>
      </c>
    </row>
    <row r="2257" spans="1:41" ht="12.75" customHeight="1">
      <c r="A2257" s="6">
        <v>166</v>
      </c>
      <c r="B2257" s="6">
        <v>9</v>
      </c>
      <c r="C2257" s="6">
        <v>2</v>
      </c>
      <c r="D2257" s="5">
        <v>39503</v>
      </c>
      <c r="E2257" s="6" t="s">
        <v>73</v>
      </c>
      <c r="F2257" s="4" t="s">
        <v>131</v>
      </c>
      <c r="G2257" s="11" t="s">
        <v>132</v>
      </c>
      <c r="H2257" s="6" t="s">
        <v>75</v>
      </c>
      <c r="I2257" s="6" t="s">
        <v>151</v>
      </c>
      <c r="J2257" s="6" t="s">
        <v>110</v>
      </c>
      <c r="K2257" s="6">
        <v>5</v>
      </c>
      <c r="L2257" s="4" t="str">
        <f t="shared" si="140"/>
        <v>0-5</v>
      </c>
      <c r="M2257" s="6" t="s">
        <v>76</v>
      </c>
      <c r="N2257" s="6">
        <v>19</v>
      </c>
      <c r="O2257" s="12" t="s">
        <v>55</v>
      </c>
      <c r="P2257" s="6" t="s">
        <v>56</v>
      </c>
      <c r="Q2257" s="7">
        <v>2</v>
      </c>
      <c r="AE2257" s="4">
        <f t="shared" si="141"/>
        <v>2.5</v>
      </c>
      <c r="AF2257" s="8">
        <f t="shared" si="142"/>
        <v>2</v>
      </c>
      <c r="AG2257" s="8">
        <v>0.35</v>
      </c>
      <c r="AH2257" s="4">
        <f t="shared" si="143"/>
        <v>0.05</v>
      </c>
      <c r="AI2257" s="4">
        <f t="shared" si="143"/>
        <v>8.7499999999999991E-3</v>
      </c>
      <c r="AK2257" s="10">
        <f>Q2257*(0.0109*(2.5^3.0249))+R2257*(0.0109*(7.5^3.0249))</f>
        <v>0.34848591197730788</v>
      </c>
    </row>
    <row r="2258" spans="1:41" ht="12.75" customHeight="1">
      <c r="A2258" s="6">
        <v>166</v>
      </c>
      <c r="B2258" s="6">
        <v>9</v>
      </c>
      <c r="C2258" s="6">
        <v>2</v>
      </c>
      <c r="D2258" s="5">
        <v>39503</v>
      </c>
      <c r="E2258" s="6" t="s">
        <v>73</v>
      </c>
      <c r="F2258" s="4" t="s">
        <v>131</v>
      </c>
      <c r="G2258" s="11" t="s">
        <v>132</v>
      </c>
      <c r="H2258" s="6" t="s">
        <v>75</v>
      </c>
      <c r="I2258" s="6" t="s">
        <v>151</v>
      </c>
      <c r="J2258" s="6" t="s">
        <v>110</v>
      </c>
      <c r="K2258" s="6">
        <v>5</v>
      </c>
      <c r="L2258" s="4" t="str">
        <f t="shared" si="140"/>
        <v>0-5</v>
      </c>
      <c r="M2258" s="6" t="s">
        <v>76</v>
      </c>
      <c r="N2258" s="6">
        <v>20</v>
      </c>
      <c r="O2258" s="13" t="s">
        <v>97</v>
      </c>
      <c r="P2258" s="12" t="s">
        <v>46</v>
      </c>
      <c r="R2258" s="7">
        <v>1</v>
      </c>
      <c r="AE2258" s="4">
        <f t="shared" si="141"/>
        <v>7.5</v>
      </c>
      <c r="AF2258" s="8">
        <f t="shared" si="142"/>
        <v>1</v>
      </c>
      <c r="AG2258" s="8">
        <v>2.59</v>
      </c>
      <c r="AH2258" s="4">
        <f t="shared" si="143"/>
        <v>2.5000000000000001E-2</v>
      </c>
      <c r="AI2258" s="4">
        <f t="shared" si="143"/>
        <v>6.4750000000000002E-2</v>
      </c>
      <c r="AK2258" s="10">
        <f>Q2258*(0.0026*(2.5^3.427))+R2258*(0.0026*(7.5^3.427))+S2258*(0.0026*(15^3.427))</f>
        <v>2.593034515359999</v>
      </c>
    </row>
    <row r="2259" spans="1:41" s="13" customFormat="1" ht="12.75" customHeight="1">
      <c r="A2259" s="6">
        <v>166</v>
      </c>
      <c r="B2259" s="6">
        <v>9</v>
      </c>
      <c r="C2259" s="6">
        <v>2</v>
      </c>
      <c r="D2259" s="5">
        <v>39503</v>
      </c>
      <c r="E2259" s="6" t="s">
        <v>73</v>
      </c>
      <c r="F2259" s="4" t="s">
        <v>131</v>
      </c>
      <c r="G2259" s="11" t="s">
        <v>132</v>
      </c>
      <c r="H2259" s="6" t="s">
        <v>75</v>
      </c>
      <c r="I2259" s="6" t="s">
        <v>151</v>
      </c>
      <c r="J2259" s="6" t="s">
        <v>110</v>
      </c>
      <c r="K2259" s="6">
        <v>5</v>
      </c>
      <c r="L2259" s="4" t="str">
        <f t="shared" si="140"/>
        <v>0-5</v>
      </c>
      <c r="M2259" s="6" t="s">
        <v>76</v>
      </c>
      <c r="N2259" s="6">
        <v>21</v>
      </c>
      <c r="O2259" s="12" t="s">
        <v>71</v>
      </c>
      <c r="P2259" s="6" t="s">
        <v>46</v>
      </c>
      <c r="Q2259" s="7">
        <v>2</v>
      </c>
      <c r="R2259" s="7"/>
      <c r="S2259" s="7"/>
      <c r="T2259" s="7"/>
      <c r="U2259" s="7"/>
      <c r="V2259" s="7"/>
      <c r="W2259" s="7"/>
      <c r="X2259" s="7"/>
      <c r="Y2259" s="7"/>
      <c r="Z2259" s="7"/>
      <c r="AA2259" s="7"/>
      <c r="AB2259" s="7"/>
      <c r="AC2259" s="7"/>
      <c r="AD2259" s="7"/>
      <c r="AE2259" s="4">
        <f t="shared" si="141"/>
        <v>2.5</v>
      </c>
      <c r="AF2259" s="8">
        <f t="shared" si="142"/>
        <v>2</v>
      </c>
      <c r="AG2259" s="8">
        <v>0.28000000000000003</v>
      </c>
      <c r="AH2259" s="4">
        <f t="shared" si="143"/>
        <v>0.05</v>
      </c>
      <c r="AI2259" s="4">
        <f t="shared" si="143"/>
        <v>7.000000000000001E-3</v>
      </c>
      <c r="AJ2259" s="4"/>
      <c r="AK2259" s="10">
        <f>Q2259*(0.0089*(2.5^3))+R2259*(0.0089*(7.5^3))</f>
        <v>0.27812500000000001</v>
      </c>
    </row>
    <row r="2260" spans="1:41" ht="12.75" customHeight="1">
      <c r="A2260" s="6">
        <v>166</v>
      </c>
      <c r="B2260" s="6">
        <v>9</v>
      </c>
      <c r="C2260" s="6">
        <v>2</v>
      </c>
      <c r="D2260" s="14">
        <v>39503</v>
      </c>
      <c r="E2260" s="6" t="s">
        <v>73</v>
      </c>
      <c r="F2260" s="12" t="s">
        <v>131</v>
      </c>
      <c r="G2260" s="11" t="s">
        <v>132</v>
      </c>
      <c r="H2260" s="6" t="s">
        <v>75</v>
      </c>
      <c r="I2260" s="6" t="s">
        <v>151</v>
      </c>
      <c r="J2260" s="6" t="s">
        <v>110</v>
      </c>
      <c r="K2260" s="6">
        <v>5</v>
      </c>
      <c r="L2260" s="12" t="str">
        <f t="shared" si="140"/>
        <v>0-5</v>
      </c>
      <c r="M2260" s="6" t="s">
        <v>76</v>
      </c>
      <c r="N2260" s="6">
        <v>22</v>
      </c>
      <c r="O2260" s="12" t="s">
        <v>117</v>
      </c>
      <c r="P2260" s="6" t="s">
        <v>46</v>
      </c>
      <c r="Q2260" s="15">
        <v>2</v>
      </c>
      <c r="R2260" s="15"/>
      <c r="S2260" s="15"/>
      <c r="T2260" s="15"/>
      <c r="U2260" s="15"/>
      <c r="V2260" s="15"/>
      <c r="W2260" s="15"/>
      <c r="X2260" s="15"/>
      <c r="Y2260" s="15"/>
      <c r="Z2260" s="15"/>
      <c r="AA2260" s="15"/>
      <c r="AB2260" s="15"/>
      <c r="AC2260" s="15"/>
      <c r="AD2260" s="15"/>
      <c r="AE2260" s="12">
        <f t="shared" si="141"/>
        <v>2.5</v>
      </c>
      <c r="AF2260" s="16">
        <f t="shared" si="142"/>
        <v>2</v>
      </c>
      <c r="AG2260" s="16">
        <v>0.36</v>
      </c>
      <c r="AH2260" s="12">
        <f t="shared" si="143"/>
        <v>0.05</v>
      </c>
      <c r="AI2260" s="4">
        <f t="shared" si="143"/>
        <v>8.9999999999999993E-3</v>
      </c>
      <c r="AJ2260" s="12"/>
      <c r="AK2260" s="10">
        <f>Q2260*(0.0122*(2.5^2.95))+R2260*(0.0122*(7.5^2.95))</f>
        <v>0.36417728338182365</v>
      </c>
    </row>
    <row r="2261" spans="1:41" ht="12.75" customHeight="1">
      <c r="A2261" s="6">
        <v>167</v>
      </c>
      <c r="B2261" s="6">
        <v>9</v>
      </c>
      <c r="C2261" s="6">
        <v>2</v>
      </c>
      <c r="D2261" s="5">
        <v>39503</v>
      </c>
      <c r="E2261" s="6" t="s">
        <v>73</v>
      </c>
      <c r="F2261" s="4" t="s">
        <v>131</v>
      </c>
      <c r="G2261" s="11" t="s">
        <v>132</v>
      </c>
      <c r="H2261" s="6" t="s">
        <v>75</v>
      </c>
      <c r="I2261" s="6" t="s">
        <v>151</v>
      </c>
      <c r="J2261" s="6" t="s">
        <v>110</v>
      </c>
      <c r="K2261" s="6">
        <v>3</v>
      </c>
      <c r="L2261" s="4" t="str">
        <f t="shared" si="140"/>
        <v>0-5</v>
      </c>
      <c r="M2261" s="6" t="s">
        <v>42</v>
      </c>
      <c r="N2261" s="6">
        <v>1</v>
      </c>
      <c r="O2261" s="4" t="s">
        <v>59</v>
      </c>
      <c r="P2261" s="6" t="s">
        <v>46</v>
      </c>
      <c r="S2261" s="7">
        <v>1</v>
      </c>
      <c r="AE2261" s="4">
        <f t="shared" si="141"/>
        <v>15</v>
      </c>
      <c r="AF2261" s="8">
        <f t="shared" si="142"/>
        <v>1</v>
      </c>
      <c r="AG2261" s="8">
        <v>37.94</v>
      </c>
      <c r="AH2261" s="4">
        <f t="shared" si="143"/>
        <v>2.5000000000000001E-2</v>
      </c>
      <c r="AI2261" s="4">
        <f t="shared" si="143"/>
        <v>0.9484999999999999</v>
      </c>
      <c r="AK2261" s="10">
        <f>Q2261*(0.0093*(2.5^3.07))+R2261*(0.0093*(7.5^3.07))+S2261*(0.0093*(15^3.07))+T2261*(0.0126*(25^3.0673))</f>
        <v>37.938758397924737</v>
      </c>
    </row>
    <row r="2262" spans="1:41" ht="12.75" customHeight="1">
      <c r="A2262" s="6">
        <v>167</v>
      </c>
      <c r="B2262" s="6">
        <v>9</v>
      </c>
      <c r="C2262" s="6">
        <v>2</v>
      </c>
      <c r="D2262" s="5">
        <v>39503</v>
      </c>
      <c r="E2262" s="6" t="s">
        <v>73</v>
      </c>
      <c r="F2262" s="4" t="s">
        <v>131</v>
      </c>
      <c r="G2262" s="11" t="s">
        <v>132</v>
      </c>
      <c r="H2262" s="6" t="s">
        <v>75</v>
      </c>
      <c r="I2262" s="6" t="s">
        <v>151</v>
      </c>
      <c r="J2262" s="6" t="s">
        <v>110</v>
      </c>
      <c r="K2262" s="6">
        <v>3</v>
      </c>
      <c r="L2262" s="4" t="str">
        <f t="shared" si="140"/>
        <v>0-5</v>
      </c>
      <c r="M2262" s="6" t="s">
        <v>42</v>
      </c>
      <c r="N2262" s="6">
        <v>2</v>
      </c>
      <c r="O2262" s="12" t="s">
        <v>121</v>
      </c>
      <c r="P2262" s="6" t="s">
        <v>56</v>
      </c>
      <c r="U2262" s="7">
        <v>2</v>
      </c>
      <c r="AE2262" s="4">
        <f t="shared" si="141"/>
        <v>35</v>
      </c>
      <c r="AF2262" s="8">
        <f t="shared" si="142"/>
        <v>2</v>
      </c>
      <c r="AG2262" s="8">
        <v>2724.47</v>
      </c>
      <c r="AH2262" s="4">
        <f t="shared" si="143"/>
        <v>0.05</v>
      </c>
      <c r="AI2262" s="4">
        <f t="shared" si="143"/>
        <v>68.111750000000001</v>
      </c>
      <c r="AK2262" s="10">
        <f>S2262*(0.0203*(15^3.126))+T2262*(0.0203*(25^3.126))+U2262*(0.0203*(35^3.126))</f>
        <v>2724.474454712727</v>
      </c>
    </row>
    <row r="2263" spans="1:41" s="9" customFormat="1" ht="12.75" customHeight="1">
      <c r="A2263" s="6">
        <v>167</v>
      </c>
      <c r="B2263" s="6">
        <v>9</v>
      </c>
      <c r="C2263" s="6">
        <v>2</v>
      </c>
      <c r="D2263" s="5">
        <v>39503</v>
      </c>
      <c r="E2263" s="6" t="s">
        <v>73</v>
      </c>
      <c r="F2263" s="4" t="s">
        <v>131</v>
      </c>
      <c r="G2263" s="11" t="s">
        <v>132</v>
      </c>
      <c r="H2263" s="6" t="s">
        <v>75</v>
      </c>
      <c r="I2263" s="6" t="s">
        <v>151</v>
      </c>
      <c r="J2263" s="6" t="s">
        <v>110</v>
      </c>
      <c r="K2263" s="6">
        <v>3</v>
      </c>
      <c r="L2263" s="4" t="str">
        <f t="shared" si="140"/>
        <v>0-5</v>
      </c>
      <c r="M2263" s="6" t="s">
        <v>42</v>
      </c>
      <c r="N2263" s="6">
        <v>3</v>
      </c>
      <c r="O2263" s="6" t="s">
        <v>53</v>
      </c>
      <c r="P2263" s="12" t="s">
        <v>54</v>
      </c>
      <c r="Q2263" s="7"/>
      <c r="R2263" s="7">
        <v>2</v>
      </c>
      <c r="S2263" s="7">
        <v>9</v>
      </c>
      <c r="T2263" s="7">
        <v>12</v>
      </c>
      <c r="U2263" s="7"/>
      <c r="V2263" s="7"/>
      <c r="W2263" s="7"/>
      <c r="X2263" s="7"/>
      <c r="Y2263" s="7"/>
      <c r="Z2263" s="7"/>
      <c r="AA2263" s="7"/>
      <c r="AB2263" s="7"/>
      <c r="AC2263" s="7"/>
      <c r="AD2263" s="7"/>
      <c r="AE2263" s="4">
        <f t="shared" si="141"/>
        <v>19.600000000000001</v>
      </c>
      <c r="AF2263" s="8">
        <f t="shared" si="142"/>
        <v>23</v>
      </c>
      <c r="AG2263" s="8">
        <v>3596.24</v>
      </c>
      <c r="AH2263" s="4">
        <f t="shared" si="143"/>
        <v>0.57499999999999996</v>
      </c>
      <c r="AI2263" s="4">
        <f t="shared" si="143"/>
        <v>89.905999999999992</v>
      </c>
      <c r="AJ2263" s="4"/>
      <c r="AK2263" s="10">
        <f>Q2263*(0.026*(2.5^2.87))+R2263*(0.026*(7.5^2.87))+S2263*(0.0236*((15/1.1)^2.975))+T2263*(0.0236*((25/1.1)^2.975))+U2263*(0.0236*((35/1.1)^2.975))</f>
        <v>3596.2403181715358</v>
      </c>
      <c r="AL2263" s="4"/>
      <c r="AM2263" s="4"/>
      <c r="AN2263" s="4"/>
      <c r="AO2263" s="4"/>
    </row>
    <row r="2264" spans="1:41" ht="12.75" customHeight="1">
      <c r="A2264" s="6">
        <v>167</v>
      </c>
      <c r="B2264" s="6">
        <v>9</v>
      </c>
      <c r="C2264" s="6">
        <v>2</v>
      </c>
      <c r="D2264" s="5">
        <v>39503</v>
      </c>
      <c r="E2264" s="6" t="s">
        <v>73</v>
      </c>
      <c r="F2264" s="4" t="s">
        <v>131</v>
      </c>
      <c r="G2264" s="11" t="s">
        <v>132</v>
      </c>
      <c r="H2264" s="6" t="s">
        <v>75</v>
      </c>
      <c r="I2264" s="6" t="s">
        <v>151</v>
      </c>
      <c r="J2264" s="6" t="s">
        <v>110</v>
      </c>
      <c r="K2264" s="6">
        <v>3</v>
      </c>
      <c r="L2264" s="4" t="str">
        <f t="shared" si="140"/>
        <v>0-5</v>
      </c>
      <c r="M2264" s="6" t="s">
        <v>42</v>
      </c>
      <c r="N2264" s="6">
        <v>4</v>
      </c>
      <c r="O2264" s="12" t="s">
        <v>134</v>
      </c>
      <c r="P2264" s="12" t="s">
        <v>56</v>
      </c>
      <c r="S2264" s="7">
        <v>1</v>
      </c>
      <c r="AE2264" s="4">
        <f t="shared" si="141"/>
        <v>15</v>
      </c>
      <c r="AF2264" s="8">
        <f t="shared" si="142"/>
        <v>1</v>
      </c>
      <c r="AG2264" s="8">
        <v>70.59</v>
      </c>
      <c r="AH2264" s="4">
        <f t="shared" si="143"/>
        <v>2.5000000000000001E-2</v>
      </c>
      <c r="AI2264" s="4">
        <f t="shared" si="143"/>
        <v>1.76475</v>
      </c>
      <c r="AK2264" s="10">
        <f>R2264*(0.0683*(7.5^2.563))+S2264*(0.0683*(15^2.563))+T2264*(0.0683*(25^2.563))</f>
        <v>70.589905523267788</v>
      </c>
    </row>
    <row r="2265" spans="1:41" ht="12.75" customHeight="1">
      <c r="A2265" s="6">
        <v>167</v>
      </c>
      <c r="B2265" s="6">
        <v>9</v>
      </c>
      <c r="C2265" s="6">
        <v>2</v>
      </c>
      <c r="D2265" s="14">
        <v>39503</v>
      </c>
      <c r="E2265" s="6" t="s">
        <v>73</v>
      </c>
      <c r="F2265" s="12" t="s">
        <v>131</v>
      </c>
      <c r="G2265" s="11" t="s">
        <v>132</v>
      </c>
      <c r="H2265" s="6" t="s">
        <v>75</v>
      </c>
      <c r="I2265" s="6" t="s">
        <v>151</v>
      </c>
      <c r="J2265" s="6" t="s">
        <v>110</v>
      </c>
      <c r="K2265" s="6">
        <v>3</v>
      </c>
      <c r="L2265" s="12" t="str">
        <f t="shared" si="140"/>
        <v>0-5</v>
      </c>
      <c r="M2265" s="6" t="s">
        <v>42</v>
      </c>
      <c r="N2265" s="6">
        <v>5</v>
      </c>
      <c r="O2265" s="12" t="s">
        <v>116</v>
      </c>
      <c r="P2265" s="6" t="s">
        <v>84</v>
      </c>
      <c r="Q2265" s="15"/>
      <c r="R2265" s="15">
        <v>2</v>
      </c>
      <c r="S2265" s="15"/>
      <c r="T2265" s="15"/>
      <c r="U2265" s="15"/>
      <c r="V2265" s="15"/>
      <c r="W2265" s="15"/>
      <c r="X2265" s="15"/>
      <c r="Y2265" s="15"/>
      <c r="Z2265" s="15"/>
      <c r="AA2265" s="15"/>
      <c r="AB2265" s="15"/>
      <c r="AC2265" s="15"/>
      <c r="AD2265" s="15"/>
      <c r="AE2265" s="12">
        <f t="shared" si="141"/>
        <v>7.5</v>
      </c>
      <c r="AF2265" s="16">
        <f t="shared" si="142"/>
        <v>2</v>
      </c>
      <c r="AG2265" s="16">
        <v>17.100000000000001</v>
      </c>
      <c r="AH2265" s="12">
        <f t="shared" si="143"/>
        <v>0.05</v>
      </c>
      <c r="AI2265" s="4">
        <f t="shared" si="143"/>
        <v>0.42750000000000005</v>
      </c>
      <c r="AJ2265" s="12"/>
      <c r="AK2265" s="10">
        <f>Q2265*(0.0156*(2.5^3.13))+R2265*(0.0156*(7.5^3.13))</f>
        <v>17.103947248743804</v>
      </c>
    </row>
    <row r="2266" spans="1:41" ht="12.75" customHeight="1">
      <c r="A2266" s="6">
        <v>167</v>
      </c>
      <c r="B2266" s="6">
        <v>9</v>
      </c>
      <c r="C2266" s="6">
        <v>2</v>
      </c>
      <c r="D2266" s="5">
        <v>39503</v>
      </c>
      <c r="E2266" s="6" t="s">
        <v>73</v>
      </c>
      <c r="F2266" s="4" t="s">
        <v>131</v>
      </c>
      <c r="G2266" s="11" t="s">
        <v>132</v>
      </c>
      <c r="H2266" s="6" t="s">
        <v>75</v>
      </c>
      <c r="I2266" s="6" t="s">
        <v>151</v>
      </c>
      <c r="J2266" s="6" t="s">
        <v>110</v>
      </c>
      <c r="K2266" s="6">
        <v>3</v>
      </c>
      <c r="L2266" s="4" t="str">
        <f t="shared" si="140"/>
        <v>0-5</v>
      </c>
      <c r="M2266" s="6" t="s">
        <v>42</v>
      </c>
      <c r="N2266" s="6">
        <v>6</v>
      </c>
      <c r="O2266" s="4" t="s">
        <v>69</v>
      </c>
      <c r="P2266" s="12" t="s">
        <v>48</v>
      </c>
      <c r="S2266" s="15">
        <v>2</v>
      </c>
      <c r="AE2266" s="4">
        <f t="shared" si="141"/>
        <v>15</v>
      </c>
      <c r="AF2266" s="8">
        <f t="shared" si="142"/>
        <v>2</v>
      </c>
      <c r="AG2266" s="8">
        <v>218.93</v>
      </c>
      <c r="AH2266" s="4">
        <f t="shared" si="143"/>
        <v>0.05</v>
      </c>
      <c r="AI2266" s="4">
        <f t="shared" si="143"/>
        <v>5.4732500000000002</v>
      </c>
      <c r="AK2266" s="10">
        <f>Q2266*(0.029*(2.5^2.98))+R2266*(0.029*(7.5^2.98))+S2266*(0.0222*(15^3.14))</f>
        <v>218.93214068561713</v>
      </c>
    </row>
    <row r="2267" spans="1:41" ht="12.75" customHeight="1">
      <c r="A2267" s="6">
        <v>167</v>
      </c>
      <c r="B2267" s="6">
        <v>9</v>
      </c>
      <c r="C2267" s="6">
        <v>2</v>
      </c>
      <c r="D2267" s="5">
        <v>39503</v>
      </c>
      <c r="E2267" s="6" t="s">
        <v>73</v>
      </c>
      <c r="F2267" s="4" t="s">
        <v>131</v>
      </c>
      <c r="G2267" s="11" t="s">
        <v>132</v>
      </c>
      <c r="H2267" s="6" t="s">
        <v>75</v>
      </c>
      <c r="I2267" s="6" t="s">
        <v>151</v>
      </c>
      <c r="J2267" s="6" t="s">
        <v>110</v>
      </c>
      <c r="K2267" s="6">
        <v>3</v>
      </c>
      <c r="L2267" s="4" t="str">
        <f t="shared" si="140"/>
        <v>0-5</v>
      </c>
      <c r="M2267" s="6" t="s">
        <v>42</v>
      </c>
      <c r="N2267" s="6">
        <v>7</v>
      </c>
      <c r="O2267" s="11" t="s">
        <v>125</v>
      </c>
      <c r="P2267" s="4" t="s">
        <v>56</v>
      </c>
      <c r="T2267" s="7">
        <v>1</v>
      </c>
      <c r="AE2267" s="4">
        <f t="shared" si="141"/>
        <v>25</v>
      </c>
      <c r="AF2267" s="8">
        <f t="shared" si="142"/>
        <v>1</v>
      </c>
      <c r="AG2267" s="8">
        <v>279.69</v>
      </c>
      <c r="AH2267" s="4">
        <f t="shared" si="143"/>
        <v>2.5000000000000001E-2</v>
      </c>
      <c r="AI2267" s="4">
        <f t="shared" si="143"/>
        <v>6.9922500000000003</v>
      </c>
      <c r="AK2267" s="10">
        <f>S2267*(0.0179*(15^3))+T2267*(0.0179*(25^3))+U2267*(0.0179*(35^3))</f>
        <v>279.6875</v>
      </c>
    </row>
    <row r="2268" spans="1:41" ht="12.75" customHeight="1">
      <c r="A2268" s="6">
        <v>167</v>
      </c>
      <c r="B2268" s="6">
        <v>9</v>
      </c>
      <c r="C2268" s="6">
        <v>2</v>
      </c>
      <c r="D2268" s="5">
        <v>39503</v>
      </c>
      <c r="E2268" s="6" t="s">
        <v>73</v>
      </c>
      <c r="F2268" s="4" t="s">
        <v>131</v>
      </c>
      <c r="G2268" s="11" t="s">
        <v>132</v>
      </c>
      <c r="H2268" s="6" t="s">
        <v>75</v>
      </c>
      <c r="I2268" s="6" t="s">
        <v>151</v>
      </c>
      <c r="J2268" s="6" t="s">
        <v>110</v>
      </c>
      <c r="K2268" s="6">
        <v>3</v>
      </c>
      <c r="L2268" s="4" t="str">
        <f t="shared" si="140"/>
        <v>0-5</v>
      </c>
      <c r="M2268" s="6" t="s">
        <v>42</v>
      </c>
      <c r="N2268" s="6">
        <v>8</v>
      </c>
      <c r="O2268" s="4" t="s">
        <v>52</v>
      </c>
      <c r="P2268" s="6" t="s">
        <v>46</v>
      </c>
      <c r="S2268" s="15">
        <v>15</v>
      </c>
      <c r="AE2268" s="4">
        <f t="shared" si="141"/>
        <v>15</v>
      </c>
      <c r="AF2268" s="8">
        <f t="shared" si="142"/>
        <v>15</v>
      </c>
      <c r="AG2268" s="8">
        <v>375.03</v>
      </c>
      <c r="AH2268" s="4">
        <f t="shared" si="143"/>
        <v>0.375</v>
      </c>
      <c r="AI2268" s="4">
        <f t="shared" si="143"/>
        <v>9.37575</v>
      </c>
      <c r="AK2268" s="10">
        <f>Q2268*(0.01*(((2.5-1.82)/1.15)^3.208))+R2268*(0.01*(((7.5-1.82)/1.15)^3.208))+S2268*(0.01*(((15-1.82)/1.15)^3.208))+T2268*(0.01*(((25-1.82)/1.15)^3.208))</f>
        <v>375.02586662009935</v>
      </c>
    </row>
    <row r="2269" spans="1:41" ht="12.75" customHeight="1">
      <c r="A2269" s="6">
        <v>167</v>
      </c>
      <c r="B2269" s="6">
        <v>9</v>
      </c>
      <c r="C2269" s="6">
        <v>2</v>
      </c>
      <c r="D2269" s="5">
        <v>39503</v>
      </c>
      <c r="E2269" s="6" t="s">
        <v>73</v>
      </c>
      <c r="F2269" s="4" t="s">
        <v>131</v>
      </c>
      <c r="G2269" s="11" t="s">
        <v>132</v>
      </c>
      <c r="H2269" s="6" t="s">
        <v>75</v>
      </c>
      <c r="I2269" s="6" t="s">
        <v>151</v>
      </c>
      <c r="J2269" s="6" t="s">
        <v>110</v>
      </c>
      <c r="K2269" s="6">
        <v>3</v>
      </c>
      <c r="L2269" s="4" t="str">
        <f t="shared" si="140"/>
        <v>0-5</v>
      </c>
      <c r="M2269" s="6" t="s">
        <v>42</v>
      </c>
      <c r="N2269" s="6">
        <v>9</v>
      </c>
      <c r="O2269" s="4" t="s">
        <v>95</v>
      </c>
      <c r="P2269" s="6" t="s">
        <v>56</v>
      </c>
      <c r="T2269" s="7">
        <v>3</v>
      </c>
      <c r="AE2269" s="4">
        <f t="shared" si="141"/>
        <v>25</v>
      </c>
      <c r="AF2269" s="8">
        <f t="shared" si="142"/>
        <v>3</v>
      </c>
      <c r="AG2269" s="8">
        <v>928.94</v>
      </c>
      <c r="AH2269" s="4">
        <f t="shared" si="143"/>
        <v>7.4999999999999997E-2</v>
      </c>
      <c r="AI2269" s="4">
        <f t="shared" si="143"/>
        <v>23.223500000000001</v>
      </c>
      <c r="AK2269" s="10">
        <f>S2269*(0.0204*(15^2.991))+T2269*(0.0204*(25^2.991))+U2269*(0.0204*(35^2.991))</f>
        <v>928.94497129583317</v>
      </c>
    </row>
    <row r="2270" spans="1:41" ht="12.75" customHeight="1">
      <c r="A2270" s="6">
        <v>167</v>
      </c>
      <c r="B2270" s="6">
        <v>9</v>
      </c>
      <c r="C2270" s="6">
        <v>2</v>
      </c>
      <c r="D2270" s="5">
        <v>39503</v>
      </c>
      <c r="E2270" s="6" t="s">
        <v>73</v>
      </c>
      <c r="F2270" s="4" t="s">
        <v>131</v>
      </c>
      <c r="G2270" s="11" t="s">
        <v>132</v>
      </c>
      <c r="H2270" s="6" t="s">
        <v>75</v>
      </c>
      <c r="I2270" s="6" t="s">
        <v>151</v>
      </c>
      <c r="J2270" s="6" t="s">
        <v>110</v>
      </c>
      <c r="K2270" s="6">
        <v>3</v>
      </c>
      <c r="L2270" s="4" t="str">
        <f t="shared" si="140"/>
        <v>0-5</v>
      </c>
      <c r="M2270" s="6" t="s">
        <v>42</v>
      </c>
      <c r="N2270" s="6">
        <v>10</v>
      </c>
      <c r="O2270" s="12" t="s">
        <v>55</v>
      </c>
      <c r="P2270" s="6" t="s">
        <v>56</v>
      </c>
      <c r="Q2270" s="7">
        <v>1</v>
      </c>
      <c r="AE2270" s="4">
        <f t="shared" si="141"/>
        <v>2.5</v>
      </c>
      <c r="AF2270" s="8">
        <f t="shared" si="142"/>
        <v>1</v>
      </c>
      <c r="AG2270" s="8">
        <v>0.17</v>
      </c>
      <c r="AH2270" s="4">
        <f t="shared" si="143"/>
        <v>2.5000000000000001E-2</v>
      </c>
      <c r="AI2270" s="4">
        <f t="shared" si="143"/>
        <v>4.2500000000000003E-3</v>
      </c>
      <c r="AK2270" s="10">
        <f>Q2270*(0.0109*(2.5^3.0249))+R2270*(0.0109*(7.5^3.0249))</f>
        <v>0.17424295598865394</v>
      </c>
    </row>
    <row r="2271" spans="1:41" ht="12.75" customHeight="1">
      <c r="A2271" s="6">
        <v>167</v>
      </c>
      <c r="B2271" s="6">
        <v>9</v>
      </c>
      <c r="C2271" s="6">
        <v>2</v>
      </c>
      <c r="D2271" s="5">
        <v>39503</v>
      </c>
      <c r="E2271" s="6" t="s">
        <v>73</v>
      </c>
      <c r="F2271" s="4" t="s">
        <v>131</v>
      </c>
      <c r="G2271" s="11" t="s">
        <v>132</v>
      </c>
      <c r="H2271" s="6" t="s">
        <v>75</v>
      </c>
      <c r="I2271" s="6" t="s">
        <v>151</v>
      </c>
      <c r="J2271" s="6" t="s">
        <v>110</v>
      </c>
      <c r="K2271" s="6">
        <v>3</v>
      </c>
      <c r="L2271" s="4" t="str">
        <f t="shared" si="140"/>
        <v>0-5</v>
      </c>
      <c r="M2271" s="6" t="s">
        <v>42</v>
      </c>
      <c r="N2271" s="6">
        <v>11</v>
      </c>
      <c r="O2271" s="12" t="s">
        <v>71</v>
      </c>
      <c r="P2271" s="6" t="s">
        <v>46</v>
      </c>
      <c r="Q2271" s="7">
        <v>8</v>
      </c>
      <c r="AE2271" s="4">
        <f t="shared" si="141"/>
        <v>2.5</v>
      </c>
      <c r="AF2271" s="8">
        <f t="shared" si="142"/>
        <v>8</v>
      </c>
      <c r="AG2271" s="8">
        <v>1.1100000000000001</v>
      </c>
      <c r="AH2271" s="4">
        <f t="shared" si="143"/>
        <v>0.2</v>
      </c>
      <c r="AI2271" s="4">
        <f t="shared" si="143"/>
        <v>2.7750000000000004E-2</v>
      </c>
      <c r="AK2271" s="10">
        <f>Q2271*(0.0089*(2.5^3))+R2271*(0.0089*(7.5^3))</f>
        <v>1.1125</v>
      </c>
    </row>
    <row r="2272" spans="1:41" ht="12.75" customHeight="1">
      <c r="A2272" s="6">
        <v>167</v>
      </c>
      <c r="B2272" s="6">
        <v>9</v>
      </c>
      <c r="C2272" s="6">
        <v>2</v>
      </c>
      <c r="D2272" s="14">
        <v>39503</v>
      </c>
      <c r="E2272" s="6" t="s">
        <v>73</v>
      </c>
      <c r="F2272" s="12" t="s">
        <v>131</v>
      </c>
      <c r="G2272" s="11" t="s">
        <v>132</v>
      </c>
      <c r="H2272" s="6" t="s">
        <v>75</v>
      </c>
      <c r="I2272" s="6" t="s">
        <v>151</v>
      </c>
      <c r="J2272" s="6" t="s">
        <v>110</v>
      </c>
      <c r="K2272" s="6">
        <v>3</v>
      </c>
      <c r="L2272" s="12" t="str">
        <f t="shared" si="140"/>
        <v>0-5</v>
      </c>
      <c r="M2272" s="6" t="s">
        <v>42</v>
      </c>
      <c r="N2272" s="6">
        <v>12</v>
      </c>
      <c r="O2272" s="12" t="s">
        <v>117</v>
      </c>
      <c r="P2272" s="6" t="s">
        <v>46</v>
      </c>
      <c r="Q2272" s="15">
        <v>2</v>
      </c>
      <c r="R2272" s="15"/>
      <c r="S2272" s="15"/>
      <c r="T2272" s="15"/>
      <c r="U2272" s="15"/>
      <c r="V2272" s="15"/>
      <c r="W2272" s="15"/>
      <c r="X2272" s="15"/>
      <c r="Y2272" s="15"/>
      <c r="Z2272" s="15"/>
      <c r="AA2272" s="15"/>
      <c r="AB2272" s="15"/>
      <c r="AC2272" s="15"/>
      <c r="AD2272" s="15"/>
      <c r="AE2272" s="12">
        <f t="shared" si="141"/>
        <v>2.5</v>
      </c>
      <c r="AF2272" s="16">
        <f t="shared" si="142"/>
        <v>2</v>
      </c>
      <c r="AG2272" s="16">
        <v>0.36</v>
      </c>
      <c r="AH2272" s="12">
        <f t="shared" si="143"/>
        <v>0.05</v>
      </c>
      <c r="AI2272" s="4">
        <f t="shared" si="143"/>
        <v>8.9999999999999993E-3</v>
      </c>
      <c r="AJ2272" s="12"/>
      <c r="AK2272" s="10">
        <f>Q2272*(0.0122*(2.5^2.95))+R2272*(0.0122*(7.5^2.95))</f>
        <v>0.36417728338182365</v>
      </c>
    </row>
    <row r="2273" spans="1:41" ht="12.75" customHeight="1">
      <c r="A2273" s="6">
        <v>168</v>
      </c>
      <c r="B2273" s="6">
        <v>9</v>
      </c>
      <c r="C2273" s="6">
        <v>2</v>
      </c>
      <c r="D2273" s="5">
        <v>39503</v>
      </c>
      <c r="E2273" s="6" t="s">
        <v>73</v>
      </c>
      <c r="F2273" s="4" t="s">
        <v>131</v>
      </c>
      <c r="G2273" s="11" t="s">
        <v>132</v>
      </c>
      <c r="H2273" s="6" t="s">
        <v>75</v>
      </c>
      <c r="I2273" s="6" t="s">
        <v>93</v>
      </c>
      <c r="J2273" s="6" t="s">
        <v>110</v>
      </c>
      <c r="K2273" s="6">
        <v>10</v>
      </c>
      <c r="L2273" s="4" t="str">
        <f t="shared" si="140"/>
        <v>5-10</v>
      </c>
      <c r="M2273" s="6" t="s">
        <v>76</v>
      </c>
      <c r="N2273" s="6">
        <v>1</v>
      </c>
      <c r="O2273" s="12" t="s">
        <v>138</v>
      </c>
      <c r="P2273" s="12" t="s">
        <v>81</v>
      </c>
      <c r="S2273" s="7">
        <v>2</v>
      </c>
      <c r="AE2273" s="4">
        <f t="shared" si="141"/>
        <v>15</v>
      </c>
      <c r="AF2273" s="8">
        <f t="shared" si="142"/>
        <v>2</v>
      </c>
      <c r="AG2273" s="8">
        <v>97.98</v>
      </c>
      <c r="AH2273" s="4">
        <f t="shared" si="143"/>
        <v>0.05</v>
      </c>
      <c r="AI2273" s="4">
        <f t="shared" si="143"/>
        <v>2.4495</v>
      </c>
      <c r="AK2273" s="10">
        <f>Q2273*(0.0139*(2.5^3.016))+R2273*(0.0139*(7.5^3.016))+S2273*(0.0139*(15^3.016))+T2273*(0.0139*(25^3.016))+U2273*(0.0139*(35^3.016))</f>
        <v>97.979683723842371</v>
      </c>
    </row>
    <row r="2274" spans="1:41" ht="12.75" customHeight="1">
      <c r="A2274" s="6">
        <v>168</v>
      </c>
      <c r="B2274" s="6">
        <v>9</v>
      </c>
      <c r="C2274" s="6">
        <v>2</v>
      </c>
      <c r="D2274" s="5">
        <v>39503</v>
      </c>
      <c r="E2274" s="6" t="s">
        <v>73</v>
      </c>
      <c r="F2274" s="4" t="s">
        <v>131</v>
      </c>
      <c r="G2274" s="11" t="s">
        <v>132</v>
      </c>
      <c r="H2274" s="6" t="s">
        <v>75</v>
      </c>
      <c r="I2274" s="6" t="s">
        <v>93</v>
      </c>
      <c r="J2274" s="6" t="s">
        <v>110</v>
      </c>
      <c r="K2274" s="6">
        <v>10</v>
      </c>
      <c r="L2274" s="4" t="str">
        <f t="shared" si="140"/>
        <v>5-10</v>
      </c>
      <c r="M2274" s="6" t="s">
        <v>76</v>
      </c>
      <c r="N2274" s="6">
        <v>2</v>
      </c>
      <c r="O2274" s="4" t="s">
        <v>49</v>
      </c>
      <c r="P2274" s="6" t="s">
        <v>46</v>
      </c>
      <c r="R2274" s="7">
        <v>2</v>
      </c>
      <c r="AE2274" s="4">
        <f t="shared" si="141"/>
        <v>7.5</v>
      </c>
      <c r="AF2274" s="8">
        <f t="shared" si="142"/>
        <v>2</v>
      </c>
      <c r="AG2274" s="8">
        <v>12.18</v>
      </c>
      <c r="AH2274" s="4">
        <f t="shared" si="143"/>
        <v>0.05</v>
      </c>
      <c r="AI2274" s="4">
        <f t="shared" si="143"/>
        <v>0.30449999999999999</v>
      </c>
      <c r="AK2274" s="10">
        <f>Q2274*(0.007*(2.5^3.39))+R2274*(0.0126*(7.5^3.0673))+S2274*(0.0126*(15^3.0673))+T2274*(0.0126*(25^3.0673))+U2274*(0.0126*(35^3.0673))</f>
        <v>12.175195793543107</v>
      </c>
    </row>
    <row r="2275" spans="1:41" ht="12.75" customHeight="1">
      <c r="A2275" s="6">
        <v>168</v>
      </c>
      <c r="B2275" s="6">
        <v>9</v>
      </c>
      <c r="C2275" s="6">
        <v>2</v>
      </c>
      <c r="D2275" s="5">
        <v>39503</v>
      </c>
      <c r="E2275" s="6" t="s">
        <v>73</v>
      </c>
      <c r="F2275" s="4" t="s">
        <v>131</v>
      </c>
      <c r="G2275" s="11" t="s">
        <v>132</v>
      </c>
      <c r="H2275" s="6" t="s">
        <v>75</v>
      </c>
      <c r="I2275" s="6" t="s">
        <v>93</v>
      </c>
      <c r="J2275" s="6" t="s">
        <v>110</v>
      </c>
      <c r="K2275" s="6">
        <v>10</v>
      </c>
      <c r="L2275" s="4" t="str">
        <f t="shared" si="140"/>
        <v>5-10</v>
      </c>
      <c r="M2275" s="6" t="s">
        <v>76</v>
      </c>
      <c r="N2275" s="6">
        <v>3</v>
      </c>
      <c r="O2275" s="4" t="s">
        <v>59</v>
      </c>
      <c r="P2275" s="6" t="s">
        <v>46</v>
      </c>
      <c r="R2275" s="7">
        <v>8</v>
      </c>
      <c r="S2275" s="7">
        <v>10</v>
      </c>
      <c r="AE2275" s="4">
        <f t="shared" si="141"/>
        <v>11.7</v>
      </c>
      <c r="AF2275" s="8">
        <f t="shared" si="142"/>
        <v>18</v>
      </c>
      <c r="AG2275" s="8">
        <v>415.53</v>
      </c>
      <c r="AH2275" s="4">
        <f t="shared" si="143"/>
        <v>0.45</v>
      </c>
      <c r="AI2275" s="4">
        <f t="shared" si="143"/>
        <v>10.388249999999999</v>
      </c>
      <c r="AK2275" s="10">
        <f>Q2275*(0.0093*(2.5^3.07))+R2275*(0.0093*(7.5^3.07))+S2275*(0.0093*(15^3.07))+T2275*(0.0126*(25^3.0673))</f>
        <v>415.52948682771904</v>
      </c>
    </row>
    <row r="2276" spans="1:41" s="13" customFormat="1" ht="12.75" customHeight="1">
      <c r="A2276" s="6">
        <v>168</v>
      </c>
      <c r="B2276" s="6">
        <v>9</v>
      </c>
      <c r="C2276" s="6">
        <v>2</v>
      </c>
      <c r="D2276" s="5">
        <v>39503</v>
      </c>
      <c r="E2276" s="6" t="s">
        <v>73</v>
      </c>
      <c r="F2276" s="4" t="s">
        <v>131</v>
      </c>
      <c r="G2276" s="11" t="s">
        <v>132</v>
      </c>
      <c r="H2276" s="6" t="s">
        <v>75</v>
      </c>
      <c r="I2276" s="6" t="s">
        <v>93</v>
      </c>
      <c r="J2276" s="6" t="s">
        <v>110</v>
      </c>
      <c r="K2276" s="6">
        <v>10</v>
      </c>
      <c r="L2276" s="4" t="str">
        <f t="shared" si="140"/>
        <v>5-10</v>
      </c>
      <c r="M2276" s="6" t="s">
        <v>76</v>
      </c>
      <c r="N2276" s="6">
        <v>4</v>
      </c>
      <c r="O2276" s="12" t="s">
        <v>116</v>
      </c>
      <c r="P2276" s="6" t="s">
        <v>84</v>
      </c>
      <c r="Q2276" s="7"/>
      <c r="R2276" s="7">
        <v>3</v>
      </c>
      <c r="S2276" s="7"/>
      <c r="T2276" s="7"/>
      <c r="U2276" s="7"/>
      <c r="V2276" s="7"/>
      <c r="W2276" s="7"/>
      <c r="X2276" s="7"/>
      <c r="Y2276" s="7"/>
      <c r="Z2276" s="7"/>
      <c r="AA2276" s="7"/>
      <c r="AB2276" s="7"/>
      <c r="AC2276" s="7"/>
      <c r="AD2276" s="7"/>
      <c r="AE2276" s="4">
        <f t="shared" si="141"/>
        <v>7.5</v>
      </c>
      <c r="AF2276" s="8">
        <f t="shared" si="142"/>
        <v>3</v>
      </c>
      <c r="AG2276" s="8">
        <v>25.66</v>
      </c>
      <c r="AH2276" s="4">
        <f t="shared" si="143"/>
        <v>7.4999999999999997E-2</v>
      </c>
      <c r="AI2276" s="4">
        <f t="shared" si="143"/>
        <v>0.64149999999999996</v>
      </c>
      <c r="AJ2276" s="4"/>
      <c r="AK2276" s="10">
        <f>Q2276*(0.0156*(2.5^3.13))+R2276*(0.0156*(7.5^3.13))</f>
        <v>25.655920873115704</v>
      </c>
    </row>
    <row r="2277" spans="1:41" s="9" customFormat="1" ht="12.75" customHeight="1">
      <c r="A2277" s="6">
        <v>168</v>
      </c>
      <c r="B2277" s="6">
        <v>9</v>
      </c>
      <c r="C2277" s="6">
        <v>2</v>
      </c>
      <c r="D2277" s="5">
        <v>39503</v>
      </c>
      <c r="E2277" s="6" t="s">
        <v>73</v>
      </c>
      <c r="F2277" s="4" t="s">
        <v>131</v>
      </c>
      <c r="G2277" s="11" t="s">
        <v>132</v>
      </c>
      <c r="H2277" s="6" t="s">
        <v>75</v>
      </c>
      <c r="I2277" s="6" t="s">
        <v>93</v>
      </c>
      <c r="J2277" s="6" t="s">
        <v>110</v>
      </c>
      <c r="K2277" s="6">
        <v>10</v>
      </c>
      <c r="L2277" s="4" t="str">
        <f t="shared" si="140"/>
        <v>5-10</v>
      </c>
      <c r="M2277" s="6" t="s">
        <v>76</v>
      </c>
      <c r="N2277" s="6">
        <v>5</v>
      </c>
      <c r="O2277" s="4" t="s">
        <v>60</v>
      </c>
      <c r="P2277" s="12" t="s">
        <v>48</v>
      </c>
      <c r="Q2277" s="7"/>
      <c r="R2277" s="7"/>
      <c r="S2277" s="7">
        <v>1</v>
      </c>
      <c r="T2277" s="7"/>
      <c r="U2277" s="7"/>
      <c r="V2277" s="7"/>
      <c r="W2277" s="7"/>
      <c r="X2277" s="7"/>
      <c r="Y2277" s="7"/>
      <c r="Z2277" s="7"/>
      <c r="AA2277" s="7"/>
      <c r="AB2277" s="7"/>
      <c r="AC2277" s="7"/>
      <c r="AD2277" s="7"/>
      <c r="AE2277" s="4">
        <f t="shared" si="141"/>
        <v>15</v>
      </c>
      <c r="AF2277" s="8">
        <f t="shared" si="142"/>
        <v>1</v>
      </c>
      <c r="AG2277" s="8">
        <v>53.16</v>
      </c>
      <c r="AH2277" s="4">
        <f t="shared" si="143"/>
        <v>2.5000000000000001E-2</v>
      </c>
      <c r="AI2277" s="4">
        <f t="shared" si="143"/>
        <v>1.329</v>
      </c>
      <c r="AJ2277" s="4"/>
      <c r="AK2277" s="10">
        <f>Q2277*(0.0197*(2.5^2.9174))+R2277*(0.0197*(7.5^2.9174))+S2277*(0.0197*(15^2.9174))</f>
        <v>53.161210977985242</v>
      </c>
      <c r="AL2277" s="4"/>
      <c r="AM2277" s="4"/>
      <c r="AN2277" s="4"/>
      <c r="AO2277" s="4"/>
    </row>
    <row r="2278" spans="1:41" ht="12.75" customHeight="1">
      <c r="A2278" s="6">
        <v>168</v>
      </c>
      <c r="B2278" s="6">
        <v>9</v>
      </c>
      <c r="C2278" s="6">
        <v>2</v>
      </c>
      <c r="D2278" s="5">
        <v>39503</v>
      </c>
      <c r="E2278" s="6" t="s">
        <v>73</v>
      </c>
      <c r="F2278" s="4" t="s">
        <v>131</v>
      </c>
      <c r="G2278" s="11" t="s">
        <v>132</v>
      </c>
      <c r="H2278" s="6" t="s">
        <v>75</v>
      </c>
      <c r="I2278" s="6" t="s">
        <v>93</v>
      </c>
      <c r="J2278" s="6" t="s">
        <v>110</v>
      </c>
      <c r="K2278" s="6">
        <v>10</v>
      </c>
      <c r="L2278" s="4" t="str">
        <f t="shared" si="140"/>
        <v>5-10</v>
      </c>
      <c r="M2278" s="6" t="s">
        <v>76</v>
      </c>
      <c r="N2278" s="6">
        <v>6</v>
      </c>
      <c r="O2278" s="12" t="s">
        <v>135</v>
      </c>
      <c r="P2278" s="6" t="s">
        <v>46</v>
      </c>
      <c r="R2278" s="15">
        <v>1</v>
      </c>
      <c r="S2278" s="15">
        <v>2</v>
      </c>
      <c r="AE2278" s="4">
        <f t="shared" si="141"/>
        <v>12.5</v>
      </c>
      <c r="AF2278" s="8">
        <f t="shared" si="142"/>
        <v>3</v>
      </c>
      <c r="AG2278" s="8">
        <v>108.14</v>
      </c>
      <c r="AH2278" s="4">
        <f t="shared" si="143"/>
        <v>7.4999999999999997E-2</v>
      </c>
      <c r="AI2278" s="4">
        <f t="shared" si="143"/>
        <v>2.7035</v>
      </c>
      <c r="AK2278" s="10">
        <f>Q2278*(0.0126*(2.5^3.0673))+R2278*(0.0126*(7.5^3.0673))+S2278*(0.0126*(15^3.0673))</f>
        <v>108.14047657603831</v>
      </c>
    </row>
    <row r="2279" spans="1:41" ht="12.75" customHeight="1">
      <c r="A2279" s="6">
        <v>168</v>
      </c>
      <c r="B2279" s="6">
        <v>9</v>
      </c>
      <c r="C2279" s="6">
        <v>2</v>
      </c>
      <c r="D2279" s="5">
        <v>39503</v>
      </c>
      <c r="E2279" s="6" t="s">
        <v>73</v>
      </c>
      <c r="F2279" s="4" t="s">
        <v>131</v>
      </c>
      <c r="G2279" s="11" t="s">
        <v>132</v>
      </c>
      <c r="H2279" s="6" t="s">
        <v>75</v>
      </c>
      <c r="I2279" s="6" t="s">
        <v>93</v>
      </c>
      <c r="J2279" s="6" t="s">
        <v>110</v>
      </c>
      <c r="K2279" s="6">
        <v>10</v>
      </c>
      <c r="L2279" s="4" t="str">
        <f t="shared" si="140"/>
        <v>5-10</v>
      </c>
      <c r="M2279" s="6" t="s">
        <v>76</v>
      </c>
      <c r="N2279" s="6">
        <v>7</v>
      </c>
      <c r="O2279" s="4" t="s">
        <v>83</v>
      </c>
      <c r="P2279" s="6" t="s">
        <v>84</v>
      </c>
      <c r="R2279" s="15">
        <v>7</v>
      </c>
      <c r="AE2279" s="4">
        <f t="shared" si="141"/>
        <v>7.5</v>
      </c>
      <c r="AF2279" s="8">
        <f t="shared" si="142"/>
        <v>7</v>
      </c>
      <c r="AG2279" s="8">
        <v>86.13</v>
      </c>
      <c r="AH2279" s="4">
        <f t="shared" si="143"/>
        <v>0.17499999999999999</v>
      </c>
      <c r="AI2279" s="4">
        <f t="shared" si="143"/>
        <v>2.1532499999999999</v>
      </c>
      <c r="AK2279" s="10">
        <f>Q2279*(0.0349*(2.5^2.9109))+R2279*(0.0349*(7.5^2.9109))+S2279*(0.0349*(15^2.9109))</f>
        <v>86.126995749880962</v>
      </c>
    </row>
    <row r="2280" spans="1:41" ht="12.75" customHeight="1">
      <c r="A2280" s="6">
        <v>168</v>
      </c>
      <c r="B2280" s="6">
        <v>9</v>
      </c>
      <c r="C2280" s="6">
        <v>2</v>
      </c>
      <c r="D2280" s="5">
        <v>39503</v>
      </c>
      <c r="E2280" s="6" t="s">
        <v>73</v>
      </c>
      <c r="F2280" s="4" t="s">
        <v>131</v>
      </c>
      <c r="G2280" s="11" t="s">
        <v>132</v>
      </c>
      <c r="H2280" s="6" t="s">
        <v>75</v>
      </c>
      <c r="I2280" s="6" t="s">
        <v>93</v>
      </c>
      <c r="J2280" s="6" t="s">
        <v>110</v>
      </c>
      <c r="K2280" s="6">
        <v>10</v>
      </c>
      <c r="L2280" s="4" t="str">
        <f t="shared" si="140"/>
        <v>5-10</v>
      </c>
      <c r="M2280" s="6" t="s">
        <v>76</v>
      </c>
      <c r="N2280" s="6">
        <v>8</v>
      </c>
      <c r="O2280" s="4" t="s">
        <v>96</v>
      </c>
      <c r="P2280" s="6" t="s">
        <v>84</v>
      </c>
      <c r="R2280" s="15">
        <v>1</v>
      </c>
      <c r="S2280" s="15">
        <v>2</v>
      </c>
      <c r="AE2280" s="4">
        <f t="shared" si="141"/>
        <v>12.5</v>
      </c>
      <c r="AF2280" s="8">
        <f t="shared" si="142"/>
        <v>3</v>
      </c>
      <c r="AG2280" s="8">
        <v>124.41</v>
      </c>
      <c r="AH2280" s="4">
        <f t="shared" si="143"/>
        <v>7.4999999999999997E-2</v>
      </c>
      <c r="AI2280" s="4">
        <f t="shared" si="143"/>
        <v>3.1102499999999997</v>
      </c>
      <c r="AK2280" s="10">
        <f>Q2280*(0.0193*(2.5^2.96))+R2280*(0.0193*(7.5^2.96))+S2280*(0.0193*(15^2.96))</f>
        <v>124.41249322678311</v>
      </c>
    </row>
    <row r="2281" spans="1:41" ht="12.75" customHeight="1">
      <c r="A2281" s="6">
        <v>168</v>
      </c>
      <c r="B2281" s="6">
        <v>9</v>
      </c>
      <c r="C2281" s="6">
        <v>2</v>
      </c>
      <c r="D2281" s="5">
        <v>39503</v>
      </c>
      <c r="E2281" s="6" t="s">
        <v>73</v>
      </c>
      <c r="F2281" s="4" t="s">
        <v>131</v>
      </c>
      <c r="G2281" s="11" t="s">
        <v>132</v>
      </c>
      <c r="H2281" s="6" t="s">
        <v>75</v>
      </c>
      <c r="I2281" s="6" t="s">
        <v>93</v>
      </c>
      <c r="J2281" s="6" t="s">
        <v>110</v>
      </c>
      <c r="K2281" s="6">
        <v>10</v>
      </c>
      <c r="L2281" s="4" t="str">
        <f t="shared" si="140"/>
        <v>5-10</v>
      </c>
      <c r="M2281" s="6" t="s">
        <v>76</v>
      </c>
      <c r="N2281" s="6">
        <v>9</v>
      </c>
      <c r="O2281" s="4" t="s">
        <v>95</v>
      </c>
      <c r="P2281" s="6" t="s">
        <v>56</v>
      </c>
      <c r="T2281" s="7">
        <v>2</v>
      </c>
      <c r="AE2281" s="4">
        <f t="shared" si="141"/>
        <v>25</v>
      </c>
      <c r="AF2281" s="8">
        <f t="shared" si="142"/>
        <v>2</v>
      </c>
      <c r="AG2281" s="8">
        <v>619.29999999999995</v>
      </c>
      <c r="AH2281" s="4">
        <f t="shared" si="143"/>
        <v>0.05</v>
      </c>
      <c r="AI2281" s="4">
        <f t="shared" si="143"/>
        <v>15.482499999999998</v>
      </c>
      <c r="AK2281" s="10">
        <f>S2281*(0.0204*(15^2.991))+T2281*(0.0204*(25^2.991))+U2281*(0.0204*(35^2.991))</f>
        <v>619.29664753055545</v>
      </c>
    </row>
    <row r="2282" spans="1:41" ht="12.75" customHeight="1">
      <c r="A2282" s="6">
        <v>168</v>
      </c>
      <c r="B2282" s="6">
        <v>9</v>
      </c>
      <c r="C2282" s="6">
        <v>2</v>
      </c>
      <c r="D2282" s="5">
        <v>39503</v>
      </c>
      <c r="E2282" s="6" t="s">
        <v>73</v>
      </c>
      <c r="F2282" s="4" t="s">
        <v>131</v>
      </c>
      <c r="G2282" s="11" t="s">
        <v>132</v>
      </c>
      <c r="H2282" s="6" t="s">
        <v>75</v>
      </c>
      <c r="I2282" s="6" t="s">
        <v>93</v>
      </c>
      <c r="J2282" s="6" t="s">
        <v>110</v>
      </c>
      <c r="K2282" s="6">
        <v>10</v>
      </c>
      <c r="L2282" s="4" t="str">
        <f t="shared" si="140"/>
        <v>5-10</v>
      </c>
      <c r="M2282" s="6" t="s">
        <v>76</v>
      </c>
      <c r="N2282" s="6">
        <v>10</v>
      </c>
      <c r="O2282" s="4" t="s">
        <v>51</v>
      </c>
      <c r="P2282" s="6" t="s">
        <v>48</v>
      </c>
      <c r="T2282" s="7">
        <v>1</v>
      </c>
      <c r="AE2282" s="4">
        <f t="shared" si="141"/>
        <v>25</v>
      </c>
      <c r="AF2282" s="8">
        <f t="shared" si="142"/>
        <v>1</v>
      </c>
      <c r="AG2282" s="8">
        <v>381.64</v>
      </c>
      <c r="AH2282" s="4">
        <f t="shared" si="143"/>
        <v>2.5000000000000001E-2</v>
      </c>
      <c r="AI2282" s="4">
        <f t="shared" si="143"/>
        <v>9.5410000000000004</v>
      </c>
      <c r="AK2282" s="10">
        <f>Q2282*(0.0337*(2.5^2.9))+R2282*(0.0337*(7.5^2.9))+S2282*(0.0337*(15^2.9))+T2282*(0.0337*(25^2.9))+U2282*(0.0337*(35^2.9))</f>
        <v>381.64179165528623</v>
      </c>
    </row>
    <row r="2283" spans="1:41" ht="12.75" customHeight="1">
      <c r="A2283" s="6">
        <v>168</v>
      </c>
      <c r="B2283" s="6">
        <v>9</v>
      </c>
      <c r="C2283" s="6">
        <v>2</v>
      </c>
      <c r="D2283" s="5">
        <v>39503</v>
      </c>
      <c r="E2283" s="6" t="s">
        <v>73</v>
      </c>
      <c r="F2283" s="4" t="s">
        <v>131</v>
      </c>
      <c r="G2283" s="11" t="s">
        <v>132</v>
      </c>
      <c r="H2283" s="6" t="s">
        <v>75</v>
      </c>
      <c r="I2283" s="6" t="s">
        <v>93</v>
      </c>
      <c r="J2283" s="6" t="s">
        <v>110</v>
      </c>
      <c r="K2283" s="6">
        <v>10</v>
      </c>
      <c r="L2283" s="4" t="str">
        <f t="shared" si="140"/>
        <v>5-10</v>
      </c>
      <c r="M2283" s="6" t="s">
        <v>76</v>
      </c>
      <c r="N2283" s="6">
        <v>11</v>
      </c>
      <c r="O2283" s="4" t="s">
        <v>77</v>
      </c>
      <c r="P2283" s="6" t="s">
        <v>48</v>
      </c>
      <c r="T2283" s="7">
        <v>1</v>
      </c>
      <c r="AE2283" s="4">
        <f t="shared" si="141"/>
        <v>25</v>
      </c>
      <c r="AF2283" s="8">
        <f t="shared" si="142"/>
        <v>1</v>
      </c>
      <c r="AG2283" s="8">
        <v>423.41</v>
      </c>
      <c r="AH2283" s="4">
        <f t="shared" si="143"/>
        <v>2.5000000000000001E-2</v>
      </c>
      <c r="AI2283" s="4">
        <f t="shared" si="143"/>
        <v>10.58525</v>
      </c>
      <c r="AK2283" s="10">
        <f>R2283*(0.0428*(7.5^2.858))+S2283*(0.0428*(15^2.858))+T2283*(0.0428*(25^2.858))+U2283*(0.0428*(35^2.858))</f>
        <v>423.40532317837847</v>
      </c>
    </row>
    <row r="2284" spans="1:41" ht="12.75" customHeight="1">
      <c r="A2284" s="6">
        <v>168</v>
      </c>
      <c r="B2284" s="6">
        <v>9</v>
      </c>
      <c r="C2284" s="6">
        <v>2</v>
      </c>
      <c r="D2284" s="5">
        <v>39503</v>
      </c>
      <c r="E2284" s="6" t="s">
        <v>73</v>
      </c>
      <c r="F2284" s="4" t="s">
        <v>131</v>
      </c>
      <c r="G2284" s="11" t="s">
        <v>132</v>
      </c>
      <c r="H2284" s="6" t="s">
        <v>75</v>
      </c>
      <c r="I2284" s="6" t="s">
        <v>93</v>
      </c>
      <c r="J2284" s="6" t="s">
        <v>110</v>
      </c>
      <c r="K2284" s="6">
        <v>10</v>
      </c>
      <c r="L2284" s="4" t="str">
        <f t="shared" si="140"/>
        <v>5-10</v>
      </c>
      <c r="M2284" s="6" t="s">
        <v>76</v>
      </c>
      <c r="N2284" s="6">
        <v>12</v>
      </c>
      <c r="O2284" s="4" t="s">
        <v>68</v>
      </c>
      <c r="P2284" s="6" t="s">
        <v>46</v>
      </c>
      <c r="S2284" s="7">
        <v>1</v>
      </c>
      <c r="T2284" s="15">
        <v>2</v>
      </c>
      <c r="AE2284" s="4">
        <f t="shared" si="141"/>
        <v>21.7</v>
      </c>
      <c r="AF2284" s="8">
        <f t="shared" si="142"/>
        <v>3</v>
      </c>
      <c r="AG2284" s="8">
        <v>354.92</v>
      </c>
      <c r="AH2284" s="4">
        <f t="shared" si="143"/>
        <v>7.4999999999999997E-2</v>
      </c>
      <c r="AI2284" s="4">
        <f t="shared" si="143"/>
        <v>8.8730000000000011</v>
      </c>
      <c r="AK2284" s="10">
        <f>Q2284*(0.0208*((2.5/1.21)^3))+R2284*(0.0208*((7.5/1.21)^3))+S2284*(0.0208*((15/1.21)^3))+T2284*(0.0079*(25^3.076))+U2284*(0.0079*(35^3.076))</f>
        <v>354.92358905429472</v>
      </c>
    </row>
    <row r="2285" spans="1:41" ht="12.75" customHeight="1">
      <c r="A2285" s="6">
        <v>168</v>
      </c>
      <c r="B2285" s="6">
        <v>9</v>
      </c>
      <c r="C2285" s="6">
        <v>2</v>
      </c>
      <c r="D2285" s="5">
        <v>39503</v>
      </c>
      <c r="E2285" s="6" t="s">
        <v>73</v>
      </c>
      <c r="F2285" s="4" t="s">
        <v>131</v>
      </c>
      <c r="G2285" s="11" t="s">
        <v>132</v>
      </c>
      <c r="H2285" s="6" t="s">
        <v>75</v>
      </c>
      <c r="I2285" s="6" t="s">
        <v>93</v>
      </c>
      <c r="J2285" s="6" t="s">
        <v>110</v>
      </c>
      <c r="K2285" s="6">
        <v>10</v>
      </c>
      <c r="L2285" s="4" t="str">
        <f t="shared" si="140"/>
        <v>5-10</v>
      </c>
      <c r="M2285" s="6" t="s">
        <v>76</v>
      </c>
      <c r="N2285" s="6">
        <v>13</v>
      </c>
      <c r="O2285" s="6" t="s">
        <v>53</v>
      </c>
      <c r="P2285" s="12" t="s">
        <v>54</v>
      </c>
      <c r="S2285" s="7">
        <v>3</v>
      </c>
      <c r="T2285" s="15">
        <v>1</v>
      </c>
      <c r="AE2285" s="4">
        <f t="shared" si="141"/>
        <v>17.5</v>
      </c>
      <c r="AF2285" s="8">
        <f t="shared" si="142"/>
        <v>4</v>
      </c>
      <c r="AG2285" s="8">
        <v>424.41</v>
      </c>
      <c r="AH2285" s="4">
        <f t="shared" si="143"/>
        <v>0.1</v>
      </c>
      <c r="AI2285" s="4">
        <f t="shared" si="143"/>
        <v>10.610250000000001</v>
      </c>
      <c r="AK2285" s="10">
        <f>Q2285*(0.026*(2.5^2.87))+R2285*(0.026*(7.5^2.87))+S2285*(0.0236*((15/1.1)^2.975))+T2285*(0.0236*((25/1.1)^2.975))+U2285*(0.0236*((35/1.1)^2.975))</f>
        <v>424.41111561518738</v>
      </c>
    </row>
    <row r="2286" spans="1:41" ht="12.75" customHeight="1">
      <c r="A2286" s="6">
        <v>168</v>
      </c>
      <c r="B2286" s="6">
        <v>9</v>
      </c>
      <c r="C2286" s="6">
        <v>2</v>
      </c>
      <c r="D2286" s="5">
        <v>39503</v>
      </c>
      <c r="E2286" s="6" t="s">
        <v>73</v>
      </c>
      <c r="F2286" s="4" t="s">
        <v>131</v>
      </c>
      <c r="G2286" s="11" t="s">
        <v>132</v>
      </c>
      <c r="H2286" s="6" t="s">
        <v>75</v>
      </c>
      <c r="I2286" s="6" t="s">
        <v>93</v>
      </c>
      <c r="J2286" s="6" t="s">
        <v>110</v>
      </c>
      <c r="K2286" s="6">
        <v>10</v>
      </c>
      <c r="L2286" s="4" t="str">
        <f t="shared" si="140"/>
        <v>5-10</v>
      </c>
      <c r="M2286" s="6" t="s">
        <v>76</v>
      </c>
      <c r="N2286" s="6">
        <v>14</v>
      </c>
      <c r="O2286" s="4" t="s">
        <v>80</v>
      </c>
      <c r="P2286" s="12" t="s">
        <v>81</v>
      </c>
      <c r="S2286" s="7">
        <v>25</v>
      </c>
      <c r="AE2286" s="4">
        <f t="shared" si="141"/>
        <v>15</v>
      </c>
      <c r="AF2286" s="8">
        <f t="shared" si="142"/>
        <v>25</v>
      </c>
      <c r="AG2286" s="8">
        <v>1527.33</v>
      </c>
      <c r="AH2286" s="4">
        <f t="shared" si="143"/>
        <v>0.625</v>
      </c>
      <c r="AI2286" s="4">
        <f t="shared" si="143"/>
        <v>38.183250000000001</v>
      </c>
      <c r="AK2286" s="10">
        <f>Q2286*(0.0202*(2.5^2.9595))+R2286*(0.0202*(7.5^2.9595))+S2286*(0.0202*(15^2.9595))+T2286*(0.0202*(25^2.9595))</f>
        <v>1527.3320291590499</v>
      </c>
    </row>
    <row r="2287" spans="1:41" ht="12.75" customHeight="1">
      <c r="A2287" s="6">
        <v>168</v>
      </c>
      <c r="B2287" s="6">
        <v>9</v>
      </c>
      <c r="C2287" s="6">
        <v>2</v>
      </c>
      <c r="D2287" s="14">
        <v>39503</v>
      </c>
      <c r="E2287" s="6" t="s">
        <v>73</v>
      </c>
      <c r="F2287" s="12" t="s">
        <v>131</v>
      </c>
      <c r="G2287" s="11" t="s">
        <v>132</v>
      </c>
      <c r="H2287" s="6" t="s">
        <v>75</v>
      </c>
      <c r="I2287" s="6" t="s">
        <v>93</v>
      </c>
      <c r="J2287" s="6" t="s">
        <v>110</v>
      </c>
      <c r="K2287" s="6">
        <v>10</v>
      </c>
      <c r="L2287" s="12" t="str">
        <f t="shared" si="140"/>
        <v>5-10</v>
      </c>
      <c r="M2287" s="6" t="s">
        <v>76</v>
      </c>
      <c r="N2287" s="6">
        <v>15</v>
      </c>
      <c r="O2287" s="12" t="s">
        <v>55</v>
      </c>
      <c r="P2287" s="6" t="s">
        <v>56</v>
      </c>
      <c r="Q2287" s="15">
        <v>8</v>
      </c>
      <c r="R2287" s="15"/>
      <c r="S2287" s="15"/>
      <c r="T2287" s="15"/>
      <c r="U2287" s="15"/>
      <c r="V2287" s="15"/>
      <c r="W2287" s="15"/>
      <c r="X2287" s="15"/>
      <c r="Y2287" s="15"/>
      <c r="Z2287" s="15"/>
      <c r="AA2287" s="15"/>
      <c r="AB2287" s="15"/>
      <c r="AC2287" s="15"/>
      <c r="AD2287" s="15"/>
      <c r="AE2287" s="12">
        <f t="shared" si="141"/>
        <v>2.5</v>
      </c>
      <c r="AF2287" s="16">
        <f t="shared" si="142"/>
        <v>8</v>
      </c>
      <c r="AG2287" s="16">
        <v>1.39</v>
      </c>
      <c r="AH2287" s="12">
        <f t="shared" si="143"/>
        <v>0.2</v>
      </c>
      <c r="AI2287" s="4">
        <f t="shared" si="143"/>
        <v>3.4749999999999996E-2</v>
      </c>
      <c r="AJ2287" s="12"/>
      <c r="AK2287" s="10">
        <f>Q2287*(0.0109*(2.5^3.0249))+R2287*(0.0109*(7.5^3.0249))</f>
        <v>1.3939436479092315</v>
      </c>
    </row>
    <row r="2288" spans="1:41" ht="12.75" customHeight="1">
      <c r="A2288" s="6">
        <v>168</v>
      </c>
      <c r="B2288" s="6">
        <v>9</v>
      </c>
      <c r="C2288" s="6">
        <v>2</v>
      </c>
      <c r="D2288" s="14">
        <v>39503</v>
      </c>
      <c r="E2288" s="6" t="s">
        <v>73</v>
      </c>
      <c r="F2288" s="12" t="s">
        <v>131</v>
      </c>
      <c r="G2288" s="11" t="s">
        <v>132</v>
      </c>
      <c r="H2288" s="6" t="s">
        <v>75</v>
      </c>
      <c r="I2288" s="6" t="s">
        <v>93</v>
      </c>
      <c r="J2288" s="6" t="s">
        <v>110</v>
      </c>
      <c r="K2288" s="6">
        <v>10</v>
      </c>
      <c r="L2288" s="12" t="str">
        <f t="shared" si="140"/>
        <v>5-10</v>
      </c>
      <c r="M2288" s="6" t="s">
        <v>76</v>
      </c>
      <c r="N2288" s="6">
        <v>16</v>
      </c>
      <c r="O2288" s="12" t="s">
        <v>117</v>
      </c>
      <c r="P2288" s="6" t="s">
        <v>46</v>
      </c>
      <c r="Q2288" s="15">
        <v>3</v>
      </c>
      <c r="R2288" s="15"/>
      <c r="S2288" s="15"/>
      <c r="T2288" s="15"/>
      <c r="U2288" s="15"/>
      <c r="V2288" s="15"/>
      <c r="W2288" s="15"/>
      <c r="X2288" s="15"/>
      <c r="Y2288" s="15"/>
      <c r="Z2288" s="15"/>
      <c r="AA2288" s="15"/>
      <c r="AB2288" s="15"/>
      <c r="AC2288" s="15"/>
      <c r="AD2288" s="15"/>
      <c r="AE2288" s="12">
        <f t="shared" si="141"/>
        <v>2.5</v>
      </c>
      <c r="AF2288" s="16">
        <f t="shared" si="142"/>
        <v>3</v>
      </c>
      <c r="AG2288" s="16">
        <v>0.55000000000000004</v>
      </c>
      <c r="AH2288" s="12">
        <f t="shared" si="143"/>
        <v>7.4999999999999997E-2</v>
      </c>
      <c r="AI2288" s="4">
        <f t="shared" si="143"/>
        <v>1.3750000000000002E-2</v>
      </c>
      <c r="AJ2288" s="12"/>
      <c r="AK2288" s="10">
        <f>Q2288*(0.0122*(2.5^2.95))+R2288*(0.0122*(7.5^2.95))</f>
        <v>0.54626592507273553</v>
      </c>
    </row>
    <row r="2289" spans="1:41" ht="12.75" customHeight="1">
      <c r="A2289" s="6">
        <v>168</v>
      </c>
      <c r="B2289" s="6">
        <v>9</v>
      </c>
      <c r="C2289" s="6">
        <v>2</v>
      </c>
      <c r="D2289" s="5">
        <v>39503</v>
      </c>
      <c r="E2289" s="6" t="s">
        <v>73</v>
      </c>
      <c r="F2289" s="4" t="s">
        <v>131</v>
      </c>
      <c r="G2289" s="11" t="s">
        <v>132</v>
      </c>
      <c r="H2289" s="6" t="s">
        <v>75</v>
      </c>
      <c r="I2289" s="6" t="s">
        <v>93</v>
      </c>
      <c r="J2289" s="6" t="s">
        <v>110</v>
      </c>
      <c r="K2289" s="6">
        <v>10</v>
      </c>
      <c r="L2289" s="4" t="str">
        <f t="shared" si="140"/>
        <v>5-10</v>
      </c>
      <c r="M2289" s="6" t="s">
        <v>76</v>
      </c>
      <c r="N2289" s="6">
        <v>17</v>
      </c>
      <c r="O2289" s="12" t="s">
        <v>71</v>
      </c>
      <c r="P2289" s="6" t="s">
        <v>46</v>
      </c>
      <c r="Q2289" s="7">
        <v>6</v>
      </c>
      <c r="AE2289" s="4">
        <f t="shared" si="141"/>
        <v>2.5</v>
      </c>
      <c r="AF2289" s="8">
        <f t="shared" si="142"/>
        <v>6</v>
      </c>
      <c r="AG2289" s="8">
        <v>0.83</v>
      </c>
      <c r="AH2289" s="4">
        <f t="shared" si="143"/>
        <v>0.15</v>
      </c>
      <c r="AI2289" s="4">
        <f t="shared" si="143"/>
        <v>2.0749999999999998E-2</v>
      </c>
      <c r="AK2289" s="10">
        <f>Q2289*(0.0089*(2.5^3))+R2289*(0.0089*(7.5^3))</f>
        <v>0.83437500000000009</v>
      </c>
    </row>
    <row r="2290" spans="1:41" ht="12.75" customHeight="1">
      <c r="A2290" s="6">
        <v>168</v>
      </c>
      <c r="B2290" s="6">
        <v>9</v>
      </c>
      <c r="C2290" s="6">
        <v>2</v>
      </c>
      <c r="D2290" s="5">
        <v>39503</v>
      </c>
      <c r="E2290" s="6" t="s">
        <v>73</v>
      </c>
      <c r="F2290" s="4" t="s">
        <v>131</v>
      </c>
      <c r="G2290" s="11" t="s">
        <v>132</v>
      </c>
      <c r="H2290" s="6" t="s">
        <v>75</v>
      </c>
      <c r="I2290" s="6" t="s">
        <v>93</v>
      </c>
      <c r="J2290" s="6" t="s">
        <v>110</v>
      </c>
      <c r="K2290" s="6">
        <v>10</v>
      </c>
      <c r="L2290" s="4" t="str">
        <f t="shared" si="140"/>
        <v>5-10</v>
      </c>
      <c r="M2290" s="6" t="s">
        <v>76</v>
      </c>
      <c r="N2290" s="6">
        <v>18</v>
      </c>
      <c r="O2290" s="6" t="s">
        <v>187</v>
      </c>
      <c r="P2290" s="6" t="s">
        <v>46</v>
      </c>
      <c r="Q2290" s="15">
        <v>1</v>
      </c>
      <c r="AE2290" s="4">
        <f t="shared" si="141"/>
        <v>2.5</v>
      </c>
      <c r="AF2290" s="8">
        <f t="shared" si="142"/>
        <v>1</v>
      </c>
      <c r="AG2290" s="8">
        <v>0.12</v>
      </c>
      <c r="AH2290" s="4">
        <f t="shared" si="143"/>
        <v>2.5000000000000001E-2</v>
      </c>
      <c r="AI2290" s="4">
        <f t="shared" si="143"/>
        <v>3.0000000000000001E-3</v>
      </c>
      <c r="AK2290" s="10">
        <f>Q2290*(0.0077*(2.5^2.962))</f>
        <v>0.11619542555785063</v>
      </c>
    </row>
    <row r="2291" spans="1:41" ht="12.75" customHeight="1">
      <c r="A2291" s="6">
        <v>168</v>
      </c>
      <c r="B2291" s="6">
        <v>9</v>
      </c>
      <c r="C2291" s="6">
        <v>2</v>
      </c>
      <c r="D2291" s="5">
        <v>39503</v>
      </c>
      <c r="E2291" s="6" t="s">
        <v>73</v>
      </c>
      <c r="F2291" s="4" t="s">
        <v>131</v>
      </c>
      <c r="G2291" s="11" t="s">
        <v>132</v>
      </c>
      <c r="H2291" s="6" t="s">
        <v>75</v>
      </c>
      <c r="I2291" s="6" t="s">
        <v>93</v>
      </c>
      <c r="J2291" s="6" t="s">
        <v>110</v>
      </c>
      <c r="K2291" s="6">
        <v>10</v>
      </c>
      <c r="L2291" s="4" t="str">
        <f t="shared" si="140"/>
        <v>5-10</v>
      </c>
      <c r="M2291" s="6" t="s">
        <v>76</v>
      </c>
      <c r="N2291" s="6">
        <v>19</v>
      </c>
      <c r="O2291" s="13" t="s">
        <v>97</v>
      </c>
      <c r="P2291" s="12" t="s">
        <v>46</v>
      </c>
      <c r="R2291" s="7">
        <v>1</v>
      </c>
      <c r="AE2291" s="4">
        <f t="shared" si="141"/>
        <v>7.5</v>
      </c>
      <c r="AF2291" s="8">
        <f t="shared" si="142"/>
        <v>1</v>
      </c>
      <c r="AG2291" s="8">
        <v>2.59</v>
      </c>
      <c r="AH2291" s="4">
        <f t="shared" si="143"/>
        <v>2.5000000000000001E-2</v>
      </c>
      <c r="AI2291" s="4">
        <f t="shared" si="143"/>
        <v>6.4750000000000002E-2</v>
      </c>
      <c r="AK2291" s="10">
        <f>Q2291*(0.0026*(2.5^3.427))+R2291*(0.0026*(7.5^3.427))+S2291*(0.0026*(15^3.427))</f>
        <v>2.593034515359999</v>
      </c>
    </row>
    <row r="2292" spans="1:41" ht="12.75" customHeight="1">
      <c r="A2292" s="6">
        <v>169</v>
      </c>
      <c r="B2292" s="6">
        <v>9</v>
      </c>
      <c r="C2292" s="6">
        <v>2</v>
      </c>
      <c r="D2292" s="5">
        <v>39503</v>
      </c>
      <c r="E2292" s="6" t="s">
        <v>73</v>
      </c>
      <c r="F2292" s="4" t="s">
        <v>131</v>
      </c>
      <c r="G2292" s="11" t="s">
        <v>132</v>
      </c>
      <c r="H2292" s="6" t="s">
        <v>75</v>
      </c>
      <c r="I2292" s="6" t="s">
        <v>151</v>
      </c>
      <c r="J2292" s="6" t="s">
        <v>110</v>
      </c>
      <c r="K2292" s="6">
        <v>3</v>
      </c>
      <c r="L2292" s="4" t="str">
        <f t="shared" si="140"/>
        <v>0-5</v>
      </c>
      <c r="M2292" s="6" t="s">
        <v>42</v>
      </c>
      <c r="N2292" s="6">
        <v>1</v>
      </c>
      <c r="O2292" s="4" t="s">
        <v>64</v>
      </c>
      <c r="P2292" s="12" t="s">
        <v>48</v>
      </c>
      <c r="U2292" s="7">
        <v>1</v>
      </c>
      <c r="AE2292" s="4">
        <f t="shared" si="141"/>
        <v>35</v>
      </c>
      <c r="AF2292" s="8">
        <f t="shared" si="142"/>
        <v>1</v>
      </c>
      <c r="AG2292" s="8">
        <v>1572.46</v>
      </c>
      <c r="AH2292" s="4">
        <f t="shared" si="143"/>
        <v>2.5000000000000001E-2</v>
      </c>
      <c r="AI2292" s="4">
        <f t="shared" si="143"/>
        <v>39.311500000000002</v>
      </c>
      <c r="AK2292" s="10">
        <f>T2292*(0.0236*(25^3.124))+U2292*(0.0236*(35^3.124))</f>
        <v>1572.4635004464074</v>
      </c>
    </row>
    <row r="2293" spans="1:41" ht="12.75" customHeight="1">
      <c r="A2293" s="6">
        <v>169</v>
      </c>
      <c r="B2293" s="6">
        <v>9</v>
      </c>
      <c r="C2293" s="6">
        <v>2</v>
      </c>
      <c r="D2293" s="5">
        <v>39503</v>
      </c>
      <c r="E2293" s="6" t="s">
        <v>73</v>
      </c>
      <c r="F2293" s="4" t="s">
        <v>131</v>
      </c>
      <c r="G2293" s="11" t="s">
        <v>132</v>
      </c>
      <c r="H2293" s="6" t="s">
        <v>75</v>
      </c>
      <c r="I2293" s="6" t="s">
        <v>151</v>
      </c>
      <c r="J2293" s="6" t="s">
        <v>110</v>
      </c>
      <c r="K2293" s="6">
        <v>3</v>
      </c>
      <c r="L2293" s="4" t="str">
        <f t="shared" si="140"/>
        <v>0-5</v>
      </c>
      <c r="M2293" s="6" t="s">
        <v>42</v>
      </c>
      <c r="N2293" s="6">
        <v>2</v>
      </c>
      <c r="O2293" s="4" t="s">
        <v>58</v>
      </c>
      <c r="P2293" s="12" t="s">
        <v>46</v>
      </c>
      <c r="T2293" s="7">
        <v>3</v>
      </c>
      <c r="U2293" s="7">
        <v>1</v>
      </c>
      <c r="AE2293" s="4">
        <f t="shared" si="141"/>
        <v>27.5</v>
      </c>
      <c r="AF2293" s="8">
        <f t="shared" si="142"/>
        <v>4</v>
      </c>
      <c r="AG2293" s="8">
        <v>1224.68</v>
      </c>
      <c r="AH2293" s="4">
        <f t="shared" si="143"/>
        <v>0.1</v>
      </c>
      <c r="AI2293" s="4">
        <f t="shared" si="143"/>
        <v>30.617000000000001</v>
      </c>
      <c r="AK2293" s="10">
        <f>Q2293*(0.0145*((2.5/1.08175)^3.053))+R2293*(0.0145*((7.5/1.08175)^3.053))+S2293*(0.0145*((15/1.08175)^3.053))+T2293*(0.0145*((25/1.08175)^3.053))+U2293*(0.0145*((35/1.08175)^3.053))+V2293*(0.0145*((45/1.08175)^3.053))+W2293*(0.0145*((55/1.08175)^3.053))</f>
        <v>1224.6750884196413</v>
      </c>
    </row>
    <row r="2294" spans="1:41" s="9" customFormat="1" ht="12.75" customHeight="1">
      <c r="A2294" s="6">
        <v>169</v>
      </c>
      <c r="B2294" s="6">
        <v>9</v>
      </c>
      <c r="C2294" s="6">
        <v>2</v>
      </c>
      <c r="D2294" s="5">
        <v>39503</v>
      </c>
      <c r="E2294" s="6" t="s">
        <v>73</v>
      </c>
      <c r="F2294" s="4" t="s">
        <v>131</v>
      </c>
      <c r="G2294" s="11" t="s">
        <v>132</v>
      </c>
      <c r="H2294" s="6" t="s">
        <v>75</v>
      </c>
      <c r="I2294" s="6" t="s">
        <v>151</v>
      </c>
      <c r="J2294" s="6" t="s">
        <v>110</v>
      </c>
      <c r="K2294" s="6">
        <v>3</v>
      </c>
      <c r="L2294" s="4" t="str">
        <f t="shared" si="140"/>
        <v>0-5</v>
      </c>
      <c r="M2294" s="6" t="s">
        <v>42</v>
      </c>
      <c r="N2294" s="6">
        <v>3</v>
      </c>
      <c r="O2294" s="6" t="s">
        <v>79</v>
      </c>
      <c r="P2294" s="12" t="s">
        <v>54</v>
      </c>
      <c r="Q2294" s="7"/>
      <c r="R2294" s="7"/>
      <c r="S2294" s="7">
        <v>2</v>
      </c>
      <c r="T2294" s="7">
        <v>4</v>
      </c>
      <c r="U2294" s="7"/>
      <c r="V2294" s="7"/>
      <c r="W2294" s="7"/>
      <c r="X2294" s="7"/>
      <c r="Y2294" s="7"/>
      <c r="Z2294" s="7"/>
      <c r="AA2294" s="7"/>
      <c r="AB2294" s="7"/>
      <c r="AC2294" s="7"/>
      <c r="AD2294" s="7"/>
      <c r="AE2294" s="4">
        <f t="shared" si="141"/>
        <v>21.7</v>
      </c>
      <c r="AF2294" s="8">
        <f t="shared" si="142"/>
        <v>6</v>
      </c>
      <c r="AG2294" s="8">
        <v>1408.77</v>
      </c>
      <c r="AH2294" s="4">
        <f t="shared" si="143"/>
        <v>0.15</v>
      </c>
      <c r="AI2294" s="4">
        <f t="shared" si="143"/>
        <v>35.219250000000002</v>
      </c>
      <c r="AJ2294" s="4"/>
      <c r="AK2294" s="10">
        <f>Q2294*(0.024*(2.5^2.93))+R2294*(0.024*(7.5^2.93))+S2294*(0.0225*((15/1.03416)^3))+T2294*(0.0225*((25/1.03416)^3))+U2294*(0.0225*((35/1.03416)^3))</f>
        <v>1408.7667359693526</v>
      </c>
      <c r="AL2294" s="4"/>
      <c r="AM2294" s="4"/>
      <c r="AN2294" s="4"/>
      <c r="AO2294" s="4"/>
    </row>
    <row r="2295" spans="1:41" ht="12.75" customHeight="1">
      <c r="A2295" s="6">
        <v>169</v>
      </c>
      <c r="B2295" s="6">
        <v>9</v>
      </c>
      <c r="C2295" s="6">
        <v>2</v>
      </c>
      <c r="D2295" s="5">
        <v>39503</v>
      </c>
      <c r="E2295" s="6" t="s">
        <v>73</v>
      </c>
      <c r="F2295" s="4" t="s">
        <v>131</v>
      </c>
      <c r="G2295" s="11" t="s">
        <v>132</v>
      </c>
      <c r="H2295" s="6" t="s">
        <v>75</v>
      </c>
      <c r="I2295" s="6" t="s">
        <v>151</v>
      </c>
      <c r="J2295" s="6" t="s">
        <v>110</v>
      </c>
      <c r="K2295" s="6">
        <v>3</v>
      </c>
      <c r="L2295" s="4" t="str">
        <f t="shared" si="140"/>
        <v>0-5</v>
      </c>
      <c r="M2295" s="6" t="s">
        <v>42</v>
      </c>
      <c r="N2295" s="6">
        <v>4</v>
      </c>
      <c r="O2295" s="4" t="s">
        <v>80</v>
      </c>
      <c r="P2295" s="12" t="s">
        <v>81</v>
      </c>
      <c r="S2295" s="7">
        <v>12</v>
      </c>
      <c r="AE2295" s="4">
        <f t="shared" si="141"/>
        <v>15</v>
      </c>
      <c r="AF2295" s="8">
        <f t="shared" si="142"/>
        <v>12</v>
      </c>
      <c r="AG2295" s="8">
        <v>733.12</v>
      </c>
      <c r="AH2295" s="4">
        <f t="shared" si="143"/>
        <v>0.3</v>
      </c>
      <c r="AI2295" s="4">
        <f t="shared" si="143"/>
        <v>18.327999999999999</v>
      </c>
      <c r="AK2295" s="10">
        <f>Q2295*(0.0202*(2.5^2.9595))+R2295*(0.0202*(7.5^2.9595))+S2295*(0.0202*(15^2.9595))+T2295*(0.0202*(25^2.9595))</f>
        <v>733.11937399634394</v>
      </c>
    </row>
    <row r="2296" spans="1:41" ht="12.75" customHeight="1">
      <c r="A2296" s="6">
        <v>169</v>
      </c>
      <c r="B2296" s="6">
        <v>9</v>
      </c>
      <c r="C2296" s="6">
        <v>2</v>
      </c>
      <c r="D2296" s="5">
        <v>39503</v>
      </c>
      <c r="E2296" s="6" t="s">
        <v>73</v>
      </c>
      <c r="F2296" s="4" t="s">
        <v>131</v>
      </c>
      <c r="G2296" s="11" t="s">
        <v>132</v>
      </c>
      <c r="H2296" s="6" t="s">
        <v>75</v>
      </c>
      <c r="I2296" s="6" t="s">
        <v>151</v>
      </c>
      <c r="J2296" s="6" t="s">
        <v>110</v>
      </c>
      <c r="K2296" s="6">
        <v>3</v>
      </c>
      <c r="L2296" s="4" t="str">
        <f t="shared" si="140"/>
        <v>0-5</v>
      </c>
      <c r="M2296" s="6" t="s">
        <v>42</v>
      </c>
      <c r="N2296" s="6">
        <v>5</v>
      </c>
      <c r="O2296" s="6" t="s">
        <v>53</v>
      </c>
      <c r="P2296" s="12" t="s">
        <v>54</v>
      </c>
      <c r="Q2296" s="7">
        <v>7</v>
      </c>
      <c r="R2296" s="7">
        <v>14</v>
      </c>
      <c r="S2296" s="7">
        <v>8</v>
      </c>
      <c r="AE2296" s="4">
        <f t="shared" si="141"/>
        <v>8.4</v>
      </c>
      <c r="AF2296" s="8">
        <f t="shared" si="142"/>
        <v>29</v>
      </c>
      <c r="AG2296" s="8">
        <v>569.16999999999996</v>
      </c>
      <c r="AH2296" s="4">
        <f t="shared" si="143"/>
        <v>0.72499999999999998</v>
      </c>
      <c r="AI2296" s="4">
        <f t="shared" si="143"/>
        <v>14.229249999999999</v>
      </c>
      <c r="AK2296" s="10">
        <f>Q2296*(0.026*(2.5^2.87))+R2296*(0.026*(7.5^2.87))+S2296*(0.0236*((15/1.1)^2.975))+T2296*(0.0236*((25/1.1)^2.975))+U2296*(0.0236*((35/1.1)^2.975))</f>
        <v>569.16658896209037</v>
      </c>
    </row>
    <row r="2297" spans="1:41" ht="12.75" customHeight="1">
      <c r="A2297" s="6">
        <v>169</v>
      </c>
      <c r="B2297" s="6">
        <v>9</v>
      </c>
      <c r="C2297" s="6">
        <v>2</v>
      </c>
      <c r="D2297" s="5">
        <v>39503</v>
      </c>
      <c r="E2297" s="6" t="s">
        <v>73</v>
      </c>
      <c r="F2297" s="4" t="s">
        <v>131</v>
      </c>
      <c r="G2297" s="11" t="s">
        <v>132</v>
      </c>
      <c r="H2297" s="6" t="s">
        <v>75</v>
      </c>
      <c r="I2297" s="6" t="s">
        <v>151</v>
      </c>
      <c r="J2297" s="6" t="s">
        <v>110</v>
      </c>
      <c r="K2297" s="6">
        <v>3</v>
      </c>
      <c r="L2297" s="4" t="str">
        <f t="shared" si="140"/>
        <v>0-5</v>
      </c>
      <c r="M2297" s="6" t="s">
        <v>42</v>
      </c>
      <c r="N2297" s="6">
        <v>6</v>
      </c>
      <c r="O2297" s="4" t="s">
        <v>77</v>
      </c>
      <c r="P2297" s="6" t="s">
        <v>48</v>
      </c>
      <c r="T2297" s="7">
        <v>1</v>
      </c>
      <c r="AE2297" s="4">
        <f t="shared" si="141"/>
        <v>25</v>
      </c>
      <c r="AF2297" s="8">
        <f t="shared" si="142"/>
        <v>1</v>
      </c>
      <c r="AG2297" s="8">
        <v>423.41</v>
      </c>
      <c r="AH2297" s="4">
        <f t="shared" si="143"/>
        <v>2.5000000000000001E-2</v>
      </c>
      <c r="AI2297" s="4">
        <f t="shared" si="143"/>
        <v>10.58525</v>
      </c>
      <c r="AK2297" s="10">
        <f>R2297*(0.0428*(7.5^2.858))+S2297*(0.0428*(15^2.858))+T2297*(0.0428*(25^2.858))+U2297*(0.0428*(35^2.858))</f>
        <v>423.40532317837847</v>
      </c>
    </row>
    <row r="2298" spans="1:41" ht="12.75" customHeight="1">
      <c r="A2298" s="6">
        <v>169</v>
      </c>
      <c r="B2298" s="6">
        <v>9</v>
      </c>
      <c r="C2298" s="6">
        <v>2</v>
      </c>
      <c r="D2298" s="5">
        <v>39503</v>
      </c>
      <c r="E2298" s="6" t="s">
        <v>73</v>
      </c>
      <c r="F2298" s="4" t="s">
        <v>131</v>
      </c>
      <c r="G2298" s="11" t="s">
        <v>132</v>
      </c>
      <c r="H2298" s="6" t="s">
        <v>75</v>
      </c>
      <c r="I2298" s="6" t="s">
        <v>151</v>
      </c>
      <c r="J2298" s="6" t="s">
        <v>110</v>
      </c>
      <c r="K2298" s="6">
        <v>3</v>
      </c>
      <c r="L2298" s="4" t="str">
        <f t="shared" si="140"/>
        <v>0-5</v>
      </c>
      <c r="M2298" s="6" t="s">
        <v>42</v>
      </c>
      <c r="N2298" s="6">
        <v>7</v>
      </c>
      <c r="O2298" s="12" t="s">
        <v>71</v>
      </c>
      <c r="P2298" s="6" t="s">
        <v>46</v>
      </c>
      <c r="Q2298" s="7">
        <v>2</v>
      </c>
      <c r="AE2298" s="4">
        <f t="shared" si="141"/>
        <v>2.5</v>
      </c>
      <c r="AF2298" s="8">
        <f t="shared" si="142"/>
        <v>2</v>
      </c>
      <c r="AG2298" s="8">
        <v>0.28000000000000003</v>
      </c>
      <c r="AH2298" s="4">
        <f t="shared" si="143"/>
        <v>0.05</v>
      </c>
      <c r="AI2298" s="4">
        <f t="shared" si="143"/>
        <v>7.000000000000001E-3</v>
      </c>
      <c r="AK2298" s="10">
        <f>Q2298*(0.0089*(2.5^3))+R2298*(0.0089*(7.5^3))</f>
        <v>0.27812500000000001</v>
      </c>
    </row>
    <row r="2299" spans="1:41" ht="12.75" customHeight="1">
      <c r="A2299" s="6">
        <v>169</v>
      </c>
      <c r="B2299" s="6">
        <v>9</v>
      </c>
      <c r="C2299" s="6">
        <v>2</v>
      </c>
      <c r="D2299" s="14">
        <v>39503</v>
      </c>
      <c r="E2299" s="6" t="s">
        <v>73</v>
      </c>
      <c r="F2299" s="12" t="s">
        <v>131</v>
      </c>
      <c r="G2299" s="11" t="s">
        <v>132</v>
      </c>
      <c r="H2299" s="6" t="s">
        <v>75</v>
      </c>
      <c r="I2299" s="6" t="s">
        <v>151</v>
      </c>
      <c r="J2299" s="6" t="s">
        <v>110</v>
      </c>
      <c r="K2299" s="6">
        <v>3</v>
      </c>
      <c r="L2299" s="12" t="str">
        <f t="shared" si="140"/>
        <v>0-5</v>
      </c>
      <c r="M2299" s="6" t="s">
        <v>42</v>
      </c>
      <c r="N2299" s="6">
        <v>8</v>
      </c>
      <c r="O2299" s="12" t="s">
        <v>117</v>
      </c>
      <c r="P2299" s="6" t="s">
        <v>46</v>
      </c>
      <c r="Q2299" s="15">
        <v>1</v>
      </c>
      <c r="R2299" s="15"/>
      <c r="S2299" s="15"/>
      <c r="T2299" s="15"/>
      <c r="U2299" s="15"/>
      <c r="V2299" s="15"/>
      <c r="W2299" s="15"/>
      <c r="X2299" s="15"/>
      <c r="Y2299" s="15"/>
      <c r="Z2299" s="15"/>
      <c r="AA2299" s="15"/>
      <c r="AB2299" s="15"/>
      <c r="AC2299" s="15"/>
      <c r="AD2299" s="15"/>
      <c r="AE2299" s="12">
        <f t="shared" si="141"/>
        <v>2.5</v>
      </c>
      <c r="AF2299" s="16">
        <f t="shared" si="142"/>
        <v>1</v>
      </c>
      <c r="AG2299" s="16">
        <v>0.18</v>
      </c>
      <c r="AH2299" s="12">
        <f t="shared" si="143"/>
        <v>2.5000000000000001E-2</v>
      </c>
      <c r="AI2299" s="4">
        <f t="shared" si="143"/>
        <v>4.4999999999999997E-3</v>
      </c>
      <c r="AJ2299" s="12"/>
      <c r="AK2299" s="10">
        <f>Q2299*(0.0122*(2.5^2.95))+R2299*(0.0122*(7.5^2.95))</f>
        <v>0.18208864169091182</v>
      </c>
    </row>
    <row r="2300" spans="1:41" ht="12.75" customHeight="1">
      <c r="A2300" s="6">
        <v>169</v>
      </c>
      <c r="B2300" s="6">
        <v>9</v>
      </c>
      <c r="C2300" s="6">
        <v>2</v>
      </c>
      <c r="D2300" s="5">
        <v>39503</v>
      </c>
      <c r="E2300" s="6" t="s">
        <v>73</v>
      </c>
      <c r="F2300" s="4" t="s">
        <v>131</v>
      </c>
      <c r="G2300" s="11" t="s">
        <v>132</v>
      </c>
      <c r="H2300" s="6" t="s">
        <v>75</v>
      </c>
      <c r="I2300" s="6" t="s">
        <v>151</v>
      </c>
      <c r="J2300" s="6" t="s">
        <v>110</v>
      </c>
      <c r="K2300" s="6">
        <v>3</v>
      </c>
      <c r="L2300" s="4" t="str">
        <f t="shared" si="140"/>
        <v>0-5</v>
      </c>
      <c r="M2300" s="6" t="s">
        <v>42</v>
      </c>
      <c r="N2300" s="6">
        <v>9</v>
      </c>
      <c r="O2300" s="12" t="s">
        <v>55</v>
      </c>
      <c r="P2300" s="6" t="s">
        <v>56</v>
      </c>
      <c r="Q2300" s="15">
        <v>3</v>
      </c>
      <c r="AE2300" s="4">
        <f t="shared" si="141"/>
        <v>2.5</v>
      </c>
      <c r="AF2300" s="8">
        <f t="shared" si="142"/>
        <v>3</v>
      </c>
      <c r="AG2300" s="8">
        <v>0.52</v>
      </c>
      <c r="AH2300" s="4">
        <f t="shared" si="143"/>
        <v>7.4999999999999997E-2</v>
      </c>
      <c r="AI2300" s="4">
        <f t="shared" si="143"/>
        <v>1.3000000000000001E-2</v>
      </c>
      <c r="AK2300" s="10">
        <f>Q2300*(0.0109*(2.5^3.0249))+R2300*(0.0109*(7.5^3.0249))</f>
        <v>0.52272886796596185</v>
      </c>
    </row>
    <row r="2301" spans="1:41" ht="12.75" customHeight="1">
      <c r="A2301" s="6">
        <v>170</v>
      </c>
      <c r="B2301" s="6">
        <v>9</v>
      </c>
      <c r="C2301" s="6">
        <v>2</v>
      </c>
      <c r="D2301" s="5">
        <v>39503</v>
      </c>
      <c r="E2301" s="6" t="s">
        <v>73</v>
      </c>
      <c r="F2301" s="4" t="s">
        <v>131</v>
      </c>
      <c r="G2301" s="11" t="s">
        <v>132</v>
      </c>
      <c r="H2301" s="6" t="s">
        <v>75</v>
      </c>
      <c r="I2301" s="6" t="s">
        <v>151</v>
      </c>
      <c r="J2301" s="6" t="s">
        <v>110</v>
      </c>
      <c r="K2301" s="6">
        <v>3</v>
      </c>
      <c r="L2301" s="4" t="str">
        <f t="shared" si="140"/>
        <v>0-5</v>
      </c>
      <c r="M2301" s="6" t="s">
        <v>42</v>
      </c>
      <c r="N2301" s="6">
        <v>1</v>
      </c>
      <c r="O2301" s="4" t="s">
        <v>95</v>
      </c>
      <c r="P2301" s="6" t="s">
        <v>56</v>
      </c>
      <c r="T2301" s="7">
        <v>22</v>
      </c>
      <c r="AE2301" s="4">
        <f t="shared" si="141"/>
        <v>25</v>
      </c>
      <c r="AF2301" s="8">
        <f t="shared" si="142"/>
        <v>22</v>
      </c>
      <c r="AG2301" s="8">
        <v>6812.26</v>
      </c>
      <c r="AH2301" s="4">
        <f t="shared" si="143"/>
        <v>0.55000000000000004</v>
      </c>
      <c r="AI2301" s="4">
        <f t="shared" si="143"/>
        <v>170.3065</v>
      </c>
      <c r="AK2301" s="10">
        <f>S2301*(0.0204*(15^2.991))+T2301*(0.0204*(25^2.991))+U2301*(0.0204*(35^2.991))</f>
        <v>6812.2631228361097</v>
      </c>
    </row>
    <row r="2302" spans="1:41" ht="12.75" customHeight="1">
      <c r="A2302" s="6">
        <v>170</v>
      </c>
      <c r="B2302" s="6">
        <v>9</v>
      </c>
      <c r="C2302" s="6">
        <v>2</v>
      </c>
      <c r="D2302" s="5">
        <v>39503</v>
      </c>
      <c r="E2302" s="6" t="s">
        <v>73</v>
      </c>
      <c r="F2302" s="4" t="s">
        <v>131</v>
      </c>
      <c r="G2302" s="11" t="s">
        <v>132</v>
      </c>
      <c r="H2302" s="6" t="s">
        <v>75</v>
      </c>
      <c r="I2302" s="6" t="s">
        <v>151</v>
      </c>
      <c r="J2302" s="6" t="s">
        <v>110</v>
      </c>
      <c r="K2302" s="6">
        <v>3</v>
      </c>
      <c r="L2302" s="4" t="str">
        <f t="shared" si="140"/>
        <v>0-5</v>
      </c>
      <c r="M2302" s="6" t="s">
        <v>42</v>
      </c>
      <c r="N2302" s="6">
        <v>2</v>
      </c>
      <c r="O2302" s="6" t="s">
        <v>53</v>
      </c>
      <c r="P2302" s="12" t="s">
        <v>54</v>
      </c>
      <c r="R2302" s="7">
        <v>4</v>
      </c>
      <c r="S2302" s="7">
        <v>16</v>
      </c>
      <c r="T2302" s="7">
        <v>2</v>
      </c>
      <c r="AE2302" s="4">
        <f t="shared" si="141"/>
        <v>14.5</v>
      </c>
      <c r="AF2302" s="8">
        <f t="shared" si="142"/>
        <v>22</v>
      </c>
      <c r="AG2302" s="8">
        <v>1443.17</v>
      </c>
      <c r="AH2302" s="4">
        <f t="shared" si="143"/>
        <v>0.55000000000000004</v>
      </c>
      <c r="AI2302" s="4">
        <f t="shared" si="143"/>
        <v>36.079250000000002</v>
      </c>
      <c r="AK2302" s="10">
        <f>Q2302*(0.026*(2.5^2.87))+R2302*(0.026*(7.5^2.87))+S2302*(0.0236*((15/1.1)^2.975))+T2302*(0.0236*((25/1.1)^2.975))+U2302*(0.0236*((35/1.1)^2.975))</f>
        <v>1443.170076121502</v>
      </c>
    </row>
    <row r="2303" spans="1:41" ht="12.75" customHeight="1">
      <c r="A2303" s="6">
        <v>170</v>
      </c>
      <c r="B2303" s="6">
        <v>9</v>
      </c>
      <c r="C2303" s="6">
        <v>2</v>
      </c>
      <c r="D2303" s="5">
        <v>39503</v>
      </c>
      <c r="E2303" s="6" t="s">
        <v>73</v>
      </c>
      <c r="F2303" s="4" t="s">
        <v>131</v>
      </c>
      <c r="G2303" s="11" t="s">
        <v>132</v>
      </c>
      <c r="H2303" s="6" t="s">
        <v>75</v>
      </c>
      <c r="I2303" s="6" t="s">
        <v>151</v>
      </c>
      <c r="J2303" s="6" t="s">
        <v>110</v>
      </c>
      <c r="K2303" s="6">
        <v>3</v>
      </c>
      <c r="L2303" s="4" t="str">
        <f t="shared" si="140"/>
        <v>0-5</v>
      </c>
      <c r="M2303" s="6" t="s">
        <v>42</v>
      </c>
      <c r="N2303" s="6">
        <v>3</v>
      </c>
      <c r="O2303" s="4" t="s">
        <v>60</v>
      </c>
      <c r="P2303" s="12" t="s">
        <v>48</v>
      </c>
      <c r="R2303" s="7">
        <v>2</v>
      </c>
      <c r="AE2303" s="4">
        <f t="shared" si="141"/>
        <v>7.5</v>
      </c>
      <c r="AF2303" s="8">
        <f t="shared" si="142"/>
        <v>2</v>
      </c>
      <c r="AG2303" s="8">
        <v>14.07</v>
      </c>
      <c r="AH2303" s="4">
        <f t="shared" si="143"/>
        <v>0.05</v>
      </c>
      <c r="AI2303" s="4">
        <f t="shared" si="143"/>
        <v>0.35175000000000001</v>
      </c>
      <c r="AK2303" s="10">
        <f>Q2303*(0.0197*(2.5^2.9174))+R2303*(0.0197*(7.5^2.9174))+S2303*(0.0197*(15^2.9174))</f>
        <v>14.073429816211023</v>
      </c>
    </row>
    <row r="2304" spans="1:41" s="13" customFormat="1" ht="12.75" customHeight="1">
      <c r="A2304" s="6">
        <v>170</v>
      </c>
      <c r="B2304" s="6">
        <v>9</v>
      </c>
      <c r="C2304" s="6">
        <v>2</v>
      </c>
      <c r="D2304" s="5">
        <v>39503</v>
      </c>
      <c r="E2304" s="6" t="s">
        <v>73</v>
      </c>
      <c r="F2304" s="4" t="s">
        <v>131</v>
      </c>
      <c r="G2304" s="11" t="s">
        <v>132</v>
      </c>
      <c r="H2304" s="6" t="s">
        <v>75</v>
      </c>
      <c r="I2304" s="6" t="s">
        <v>151</v>
      </c>
      <c r="J2304" s="6" t="s">
        <v>110</v>
      </c>
      <c r="K2304" s="6">
        <v>3</v>
      </c>
      <c r="L2304" s="4" t="str">
        <f t="shared" si="140"/>
        <v>0-5</v>
      </c>
      <c r="M2304" s="6" t="s">
        <v>42</v>
      </c>
      <c r="N2304" s="6">
        <v>4</v>
      </c>
      <c r="O2304" s="12" t="s">
        <v>55</v>
      </c>
      <c r="P2304" s="6" t="s">
        <v>56</v>
      </c>
      <c r="Q2304" s="7">
        <v>2</v>
      </c>
      <c r="R2304" s="7"/>
      <c r="S2304" s="7"/>
      <c r="T2304" s="7"/>
      <c r="U2304" s="7"/>
      <c r="V2304" s="7"/>
      <c r="W2304" s="7"/>
      <c r="X2304" s="7"/>
      <c r="Y2304" s="7"/>
      <c r="Z2304" s="7"/>
      <c r="AA2304" s="7"/>
      <c r="AB2304" s="7"/>
      <c r="AC2304" s="7"/>
      <c r="AD2304" s="7"/>
      <c r="AE2304" s="4">
        <f t="shared" si="141"/>
        <v>2.5</v>
      </c>
      <c r="AF2304" s="8">
        <f t="shared" si="142"/>
        <v>2</v>
      </c>
      <c r="AG2304" s="8">
        <v>0.35</v>
      </c>
      <c r="AH2304" s="4">
        <f t="shared" si="143"/>
        <v>0.05</v>
      </c>
      <c r="AI2304" s="4">
        <f t="shared" si="143"/>
        <v>8.7499999999999991E-3</v>
      </c>
      <c r="AJ2304" s="4"/>
      <c r="AK2304" s="10">
        <f>Q2304*(0.0109*(2.5^3.0249))+R2304*(0.0109*(7.5^3.0249))</f>
        <v>0.34848591197730788</v>
      </c>
      <c r="AL2304" s="4"/>
      <c r="AM2304" s="4"/>
      <c r="AN2304" s="4"/>
      <c r="AO2304" s="4"/>
    </row>
    <row r="2305" spans="1:37" ht="12.75" customHeight="1">
      <c r="A2305" s="6">
        <v>171</v>
      </c>
      <c r="B2305" s="6">
        <v>9</v>
      </c>
      <c r="C2305" s="6">
        <v>2</v>
      </c>
      <c r="D2305" s="5">
        <v>39503</v>
      </c>
      <c r="E2305" s="6" t="s">
        <v>73</v>
      </c>
      <c r="F2305" s="4" t="s">
        <v>131</v>
      </c>
      <c r="G2305" s="11" t="s">
        <v>132</v>
      </c>
      <c r="H2305" s="6" t="s">
        <v>75</v>
      </c>
      <c r="I2305" s="6" t="s">
        <v>151</v>
      </c>
      <c r="J2305" s="6" t="s">
        <v>110</v>
      </c>
      <c r="K2305" s="6">
        <v>5</v>
      </c>
      <c r="L2305" s="4" t="str">
        <f t="shared" si="140"/>
        <v>0-5</v>
      </c>
      <c r="M2305" s="6" t="s">
        <v>42</v>
      </c>
      <c r="N2305" s="6">
        <v>1</v>
      </c>
      <c r="O2305" s="4" t="s">
        <v>77</v>
      </c>
      <c r="P2305" s="6" t="s">
        <v>48</v>
      </c>
      <c r="S2305" s="7">
        <v>2</v>
      </c>
      <c r="T2305" s="7">
        <v>1</v>
      </c>
      <c r="AE2305" s="4">
        <f t="shared" si="141"/>
        <v>18.3</v>
      </c>
      <c r="AF2305" s="8">
        <f t="shared" si="142"/>
        <v>3</v>
      </c>
      <c r="AG2305" s="8">
        <v>620.08000000000004</v>
      </c>
      <c r="AH2305" s="4">
        <f t="shared" si="143"/>
        <v>7.4999999999999997E-2</v>
      </c>
      <c r="AI2305" s="4">
        <f t="shared" si="143"/>
        <v>15.502000000000001</v>
      </c>
      <c r="AK2305" s="10">
        <f>R2305*(0.0428*(7.5^2.858))+S2305*(0.0428*(15^2.858))+T2305*(0.0428*(25^2.858))+U2305*(0.0428*(35^2.858))</f>
        <v>620.07734528581841</v>
      </c>
    </row>
    <row r="2306" spans="1:37" ht="12.75" customHeight="1">
      <c r="A2306" s="6">
        <v>171</v>
      </c>
      <c r="B2306" s="6">
        <v>9</v>
      </c>
      <c r="C2306" s="6">
        <v>2</v>
      </c>
      <c r="D2306" s="5">
        <v>39503</v>
      </c>
      <c r="E2306" s="6" t="s">
        <v>73</v>
      </c>
      <c r="F2306" s="4" t="s">
        <v>131</v>
      </c>
      <c r="G2306" s="11" t="s">
        <v>132</v>
      </c>
      <c r="H2306" s="6" t="s">
        <v>75</v>
      </c>
      <c r="I2306" s="6" t="s">
        <v>151</v>
      </c>
      <c r="J2306" s="6" t="s">
        <v>110</v>
      </c>
      <c r="K2306" s="6">
        <v>5</v>
      </c>
      <c r="L2306" s="4" t="str">
        <f t="shared" ref="L2306:L2369" si="144">IF(K2306&lt;=5,"0-5",IF(K2306&lt;=10,"5-10",IF(K2306&lt;=15,"10-15",IF(K2306&lt;=20,"15-20",IF(K2306&lt;=25,"20-25",IF(K2306&lt;=30,"25-30",IF(K2306&lt;=35,"30-35","35-40")))))))</f>
        <v>0-5</v>
      </c>
      <c r="M2306" s="6" t="s">
        <v>42</v>
      </c>
      <c r="N2306" s="6">
        <v>2</v>
      </c>
      <c r="O2306" s="6" t="s">
        <v>53</v>
      </c>
      <c r="P2306" s="12" t="s">
        <v>54</v>
      </c>
      <c r="S2306" s="7">
        <v>18</v>
      </c>
      <c r="T2306" s="15">
        <v>7</v>
      </c>
      <c r="AE2306" s="4">
        <f t="shared" ref="AE2306:AE2369" si="145">ROUND(((Q2306*2.5)+(R2306*7.5)+(S2306*15)+(T2306*25)+(U2306*35)+(V2306*45)+(W2306*55)+(X2306*65)+(Y2306*75)+(Z2306*85)+(AA2306*95)+(AB2306*105)+(AC2306*115)+(AD2306*195))/(SUM(Q2306:AD2306)),1)</f>
        <v>17.8</v>
      </c>
      <c r="AF2306" s="8">
        <f t="shared" ref="AF2306:AF2369" si="146">SUM(Q2306:AD2306)</f>
        <v>25</v>
      </c>
      <c r="AG2306" s="8">
        <v>2802.7</v>
      </c>
      <c r="AH2306" s="4">
        <f t="shared" ref="AH2306:AI2369" si="147">AF2306/40</f>
        <v>0.625</v>
      </c>
      <c r="AI2306" s="4">
        <f t="shared" si="147"/>
        <v>70.067499999999995</v>
      </c>
      <c r="AK2306" s="10">
        <f>Q2306*(0.026*(2.5^2.87))+R2306*(0.026*(7.5^2.87))+S2306*(0.0236*((15/1.1)^2.975))+T2306*(0.0236*((25/1.1)^2.975))+U2306*(0.0236*((35/1.1)^2.975))</f>
        <v>2802.7027788385358</v>
      </c>
    </row>
    <row r="2307" spans="1:37" ht="12.75" customHeight="1">
      <c r="A2307" s="6">
        <v>171</v>
      </c>
      <c r="B2307" s="6">
        <v>9</v>
      </c>
      <c r="C2307" s="6">
        <v>2</v>
      </c>
      <c r="D2307" s="5">
        <v>39503</v>
      </c>
      <c r="E2307" s="6" t="s">
        <v>73</v>
      </c>
      <c r="F2307" s="4" t="s">
        <v>131</v>
      </c>
      <c r="G2307" s="11" t="s">
        <v>132</v>
      </c>
      <c r="H2307" s="6" t="s">
        <v>75</v>
      </c>
      <c r="I2307" s="6" t="s">
        <v>151</v>
      </c>
      <c r="J2307" s="6" t="s">
        <v>110</v>
      </c>
      <c r="K2307" s="6">
        <v>5</v>
      </c>
      <c r="L2307" s="4" t="str">
        <f t="shared" si="144"/>
        <v>0-5</v>
      </c>
      <c r="M2307" s="6" t="s">
        <v>42</v>
      </c>
      <c r="N2307" s="6">
        <v>3</v>
      </c>
      <c r="O2307" s="4" t="s">
        <v>60</v>
      </c>
      <c r="P2307" s="12" t="s">
        <v>48</v>
      </c>
      <c r="R2307" s="7">
        <v>2</v>
      </c>
      <c r="AE2307" s="4">
        <f t="shared" si="145"/>
        <v>7.5</v>
      </c>
      <c r="AF2307" s="8">
        <f t="shared" si="146"/>
        <v>2</v>
      </c>
      <c r="AG2307" s="8">
        <v>14.07</v>
      </c>
      <c r="AH2307" s="4">
        <f t="shared" si="147"/>
        <v>0.05</v>
      </c>
      <c r="AI2307" s="4">
        <f t="shared" si="147"/>
        <v>0.35175000000000001</v>
      </c>
      <c r="AK2307" s="10">
        <f>Q2307*(0.0197*(2.5^2.9174))+R2307*(0.0197*(7.5^2.9174))+S2307*(0.0197*(15^2.9174))</f>
        <v>14.073429816211023</v>
      </c>
    </row>
    <row r="2308" spans="1:37" ht="12.75" customHeight="1">
      <c r="A2308" s="6">
        <v>171</v>
      </c>
      <c r="B2308" s="6">
        <v>9</v>
      </c>
      <c r="C2308" s="6">
        <v>2</v>
      </c>
      <c r="D2308" s="5">
        <v>39503</v>
      </c>
      <c r="E2308" s="6" t="s">
        <v>73</v>
      </c>
      <c r="F2308" s="4" t="s">
        <v>131</v>
      </c>
      <c r="G2308" s="11" t="s">
        <v>132</v>
      </c>
      <c r="H2308" s="6" t="s">
        <v>75</v>
      </c>
      <c r="I2308" s="6" t="s">
        <v>151</v>
      </c>
      <c r="J2308" s="6" t="s">
        <v>110</v>
      </c>
      <c r="K2308" s="6">
        <v>5</v>
      </c>
      <c r="L2308" s="4" t="str">
        <f t="shared" si="144"/>
        <v>0-5</v>
      </c>
      <c r="M2308" s="6" t="s">
        <v>42</v>
      </c>
      <c r="N2308" s="6">
        <v>4</v>
      </c>
      <c r="O2308" s="4" t="s">
        <v>69</v>
      </c>
      <c r="P2308" s="12" t="s">
        <v>48</v>
      </c>
      <c r="S2308" s="7">
        <v>5</v>
      </c>
      <c r="AE2308" s="4">
        <f t="shared" si="145"/>
        <v>15</v>
      </c>
      <c r="AF2308" s="8">
        <f t="shared" si="146"/>
        <v>5</v>
      </c>
      <c r="AG2308" s="8">
        <v>547.33000000000004</v>
      </c>
      <c r="AH2308" s="4">
        <f t="shared" si="147"/>
        <v>0.125</v>
      </c>
      <c r="AI2308" s="4">
        <f t="shared" si="147"/>
        <v>13.683250000000001</v>
      </c>
      <c r="AK2308" s="10">
        <f>Q2308*(0.029*(2.5^2.98))+R2308*(0.029*(7.5^2.98))+S2308*(0.0222*(15^3.14))</f>
        <v>547.33035171404276</v>
      </c>
    </row>
    <row r="2309" spans="1:37" ht="12.75" customHeight="1">
      <c r="A2309" s="6">
        <v>171</v>
      </c>
      <c r="B2309" s="6">
        <v>9</v>
      </c>
      <c r="C2309" s="6">
        <v>2</v>
      </c>
      <c r="D2309" s="5">
        <v>39503</v>
      </c>
      <c r="E2309" s="6" t="s">
        <v>73</v>
      </c>
      <c r="F2309" s="4" t="s">
        <v>131</v>
      </c>
      <c r="G2309" s="11" t="s">
        <v>132</v>
      </c>
      <c r="H2309" s="6" t="s">
        <v>75</v>
      </c>
      <c r="I2309" s="6" t="s">
        <v>151</v>
      </c>
      <c r="J2309" s="6" t="s">
        <v>110</v>
      </c>
      <c r="K2309" s="6">
        <v>5</v>
      </c>
      <c r="L2309" s="4" t="str">
        <f t="shared" si="144"/>
        <v>0-5</v>
      </c>
      <c r="M2309" s="6" t="s">
        <v>42</v>
      </c>
      <c r="N2309" s="6">
        <v>5</v>
      </c>
      <c r="O2309" s="4" t="s">
        <v>49</v>
      </c>
      <c r="P2309" s="6" t="s">
        <v>46</v>
      </c>
      <c r="R2309" s="7">
        <v>1</v>
      </c>
      <c r="AE2309" s="4">
        <f t="shared" si="145"/>
        <v>7.5</v>
      </c>
      <c r="AF2309" s="8">
        <f t="shared" si="146"/>
        <v>1</v>
      </c>
      <c r="AG2309" s="8">
        <v>6.09</v>
      </c>
      <c r="AH2309" s="4">
        <f t="shared" si="147"/>
        <v>2.5000000000000001E-2</v>
      </c>
      <c r="AI2309" s="4">
        <f t="shared" si="147"/>
        <v>0.15225</v>
      </c>
      <c r="AK2309" s="10">
        <f>Q2309*(0.007*(2.5^3.39))+R2309*(0.0126*(7.5^3.0673))+S2309*(0.0126*(15^3.0673))+T2309*(0.0126*(25^3.0673))+U2309*(0.0126*(35^3.0673))</f>
        <v>6.0875978967715536</v>
      </c>
    </row>
    <row r="2310" spans="1:37" ht="12.75" customHeight="1">
      <c r="A2310" s="6">
        <v>171</v>
      </c>
      <c r="B2310" s="6">
        <v>9</v>
      </c>
      <c r="C2310" s="6">
        <v>2</v>
      </c>
      <c r="D2310" s="5">
        <v>39503</v>
      </c>
      <c r="E2310" s="6" t="s">
        <v>73</v>
      </c>
      <c r="F2310" s="4" t="s">
        <v>131</v>
      </c>
      <c r="G2310" s="11" t="s">
        <v>132</v>
      </c>
      <c r="H2310" s="6" t="s">
        <v>75</v>
      </c>
      <c r="I2310" s="6" t="s">
        <v>151</v>
      </c>
      <c r="J2310" s="6" t="s">
        <v>110</v>
      </c>
      <c r="K2310" s="6">
        <v>5</v>
      </c>
      <c r="L2310" s="4" t="str">
        <f t="shared" si="144"/>
        <v>0-5</v>
      </c>
      <c r="M2310" s="6" t="s">
        <v>42</v>
      </c>
      <c r="N2310" s="6">
        <v>6</v>
      </c>
      <c r="O2310" s="4" t="s">
        <v>59</v>
      </c>
      <c r="P2310" s="6" t="s">
        <v>46</v>
      </c>
      <c r="R2310" s="7">
        <v>2</v>
      </c>
      <c r="AE2310" s="4">
        <f t="shared" si="145"/>
        <v>7.5</v>
      </c>
      <c r="AF2310" s="8">
        <f t="shared" si="146"/>
        <v>2</v>
      </c>
      <c r="AG2310" s="8">
        <v>9.0399999999999991</v>
      </c>
      <c r="AH2310" s="4">
        <f t="shared" si="147"/>
        <v>0.05</v>
      </c>
      <c r="AI2310" s="4">
        <f t="shared" si="147"/>
        <v>0.22599999999999998</v>
      </c>
      <c r="AK2310" s="10">
        <f>Q2310*(0.0093*(2.5^3.07))+R2310*(0.0093*(7.5^3.07))+S2310*(0.0093*(15^3.07))+T2310*(0.0126*(25^3.0673))</f>
        <v>9.0354757121179148</v>
      </c>
    </row>
    <row r="2311" spans="1:37" ht="12.75" customHeight="1">
      <c r="A2311" s="6">
        <v>171</v>
      </c>
      <c r="B2311" s="6">
        <v>9</v>
      </c>
      <c r="C2311" s="6">
        <v>2</v>
      </c>
      <c r="D2311" s="5">
        <v>39503</v>
      </c>
      <c r="E2311" s="6" t="s">
        <v>73</v>
      </c>
      <c r="F2311" s="4" t="s">
        <v>131</v>
      </c>
      <c r="G2311" s="11" t="s">
        <v>132</v>
      </c>
      <c r="H2311" s="6" t="s">
        <v>75</v>
      </c>
      <c r="I2311" s="6" t="s">
        <v>151</v>
      </c>
      <c r="J2311" s="6" t="s">
        <v>110</v>
      </c>
      <c r="K2311" s="6">
        <v>5</v>
      </c>
      <c r="L2311" s="4" t="str">
        <f t="shared" si="144"/>
        <v>0-5</v>
      </c>
      <c r="M2311" s="6" t="s">
        <v>42</v>
      </c>
      <c r="N2311" s="6">
        <v>7</v>
      </c>
      <c r="O2311" s="4" t="s">
        <v>58</v>
      </c>
      <c r="P2311" s="12" t="s">
        <v>46</v>
      </c>
      <c r="T2311" s="7">
        <v>1</v>
      </c>
      <c r="AE2311" s="4">
        <f t="shared" si="145"/>
        <v>25</v>
      </c>
      <c r="AF2311" s="8">
        <f t="shared" si="146"/>
        <v>1</v>
      </c>
      <c r="AG2311" s="8">
        <v>211.39</v>
      </c>
      <c r="AH2311" s="4">
        <f t="shared" si="147"/>
        <v>2.5000000000000001E-2</v>
      </c>
      <c r="AI2311" s="4">
        <f t="shared" si="147"/>
        <v>5.2847499999999998</v>
      </c>
      <c r="AK2311" s="10">
        <f>Q2311*(0.0145*((2.5/1.08175)^3.053))+R2311*(0.0145*((7.5/1.08175)^3.053))+S2311*(0.0145*((15/1.08175)^3.053))+T2311*(0.0145*((25/1.08175)^3.053))+U2311*(0.0145*((35/1.08175)^3.053))+V2311*(0.0145*((45/1.08175)^3.053))+W2311*(0.0145*((55/1.08175)^3.053))</f>
        <v>211.39242031612073</v>
      </c>
    </row>
    <row r="2312" spans="1:37" ht="12.75" customHeight="1">
      <c r="A2312" s="6">
        <v>171</v>
      </c>
      <c r="B2312" s="6">
        <v>9</v>
      </c>
      <c r="C2312" s="6">
        <v>2</v>
      </c>
      <c r="D2312" s="5">
        <v>39503</v>
      </c>
      <c r="E2312" s="6" t="s">
        <v>73</v>
      </c>
      <c r="F2312" s="4" t="s">
        <v>131</v>
      </c>
      <c r="G2312" s="11" t="s">
        <v>132</v>
      </c>
      <c r="H2312" s="6" t="s">
        <v>75</v>
      </c>
      <c r="I2312" s="6" t="s">
        <v>151</v>
      </c>
      <c r="J2312" s="6" t="s">
        <v>110</v>
      </c>
      <c r="K2312" s="6">
        <v>5</v>
      </c>
      <c r="L2312" s="4" t="str">
        <f t="shared" si="144"/>
        <v>0-5</v>
      </c>
      <c r="M2312" s="6" t="s">
        <v>42</v>
      </c>
      <c r="N2312" s="6">
        <v>8</v>
      </c>
      <c r="O2312" s="6" t="s">
        <v>79</v>
      </c>
      <c r="P2312" s="12" t="s">
        <v>54</v>
      </c>
      <c r="S2312" s="7">
        <v>1</v>
      </c>
      <c r="AE2312" s="4">
        <f t="shared" si="145"/>
        <v>15</v>
      </c>
      <c r="AF2312" s="8">
        <f t="shared" si="146"/>
        <v>1</v>
      </c>
      <c r="AG2312" s="8">
        <v>68.66</v>
      </c>
      <c r="AH2312" s="4">
        <f t="shared" si="147"/>
        <v>2.5000000000000001E-2</v>
      </c>
      <c r="AI2312" s="4">
        <f t="shared" si="147"/>
        <v>1.7164999999999999</v>
      </c>
      <c r="AK2312" s="10">
        <f>Q2312*(0.024*(2.5^2.93))+R2312*(0.024*(7.5^2.93))+S2312*(0.0225*((15/1.03416)^3))+T2312*(0.0225*((25/1.03416)^3))+U2312*(0.0225*((35/1.03416)^3))</f>
        <v>68.658306626665208</v>
      </c>
    </row>
    <row r="2313" spans="1:37" ht="12.75" customHeight="1">
      <c r="A2313" s="6">
        <v>171</v>
      </c>
      <c r="B2313" s="6">
        <v>9</v>
      </c>
      <c r="C2313" s="6">
        <v>2</v>
      </c>
      <c r="D2313" s="5">
        <v>39503</v>
      </c>
      <c r="E2313" s="6" t="s">
        <v>73</v>
      </c>
      <c r="F2313" s="4" t="s">
        <v>131</v>
      </c>
      <c r="G2313" s="11" t="s">
        <v>132</v>
      </c>
      <c r="H2313" s="6" t="s">
        <v>75</v>
      </c>
      <c r="I2313" s="6" t="s">
        <v>151</v>
      </c>
      <c r="J2313" s="6" t="s">
        <v>110</v>
      </c>
      <c r="K2313" s="6">
        <v>5</v>
      </c>
      <c r="L2313" s="4" t="str">
        <f t="shared" si="144"/>
        <v>0-5</v>
      </c>
      <c r="M2313" s="6" t="s">
        <v>42</v>
      </c>
      <c r="N2313" s="6">
        <v>9</v>
      </c>
      <c r="O2313" s="6" t="s">
        <v>185</v>
      </c>
      <c r="P2313" s="12" t="s">
        <v>46</v>
      </c>
      <c r="T2313" s="7">
        <v>1</v>
      </c>
      <c r="AE2313" s="4">
        <f t="shared" si="145"/>
        <v>25</v>
      </c>
      <c r="AF2313" s="8">
        <f t="shared" si="146"/>
        <v>1</v>
      </c>
      <c r="AG2313" s="8">
        <v>181.56</v>
      </c>
      <c r="AH2313" s="4">
        <f t="shared" si="147"/>
        <v>2.5000000000000001E-2</v>
      </c>
      <c r="AI2313" s="4">
        <f t="shared" si="147"/>
        <v>4.5389999999999997</v>
      </c>
      <c r="AK2313" s="10">
        <f>Q2313*(0.0314*((2.5/1.26087)^2.9))+S2313*(0.0314*((15/1.26087)^2.9))+T2313*(0.0314*((25/1.26087)^2.9))</f>
        <v>181.55648642959628</v>
      </c>
    </row>
    <row r="2314" spans="1:37" ht="12.75" customHeight="1">
      <c r="A2314" s="6">
        <v>171</v>
      </c>
      <c r="B2314" s="6">
        <v>9</v>
      </c>
      <c r="C2314" s="6">
        <v>2</v>
      </c>
      <c r="D2314" s="5">
        <v>39503</v>
      </c>
      <c r="E2314" s="6" t="s">
        <v>73</v>
      </c>
      <c r="F2314" s="4" t="s">
        <v>131</v>
      </c>
      <c r="G2314" s="11" t="s">
        <v>132</v>
      </c>
      <c r="H2314" s="6" t="s">
        <v>75</v>
      </c>
      <c r="I2314" s="6" t="s">
        <v>151</v>
      </c>
      <c r="J2314" s="6" t="s">
        <v>110</v>
      </c>
      <c r="K2314" s="6">
        <v>5</v>
      </c>
      <c r="L2314" s="4" t="str">
        <f t="shared" si="144"/>
        <v>0-5</v>
      </c>
      <c r="M2314" s="6" t="s">
        <v>42</v>
      </c>
      <c r="N2314" s="6">
        <v>10</v>
      </c>
      <c r="O2314" s="12" t="s">
        <v>55</v>
      </c>
      <c r="P2314" s="6" t="s">
        <v>56</v>
      </c>
      <c r="R2314" s="7">
        <v>1</v>
      </c>
      <c r="AE2314" s="4">
        <f t="shared" si="145"/>
        <v>7.5</v>
      </c>
      <c r="AF2314" s="8">
        <f t="shared" si="146"/>
        <v>1</v>
      </c>
      <c r="AG2314" s="8">
        <v>4.84</v>
      </c>
      <c r="AH2314" s="4">
        <f t="shared" si="147"/>
        <v>2.5000000000000001E-2</v>
      </c>
      <c r="AI2314" s="4">
        <f t="shared" si="147"/>
        <v>0.121</v>
      </c>
      <c r="AK2314" s="10">
        <f>Q2314*(0.0109*(2.5^3.0249))+R2314*(0.0109*(7.5^3.0249))</f>
        <v>4.8350315638823389</v>
      </c>
    </row>
    <row r="2315" spans="1:37" ht="12.75" customHeight="1">
      <c r="A2315" s="6">
        <v>172</v>
      </c>
      <c r="B2315" s="6">
        <v>9</v>
      </c>
      <c r="C2315" s="6">
        <v>2</v>
      </c>
      <c r="D2315" s="5">
        <v>39503</v>
      </c>
      <c r="E2315" s="6" t="s">
        <v>73</v>
      </c>
      <c r="F2315" s="4" t="s">
        <v>131</v>
      </c>
      <c r="G2315" s="11" t="s">
        <v>132</v>
      </c>
      <c r="H2315" s="6" t="s">
        <v>75</v>
      </c>
      <c r="I2315" s="6" t="s">
        <v>93</v>
      </c>
      <c r="J2315" s="6" t="s">
        <v>110</v>
      </c>
      <c r="K2315" s="6">
        <v>9</v>
      </c>
      <c r="L2315" s="4" t="str">
        <f t="shared" si="144"/>
        <v>5-10</v>
      </c>
      <c r="M2315" s="6" t="s">
        <v>76</v>
      </c>
      <c r="N2315" s="6">
        <v>1</v>
      </c>
      <c r="O2315" s="4" t="s">
        <v>69</v>
      </c>
      <c r="P2315" s="12" t="s">
        <v>48</v>
      </c>
      <c r="S2315" s="7">
        <v>2</v>
      </c>
      <c r="AE2315" s="4">
        <f t="shared" si="145"/>
        <v>15</v>
      </c>
      <c r="AF2315" s="8">
        <f t="shared" si="146"/>
        <v>2</v>
      </c>
      <c r="AG2315" s="8">
        <v>218.93</v>
      </c>
      <c r="AH2315" s="4">
        <f t="shared" si="147"/>
        <v>0.05</v>
      </c>
      <c r="AI2315" s="4">
        <f t="shared" si="147"/>
        <v>5.4732500000000002</v>
      </c>
      <c r="AK2315" s="10">
        <f>Q2315*(0.029*(2.5^2.98))+R2315*(0.029*(7.5^2.98))+S2315*(0.0222*(15^3.14))</f>
        <v>218.93214068561713</v>
      </c>
    </row>
    <row r="2316" spans="1:37" ht="12.75" customHeight="1">
      <c r="A2316" s="6">
        <v>172</v>
      </c>
      <c r="B2316" s="6">
        <v>9</v>
      </c>
      <c r="C2316" s="6">
        <v>2</v>
      </c>
      <c r="D2316" s="5">
        <v>39503</v>
      </c>
      <c r="E2316" s="6" t="s">
        <v>73</v>
      </c>
      <c r="F2316" s="4" t="s">
        <v>131</v>
      </c>
      <c r="G2316" s="11" t="s">
        <v>132</v>
      </c>
      <c r="H2316" s="6" t="s">
        <v>75</v>
      </c>
      <c r="I2316" s="6" t="s">
        <v>93</v>
      </c>
      <c r="J2316" s="6" t="s">
        <v>110</v>
      </c>
      <c r="K2316" s="6">
        <v>9</v>
      </c>
      <c r="L2316" s="4" t="str">
        <f t="shared" si="144"/>
        <v>5-10</v>
      </c>
      <c r="M2316" s="6" t="s">
        <v>76</v>
      </c>
      <c r="N2316" s="6">
        <v>2</v>
      </c>
      <c r="O2316" s="4" t="s">
        <v>77</v>
      </c>
      <c r="P2316" s="6" t="s">
        <v>48</v>
      </c>
      <c r="S2316" s="7">
        <v>7</v>
      </c>
      <c r="T2316" s="7">
        <v>2</v>
      </c>
      <c r="AE2316" s="4">
        <f t="shared" si="145"/>
        <v>17.2</v>
      </c>
      <c r="AF2316" s="8">
        <f t="shared" si="146"/>
        <v>9</v>
      </c>
      <c r="AG2316" s="8">
        <v>1535.16</v>
      </c>
      <c r="AH2316" s="4">
        <f t="shared" si="147"/>
        <v>0.22500000000000001</v>
      </c>
      <c r="AI2316" s="4">
        <f t="shared" si="147"/>
        <v>38.379000000000005</v>
      </c>
      <c r="AK2316" s="10">
        <f>R2316*(0.0428*(7.5^2.858))+S2316*(0.0428*(15^2.858))+T2316*(0.0428*(25^2.858))+U2316*(0.0428*(35^2.858))</f>
        <v>1535.1627237327966</v>
      </c>
    </row>
    <row r="2317" spans="1:37" ht="12.75" customHeight="1">
      <c r="A2317" s="6">
        <v>172</v>
      </c>
      <c r="B2317" s="6">
        <v>9</v>
      </c>
      <c r="C2317" s="6">
        <v>2</v>
      </c>
      <c r="D2317" s="5">
        <v>39503</v>
      </c>
      <c r="E2317" s="6" t="s">
        <v>73</v>
      </c>
      <c r="F2317" s="4" t="s">
        <v>131</v>
      </c>
      <c r="G2317" s="11" t="s">
        <v>132</v>
      </c>
      <c r="H2317" s="6" t="s">
        <v>75</v>
      </c>
      <c r="I2317" s="6" t="s">
        <v>93</v>
      </c>
      <c r="J2317" s="6" t="s">
        <v>110</v>
      </c>
      <c r="K2317" s="6">
        <v>9</v>
      </c>
      <c r="L2317" s="4" t="str">
        <f t="shared" si="144"/>
        <v>5-10</v>
      </c>
      <c r="M2317" s="6" t="s">
        <v>76</v>
      </c>
      <c r="N2317" s="6">
        <v>3</v>
      </c>
      <c r="O2317" s="6" t="s">
        <v>53</v>
      </c>
      <c r="P2317" s="12" t="s">
        <v>54</v>
      </c>
      <c r="S2317" s="15">
        <v>4</v>
      </c>
      <c r="AE2317" s="4">
        <f t="shared" si="145"/>
        <v>15</v>
      </c>
      <c r="AF2317" s="8">
        <f t="shared" si="146"/>
        <v>4</v>
      </c>
      <c r="AG2317" s="8">
        <v>224.23</v>
      </c>
      <c r="AH2317" s="4">
        <f t="shared" si="147"/>
        <v>0.1</v>
      </c>
      <c r="AI2317" s="4">
        <f t="shared" si="147"/>
        <v>5.6057499999999996</v>
      </c>
      <c r="AJ2317" s="9"/>
      <c r="AK2317" s="10">
        <f>Q2317*(0.026*(2.5^2.87))+R2317*(0.026*(7.5^2.87))+S2317*(0.0236*((15/1.1)^2.975))+T2317*(0.0236*((25/1.1)^2.975))+U2317*(0.0236*((35/1.1)^2.975))</f>
        <v>224.23337395703453</v>
      </c>
    </row>
    <row r="2318" spans="1:37" ht="12.75" customHeight="1">
      <c r="A2318" s="6">
        <v>172</v>
      </c>
      <c r="B2318" s="6">
        <v>9</v>
      </c>
      <c r="C2318" s="6">
        <v>2</v>
      </c>
      <c r="D2318" s="5">
        <v>39503</v>
      </c>
      <c r="E2318" s="6" t="s">
        <v>73</v>
      </c>
      <c r="F2318" s="4" t="s">
        <v>131</v>
      </c>
      <c r="G2318" s="11" t="s">
        <v>132</v>
      </c>
      <c r="H2318" s="6" t="s">
        <v>75</v>
      </c>
      <c r="I2318" s="6" t="s">
        <v>93</v>
      </c>
      <c r="J2318" s="6" t="s">
        <v>110</v>
      </c>
      <c r="K2318" s="6">
        <v>9</v>
      </c>
      <c r="L2318" s="4" t="str">
        <f t="shared" si="144"/>
        <v>5-10</v>
      </c>
      <c r="M2318" s="6" t="s">
        <v>76</v>
      </c>
      <c r="N2318" s="6">
        <v>4</v>
      </c>
      <c r="O2318" s="4" t="s">
        <v>59</v>
      </c>
      <c r="P2318" s="6" t="s">
        <v>46</v>
      </c>
      <c r="R2318" s="7">
        <v>3</v>
      </c>
      <c r="S2318" s="15">
        <v>2</v>
      </c>
      <c r="AE2318" s="4">
        <f t="shared" si="145"/>
        <v>10.5</v>
      </c>
      <c r="AF2318" s="8">
        <f t="shared" si="146"/>
        <v>5</v>
      </c>
      <c r="AG2318" s="8">
        <v>89.43</v>
      </c>
      <c r="AH2318" s="4">
        <f t="shared" si="147"/>
        <v>0.125</v>
      </c>
      <c r="AI2318" s="4">
        <f t="shared" si="147"/>
        <v>2.2357500000000003</v>
      </c>
      <c r="AJ2318" s="13"/>
      <c r="AK2318" s="10">
        <f>Q2318*(0.0093*(2.5^3.07))+R2318*(0.0093*(7.5^3.07))+S2318*(0.0093*(15^3.07))+T2318*(0.0126*(25^3.0673))</f>
        <v>89.430730364026346</v>
      </c>
    </row>
    <row r="2319" spans="1:37" ht="12.75" customHeight="1">
      <c r="A2319" s="6">
        <v>172</v>
      </c>
      <c r="B2319" s="6">
        <v>9</v>
      </c>
      <c r="C2319" s="6">
        <v>2</v>
      </c>
      <c r="D2319" s="5">
        <v>39503</v>
      </c>
      <c r="E2319" s="6" t="s">
        <v>73</v>
      </c>
      <c r="F2319" s="4" t="s">
        <v>131</v>
      </c>
      <c r="G2319" s="11" t="s">
        <v>132</v>
      </c>
      <c r="H2319" s="6" t="s">
        <v>75</v>
      </c>
      <c r="I2319" s="6" t="s">
        <v>93</v>
      </c>
      <c r="J2319" s="6" t="s">
        <v>110</v>
      </c>
      <c r="K2319" s="6">
        <v>9</v>
      </c>
      <c r="L2319" s="4" t="str">
        <f t="shared" si="144"/>
        <v>5-10</v>
      </c>
      <c r="M2319" s="6" t="s">
        <v>76</v>
      </c>
      <c r="N2319" s="6">
        <v>5</v>
      </c>
      <c r="O2319" s="4" t="s">
        <v>68</v>
      </c>
      <c r="P2319" s="6" t="s">
        <v>46</v>
      </c>
      <c r="S2319" s="15">
        <v>4</v>
      </c>
      <c r="T2319" s="7">
        <v>3</v>
      </c>
      <c r="AE2319" s="4">
        <f t="shared" si="145"/>
        <v>19.3</v>
      </c>
      <c r="AF2319" s="8">
        <f t="shared" si="146"/>
        <v>7</v>
      </c>
      <c r="AG2319" s="8">
        <v>631.45000000000005</v>
      </c>
      <c r="AH2319" s="4">
        <f t="shared" si="147"/>
        <v>0.17499999999999999</v>
      </c>
      <c r="AI2319" s="4">
        <f t="shared" si="147"/>
        <v>15.786250000000001</v>
      </c>
      <c r="AK2319" s="10">
        <f>Q2319*(0.0208*((2.5/1.21)^3))+R2319*(0.0208*((7.5/1.21)^3))+S2319*(0.0208*((15/1.21)^3))+T2319*(0.0079*(25^3.076))+U2319*(0.0079*(35^3.076))</f>
        <v>631.45055830588001</v>
      </c>
    </row>
    <row r="2320" spans="1:37" s="11" customFormat="1" ht="12.75" customHeight="1">
      <c r="A2320" s="6">
        <v>172</v>
      </c>
      <c r="B2320" s="6">
        <v>9</v>
      </c>
      <c r="C2320" s="6">
        <v>2</v>
      </c>
      <c r="D2320" s="5">
        <v>39503</v>
      </c>
      <c r="E2320" s="6" t="s">
        <v>73</v>
      </c>
      <c r="F2320" s="4" t="s">
        <v>131</v>
      </c>
      <c r="G2320" s="11" t="s">
        <v>132</v>
      </c>
      <c r="H2320" s="6" t="s">
        <v>75</v>
      </c>
      <c r="I2320" s="6" t="s">
        <v>93</v>
      </c>
      <c r="J2320" s="6" t="s">
        <v>110</v>
      </c>
      <c r="K2320" s="6">
        <v>9</v>
      </c>
      <c r="L2320" s="4" t="str">
        <f t="shared" si="144"/>
        <v>5-10</v>
      </c>
      <c r="M2320" s="6" t="s">
        <v>76</v>
      </c>
      <c r="N2320" s="6">
        <v>6</v>
      </c>
      <c r="O2320" s="9" t="s">
        <v>180</v>
      </c>
      <c r="P2320" s="9" t="s">
        <v>54</v>
      </c>
      <c r="Q2320" s="7"/>
      <c r="R2320" s="7">
        <v>3</v>
      </c>
      <c r="S2320" s="7"/>
      <c r="T2320" s="7"/>
      <c r="U2320" s="7"/>
      <c r="V2320" s="7"/>
      <c r="W2320" s="7"/>
      <c r="X2320" s="7"/>
      <c r="Y2320" s="7"/>
      <c r="Z2320" s="7"/>
      <c r="AA2320" s="7"/>
      <c r="AB2320" s="7"/>
      <c r="AC2320" s="7"/>
      <c r="AD2320" s="7"/>
      <c r="AE2320" s="4">
        <f t="shared" si="145"/>
        <v>7.5</v>
      </c>
      <c r="AF2320" s="8">
        <f t="shared" si="146"/>
        <v>3</v>
      </c>
      <c r="AG2320" s="8">
        <v>92.23</v>
      </c>
      <c r="AH2320" s="4">
        <f t="shared" si="147"/>
        <v>7.4999999999999997E-2</v>
      </c>
      <c r="AI2320" s="4">
        <f t="shared" si="147"/>
        <v>2.3057500000000002</v>
      </c>
      <c r="AJ2320" s="4"/>
      <c r="AK2320" s="10">
        <f>R2320*(0.0505*(7.5^3.182))+S2320*(0.0505*(15^3.182))</f>
        <v>92.226891909224491</v>
      </c>
    </row>
    <row r="2321" spans="1:37" ht="12.75" customHeight="1">
      <c r="A2321" s="6">
        <v>172</v>
      </c>
      <c r="B2321" s="6">
        <v>9</v>
      </c>
      <c r="C2321" s="6">
        <v>2</v>
      </c>
      <c r="D2321" s="5">
        <v>39503</v>
      </c>
      <c r="E2321" s="6" t="s">
        <v>73</v>
      </c>
      <c r="F2321" s="4" t="s">
        <v>131</v>
      </c>
      <c r="G2321" s="11" t="s">
        <v>132</v>
      </c>
      <c r="H2321" s="6" t="s">
        <v>75</v>
      </c>
      <c r="I2321" s="6" t="s">
        <v>93</v>
      </c>
      <c r="J2321" s="6" t="s">
        <v>110</v>
      </c>
      <c r="K2321" s="6">
        <v>9</v>
      </c>
      <c r="L2321" s="4" t="str">
        <f t="shared" si="144"/>
        <v>5-10</v>
      </c>
      <c r="M2321" s="6" t="s">
        <v>76</v>
      </c>
      <c r="N2321" s="6">
        <v>7</v>
      </c>
      <c r="O2321" s="4" t="s">
        <v>101</v>
      </c>
      <c r="P2321" s="12" t="s">
        <v>46</v>
      </c>
      <c r="S2321" s="15">
        <v>1</v>
      </c>
      <c r="T2321" s="7">
        <v>3</v>
      </c>
      <c r="AE2321" s="4">
        <f t="shared" si="145"/>
        <v>22.5</v>
      </c>
      <c r="AF2321" s="8">
        <f t="shared" si="146"/>
        <v>4</v>
      </c>
      <c r="AG2321" s="8">
        <v>900.5</v>
      </c>
      <c r="AH2321" s="4">
        <f t="shared" si="147"/>
        <v>0.1</v>
      </c>
      <c r="AI2321" s="4">
        <f t="shared" si="147"/>
        <v>22.512499999999999</v>
      </c>
      <c r="AK2321" s="10">
        <f>Q2321*(0.0148*((2.5/1.11359)^3.167))+R2321*(0.0148*((7.5/1.11359)^3.167))+S2321*(0.0148*((15/1.11359)^3.167))+T2321*(0.0148*((25/1.11359)^3.167))+U2321*(0.0148*((35/1.11359)^3.167))</f>
        <v>900.49836375800498</v>
      </c>
    </row>
    <row r="2322" spans="1:37" ht="12.75" customHeight="1">
      <c r="A2322" s="6">
        <v>172</v>
      </c>
      <c r="B2322" s="6">
        <v>9</v>
      </c>
      <c r="C2322" s="6">
        <v>2</v>
      </c>
      <c r="D2322" s="5">
        <v>39503</v>
      </c>
      <c r="E2322" s="6" t="s">
        <v>73</v>
      </c>
      <c r="F2322" s="4" t="s">
        <v>131</v>
      </c>
      <c r="G2322" s="11" t="s">
        <v>132</v>
      </c>
      <c r="H2322" s="6" t="s">
        <v>75</v>
      </c>
      <c r="I2322" s="6" t="s">
        <v>93</v>
      </c>
      <c r="J2322" s="6" t="s">
        <v>110</v>
      </c>
      <c r="K2322" s="6">
        <v>9</v>
      </c>
      <c r="L2322" s="4" t="str">
        <f t="shared" si="144"/>
        <v>5-10</v>
      </c>
      <c r="M2322" s="6" t="s">
        <v>76</v>
      </c>
      <c r="N2322" s="6">
        <v>8</v>
      </c>
      <c r="O2322" s="6" t="s">
        <v>79</v>
      </c>
      <c r="P2322" s="12" t="s">
        <v>54</v>
      </c>
      <c r="S2322" s="15">
        <v>2</v>
      </c>
      <c r="T2322" s="7">
        <v>13</v>
      </c>
      <c r="AE2322" s="4">
        <f t="shared" si="145"/>
        <v>23.7</v>
      </c>
      <c r="AF2322" s="8">
        <f t="shared" si="146"/>
        <v>15</v>
      </c>
      <c r="AG2322" s="8">
        <v>4269.53</v>
      </c>
      <c r="AH2322" s="4">
        <f t="shared" si="147"/>
        <v>0.375</v>
      </c>
      <c r="AI2322" s="4">
        <f t="shared" si="147"/>
        <v>106.73824999999999</v>
      </c>
      <c r="AK2322" s="10">
        <f>Q2322*(0.024*(2.5^2.93))+R2322*(0.024*(7.5^2.93))+S2322*(0.0225*((15/1.03416)^3))+T2322*(0.0225*((25/1.03416)^3))+U2322*(0.0225*((35/1.03416)^3))</f>
        <v>4269.529512080403</v>
      </c>
    </row>
    <row r="2323" spans="1:37" ht="12.75" customHeight="1">
      <c r="A2323" s="6">
        <v>172</v>
      </c>
      <c r="B2323" s="6">
        <v>9</v>
      </c>
      <c r="C2323" s="6">
        <v>2</v>
      </c>
      <c r="D2323" s="5">
        <v>39503</v>
      </c>
      <c r="E2323" s="6" t="s">
        <v>73</v>
      </c>
      <c r="F2323" s="4" t="s">
        <v>131</v>
      </c>
      <c r="G2323" s="11" t="s">
        <v>132</v>
      </c>
      <c r="H2323" s="6" t="s">
        <v>75</v>
      </c>
      <c r="I2323" s="6" t="s">
        <v>93</v>
      </c>
      <c r="J2323" s="6" t="s">
        <v>110</v>
      </c>
      <c r="K2323" s="6">
        <v>9</v>
      </c>
      <c r="L2323" s="4" t="str">
        <f t="shared" si="144"/>
        <v>5-10</v>
      </c>
      <c r="M2323" s="6" t="s">
        <v>76</v>
      </c>
      <c r="N2323" s="6">
        <v>9</v>
      </c>
      <c r="O2323" s="4" t="s">
        <v>82</v>
      </c>
      <c r="P2323" s="6" t="s">
        <v>46</v>
      </c>
      <c r="T2323" s="15">
        <v>2</v>
      </c>
      <c r="AE2323" s="4">
        <f t="shared" si="145"/>
        <v>25</v>
      </c>
      <c r="AF2323" s="8">
        <f t="shared" si="146"/>
        <v>2</v>
      </c>
      <c r="AG2323" s="8">
        <v>502.53</v>
      </c>
      <c r="AH2323" s="4">
        <f t="shared" si="147"/>
        <v>0.05</v>
      </c>
      <c r="AI2323" s="4">
        <f t="shared" si="147"/>
        <v>12.56325</v>
      </c>
      <c r="AK2323" s="10">
        <f>Q2323*(0.0121*((2.5/1.09)^3.161))+R2323*(0.0121*((7.5/1.09)^3.161))+S2323*(0.0335*(15^2.772))+T2323*(0.0335*(25^2.772))+U2323*(0.0335*(35^2.772))</f>
        <v>502.53290830017215</v>
      </c>
    </row>
    <row r="2324" spans="1:37" ht="12.75" customHeight="1">
      <c r="A2324" s="6">
        <v>172</v>
      </c>
      <c r="B2324" s="6">
        <v>9</v>
      </c>
      <c r="C2324" s="6">
        <v>2</v>
      </c>
      <c r="D2324" s="5">
        <v>39503</v>
      </c>
      <c r="E2324" s="6" t="s">
        <v>73</v>
      </c>
      <c r="F2324" s="4" t="s">
        <v>131</v>
      </c>
      <c r="G2324" s="11" t="s">
        <v>132</v>
      </c>
      <c r="H2324" s="6" t="s">
        <v>75</v>
      </c>
      <c r="I2324" s="6" t="s">
        <v>93</v>
      </c>
      <c r="J2324" s="6" t="s">
        <v>110</v>
      </c>
      <c r="K2324" s="6">
        <v>9</v>
      </c>
      <c r="L2324" s="4" t="str">
        <f t="shared" si="144"/>
        <v>5-10</v>
      </c>
      <c r="M2324" s="6" t="s">
        <v>76</v>
      </c>
      <c r="N2324" s="6">
        <v>10</v>
      </c>
      <c r="O2324" s="4" t="s">
        <v>58</v>
      </c>
      <c r="P2324" s="12" t="s">
        <v>46</v>
      </c>
      <c r="T2324" s="15">
        <v>1</v>
      </c>
      <c r="AE2324" s="4">
        <f t="shared" si="145"/>
        <v>25</v>
      </c>
      <c r="AF2324" s="8">
        <f t="shared" si="146"/>
        <v>1</v>
      </c>
      <c r="AG2324" s="8">
        <v>211.39</v>
      </c>
      <c r="AH2324" s="4">
        <f t="shared" si="147"/>
        <v>2.5000000000000001E-2</v>
      </c>
      <c r="AI2324" s="4">
        <f t="shared" si="147"/>
        <v>5.2847499999999998</v>
      </c>
      <c r="AJ2324" s="9"/>
      <c r="AK2324" s="10">
        <f>Q2324*(0.0145*((2.5/1.08175)^3.053))+R2324*(0.0145*((7.5/1.08175)^3.053))+S2324*(0.0145*((15/1.08175)^3.053))+T2324*(0.0145*((25/1.08175)^3.053))+U2324*(0.0145*((35/1.08175)^3.053))+V2324*(0.0145*((45/1.08175)^3.053))+W2324*(0.0145*((55/1.08175)^3.053))</f>
        <v>211.39242031612073</v>
      </c>
    </row>
    <row r="2325" spans="1:37" ht="12.75" customHeight="1">
      <c r="A2325" s="6">
        <v>172</v>
      </c>
      <c r="B2325" s="6">
        <v>9</v>
      </c>
      <c r="C2325" s="6">
        <v>2</v>
      </c>
      <c r="D2325" s="5">
        <v>39503</v>
      </c>
      <c r="E2325" s="6" t="s">
        <v>73</v>
      </c>
      <c r="F2325" s="4" t="s">
        <v>131</v>
      </c>
      <c r="G2325" s="11" t="s">
        <v>132</v>
      </c>
      <c r="H2325" s="6" t="s">
        <v>75</v>
      </c>
      <c r="I2325" s="6" t="s">
        <v>93</v>
      </c>
      <c r="J2325" s="6" t="s">
        <v>110</v>
      </c>
      <c r="K2325" s="6">
        <v>9</v>
      </c>
      <c r="L2325" s="4" t="str">
        <f t="shared" si="144"/>
        <v>5-10</v>
      </c>
      <c r="M2325" s="6" t="s">
        <v>76</v>
      </c>
      <c r="N2325" s="6">
        <v>11</v>
      </c>
      <c r="O2325" s="12" t="s">
        <v>120</v>
      </c>
      <c r="P2325" s="6" t="s">
        <v>54</v>
      </c>
      <c r="U2325" s="7">
        <v>1</v>
      </c>
      <c r="AE2325" s="4">
        <f t="shared" si="145"/>
        <v>35</v>
      </c>
      <c r="AF2325" s="8">
        <f t="shared" si="146"/>
        <v>1</v>
      </c>
      <c r="AG2325" s="8">
        <v>759.68</v>
      </c>
      <c r="AH2325" s="4">
        <f t="shared" si="147"/>
        <v>2.5000000000000001E-2</v>
      </c>
      <c r="AI2325" s="4">
        <f t="shared" si="147"/>
        <v>18.991999999999997</v>
      </c>
      <c r="AK2325" s="10">
        <f>R2325*(0.0162*(7.5^3.0252))+S2325*(0.0162*(15^3.0252))+T2325*(0.0162*(25^3.0252))+U2325*(0.0162*(35^3.0252))+V2325*(0.0162*(45^3.0252))</f>
        <v>759.67819720000477</v>
      </c>
    </row>
    <row r="2326" spans="1:37" ht="12.75" customHeight="1">
      <c r="A2326" s="6">
        <v>172</v>
      </c>
      <c r="B2326" s="6">
        <v>9</v>
      </c>
      <c r="C2326" s="6">
        <v>2</v>
      </c>
      <c r="D2326" s="5">
        <v>39503</v>
      </c>
      <c r="E2326" s="6" t="s">
        <v>73</v>
      </c>
      <c r="F2326" s="4" t="s">
        <v>131</v>
      </c>
      <c r="G2326" s="11" t="s">
        <v>132</v>
      </c>
      <c r="H2326" s="6" t="s">
        <v>75</v>
      </c>
      <c r="I2326" s="6" t="s">
        <v>93</v>
      </c>
      <c r="J2326" s="6" t="s">
        <v>110</v>
      </c>
      <c r="K2326" s="6">
        <v>9</v>
      </c>
      <c r="L2326" s="4" t="str">
        <f t="shared" si="144"/>
        <v>5-10</v>
      </c>
      <c r="M2326" s="6" t="s">
        <v>76</v>
      </c>
      <c r="N2326" s="6">
        <v>12</v>
      </c>
      <c r="O2326" s="4" t="s">
        <v>100</v>
      </c>
      <c r="P2326" s="12" t="s">
        <v>44</v>
      </c>
      <c r="U2326" s="7">
        <v>1</v>
      </c>
      <c r="AE2326" s="4">
        <f t="shared" si="145"/>
        <v>35</v>
      </c>
      <c r="AF2326" s="8">
        <f t="shared" si="146"/>
        <v>1</v>
      </c>
      <c r="AG2326" s="8">
        <v>126.25</v>
      </c>
      <c r="AH2326" s="4">
        <f t="shared" si="147"/>
        <v>2.5000000000000001E-2</v>
      </c>
      <c r="AI2326" s="4">
        <f t="shared" si="147"/>
        <v>3.15625</v>
      </c>
      <c r="AK2326" s="10">
        <f>R2326*(0.0009*(7.5^3.3334))+T2326*(0.0009*(25^3.3334))+U2326*(0.0009*(35^3.3334))+V2326*(0.0009*(45^3.3334))+W2326*(0.0009*(55^3.3334))+X2326*(0.0009*(65^3.3334))+Y2326*(0.0009*(75^3.3334))</f>
        <v>126.25219239742502</v>
      </c>
    </row>
    <row r="2327" spans="1:37" ht="12.75" customHeight="1">
      <c r="A2327" s="6">
        <v>172</v>
      </c>
      <c r="B2327" s="6">
        <v>9</v>
      </c>
      <c r="C2327" s="6">
        <v>2</v>
      </c>
      <c r="D2327" s="5">
        <v>39503</v>
      </c>
      <c r="E2327" s="6" t="s">
        <v>73</v>
      </c>
      <c r="F2327" s="4" t="s">
        <v>131</v>
      </c>
      <c r="G2327" s="11" t="s">
        <v>132</v>
      </c>
      <c r="H2327" s="6" t="s">
        <v>75</v>
      </c>
      <c r="I2327" s="6" t="s">
        <v>93</v>
      </c>
      <c r="J2327" s="6" t="s">
        <v>110</v>
      </c>
      <c r="K2327" s="6">
        <v>9</v>
      </c>
      <c r="L2327" s="4" t="str">
        <f t="shared" si="144"/>
        <v>5-10</v>
      </c>
      <c r="M2327" s="6" t="s">
        <v>76</v>
      </c>
      <c r="N2327" s="6">
        <v>13</v>
      </c>
      <c r="O2327" s="4" t="s">
        <v>51</v>
      </c>
      <c r="P2327" s="6" t="s">
        <v>48</v>
      </c>
      <c r="S2327" s="7">
        <v>1</v>
      </c>
      <c r="AE2327" s="4">
        <f t="shared" si="145"/>
        <v>15</v>
      </c>
      <c r="AF2327" s="8">
        <f t="shared" si="146"/>
        <v>1</v>
      </c>
      <c r="AG2327" s="8">
        <v>86.76</v>
      </c>
      <c r="AH2327" s="4">
        <f t="shared" si="147"/>
        <v>2.5000000000000001E-2</v>
      </c>
      <c r="AI2327" s="4">
        <f t="shared" si="147"/>
        <v>2.169</v>
      </c>
      <c r="AK2327" s="10">
        <f>Q2327*(0.0337*(2.5^2.9))+R2327*(0.0337*(7.5^2.9))+S2327*(0.0337*(15^2.9))+T2327*(0.0337*(25^2.9))+U2327*(0.0337*(35^2.9))</f>
        <v>86.755007592707059</v>
      </c>
    </row>
    <row r="2328" spans="1:37" ht="12.75" customHeight="1">
      <c r="A2328" s="6">
        <v>172</v>
      </c>
      <c r="B2328" s="6">
        <v>9</v>
      </c>
      <c r="C2328" s="6">
        <v>2</v>
      </c>
      <c r="D2328" s="5">
        <v>39503</v>
      </c>
      <c r="E2328" s="6" t="s">
        <v>73</v>
      </c>
      <c r="F2328" s="4" t="s">
        <v>131</v>
      </c>
      <c r="G2328" s="11" t="s">
        <v>132</v>
      </c>
      <c r="H2328" s="6" t="s">
        <v>75</v>
      </c>
      <c r="I2328" s="6" t="s">
        <v>93</v>
      </c>
      <c r="J2328" s="6" t="s">
        <v>110</v>
      </c>
      <c r="K2328" s="6">
        <v>9</v>
      </c>
      <c r="L2328" s="4" t="str">
        <f t="shared" si="144"/>
        <v>5-10</v>
      </c>
      <c r="M2328" s="6" t="s">
        <v>76</v>
      </c>
      <c r="N2328" s="6">
        <v>14</v>
      </c>
      <c r="O2328" s="4" t="s">
        <v>105</v>
      </c>
      <c r="P2328" s="12" t="s">
        <v>46</v>
      </c>
      <c r="T2328" s="7">
        <v>1</v>
      </c>
      <c r="AE2328" s="4">
        <f t="shared" si="145"/>
        <v>25</v>
      </c>
      <c r="AF2328" s="8">
        <f t="shared" si="146"/>
        <v>1</v>
      </c>
      <c r="AG2328" s="8">
        <v>250.61</v>
      </c>
      <c r="AH2328" s="4">
        <f t="shared" si="147"/>
        <v>2.5000000000000001E-2</v>
      </c>
      <c r="AI2328" s="4">
        <f t="shared" si="147"/>
        <v>6.26525</v>
      </c>
      <c r="AK2328" s="10">
        <f>S2328*(0.0168*(15^2.9856))+T2328*(0.0168*(25^2.9856))</f>
        <v>250.61033187249495</v>
      </c>
    </row>
    <row r="2329" spans="1:37" ht="12.75" customHeight="1">
      <c r="A2329" s="6">
        <v>172</v>
      </c>
      <c r="B2329" s="6">
        <v>9</v>
      </c>
      <c r="C2329" s="6">
        <v>2</v>
      </c>
      <c r="D2329" s="5">
        <v>39503</v>
      </c>
      <c r="E2329" s="6" t="s">
        <v>73</v>
      </c>
      <c r="F2329" s="4" t="s">
        <v>131</v>
      </c>
      <c r="G2329" s="11" t="s">
        <v>132</v>
      </c>
      <c r="H2329" s="6" t="s">
        <v>75</v>
      </c>
      <c r="I2329" s="6" t="s">
        <v>93</v>
      </c>
      <c r="J2329" s="6" t="s">
        <v>110</v>
      </c>
      <c r="K2329" s="6">
        <v>9</v>
      </c>
      <c r="L2329" s="4" t="str">
        <f t="shared" si="144"/>
        <v>5-10</v>
      </c>
      <c r="M2329" s="6" t="s">
        <v>76</v>
      </c>
      <c r="N2329" s="6">
        <v>15</v>
      </c>
      <c r="O2329" s="12" t="s">
        <v>71</v>
      </c>
      <c r="P2329" s="6" t="s">
        <v>46</v>
      </c>
      <c r="Q2329" s="7">
        <v>2</v>
      </c>
      <c r="AE2329" s="4">
        <f t="shared" si="145"/>
        <v>2.5</v>
      </c>
      <c r="AF2329" s="8">
        <f t="shared" si="146"/>
        <v>2</v>
      </c>
      <c r="AG2329" s="8">
        <v>0.28000000000000003</v>
      </c>
      <c r="AH2329" s="4">
        <f t="shared" si="147"/>
        <v>0.05</v>
      </c>
      <c r="AI2329" s="4">
        <f t="shared" si="147"/>
        <v>7.000000000000001E-3</v>
      </c>
      <c r="AK2329" s="10">
        <f>Q2329*(0.0089*(2.5^3))+R2329*(0.0089*(7.5^3))</f>
        <v>0.27812500000000001</v>
      </c>
    </row>
    <row r="2330" spans="1:37" ht="12.75" customHeight="1">
      <c r="A2330" s="6">
        <v>172</v>
      </c>
      <c r="B2330" s="6">
        <v>9</v>
      </c>
      <c r="C2330" s="6">
        <v>2</v>
      </c>
      <c r="D2330" s="5">
        <v>39503</v>
      </c>
      <c r="E2330" s="6" t="s">
        <v>73</v>
      </c>
      <c r="F2330" s="4" t="s">
        <v>131</v>
      </c>
      <c r="G2330" s="11" t="s">
        <v>132</v>
      </c>
      <c r="H2330" s="6" t="s">
        <v>75</v>
      </c>
      <c r="I2330" s="6" t="s">
        <v>93</v>
      </c>
      <c r="J2330" s="6" t="s">
        <v>110</v>
      </c>
      <c r="K2330" s="6">
        <v>9</v>
      </c>
      <c r="L2330" s="4" t="str">
        <f t="shared" si="144"/>
        <v>5-10</v>
      </c>
      <c r="M2330" s="6" t="s">
        <v>76</v>
      </c>
      <c r="N2330" s="6">
        <v>16</v>
      </c>
      <c r="O2330" s="4" t="s">
        <v>99</v>
      </c>
      <c r="P2330" s="6" t="s">
        <v>63</v>
      </c>
      <c r="U2330" s="7">
        <v>1</v>
      </c>
      <c r="AE2330" s="4">
        <f t="shared" si="145"/>
        <v>35</v>
      </c>
      <c r="AF2330" s="8">
        <f t="shared" si="146"/>
        <v>1</v>
      </c>
      <c r="AG2330" s="8">
        <v>54.99</v>
      </c>
      <c r="AH2330" s="4">
        <f t="shared" si="147"/>
        <v>2.5000000000000001E-2</v>
      </c>
      <c r="AI2330" s="4">
        <f t="shared" si="147"/>
        <v>1.3747500000000001</v>
      </c>
      <c r="AK2330" s="10">
        <f>U2330*(0.001*(35^3.07))</f>
        <v>54.990655444598652</v>
      </c>
    </row>
    <row r="2331" spans="1:37" ht="12.75" customHeight="1">
      <c r="A2331" s="6">
        <v>173</v>
      </c>
      <c r="B2331" s="6">
        <v>9</v>
      </c>
      <c r="C2331" s="6">
        <v>2</v>
      </c>
      <c r="D2331" s="5">
        <v>39503</v>
      </c>
      <c r="E2331" s="6" t="s">
        <v>73</v>
      </c>
      <c r="F2331" s="4" t="s">
        <v>131</v>
      </c>
      <c r="G2331" s="11" t="s">
        <v>132</v>
      </c>
      <c r="H2331" s="6" t="s">
        <v>75</v>
      </c>
      <c r="I2331" s="6" t="s">
        <v>151</v>
      </c>
      <c r="J2331" s="6" t="s">
        <v>110</v>
      </c>
      <c r="K2331" s="6">
        <v>5</v>
      </c>
      <c r="L2331" s="4" t="str">
        <f t="shared" si="144"/>
        <v>0-5</v>
      </c>
      <c r="M2331" s="6" t="s">
        <v>42</v>
      </c>
      <c r="N2331" s="6">
        <v>1</v>
      </c>
      <c r="O2331" s="6" t="s">
        <v>79</v>
      </c>
      <c r="P2331" s="12" t="s">
        <v>54</v>
      </c>
      <c r="S2331" s="7">
        <v>1</v>
      </c>
      <c r="AE2331" s="4">
        <f t="shared" si="145"/>
        <v>15</v>
      </c>
      <c r="AF2331" s="8">
        <f t="shared" si="146"/>
        <v>1</v>
      </c>
      <c r="AG2331" s="8">
        <v>68.66</v>
      </c>
      <c r="AH2331" s="4">
        <f t="shared" si="147"/>
        <v>2.5000000000000001E-2</v>
      </c>
      <c r="AI2331" s="4">
        <f t="shared" si="147"/>
        <v>1.7164999999999999</v>
      </c>
      <c r="AK2331" s="10">
        <f>Q2331*(0.024*(2.5^2.93))+R2331*(0.024*(7.5^2.93))+S2331*(0.0225*((15/1.03416)^3))+T2331*(0.0225*((25/1.03416)^3))+U2331*(0.0225*((35/1.03416)^3))</f>
        <v>68.658306626665208</v>
      </c>
    </row>
    <row r="2332" spans="1:37" ht="12.75" customHeight="1">
      <c r="A2332" s="6">
        <v>173</v>
      </c>
      <c r="B2332" s="6">
        <v>9</v>
      </c>
      <c r="C2332" s="6">
        <v>2</v>
      </c>
      <c r="D2332" s="5">
        <v>39503</v>
      </c>
      <c r="E2332" s="6" t="s">
        <v>73</v>
      </c>
      <c r="F2332" s="4" t="s">
        <v>131</v>
      </c>
      <c r="G2332" s="11" t="s">
        <v>132</v>
      </c>
      <c r="H2332" s="6" t="s">
        <v>75</v>
      </c>
      <c r="I2332" s="6" t="s">
        <v>151</v>
      </c>
      <c r="J2332" s="6" t="s">
        <v>110</v>
      </c>
      <c r="K2332" s="6">
        <v>5</v>
      </c>
      <c r="L2332" s="4" t="str">
        <f t="shared" si="144"/>
        <v>0-5</v>
      </c>
      <c r="M2332" s="6" t="s">
        <v>42</v>
      </c>
      <c r="N2332" s="6">
        <v>2</v>
      </c>
      <c r="O2332" s="4" t="s">
        <v>77</v>
      </c>
      <c r="P2332" s="6" t="s">
        <v>48</v>
      </c>
      <c r="S2332" s="7">
        <v>2</v>
      </c>
      <c r="T2332" s="7">
        <v>1</v>
      </c>
      <c r="AE2332" s="4">
        <f t="shared" si="145"/>
        <v>18.3</v>
      </c>
      <c r="AF2332" s="8">
        <f t="shared" si="146"/>
        <v>3</v>
      </c>
      <c r="AG2332" s="8">
        <v>620.08000000000004</v>
      </c>
      <c r="AH2332" s="4">
        <f t="shared" si="147"/>
        <v>7.4999999999999997E-2</v>
      </c>
      <c r="AI2332" s="4">
        <f t="shared" si="147"/>
        <v>15.502000000000001</v>
      </c>
      <c r="AK2332" s="10">
        <f>R2332*(0.0428*(7.5^2.858))+S2332*(0.0428*(15^2.858))+T2332*(0.0428*(25^2.858))+U2332*(0.0428*(35^2.858))</f>
        <v>620.07734528581841</v>
      </c>
    </row>
    <row r="2333" spans="1:37" ht="12.75" customHeight="1">
      <c r="A2333" s="6">
        <v>173</v>
      </c>
      <c r="B2333" s="6">
        <v>9</v>
      </c>
      <c r="C2333" s="6">
        <v>2</v>
      </c>
      <c r="D2333" s="5">
        <v>39503</v>
      </c>
      <c r="E2333" s="6" t="s">
        <v>73</v>
      </c>
      <c r="F2333" s="4" t="s">
        <v>131</v>
      </c>
      <c r="G2333" s="11" t="s">
        <v>132</v>
      </c>
      <c r="H2333" s="6" t="s">
        <v>75</v>
      </c>
      <c r="I2333" s="6" t="s">
        <v>151</v>
      </c>
      <c r="J2333" s="6" t="s">
        <v>110</v>
      </c>
      <c r="K2333" s="6">
        <v>5</v>
      </c>
      <c r="L2333" s="4" t="str">
        <f t="shared" si="144"/>
        <v>0-5</v>
      </c>
      <c r="M2333" s="6" t="s">
        <v>42</v>
      </c>
      <c r="N2333" s="6">
        <v>3</v>
      </c>
      <c r="O2333" s="6" t="s">
        <v>53</v>
      </c>
      <c r="P2333" s="12" t="s">
        <v>54</v>
      </c>
      <c r="S2333" s="7">
        <v>13</v>
      </c>
      <c r="AE2333" s="4">
        <f t="shared" si="145"/>
        <v>15</v>
      </c>
      <c r="AF2333" s="8">
        <f t="shared" si="146"/>
        <v>13</v>
      </c>
      <c r="AG2333" s="8">
        <v>728.76</v>
      </c>
      <c r="AH2333" s="4">
        <f t="shared" si="147"/>
        <v>0.32500000000000001</v>
      </c>
      <c r="AI2333" s="4">
        <f t="shared" si="147"/>
        <v>18.219000000000001</v>
      </c>
      <c r="AK2333" s="10">
        <f>Q2333*(0.026*(2.5^2.87))+R2333*(0.026*(7.5^2.87))+S2333*(0.0236*((15/1.1)^2.975))+T2333*(0.0236*((25/1.1)^2.975))+U2333*(0.0236*((35/1.1)^2.975))</f>
        <v>728.75846536036227</v>
      </c>
    </row>
    <row r="2334" spans="1:37" ht="12.75" customHeight="1">
      <c r="A2334" s="6">
        <v>173</v>
      </c>
      <c r="B2334" s="6">
        <v>9</v>
      </c>
      <c r="C2334" s="6">
        <v>2</v>
      </c>
      <c r="D2334" s="5">
        <v>39503</v>
      </c>
      <c r="E2334" s="6" t="s">
        <v>73</v>
      </c>
      <c r="F2334" s="4" t="s">
        <v>131</v>
      </c>
      <c r="G2334" s="11" t="s">
        <v>132</v>
      </c>
      <c r="H2334" s="6" t="s">
        <v>75</v>
      </c>
      <c r="I2334" s="6" t="s">
        <v>151</v>
      </c>
      <c r="J2334" s="6" t="s">
        <v>110</v>
      </c>
      <c r="K2334" s="6">
        <v>5</v>
      </c>
      <c r="L2334" s="4" t="str">
        <f t="shared" si="144"/>
        <v>0-5</v>
      </c>
      <c r="M2334" s="6" t="s">
        <v>42</v>
      </c>
      <c r="N2334" s="6">
        <v>4</v>
      </c>
      <c r="O2334" s="4" t="s">
        <v>58</v>
      </c>
      <c r="P2334" s="12" t="s">
        <v>46</v>
      </c>
      <c r="T2334" s="7">
        <v>2</v>
      </c>
      <c r="U2334" s="7">
        <v>1</v>
      </c>
      <c r="AE2334" s="4">
        <f t="shared" si="145"/>
        <v>28.3</v>
      </c>
      <c r="AF2334" s="8">
        <f t="shared" si="146"/>
        <v>3</v>
      </c>
      <c r="AG2334" s="8">
        <v>1013.28</v>
      </c>
      <c r="AH2334" s="4">
        <f t="shared" si="147"/>
        <v>7.4999999999999997E-2</v>
      </c>
      <c r="AI2334" s="4">
        <f t="shared" si="147"/>
        <v>25.332000000000001</v>
      </c>
      <c r="AK2334" s="10">
        <f>Q2334*(0.0145*((2.5/1.08175)^3.053))+R2334*(0.0145*((7.5/1.08175)^3.053))+S2334*(0.0145*((15/1.08175)^3.053))+T2334*(0.0145*((25/1.08175)^3.053))+U2334*(0.0145*((35/1.08175)^3.053))+V2334*(0.0145*((45/1.08175)^3.053))+W2334*(0.0145*((55/1.08175)^3.053))</f>
        <v>1013.2826681035206</v>
      </c>
    </row>
    <row r="2335" spans="1:37" ht="12.75" customHeight="1">
      <c r="A2335" s="6">
        <v>173</v>
      </c>
      <c r="B2335" s="6">
        <v>9</v>
      </c>
      <c r="C2335" s="6">
        <v>2</v>
      </c>
      <c r="D2335" s="5">
        <v>39503</v>
      </c>
      <c r="E2335" s="6" t="s">
        <v>73</v>
      </c>
      <c r="F2335" s="4" t="s">
        <v>131</v>
      </c>
      <c r="G2335" s="11" t="s">
        <v>132</v>
      </c>
      <c r="H2335" s="6" t="s">
        <v>75</v>
      </c>
      <c r="I2335" s="6" t="s">
        <v>151</v>
      </c>
      <c r="J2335" s="6" t="s">
        <v>110</v>
      </c>
      <c r="K2335" s="6">
        <v>5</v>
      </c>
      <c r="L2335" s="4" t="str">
        <f t="shared" si="144"/>
        <v>0-5</v>
      </c>
      <c r="M2335" s="6" t="s">
        <v>42</v>
      </c>
      <c r="N2335" s="6">
        <v>5</v>
      </c>
      <c r="O2335" s="12" t="s">
        <v>49</v>
      </c>
      <c r="P2335" s="6" t="s">
        <v>46</v>
      </c>
      <c r="R2335" s="7">
        <v>8</v>
      </c>
      <c r="S2335" s="15">
        <v>3</v>
      </c>
      <c r="AE2335" s="4">
        <f t="shared" si="145"/>
        <v>9.5</v>
      </c>
      <c r="AF2335" s="8">
        <f t="shared" si="146"/>
        <v>11</v>
      </c>
      <c r="AG2335" s="8">
        <v>201.78</v>
      </c>
      <c r="AH2335" s="4">
        <f t="shared" si="147"/>
        <v>0.27500000000000002</v>
      </c>
      <c r="AI2335" s="4">
        <f t="shared" si="147"/>
        <v>5.0445000000000002</v>
      </c>
      <c r="AK2335" s="10">
        <f>Q2335*(0.007*(2.5^3.39))+R2335*(0.0126*(7.5^3.0673))+S2335*(0.0126*(15^3.0673))+T2335*(0.0126*(25^3.0673))+U2335*(0.0126*(35^3.0673))</f>
        <v>201.78010119307254</v>
      </c>
    </row>
    <row r="2336" spans="1:37" ht="12.75" customHeight="1">
      <c r="A2336" s="6">
        <v>173</v>
      </c>
      <c r="B2336" s="6">
        <v>9</v>
      </c>
      <c r="C2336" s="6">
        <v>2</v>
      </c>
      <c r="D2336" s="5">
        <v>39503</v>
      </c>
      <c r="E2336" s="6" t="s">
        <v>73</v>
      </c>
      <c r="F2336" s="4" t="s">
        <v>131</v>
      </c>
      <c r="G2336" s="11" t="s">
        <v>132</v>
      </c>
      <c r="H2336" s="6" t="s">
        <v>75</v>
      </c>
      <c r="I2336" s="6" t="s">
        <v>151</v>
      </c>
      <c r="J2336" s="6" t="s">
        <v>110</v>
      </c>
      <c r="K2336" s="6">
        <v>5</v>
      </c>
      <c r="L2336" s="4" t="str">
        <f t="shared" si="144"/>
        <v>0-5</v>
      </c>
      <c r="M2336" s="6" t="s">
        <v>42</v>
      </c>
      <c r="N2336" s="6">
        <v>6</v>
      </c>
      <c r="O2336" s="4" t="s">
        <v>52</v>
      </c>
      <c r="P2336" s="6" t="s">
        <v>46</v>
      </c>
      <c r="S2336" s="15">
        <v>4</v>
      </c>
      <c r="AE2336" s="4">
        <f t="shared" si="145"/>
        <v>15</v>
      </c>
      <c r="AF2336" s="8">
        <f t="shared" si="146"/>
        <v>4</v>
      </c>
      <c r="AG2336" s="8">
        <v>100.01</v>
      </c>
      <c r="AH2336" s="4">
        <f t="shared" si="147"/>
        <v>0.1</v>
      </c>
      <c r="AI2336" s="4">
        <f t="shared" si="147"/>
        <v>2.5002500000000003</v>
      </c>
      <c r="AK2336" s="10">
        <f>Q2336*(0.01*(((2.5-1.82)/1.15)^3.208))+R2336*(0.01*(((7.5-1.82)/1.15)^3.208))+S2336*(0.01*(((15-1.82)/1.15)^3.208))+T2336*(0.01*(((25-1.82)/1.15)^3.208))</f>
        <v>100.00689776535982</v>
      </c>
    </row>
    <row r="2337" spans="1:37" ht="12.75" customHeight="1">
      <c r="A2337" s="6">
        <v>173</v>
      </c>
      <c r="B2337" s="6">
        <v>9</v>
      </c>
      <c r="C2337" s="6">
        <v>2</v>
      </c>
      <c r="D2337" s="5">
        <v>39503</v>
      </c>
      <c r="E2337" s="6" t="s">
        <v>73</v>
      </c>
      <c r="F2337" s="4" t="s">
        <v>131</v>
      </c>
      <c r="G2337" s="11" t="s">
        <v>132</v>
      </c>
      <c r="H2337" s="6" t="s">
        <v>75</v>
      </c>
      <c r="I2337" s="6" t="s">
        <v>151</v>
      </c>
      <c r="J2337" s="6" t="s">
        <v>110</v>
      </c>
      <c r="K2337" s="6">
        <v>5</v>
      </c>
      <c r="L2337" s="4" t="str">
        <f t="shared" si="144"/>
        <v>0-5</v>
      </c>
      <c r="M2337" s="6" t="s">
        <v>42</v>
      </c>
      <c r="N2337" s="6">
        <v>7</v>
      </c>
      <c r="O2337" s="6" t="s">
        <v>181</v>
      </c>
      <c r="P2337" s="6" t="s">
        <v>81</v>
      </c>
      <c r="S2337" s="15">
        <v>3</v>
      </c>
      <c r="AE2337" s="4">
        <f t="shared" si="145"/>
        <v>15</v>
      </c>
      <c r="AF2337" s="8">
        <f t="shared" si="146"/>
        <v>3</v>
      </c>
      <c r="AG2337" s="8">
        <v>149.15</v>
      </c>
      <c r="AH2337" s="4">
        <f t="shared" si="147"/>
        <v>7.4999999999999997E-2</v>
      </c>
      <c r="AI2337" s="4">
        <f t="shared" si="147"/>
        <v>3.7287500000000002</v>
      </c>
      <c r="AJ2337" s="4" t="s">
        <v>140</v>
      </c>
      <c r="AK2337" s="10">
        <f>S2337*(0.0159*(15^2.9718))</f>
        <v>149.1510732256547</v>
      </c>
    </row>
    <row r="2338" spans="1:37" ht="12.75" customHeight="1">
      <c r="A2338" s="6">
        <v>173</v>
      </c>
      <c r="B2338" s="6">
        <v>9</v>
      </c>
      <c r="C2338" s="6">
        <v>2</v>
      </c>
      <c r="D2338" s="5">
        <v>39503</v>
      </c>
      <c r="E2338" s="6" t="s">
        <v>73</v>
      </c>
      <c r="F2338" s="4" t="s">
        <v>131</v>
      </c>
      <c r="G2338" s="11" t="s">
        <v>132</v>
      </c>
      <c r="H2338" s="6" t="s">
        <v>75</v>
      </c>
      <c r="I2338" s="6" t="s">
        <v>151</v>
      </c>
      <c r="J2338" s="6" t="s">
        <v>110</v>
      </c>
      <c r="K2338" s="6">
        <v>5</v>
      </c>
      <c r="L2338" s="4" t="str">
        <f t="shared" si="144"/>
        <v>0-5</v>
      </c>
      <c r="M2338" s="6" t="s">
        <v>42</v>
      </c>
      <c r="N2338" s="6">
        <v>8</v>
      </c>
      <c r="O2338" s="12" t="s">
        <v>135</v>
      </c>
      <c r="P2338" s="6" t="s">
        <v>46</v>
      </c>
      <c r="R2338" s="7">
        <v>1</v>
      </c>
      <c r="AE2338" s="4">
        <f t="shared" si="145"/>
        <v>7.5</v>
      </c>
      <c r="AF2338" s="8">
        <f t="shared" si="146"/>
        <v>1</v>
      </c>
      <c r="AG2338" s="8">
        <v>6.09</v>
      </c>
      <c r="AH2338" s="4">
        <f t="shared" si="147"/>
        <v>2.5000000000000001E-2</v>
      </c>
      <c r="AI2338" s="4">
        <f t="shared" si="147"/>
        <v>0.15225</v>
      </c>
      <c r="AK2338" s="10">
        <f>Q2338*(0.0126*(2.5^3.0673))+R2338*(0.0126*(7.5^3.0673))+S2338*(0.0126*(15^3.0673))</f>
        <v>6.0875978967715536</v>
      </c>
    </row>
    <row r="2339" spans="1:37" ht="12.75" customHeight="1">
      <c r="A2339" s="6">
        <v>174</v>
      </c>
      <c r="B2339" s="6">
        <v>9</v>
      </c>
      <c r="C2339" s="6">
        <v>2</v>
      </c>
      <c r="D2339" s="5">
        <v>39503</v>
      </c>
      <c r="E2339" s="6" t="s">
        <v>73</v>
      </c>
      <c r="F2339" s="4" t="s">
        <v>131</v>
      </c>
      <c r="G2339" s="11" t="s">
        <v>132</v>
      </c>
      <c r="H2339" s="6" t="s">
        <v>75</v>
      </c>
      <c r="I2339" s="6" t="s">
        <v>151</v>
      </c>
      <c r="J2339" s="6" t="s">
        <v>110</v>
      </c>
      <c r="K2339" s="6">
        <v>3</v>
      </c>
      <c r="L2339" s="4" t="str">
        <f t="shared" si="144"/>
        <v>0-5</v>
      </c>
      <c r="M2339" s="6" t="s">
        <v>42</v>
      </c>
      <c r="N2339" s="6">
        <v>1</v>
      </c>
      <c r="O2339" s="6" t="s">
        <v>53</v>
      </c>
      <c r="P2339" s="12" t="s">
        <v>54</v>
      </c>
      <c r="R2339" s="7">
        <v>9</v>
      </c>
      <c r="S2339" s="15">
        <v>37</v>
      </c>
      <c r="AE2339" s="4">
        <f t="shared" si="145"/>
        <v>13.5</v>
      </c>
      <c r="AF2339" s="8">
        <f t="shared" si="146"/>
        <v>46</v>
      </c>
      <c r="AG2339" s="8">
        <v>2150.13</v>
      </c>
      <c r="AH2339" s="4">
        <f t="shared" si="147"/>
        <v>1.1499999999999999</v>
      </c>
      <c r="AI2339" s="4">
        <f t="shared" si="147"/>
        <v>53.753250000000001</v>
      </c>
      <c r="AK2339" s="10">
        <f>Q2339*(0.026*(2.5^2.87))+R2339*(0.026*(7.5^2.87))+S2339*(0.0236*((15/1.1)^2.975))+T2339*(0.0236*((25/1.1)^2.975))+U2339*(0.0236*((35/1.1)^2.975))</f>
        <v>2150.1286315992861</v>
      </c>
    </row>
    <row r="2340" spans="1:37" ht="12.75" customHeight="1">
      <c r="A2340" s="6">
        <v>174</v>
      </c>
      <c r="B2340" s="6">
        <v>9</v>
      </c>
      <c r="C2340" s="6">
        <v>2</v>
      </c>
      <c r="D2340" s="5">
        <v>39503</v>
      </c>
      <c r="E2340" s="6" t="s">
        <v>73</v>
      </c>
      <c r="F2340" s="4" t="s">
        <v>131</v>
      </c>
      <c r="G2340" s="11" t="s">
        <v>132</v>
      </c>
      <c r="H2340" s="6" t="s">
        <v>75</v>
      </c>
      <c r="I2340" s="6" t="s">
        <v>151</v>
      </c>
      <c r="J2340" s="6" t="s">
        <v>110</v>
      </c>
      <c r="K2340" s="6">
        <v>3</v>
      </c>
      <c r="L2340" s="4" t="str">
        <f t="shared" si="144"/>
        <v>0-5</v>
      </c>
      <c r="M2340" s="6" t="s">
        <v>42</v>
      </c>
      <c r="N2340" s="6">
        <v>2</v>
      </c>
      <c r="O2340" s="4" t="s">
        <v>77</v>
      </c>
      <c r="P2340" s="6" t="s">
        <v>48</v>
      </c>
      <c r="S2340" s="15">
        <v>1</v>
      </c>
      <c r="AE2340" s="4">
        <f t="shared" si="145"/>
        <v>15</v>
      </c>
      <c r="AF2340" s="8">
        <f t="shared" si="146"/>
        <v>1</v>
      </c>
      <c r="AG2340" s="8">
        <v>98.34</v>
      </c>
      <c r="AH2340" s="4">
        <f t="shared" si="147"/>
        <v>2.5000000000000001E-2</v>
      </c>
      <c r="AI2340" s="4">
        <f t="shared" si="147"/>
        <v>2.4584999999999999</v>
      </c>
      <c r="AK2340" s="10">
        <f>R2340*(0.0428*(7.5^2.858))+S2340*(0.0428*(15^2.858))+T2340*(0.0428*(25^2.858))+U2340*(0.0428*(35^2.858))</f>
        <v>98.336011053719943</v>
      </c>
    </row>
    <row r="2341" spans="1:37" ht="12.75" customHeight="1">
      <c r="A2341" s="6">
        <v>174</v>
      </c>
      <c r="B2341" s="6">
        <v>9</v>
      </c>
      <c r="C2341" s="6">
        <v>2</v>
      </c>
      <c r="D2341" s="5">
        <v>39503</v>
      </c>
      <c r="E2341" s="6" t="s">
        <v>73</v>
      </c>
      <c r="F2341" s="4" t="s">
        <v>131</v>
      </c>
      <c r="G2341" s="11" t="s">
        <v>132</v>
      </c>
      <c r="H2341" s="6" t="s">
        <v>75</v>
      </c>
      <c r="I2341" s="6" t="s">
        <v>151</v>
      </c>
      <c r="J2341" s="6" t="s">
        <v>110</v>
      </c>
      <c r="K2341" s="6">
        <v>3</v>
      </c>
      <c r="L2341" s="4" t="str">
        <f t="shared" si="144"/>
        <v>0-5</v>
      </c>
      <c r="M2341" s="6" t="s">
        <v>42</v>
      </c>
      <c r="N2341" s="6">
        <v>3</v>
      </c>
      <c r="O2341" s="4" t="s">
        <v>58</v>
      </c>
      <c r="P2341" s="12" t="s">
        <v>46</v>
      </c>
      <c r="S2341" s="15">
        <v>2</v>
      </c>
      <c r="AE2341" s="4">
        <f t="shared" si="145"/>
        <v>15</v>
      </c>
      <c r="AF2341" s="8">
        <f t="shared" si="146"/>
        <v>2</v>
      </c>
      <c r="AG2341" s="8">
        <v>88.88</v>
      </c>
      <c r="AH2341" s="4">
        <f t="shared" si="147"/>
        <v>0.05</v>
      </c>
      <c r="AI2341" s="4">
        <f t="shared" si="147"/>
        <v>2.222</v>
      </c>
      <c r="AJ2341" s="13"/>
      <c r="AK2341" s="10">
        <f>Q2341*(0.0145*((2.5/1.08175)^3.053))+R2341*(0.0145*((7.5/1.08175)^3.053))+S2341*(0.0145*((15/1.08175)^3.053))+T2341*(0.0145*((25/1.08175)^3.053))+U2341*(0.0145*((35/1.08175)^3.053))+V2341*(0.0145*((45/1.08175)^3.053))+W2341*(0.0145*((55/1.08175)^3.053))</f>
        <v>88.882277487003947</v>
      </c>
    </row>
    <row r="2342" spans="1:37" ht="12.75" customHeight="1">
      <c r="A2342" s="6">
        <v>174</v>
      </c>
      <c r="B2342" s="6">
        <v>9</v>
      </c>
      <c r="C2342" s="6">
        <v>2</v>
      </c>
      <c r="D2342" s="5">
        <v>39503</v>
      </c>
      <c r="E2342" s="6" t="s">
        <v>73</v>
      </c>
      <c r="F2342" s="4" t="s">
        <v>131</v>
      </c>
      <c r="G2342" s="11" t="s">
        <v>132</v>
      </c>
      <c r="H2342" s="6" t="s">
        <v>75</v>
      </c>
      <c r="I2342" s="6" t="s">
        <v>151</v>
      </c>
      <c r="J2342" s="6" t="s">
        <v>110</v>
      </c>
      <c r="K2342" s="6">
        <v>3</v>
      </c>
      <c r="L2342" s="4" t="str">
        <f t="shared" si="144"/>
        <v>0-5</v>
      </c>
      <c r="M2342" s="6" t="s">
        <v>42</v>
      </c>
      <c r="N2342" s="6">
        <v>4</v>
      </c>
      <c r="O2342" s="4" t="s">
        <v>107</v>
      </c>
      <c r="P2342" s="6" t="s">
        <v>54</v>
      </c>
      <c r="T2342" s="7">
        <v>4</v>
      </c>
      <c r="AE2342" s="4">
        <f t="shared" si="145"/>
        <v>25</v>
      </c>
      <c r="AF2342" s="8">
        <f t="shared" si="146"/>
        <v>4</v>
      </c>
      <c r="AG2342" s="8">
        <v>1098.05</v>
      </c>
      <c r="AH2342" s="4">
        <f t="shared" si="147"/>
        <v>0.1</v>
      </c>
      <c r="AI2342" s="4">
        <f t="shared" si="147"/>
        <v>27.451249999999998</v>
      </c>
      <c r="AK2342" s="10">
        <f>R2342*(0.0144*(7.5^3.1))+S2342*(0.0162*(15^3.0252))+T2342*(0.0162*(25^3.0252))+U2342*(0.0162*(35^3.0252))+V2342*(0.0162*(45^3.0252))</f>
        <v>1098.0525380291911</v>
      </c>
    </row>
    <row r="2343" spans="1:37" ht="12.75" customHeight="1">
      <c r="A2343" s="6">
        <v>174</v>
      </c>
      <c r="B2343" s="6">
        <v>9</v>
      </c>
      <c r="C2343" s="6">
        <v>2</v>
      </c>
      <c r="D2343" s="5">
        <v>39503</v>
      </c>
      <c r="E2343" s="6" t="s">
        <v>73</v>
      </c>
      <c r="F2343" s="4" t="s">
        <v>131</v>
      </c>
      <c r="G2343" s="11" t="s">
        <v>132</v>
      </c>
      <c r="H2343" s="6" t="s">
        <v>75</v>
      </c>
      <c r="I2343" s="6" t="s">
        <v>151</v>
      </c>
      <c r="J2343" s="6" t="s">
        <v>110</v>
      </c>
      <c r="K2343" s="6">
        <v>3</v>
      </c>
      <c r="L2343" s="4" t="str">
        <f t="shared" si="144"/>
        <v>0-5</v>
      </c>
      <c r="M2343" s="6" t="s">
        <v>42</v>
      </c>
      <c r="N2343" s="6">
        <v>5</v>
      </c>
      <c r="O2343" s="12" t="s">
        <v>116</v>
      </c>
      <c r="P2343" s="6" t="s">
        <v>84</v>
      </c>
      <c r="Q2343" s="7">
        <v>2</v>
      </c>
      <c r="AE2343" s="4">
        <f t="shared" si="145"/>
        <v>2.5</v>
      </c>
      <c r="AF2343" s="8">
        <f t="shared" si="146"/>
        <v>2</v>
      </c>
      <c r="AG2343" s="8">
        <v>0.55000000000000004</v>
      </c>
      <c r="AH2343" s="4">
        <f t="shared" si="147"/>
        <v>0.05</v>
      </c>
      <c r="AI2343" s="4">
        <f t="shared" si="147"/>
        <v>1.3750000000000002E-2</v>
      </c>
      <c r="AK2343" s="10">
        <f>Q2343*(0.0156*(2.5^3.13))+R2343*(0.0156*(7.5^3.13))</f>
        <v>0.54917002091716027</v>
      </c>
    </row>
    <row r="2344" spans="1:37" ht="12.75" customHeight="1">
      <c r="A2344" s="6">
        <v>174</v>
      </c>
      <c r="B2344" s="6">
        <v>9</v>
      </c>
      <c r="C2344" s="6">
        <v>2</v>
      </c>
      <c r="D2344" s="5">
        <v>39503</v>
      </c>
      <c r="E2344" s="6" t="s">
        <v>73</v>
      </c>
      <c r="F2344" s="4" t="s">
        <v>131</v>
      </c>
      <c r="G2344" s="11" t="s">
        <v>132</v>
      </c>
      <c r="H2344" s="6" t="s">
        <v>75</v>
      </c>
      <c r="I2344" s="6" t="s">
        <v>151</v>
      </c>
      <c r="J2344" s="6" t="s">
        <v>110</v>
      </c>
      <c r="K2344" s="6">
        <v>3</v>
      </c>
      <c r="L2344" s="4" t="str">
        <f t="shared" si="144"/>
        <v>0-5</v>
      </c>
      <c r="M2344" s="6" t="s">
        <v>42</v>
      </c>
      <c r="N2344" s="6">
        <v>6</v>
      </c>
      <c r="O2344" s="4" t="s">
        <v>60</v>
      </c>
      <c r="P2344" s="12" t="s">
        <v>48</v>
      </c>
      <c r="Q2344" s="7">
        <v>2</v>
      </c>
      <c r="AE2344" s="4">
        <f t="shared" si="145"/>
        <v>2.5</v>
      </c>
      <c r="AF2344" s="8">
        <f t="shared" si="146"/>
        <v>2</v>
      </c>
      <c r="AG2344" s="8">
        <v>0.56999999999999995</v>
      </c>
      <c r="AH2344" s="4">
        <f t="shared" si="147"/>
        <v>0.05</v>
      </c>
      <c r="AI2344" s="4">
        <f t="shared" si="147"/>
        <v>1.4249999999999999E-2</v>
      </c>
      <c r="AJ2344" s="13"/>
      <c r="AK2344" s="10">
        <f>Q2344*(0.0197*(2.5^2.9174))+R2344*(0.0197*(7.5^2.9174))+S2344*(0.0197*(15^2.9174))</f>
        <v>0.57075063471067744</v>
      </c>
    </row>
    <row r="2345" spans="1:37" ht="12.75" customHeight="1">
      <c r="A2345" s="6">
        <v>174</v>
      </c>
      <c r="B2345" s="6">
        <v>9</v>
      </c>
      <c r="C2345" s="6">
        <v>2</v>
      </c>
      <c r="D2345" s="5">
        <v>39503</v>
      </c>
      <c r="E2345" s="6" t="s">
        <v>73</v>
      </c>
      <c r="F2345" s="4" t="s">
        <v>131</v>
      </c>
      <c r="G2345" s="11" t="s">
        <v>132</v>
      </c>
      <c r="H2345" s="6" t="s">
        <v>75</v>
      </c>
      <c r="I2345" s="6" t="s">
        <v>151</v>
      </c>
      <c r="J2345" s="6" t="s">
        <v>110</v>
      </c>
      <c r="K2345" s="6">
        <v>3</v>
      </c>
      <c r="L2345" s="4" t="str">
        <f t="shared" si="144"/>
        <v>0-5</v>
      </c>
      <c r="M2345" s="6" t="s">
        <v>42</v>
      </c>
      <c r="N2345" s="6">
        <v>7</v>
      </c>
      <c r="O2345" s="4" t="s">
        <v>64</v>
      </c>
      <c r="P2345" s="12" t="s">
        <v>48</v>
      </c>
      <c r="T2345" s="7">
        <v>1</v>
      </c>
      <c r="AE2345" s="4">
        <f t="shared" si="145"/>
        <v>25</v>
      </c>
      <c r="AF2345" s="8">
        <f t="shared" si="146"/>
        <v>1</v>
      </c>
      <c r="AG2345" s="8">
        <v>549.64</v>
      </c>
      <c r="AH2345" s="4">
        <f t="shared" si="147"/>
        <v>2.5000000000000001E-2</v>
      </c>
      <c r="AI2345" s="4">
        <f t="shared" si="147"/>
        <v>13.741</v>
      </c>
      <c r="AK2345" s="10">
        <f>T2345*(0.0236*(25^3.124))+U2345*(0.0236*(35^3.124))</f>
        <v>549.63779675824765</v>
      </c>
    </row>
    <row r="2346" spans="1:37" s="13" customFormat="1" ht="12.75" customHeight="1">
      <c r="A2346" s="6">
        <v>174</v>
      </c>
      <c r="B2346" s="6">
        <v>9</v>
      </c>
      <c r="C2346" s="6">
        <v>2</v>
      </c>
      <c r="D2346" s="5">
        <v>39503</v>
      </c>
      <c r="E2346" s="6" t="s">
        <v>73</v>
      </c>
      <c r="F2346" s="4" t="s">
        <v>131</v>
      </c>
      <c r="G2346" s="11" t="s">
        <v>132</v>
      </c>
      <c r="H2346" s="6" t="s">
        <v>75</v>
      </c>
      <c r="I2346" s="6" t="s">
        <v>151</v>
      </c>
      <c r="J2346" s="6" t="s">
        <v>110</v>
      </c>
      <c r="K2346" s="6">
        <v>3</v>
      </c>
      <c r="L2346" s="4" t="str">
        <f t="shared" si="144"/>
        <v>0-5</v>
      </c>
      <c r="M2346" s="6" t="s">
        <v>42</v>
      </c>
      <c r="N2346" s="6">
        <v>8</v>
      </c>
      <c r="O2346" s="12" t="s">
        <v>141</v>
      </c>
      <c r="P2346" s="6" t="s">
        <v>46</v>
      </c>
      <c r="Q2346" s="7">
        <v>1</v>
      </c>
      <c r="R2346" s="7"/>
      <c r="S2346" s="7"/>
      <c r="T2346" s="7"/>
      <c r="U2346" s="7"/>
      <c r="V2346" s="7"/>
      <c r="W2346" s="7"/>
      <c r="X2346" s="7"/>
      <c r="Y2346" s="7"/>
      <c r="Z2346" s="7"/>
      <c r="AA2346" s="7"/>
      <c r="AB2346" s="7"/>
      <c r="AC2346" s="7"/>
      <c r="AD2346" s="7"/>
      <c r="AE2346" s="4">
        <f t="shared" si="145"/>
        <v>2.5</v>
      </c>
      <c r="AF2346" s="8">
        <f t="shared" si="146"/>
        <v>1</v>
      </c>
      <c r="AG2346" s="8">
        <v>0.2</v>
      </c>
      <c r="AH2346" s="4">
        <f t="shared" si="147"/>
        <v>2.5000000000000001E-2</v>
      </c>
      <c r="AI2346" s="4">
        <f t="shared" si="147"/>
        <v>5.0000000000000001E-3</v>
      </c>
      <c r="AK2346" s="10">
        <f>Q2346*(0.0123*(2.5^3.033))+R2346*(0.0123*(7.5^3.033))</f>
        <v>0.19808753959447775</v>
      </c>
    </row>
    <row r="2347" spans="1:37" ht="12.75" customHeight="1">
      <c r="A2347" s="6">
        <v>174</v>
      </c>
      <c r="B2347" s="6">
        <v>9</v>
      </c>
      <c r="C2347" s="6">
        <v>2</v>
      </c>
      <c r="D2347" s="5">
        <v>39503</v>
      </c>
      <c r="E2347" s="6" t="s">
        <v>73</v>
      </c>
      <c r="F2347" s="4" t="s">
        <v>131</v>
      </c>
      <c r="G2347" s="11" t="s">
        <v>132</v>
      </c>
      <c r="H2347" s="6" t="s">
        <v>75</v>
      </c>
      <c r="I2347" s="6" t="s">
        <v>151</v>
      </c>
      <c r="J2347" s="6" t="s">
        <v>110</v>
      </c>
      <c r="K2347" s="6">
        <v>3</v>
      </c>
      <c r="L2347" s="4" t="str">
        <f t="shared" si="144"/>
        <v>0-5</v>
      </c>
      <c r="M2347" s="6" t="s">
        <v>42</v>
      </c>
      <c r="N2347" s="6">
        <v>9</v>
      </c>
      <c r="O2347" s="12" t="s">
        <v>55</v>
      </c>
      <c r="P2347" s="6" t="s">
        <v>56</v>
      </c>
      <c r="Q2347" s="15">
        <v>3</v>
      </c>
      <c r="AE2347" s="4">
        <f t="shared" si="145"/>
        <v>2.5</v>
      </c>
      <c r="AF2347" s="8">
        <f t="shared" si="146"/>
        <v>3</v>
      </c>
      <c r="AG2347" s="8">
        <v>0.52</v>
      </c>
      <c r="AH2347" s="4">
        <f t="shared" si="147"/>
        <v>7.4999999999999997E-2</v>
      </c>
      <c r="AI2347" s="4">
        <f t="shared" si="147"/>
        <v>1.3000000000000001E-2</v>
      </c>
      <c r="AK2347" s="10">
        <f>Q2347*(0.0109*(2.5^3.0249))+R2347*(0.0109*(7.5^3.0249))</f>
        <v>0.52272886796596185</v>
      </c>
    </row>
    <row r="2348" spans="1:37" ht="12.75" customHeight="1">
      <c r="A2348" s="6">
        <v>174</v>
      </c>
      <c r="B2348" s="6">
        <v>9</v>
      </c>
      <c r="C2348" s="6">
        <v>2</v>
      </c>
      <c r="D2348" s="5">
        <v>39503</v>
      </c>
      <c r="E2348" s="6" t="s">
        <v>73</v>
      </c>
      <c r="F2348" s="4" t="s">
        <v>131</v>
      </c>
      <c r="G2348" s="11" t="s">
        <v>132</v>
      </c>
      <c r="H2348" s="6" t="s">
        <v>75</v>
      </c>
      <c r="I2348" s="6" t="s">
        <v>151</v>
      </c>
      <c r="J2348" s="6" t="s">
        <v>110</v>
      </c>
      <c r="K2348" s="6">
        <v>3</v>
      </c>
      <c r="L2348" s="4" t="str">
        <f t="shared" si="144"/>
        <v>0-5</v>
      </c>
      <c r="M2348" s="6" t="s">
        <v>42</v>
      </c>
      <c r="N2348" s="6">
        <v>10</v>
      </c>
      <c r="O2348" s="12" t="s">
        <v>71</v>
      </c>
      <c r="P2348" s="6" t="s">
        <v>46</v>
      </c>
      <c r="Q2348" s="15">
        <v>2</v>
      </c>
      <c r="AE2348" s="4">
        <f t="shared" si="145"/>
        <v>2.5</v>
      </c>
      <c r="AF2348" s="8">
        <f t="shared" si="146"/>
        <v>2</v>
      </c>
      <c r="AG2348" s="8">
        <v>0.28000000000000003</v>
      </c>
      <c r="AH2348" s="4">
        <f t="shared" si="147"/>
        <v>0.05</v>
      </c>
      <c r="AI2348" s="4">
        <f t="shared" si="147"/>
        <v>7.000000000000001E-3</v>
      </c>
      <c r="AK2348" s="10">
        <f>Q2348*(0.0089*(2.5^3))+R2348*(0.0089*(7.5^3))</f>
        <v>0.27812500000000001</v>
      </c>
    </row>
    <row r="2349" spans="1:37" ht="12.75" customHeight="1">
      <c r="A2349" s="6">
        <v>175</v>
      </c>
      <c r="B2349" s="4">
        <v>10</v>
      </c>
      <c r="C2349" s="4">
        <v>1</v>
      </c>
      <c r="D2349" s="5">
        <v>39504</v>
      </c>
      <c r="E2349" s="6" t="s">
        <v>37</v>
      </c>
      <c r="F2349" s="4" t="s">
        <v>38</v>
      </c>
      <c r="G2349" s="4" t="s">
        <v>38</v>
      </c>
      <c r="H2349" s="4" t="s">
        <v>39</v>
      </c>
      <c r="I2349" s="12" t="s">
        <v>57</v>
      </c>
      <c r="J2349" s="4" t="s">
        <v>41</v>
      </c>
      <c r="K2349" s="4">
        <v>34</v>
      </c>
      <c r="L2349" s="4" t="str">
        <f t="shared" si="144"/>
        <v>30-35</v>
      </c>
      <c r="M2349" s="4" t="s">
        <v>42</v>
      </c>
      <c r="N2349" s="4">
        <v>1</v>
      </c>
      <c r="O2349" s="4" t="s">
        <v>52</v>
      </c>
      <c r="P2349" s="6" t="s">
        <v>46</v>
      </c>
      <c r="Q2349" s="7">
        <v>500</v>
      </c>
      <c r="AE2349" s="4">
        <f t="shared" si="145"/>
        <v>2.5</v>
      </c>
      <c r="AF2349" s="8">
        <f t="shared" si="146"/>
        <v>500</v>
      </c>
      <c r="AG2349" s="8">
        <v>0.93</v>
      </c>
      <c r="AH2349" s="4">
        <f t="shared" si="147"/>
        <v>12.5</v>
      </c>
      <c r="AI2349" s="4">
        <f t="shared" si="147"/>
        <v>2.325E-2</v>
      </c>
      <c r="AK2349" s="10">
        <f>Q2349*(0.01*(((2.5-1.82)/1.15)^3.208))+R2349*(0.01*(((7.5-1.82)/1.15)^3.208))+S2349*(0.01*(((15-1.82)/1.15)^3.208))+T2349*(0.01*(((25-1.82)/1.15)^3.208))</f>
        <v>0.92670162472822404</v>
      </c>
    </row>
    <row r="2350" spans="1:37" ht="12.75" customHeight="1">
      <c r="A2350" s="6">
        <v>175</v>
      </c>
      <c r="B2350" s="4">
        <v>10</v>
      </c>
      <c r="C2350" s="4">
        <v>1</v>
      </c>
      <c r="D2350" s="5">
        <v>39504</v>
      </c>
      <c r="E2350" s="6" t="s">
        <v>37</v>
      </c>
      <c r="F2350" s="4" t="s">
        <v>38</v>
      </c>
      <c r="G2350" s="4" t="s">
        <v>38</v>
      </c>
      <c r="H2350" s="4" t="s">
        <v>39</v>
      </c>
      <c r="I2350" s="12" t="s">
        <v>57</v>
      </c>
      <c r="J2350" s="4" t="s">
        <v>41</v>
      </c>
      <c r="K2350" s="4">
        <v>34</v>
      </c>
      <c r="L2350" s="4" t="str">
        <f t="shared" si="144"/>
        <v>30-35</v>
      </c>
      <c r="M2350" s="4" t="s">
        <v>42</v>
      </c>
      <c r="N2350" s="4">
        <v>2</v>
      </c>
      <c r="O2350" s="4" t="s">
        <v>60</v>
      </c>
      <c r="P2350" s="12" t="s">
        <v>48</v>
      </c>
      <c r="Q2350" s="7">
        <v>2</v>
      </c>
      <c r="AE2350" s="4">
        <f t="shared" si="145"/>
        <v>2.5</v>
      </c>
      <c r="AF2350" s="8">
        <f t="shared" si="146"/>
        <v>2</v>
      </c>
      <c r="AG2350" s="8">
        <v>0.56999999999999995</v>
      </c>
      <c r="AH2350" s="4">
        <f t="shared" si="147"/>
        <v>0.05</v>
      </c>
      <c r="AI2350" s="4">
        <f t="shared" si="147"/>
        <v>1.4249999999999999E-2</v>
      </c>
      <c r="AK2350" s="10">
        <f>Q2350*(0.0197*(2.5^2.9174))+R2350*(0.0197*(7.5^2.9174))+S2350*(0.0197*(15^2.9174))</f>
        <v>0.57075063471067744</v>
      </c>
    </row>
    <row r="2351" spans="1:37" ht="12.75" customHeight="1">
      <c r="A2351" s="6">
        <v>175</v>
      </c>
      <c r="B2351" s="4">
        <v>10</v>
      </c>
      <c r="C2351" s="4">
        <v>1</v>
      </c>
      <c r="D2351" s="5">
        <v>39504</v>
      </c>
      <c r="E2351" s="6" t="s">
        <v>37</v>
      </c>
      <c r="F2351" s="4" t="s">
        <v>38</v>
      </c>
      <c r="G2351" s="4" t="s">
        <v>38</v>
      </c>
      <c r="H2351" s="4" t="s">
        <v>39</v>
      </c>
      <c r="I2351" s="12" t="s">
        <v>57</v>
      </c>
      <c r="J2351" s="4" t="s">
        <v>41</v>
      </c>
      <c r="K2351" s="4">
        <v>34</v>
      </c>
      <c r="L2351" s="4" t="str">
        <f t="shared" si="144"/>
        <v>30-35</v>
      </c>
      <c r="M2351" s="4" t="s">
        <v>42</v>
      </c>
      <c r="N2351" s="4">
        <v>3</v>
      </c>
      <c r="O2351" s="4" t="s">
        <v>69</v>
      </c>
      <c r="P2351" s="12" t="s">
        <v>48</v>
      </c>
      <c r="Q2351" s="7">
        <v>1</v>
      </c>
      <c r="AE2351" s="4">
        <f t="shared" si="145"/>
        <v>2.5</v>
      </c>
      <c r="AF2351" s="8">
        <f t="shared" si="146"/>
        <v>1</v>
      </c>
      <c r="AG2351" s="8">
        <v>0.44</v>
      </c>
      <c r="AH2351" s="4">
        <f t="shared" si="147"/>
        <v>2.5000000000000001E-2</v>
      </c>
      <c r="AI2351" s="4">
        <f t="shared" si="147"/>
        <v>1.0999999999999999E-2</v>
      </c>
      <c r="AK2351" s="10">
        <f>Q2351*(0.029*(2.5^2.98))+R2351*(0.029*(7.5^2.98))+S2351*(0.0222*(15^3.14))</f>
        <v>0.44489674030058546</v>
      </c>
    </row>
    <row r="2352" spans="1:37" ht="12.75" customHeight="1">
      <c r="A2352" s="6">
        <v>175</v>
      </c>
      <c r="B2352" s="4">
        <v>10</v>
      </c>
      <c r="C2352" s="4">
        <v>1</v>
      </c>
      <c r="D2352" s="5">
        <v>39504</v>
      </c>
      <c r="E2352" s="6" t="s">
        <v>37</v>
      </c>
      <c r="F2352" s="4" t="s">
        <v>38</v>
      </c>
      <c r="G2352" s="4" t="s">
        <v>38</v>
      </c>
      <c r="H2352" s="4" t="s">
        <v>39</v>
      </c>
      <c r="I2352" s="12" t="s">
        <v>57</v>
      </c>
      <c r="J2352" s="4" t="s">
        <v>41</v>
      </c>
      <c r="K2352" s="4">
        <v>34</v>
      </c>
      <c r="L2352" s="4" t="str">
        <f t="shared" si="144"/>
        <v>30-35</v>
      </c>
      <c r="M2352" s="4" t="s">
        <v>42</v>
      </c>
      <c r="N2352" s="4">
        <v>4</v>
      </c>
      <c r="O2352" s="12" t="s">
        <v>59</v>
      </c>
      <c r="P2352" s="6" t="s">
        <v>46</v>
      </c>
      <c r="Q2352" s="15">
        <v>7</v>
      </c>
      <c r="R2352" s="7">
        <v>1</v>
      </c>
      <c r="AE2352" s="4">
        <f t="shared" si="145"/>
        <v>3.1</v>
      </c>
      <c r="AF2352" s="8">
        <f t="shared" si="146"/>
        <v>8</v>
      </c>
      <c r="AG2352" s="8">
        <v>5.6</v>
      </c>
      <c r="AH2352" s="4">
        <f t="shared" si="147"/>
        <v>0.2</v>
      </c>
      <c r="AI2352" s="4">
        <f t="shared" si="147"/>
        <v>0.13999999999999999</v>
      </c>
      <c r="AK2352" s="10">
        <f>Q2352*(0.0093*(2.5^3.07))+R2352*(0.0093*(7.5^3.07))+S2352*(0.0093*(15^3.07))+T2352*(0.0126*(25^3.0673))</f>
        <v>5.6023059277066771</v>
      </c>
    </row>
    <row r="2353" spans="1:37" ht="12.75" customHeight="1">
      <c r="A2353" s="6">
        <v>175</v>
      </c>
      <c r="B2353" s="4">
        <v>10</v>
      </c>
      <c r="C2353" s="4">
        <v>1</v>
      </c>
      <c r="D2353" s="5">
        <v>39504</v>
      </c>
      <c r="E2353" s="6" t="s">
        <v>37</v>
      </c>
      <c r="F2353" s="4" t="s">
        <v>38</v>
      </c>
      <c r="G2353" s="4" t="s">
        <v>38</v>
      </c>
      <c r="H2353" s="4" t="s">
        <v>39</v>
      </c>
      <c r="I2353" s="12" t="s">
        <v>57</v>
      </c>
      <c r="J2353" s="4" t="s">
        <v>41</v>
      </c>
      <c r="K2353" s="4">
        <v>34</v>
      </c>
      <c r="L2353" s="4" t="str">
        <f t="shared" si="144"/>
        <v>30-35</v>
      </c>
      <c r="M2353" s="4" t="s">
        <v>42</v>
      </c>
      <c r="N2353" s="4">
        <v>5</v>
      </c>
      <c r="O2353" s="12" t="s">
        <v>79</v>
      </c>
      <c r="P2353" s="12" t="s">
        <v>54</v>
      </c>
      <c r="Q2353" s="15">
        <v>1</v>
      </c>
      <c r="AE2353" s="4">
        <f t="shared" si="145"/>
        <v>2.5</v>
      </c>
      <c r="AF2353" s="8">
        <f t="shared" si="146"/>
        <v>1</v>
      </c>
      <c r="AG2353" s="8">
        <v>0.35</v>
      </c>
      <c r="AH2353" s="4">
        <f t="shared" si="147"/>
        <v>2.5000000000000001E-2</v>
      </c>
      <c r="AI2353" s="4">
        <f t="shared" si="147"/>
        <v>8.7499999999999991E-3</v>
      </c>
      <c r="AK2353" s="10">
        <f>Q2353*(0.024*(2.5^2.93))+R2353*(0.024*(7.5^2.93))+S2353*(0.0225*((15/1.03416)^3))+T2353*(0.0225*((25/1.03416)^3))+U2353*(0.0225*((35/1.03416)^3))</f>
        <v>0.35170250947964282</v>
      </c>
    </row>
    <row r="2354" spans="1:37" ht="12.75" customHeight="1">
      <c r="A2354" s="6">
        <v>175</v>
      </c>
      <c r="B2354" s="4">
        <v>10</v>
      </c>
      <c r="C2354" s="4">
        <v>1</v>
      </c>
      <c r="D2354" s="5">
        <v>39504</v>
      </c>
      <c r="E2354" s="6" t="s">
        <v>37</v>
      </c>
      <c r="F2354" s="4" t="s">
        <v>38</v>
      </c>
      <c r="G2354" s="4" t="s">
        <v>38</v>
      </c>
      <c r="H2354" s="4" t="s">
        <v>39</v>
      </c>
      <c r="I2354" s="12" t="s">
        <v>57</v>
      </c>
      <c r="J2354" s="4" t="s">
        <v>41</v>
      </c>
      <c r="K2354" s="4">
        <v>34</v>
      </c>
      <c r="L2354" s="4" t="str">
        <f t="shared" si="144"/>
        <v>30-35</v>
      </c>
      <c r="M2354" s="4" t="s">
        <v>42</v>
      </c>
      <c r="N2354" s="4">
        <v>6</v>
      </c>
      <c r="O2354" s="12" t="s">
        <v>47</v>
      </c>
      <c r="P2354" s="12" t="s">
        <v>48</v>
      </c>
      <c r="Q2354" s="15">
        <v>3</v>
      </c>
      <c r="AE2354" s="4">
        <f t="shared" si="145"/>
        <v>2.5</v>
      </c>
      <c r="AF2354" s="8">
        <f t="shared" si="146"/>
        <v>3</v>
      </c>
      <c r="AG2354" s="8">
        <v>1.26</v>
      </c>
      <c r="AH2354" s="4">
        <f t="shared" si="147"/>
        <v>7.4999999999999997E-2</v>
      </c>
      <c r="AI2354" s="4">
        <f t="shared" si="147"/>
        <v>3.15E-2</v>
      </c>
      <c r="AK2354" s="10">
        <f>Q2354*(0.0251*(2.5^3.076))+R2354*(0.0251*(7.5^3.076))+S2354*(0.0251*(15^3.076))</f>
        <v>1.2614163123047335</v>
      </c>
    </row>
    <row r="2355" spans="1:37" ht="12.75" customHeight="1">
      <c r="A2355" s="6">
        <v>175</v>
      </c>
      <c r="B2355" s="4">
        <v>10</v>
      </c>
      <c r="C2355" s="4">
        <v>1</v>
      </c>
      <c r="D2355" s="5">
        <v>39504</v>
      </c>
      <c r="E2355" s="6" t="s">
        <v>37</v>
      </c>
      <c r="F2355" s="4" t="s">
        <v>38</v>
      </c>
      <c r="G2355" s="4" t="s">
        <v>38</v>
      </c>
      <c r="H2355" s="4" t="s">
        <v>39</v>
      </c>
      <c r="I2355" s="12" t="s">
        <v>57</v>
      </c>
      <c r="J2355" s="4" t="s">
        <v>41</v>
      </c>
      <c r="K2355" s="4">
        <v>34</v>
      </c>
      <c r="L2355" s="4" t="str">
        <f t="shared" si="144"/>
        <v>30-35</v>
      </c>
      <c r="M2355" s="4" t="s">
        <v>42</v>
      </c>
      <c r="N2355" s="4">
        <v>7</v>
      </c>
      <c r="O2355" s="12" t="s">
        <v>112</v>
      </c>
      <c r="P2355" s="6" t="s">
        <v>44</v>
      </c>
      <c r="R2355" s="7">
        <v>1</v>
      </c>
      <c r="AE2355" s="4">
        <f t="shared" si="145"/>
        <v>7.5</v>
      </c>
      <c r="AF2355" s="8">
        <f t="shared" si="146"/>
        <v>1</v>
      </c>
      <c r="AG2355" s="8">
        <v>4.17</v>
      </c>
      <c r="AH2355" s="4">
        <f t="shared" si="147"/>
        <v>2.5000000000000001E-2</v>
      </c>
      <c r="AI2355" s="4">
        <f t="shared" si="147"/>
        <v>0.10425</v>
      </c>
      <c r="AK2355" s="10">
        <f>Q2355*(0.0099*(2.5^2.999))+R2355*(0.0099*(7.5^2.999))+S2355*(0.0099*(15^2.999))+T2355*(0.0099*(25^2.999))</f>
        <v>4.1681556039875671</v>
      </c>
    </row>
    <row r="2356" spans="1:37" ht="12.75" customHeight="1">
      <c r="A2356" s="12">
        <v>175</v>
      </c>
      <c r="B2356" s="4">
        <v>10</v>
      </c>
      <c r="C2356" s="4">
        <v>1</v>
      </c>
      <c r="D2356" s="5">
        <v>39504</v>
      </c>
      <c r="E2356" s="6" t="s">
        <v>37</v>
      </c>
      <c r="F2356" s="4" t="s">
        <v>38</v>
      </c>
      <c r="G2356" s="4" t="s">
        <v>38</v>
      </c>
      <c r="H2356" s="4" t="s">
        <v>39</v>
      </c>
      <c r="I2356" s="12" t="s">
        <v>57</v>
      </c>
      <c r="J2356" s="4" t="s">
        <v>41</v>
      </c>
      <c r="K2356" s="4">
        <v>34</v>
      </c>
      <c r="L2356" s="4" t="str">
        <f t="shared" si="144"/>
        <v>30-35</v>
      </c>
      <c r="M2356" s="4" t="s">
        <v>42</v>
      </c>
      <c r="N2356" s="4">
        <v>8</v>
      </c>
      <c r="O2356" s="12" t="s">
        <v>66</v>
      </c>
      <c r="P2356" s="12" t="s">
        <v>46</v>
      </c>
      <c r="Q2356" s="15">
        <v>1</v>
      </c>
      <c r="AE2356" s="4">
        <f t="shared" si="145"/>
        <v>2.5</v>
      </c>
      <c r="AF2356" s="8">
        <f t="shared" si="146"/>
        <v>1</v>
      </c>
      <c r="AG2356" s="8">
        <v>0.28000000000000003</v>
      </c>
      <c r="AH2356" s="4">
        <f t="shared" si="147"/>
        <v>2.5000000000000001E-2</v>
      </c>
      <c r="AI2356" s="4">
        <f t="shared" si="147"/>
        <v>7.000000000000001E-3</v>
      </c>
      <c r="AK2356" s="10">
        <f>Q2356*(0.0213*(2.5^2.8235))+R2356*(0.0213*(7.5^2.8235))</f>
        <v>0.28311522044385118</v>
      </c>
    </row>
    <row r="2357" spans="1:37" ht="12.75" customHeight="1">
      <c r="A2357" s="6">
        <v>176</v>
      </c>
      <c r="B2357" s="4">
        <v>10</v>
      </c>
      <c r="C2357" s="4">
        <v>1</v>
      </c>
      <c r="D2357" s="5">
        <v>39504</v>
      </c>
      <c r="E2357" s="6" t="s">
        <v>37</v>
      </c>
      <c r="F2357" s="4" t="s">
        <v>38</v>
      </c>
      <c r="G2357" s="4" t="s">
        <v>38</v>
      </c>
      <c r="H2357" s="4" t="s">
        <v>39</v>
      </c>
      <c r="I2357" s="12" t="s">
        <v>57</v>
      </c>
      <c r="J2357" s="4" t="s">
        <v>41</v>
      </c>
      <c r="K2357" s="4">
        <v>34</v>
      </c>
      <c r="L2357" s="4" t="str">
        <f t="shared" si="144"/>
        <v>30-35</v>
      </c>
      <c r="M2357" s="4" t="s">
        <v>42</v>
      </c>
      <c r="N2357" s="12">
        <v>1</v>
      </c>
      <c r="O2357" s="4" t="s">
        <v>52</v>
      </c>
      <c r="P2357" s="6" t="s">
        <v>46</v>
      </c>
      <c r="T2357" s="7">
        <v>5</v>
      </c>
      <c r="AE2357" s="4">
        <f t="shared" si="145"/>
        <v>25</v>
      </c>
      <c r="AF2357" s="8">
        <f t="shared" si="146"/>
        <v>5</v>
      </c>
      <c r="AG2357" s="8">
        <v>764.78</v>
      </c>
      <c r="AH2357" s="4">
        <f t="shared" si="147"/>
        <v>0.125</v>
      </c>
      <c r="AI2357" s="4">
        <f t="shared" si="147"/>
        <v>19.119499999999999</v>
      </c>
      <c r="AK2357" s="10">
        <f>Q2357*(0.01*(((2.5-1.82)/1.15)^3.208))+R2357*(0.01*(((7.5-1.82)/1.15)^3.208))+S2357*(0.01*(((15-1.82)/1.15)^3.208))+T2357*(0.01*(((25-1.82)/1.15)^3.208))</f>
        <v>764.77770915028361</v>
      </c>
    </row>
    <row r="2358" spans="1:37" ht="12.75" customHeight="1">
      <c r="A2358" s="12">
        <v>176</v>
      </c>
      <c r="B2358" s="4">
        <v>10</v>
      </c>
      <c r="C2358" s="4">
        <v>1</v>
      </c>
      <c r="D2358" s="5">
        <v>39504</v>
      </c>
      <c r="E2358" s="6" t="s">
        <v>37</v>
      </c>
      <c r="F2358" s="4" t="s">
        <v>38</v>
      </c>
      <c r="G2358" s="4" t="s">
        <v>38</v>
      </c>
      <c r="H2358" s="4" t="s">
        <v>39</v>
      </c>
      <c r="I2358" s="12" t="s">
        <v>57</v>
      </c>
      <c r="J2358" s="4" t="s">
        <v>41</v>
      </c>
      <c r="K2358" s="4">
        <v>34</v>
      </c>
      <c r="L2358" s="4" t="str">
        <f t="shared" si="144"/>
        <v>30-35</v>
      </c>
      <c r="M2358" s="4" t="s">
        <v>42</v>
      </c>
      <c r="N2358" s="12">
        <v>2</v>
      </c>
      <c r="O2358" s="12" t="s">
        <v>49</v>
      </c>
      <c r="P2358" s="6" t="s">
        <v>46</v>
      </c>
      <c r="R2358" s="7">
        <v>2</v>
      </c>
      <c r="AE2358" s="4">
        <f t="shared" si="145"/>
        <v>7.5</v>
      </c>
      <c r="AF2358" s="8">
        <f t="shared" si="146"/>
        <v>2</v>
      </c>
      <c r="AG2358" s="8">
        <v>12.18</v>
      </c>
      <c r="AH2358" s="4">
        <f t="shared" si="147"/>
        <v>0.05</v>
      </c>
      <c r="AI2358" s="4">
        <f t="shared" si="147"/>
        <v>0.30449999999999999</v>
      </c>
      <c r="AK2358" s="10">
        <f>Q2358*(0.007*(2.5^3.39))+R2358*(0.0126*(7.5^3.0673))+S2358*(0.0126*(15^3.0673))+T2358*(0.0126*(25^3.0673))+U2358*(0.0126*(35^3.0673))</f>
        <v>12.175195793543107</v>
      </c>
    </row>
    <row r="2359" spans="1:37" ht="12.75" customHeight="1">
      <c r="A2359" s="12">
        <v>176</v>
      </c>
      <c r="B2359" s="4">
        <v>10</v>
      </c>
      <c r="C2359" s="4">
        <v>1</v>
      </c>
      <c r="D2359" s="5">
        <v>39504</v>
      </c>
      <c r="E2359" s="6" t="s">
        <v>37</v>
      </c>
      <c r="F2359" s="4" t="s">
        <v>38</v>
      </c>
      <c r="G2359" s="4" t="s">
        <v>38</v>
      </c>
      <c r="H2359" s="4" t="s">
        <v>39</v>
      </c>
      <c r="I2359" s="12" t="s">
        <v>57</v>
      </c>
      <c r="J2359" s="4" t="s">
        <v>41</v>
      </c>
      <c r="K2359" s="4">
        <v>34</v>
      </c>
      <c r="L2359" s="4" t="str">
        <f t="shared" si="144"/>
        <v>30-35</v>
      </c>
      <c r="M2359" s="4" t="s">
        <v>42</v>
      </c>
      <c r="N2359" s="12">
        <v>3</v>
      </c>
      <c r="O2359" s="12" t="s">
        <v>101</v>
      </c>
      <c r="P2359" s="12" t="s">
        <v>46</v>
      </c>
      <c r="T2359" s="7">
        <v>1</v>
      </c>
      <c r="AE2359" s="4">
        <f t="shared" si="145"/>
        <v>25</v>
      </c>
      <c r="AF2359" s="8">
        <f t="shared" si="146"/>
        <v>1</v>
      </c>
      <c r="AG2359" s="8">
        <v>281.55</v>
      </c>
      <c r="AH2359" s="4">
        <f t="shared" si="147"/>
        <v>2.5000000000000001E-2</v>
      </c>
      <c r="AI2359" s="4">
        <f t="shared" si="147"/>
        <v>7.0387500000000003</v>
      </c>
      <c r="AJ2359" s="13"/>
      <c r="AK2359" s="10">
        <f>Q2359*(0.0148*((2.5/1.11359)^3.167))+R2359*(0.0148*((7.5/1.11359)^3.167))+S2359*(0.0148*((15/1.11359)^3.167))+T2359*(0.0148*((25/1.11359)^3.167))+U2359*(0.0148*((35/1.11359)^3.167))</f>
        <v>281.55200669977285</v>
      </c>
    </row>
    <row r="2360" spans="1:37" ht="12.75" customHeight="1">
      <c r="A2360" s="12">
        <v>176</v>
      </c>
      <c r="B2360" s="4">
        <v>10</v>
      </c>
      <c r="C2360" s="4">
        <v>1</v>
      </c>
      <c r="D2360" s="5">
        <v>39504</v>
      </c>
      <c r="E2360" s="6" t="s">
        <v>37</v>
      </c>
      <c r="F2360" s="4" t="s">
        <v>38</v>
      </c>
      <c r="G2360" s="4" t="s">
        <v>38</v>
      </c>
      <c r="H2360" s="4" t="s">
        <v>39</v>
      </c>
      <c r="I2360" s="12" t="s">
        <v>57</v>
      </c>
      <c r="J2360" s="4" t="s">
        <v>41</v>
      </c>
      <c r="K2360" s="4">
        <v>34</v>
      </c>
      <c r="L2360" s="4" t="str">
        <f t="shared" si="144"/>
        <v>30-35</v>
      </c>
      <c r="M2360" s="4" t="s">
        <v>42</v>
      </c>
      <c r="N2360" s="12">
        <v>4</v>
      </c>
      <c r="O2360" s="12" t="s">
        <v>102</v>
      </c>
      <c r="P2360" s="6" t="s">
        <v>63</v>
      </c>
      <c r="T2360" s="7">
        <v>1</v>
      </c>
      <c r="AE2360" s="4">
        <f t="shared" si="145"/>
        <v>25</v>
      </c>
      <c r="AF2360" s="8">
        <f t="shared" si="146"/>
        <v>1</v>
      </c>
      <c r="AG2360" s="8">
        <v>242</v>
      </c>
      <c r="AH2360" s="4">
        <f t="shared" si="147"/>
        <v>2.5000000000000001E-2</v>
      </c>
      <c r="AI2360" s="4">
        <f t="shared" si="147"/>
        <v>6.05</v>
      </c>
      <c r="AK2360" s="10">
        <f>R2360*(0.0153*(7.5^3.0038))+S2360*(0.0153*(15^3.0038))+T2360*(0.0153*(25^3.0038))+U2360*(0.0153*(35^3.0038))</f>
        <v>242.00460433547849</v>
      </c>
    </row>
    <row r="2361" spans="1:37" ht="12.75" customHeight="1">
      <c r="A2361" s="12">
        <v>176</v>
      </c>
      <c r="B2361" s="4">
        <v>10</v>
      </c>
      <c r="C2361" s="4">
        <v>1</v>
      </c>
      <c r="D2361" s="5">
        <v>39504</v>
      </c>
      <c r="E2361" s="6" t="s">
        <v>37</v>
      </c>
      <c r="F2361" s="4" t="s">
        <v>38</v>
      </c>
      <c r="G2361" s="4" t="s">
        <v>38</v>
      </c>
      <c r="H2361" s="4" t="s">
        <v>39</v>
      </c>
      <c r="I2361" s="12" t="s">
        <v>57</v>
      </c>
      <c r="J2361" s="4" t="s">
        <v>41</v>
      </c>
      <c r="K2361" s="4">
        <v>34</v>
      </c>
      <c r="L2361" s="4" t="str">
        <f t="shared" si="144"/>
        <v>30-35</v>
      </c>
      <c r="M2361" s="4" t="s">
        <v>42</v>
      </c>
      <c r="N2361" s="12">
        <v>5</v>
      </c>
      <c r="O2361" s="12" t="s">
        <v>59</v>
      </c>
      <c r="P2361" s="6" t="s">
        <v>46</v>
      </c>
      <c r="Q2361" s="7">
        <v>4</v>
      </c>
      <c r="R2361" s="7">
        <v>1</v>
      </c>
      <c r="AE2361" s="4">
        <f t="shared" si="145"/>
        <v>3.5</v>
      </c>
      <c r="AF2361" s="8">
        <f t="shared" si="146"/>
        <v>5</v>
      </c>
      <c r="AG2361" s="8">
        <v>5.14</v>
      </c>
      <c r="AH2361" s="4">
        <f t="shared" si="147"/>
        <v>0.125</v>
      </c>
      <c r="AI2361" s="4">
        <f t="shared" si="147"/>
        <v>0.1285</v>
      </c>
      <c r="AK2361" s="10">
        <f>Q2361*(0.0093*(2.5^3.07))+R2361*(0.0093*(7.5^3.07))+S2361*(0.0093*(15^3.07))+T2361*(0.0126*(25^3.0673))</f>
        <v>5.1374910398576548</v>
      </c>
    </row>
    <row r="2362" spans="1:37" ht="12.75" customHeight="1">
      <c r="A2362" s="12">
        <v>176</v>
      </c>
      <c r="B2362" s="4">
        <v>10</v>
      </c>
      <c r="C2362" s="4">
        <v>1</v>
      </c>
      <c r="D2362" s="5">
        <v>39504</v>
      </c>
      <c r="E2362" s="6" t="s">
        <v>37</v>
      </c>
      <c r="F2362" s="4" t="s">
        <v>38</v>
      </c>
      <c r="G2362" s="4" t="s">
        <v>38</v>
      </c>
      <c r="H2362" s="4" t="s">
        <v>39</v>
      </c>
      <c r="I2362" s="12" t="s">
        <v>57</v>
      </c>
      <c r="J2362" s="4" t="s">
        <v>41</v>
      </c>
      <c r="K2362" s="4">
        <v>34</v>
      </c>
      <c r="L2362" s="4" t="str">
        <f t="shared" si="144"/>
        <v>30-35</v>
      </c>
      <c r="M2362" s="4" t="s">
        <v>42</v>
      </c>
      <c r="N2362" s="12">
        <v>6</v>
      </c>
      <c r="O2362" s="12" t="s">
        <v>47</v>
      </c>
      <c r="P2362" s="12" t="s">
        <v>48</v>
      </c>
      <c r="Q2362" s="7">
        <v>2</v>
      </c>
      <c r="AE2362" s="4">
        <f t="shared" si="145"/>
        <v>2.5</v>
      </c>
      <c r="AF2362" s="8">
        <f t="shared" si="146"/>
        <v>2</v>
      </c>
      <c r="AG2362" s="8">
        <v>0.84</v>
      </c>
      <c r="AH2362" s="4">
        <f t="shared" si="147"/>
        <v>0.05</v>
      </c>
      <c r="AI2362" s="4">
        <f t="shared" si="147"/>
        <v>2.0999999999999998E-2</v>
      </c>
      <c r="AK2362" s="10">
        <f>Q2362*(0.0251*(2.5^3.076))+R2362*(0.0251*(7.5^3.076))+S2362*(0.0251*(15^3.076))</f>
        <v>0.84094420820315563</v>
      </c>
    </row>
    <row r="2363" spans="1:37" ht="12.75" customHeight="1">
      <c r="A2363" s="12">
        <v>176</v>
      </c>
      <c r="B2363" s="4">
        <v>10</v>
      </c>
      <c r="C2363" s="4">
        <v>1</v>
      </c>
      <c r="D2363" s="5">
        <v>39504</v>
      </c>
      <c r="E2363" s="6" t="s">
        <v>37</v>
      </c>
      <c r="F2363" s="4" t="s">
        <v>38</v>
      </c>
      <c r="G2363" s="4" t="s">
        <v>38</v>
      </c>
      <c r="H2363" s="4" t="s">
        <v>39</v>
      </c>
      <c r="I2363" s="12" t="s">
        <v>57</v>
      </c>
      <c r="J2363" s="4" t="s">
        <v>41</v>
      </c>
      <c r="K2363" s="4">
        <v>34</v>
      </c>
      <c r="L2363" s="4" t="str">
        <f t="shared" si="144"/>
        <v>30-35</v>
      </c>
      <c r="M2363" s="4" t="s">
        <v>42</v>
      </c>
      <c r="N2363" s="12">
        <v>7</v>
      </c>
      <c r="O2363" s="12" t="s">
        <v>127</v>
      </c>
      <c r="P2363" s="12" t="s">
        <v>46</v>
      </c>
      <c r="T2363" s="7">
        <v>2</v>
      </c>
      <c r="AE2363" s="4">
        <f t="shared" si="145"/>
        <v>25</v>
      </c>
      <c r="AF2363" s="8">
        <f t="shared" si="146"/>
        <v>2</v>
      </c>
      <c r="AG2363" s="8">
        <v>626.51</v>
      </c>
      <c r="AH2363" s="4">
        <f t="shared" si="147"/>
        <v>0.05</v>
      </c>
      <c r="AI2363" s="4">
        <f t="shared" si="147"/>
        <v>15.662749999999999</v>
      </c>
      <c r="AK2363" s="10">
        <f>Q2363*(0.0201*(2.5^2.9992))+R2363*(0.0201*(7.5^2.9992))+S2363*(0.0201*(15^2.9992))+T2363*(0.0201*(25^2.9992))+U2363*(0.0201*(35^2.9992))</f>
        <v>626.50959570500174</v>
      </c>
    </row>
    <row r="2364" spans="1:37" ht="12.75" customHeight="1">
      <c r="A2364" s="12">
        <v>176</v>
      </c>
      <c r="B2364" s="4">
        <v>10</v>
      </c>
      <c r="C2364" s="4">
        <v>1</v>
      </c>
      <c r="D2364" s="5">
        <v>39504</v>
      </c>
      <c r="E2364" s="6" t="s">
        <v>37</v>
      </c>
      <c r="F2364" s="4" t="s">
        <v>38</v>
      </c>
      <c r="G2364" s="4" t="s">
        <v>38</v>
      </c>
      <c r="H2364" s="4" t="s">
        <v>39</v>
      </c>
      <c r="I2364" s="12" t="s">
        <v>57</v>
      </c>
      <c r="J2364" s="4" t="s">
        <v>41</v>
      </c>
      <c r="K2364" s="4">
        <v>34</v>
      </c>
      <c r="L2364" s="4" t="str">
        <f t="shared" si="144"/>
        <v>30-35</v>
      </c>
      <c r="M2364" s="4" t="s">
        <v>42</v>
      </c>
      <c r="N2364" s="12">
        <v>8</v>
      </c>
      <c r="O2364" s="12" t="s">
        <v>145</v>
      </c>
      <c r="P2364" s="6" t="s">
        <v>44</v>
      </c>
      <c r="W2364" s="7">
        <v>1</v>
      </c>
      <c r="AE2364" s="4">
        <f t="shared" si="145"/>
        <v>55</v>
      </c>
      <c r="AF2364" s="8">
        <f t="shared" si="146"/>
        <v>1</v>
      </c>
      <c r="AG2364" s="8">
        <v>2468.67</v>
      </c>
      <c r="AH2364" s="4">
        <f t="shared" si="147"/>
        <v>2.5000000000000001E-2</v>
      </c>
      <c r="AI2364" s="4">
        <f t="shared" si="147"/>
        <v>61.716750000000005</v>
      </c>
      <c r="AK2364" s="10">
        <f>U2364*(0.013*(35^3.033))+V2364*(0.013*(45^3.033))+W2364*(0.013*(55^3.033))</f>
        <v>2468.6719903126632</v>
      </c>
    </row>
    <row r="2365" spans="1:37" ht="12.75" customHeight="1">
      <c r="A2365" s="12">
        <v>176</v>
      </c>
      <c r="B2365" s="4">
        <v>10</v>
      </c>
      <c r="C2365" s="4">
        <v>1</v>
      </c>
      <c r="D2365" s="5">
        <v>39504</v>
      </c>
      <c r="E2365" s="6" t="s">
        <v>37</v>
      </c>
      <c r="F2365" s="4" t="s">
        <v>38</v>
      </c>
      <c r="G2365" s="4" t="s">
        <v>38</v>
      </c>
      <c r="H2365" s="4" t="s">
        <v>39</v>
      </c>
      <c r="I2365" s="12" t="s">
        <v>57</v>
      </c>
      <c r="J2365" s="4" t="s">
        <v>41</v>
      </c>
      <c r="K2365" s="4">
        <v>34</v>
      </c>
      <c r="L2365" s="4" t="str">
        <f t="shared" si="144"/>
        <v>30-35</v>
      </c>
      <c r="M2365" s="4" t="s">
        <v>42</v>
      </c>
      <c r="N2365" s="12">
        <v>9</v>
      </c>
      <c r="O2365" s="12" t="s">
        <v>87</v>
      </c>
      <c r="P2365" s="6" t="s">
        <v>46</v>
      </c>
      <c r="S2365" s="7">
        <v>1</v>
      </c>
      <c r="AE2365" s="4">
        <f t="shared" si="145"/>
        <v>15</v>
      </c>
      <c r="AF2365" s="8">
        <f t="shared" si="146"/>
        <v>1</v>
      </c>
      <c r="AG2365" s="8">
        <v>54.93</v>
      </c>
      <c r="AH2365" s="4">
        <f t="shared" si="147"/>
        <v>2.5000000000000001E-2</v>
      </c>
      <c r="AI2365" s="4">
        <f t="shared" si="147"/>
        <v>1.3732500000000001</v>
      </c>
      <c r="AK2365" s="10">
        <f>Q2365*(0.0229*((2.5/1.08)^2.958))+R2365*(0.0229*((7.5/1.08)^2.958))+S2365*(0.0229*((15/1.08)^2.958))+T2365*(0.0229*((25/1.08)^2.958))+U2365*(0.0229*((35/1.08)^2.958))</f>
        <v>54.934598899323518</v>
      </c>
    </row>
    <row r="2366" spans="1:37" ht="12.75" customHeight="1">
      <c r="A2366" s="12">
        <v>176</v>
      </c>
      <c r="B2366" s="4">
        <v>10</v>
      </c>
      <c r="C2366" s="4">
        <v>1</v>
      </c>
      <c r="D2366" s="5">
        <v>39504</v>
      </c>
      <c r="E2366" s="6" t="s">
        <v>37</v>
      </c>
      <c r="F2366" s="4" t="s">
        <v>38</v>
      </c>
      <c r="G2366" s="4" t="s">
        <v>38</v>
      </c>
      <c r="H2366" s="4" t="s">
        <v>39</v>
      </c>
      <c r="I2366" s="12" t="s">
        <v>57</v>
      </c>
      <c r="J2366" s="4" t="s">
        <v>41</v>
      </c>
      <c r="K2366" s="4">
        <v>34</v>
      </c>
      <c r="L2366" s="4" t="str">
        <f t="shared" si="144"/>
        <v>30-35</v>
      </c>
      <c r="M2366" s="4" t="s">
        <v>42</v>
      </c>
      <c r="N2366" s="12">
        <v>10</v>
      </c>
      <c r="O2366" s="12" t="s">
        <v>55</v>
      </c>
      <c r="P2366" s="6" t="s">
        <v>56</v>
      </c>
      <c r="Q2366" s="7">
        <v>1</v>
      </c>
      <c r="AE2366" s="4">
        <f t="shared" si="145"/>
        <v>2.5</v>
      </c>
      <c r="AF2366" s="8">
        <f t="shared" si="146"/>
        <v>1</v>
      </c>
      <c r="AG2366" s="8">
        <v>0.17</v>
      </c>
      <c r="AH2366" s="4">
        <f t="shared" si="147"/>
        <v>2.5000000000000001E-2</v>
      </c>
      <c r="AI2366" s="4">
        <f t="shared" si="147"/>
        <v>4.2500000000000003E-3</v>
      </c>
      <c r="AK2366" s="10">
        <f>Q2366*(0.0109*(2.5^3.0249))+R2366*(0.0109*(7.5^3.0249))</f>
        <v>0.17424295598865394</v>
      </c>
    </row>
    <row r="2367" spans="1:37" ht="12.75" customHeight="1">
      <c r="A2367" s="12">
        <v>176</v>
      </c>
      <c r="B2367" s="4">
        <v>10</v>
      </c>
      <c r="C2367" s="4">
        <v>1</v>
      </c>
      <c r="D2367" s="5">
        <v>39504</v>
      </c>
      <c r="E2367" s="6" t="s">
        <v>37</v>
      </c>
      <c r="F2367" s="4" t="s">
        <v>38</v>
      </c>
      <c r="G2367" s="4" t="s">
        <v>38</v>
      </c>
      <c r="H2367" s="4" t="s">
        <v>39</v>
      </c>
      <c r="I2367" s="12" t="s">
        <v>57</v>
      </c>
      <c r="J2367" s="4" t="s">
        <v>41</v>
      </c>
      <c r="K2367" s="4">
        <v>34</v>
      </c>
      <c r="L2367" s="4" t="str">
        <f t="shared" si="144"/>
        <v>30-35</v>
      </c>
      <c r="M2367" s="4" t="s">
        <v>42</v>
      </c>
      <c r="N2367" s="12">
        <v>11</v>
      </c>
      <c r="O2367" s="12" t="s">
        <v>72</v>
      </c>
      <c r="P2367" s="6" t="s">
        <v>46</v>
      </c>
      <c r="Q2367" s="7">
        <v>1</v>
      </c>
      <c r="AE2367" s="4">
        <f t="shared" si="145"/>
        <v>2.5</v>
      </c>
      <c r="AF2367" s="8">
        <f t="shared" si="146"/>
        <v>1</v>
      </c>
      <c r="AG2367" s="8">
        <v>0.21</v>
      </c>
      <c r="AH2367" s="4">
        <f t="shared" si="147"/>
        <v>2.5000000000000001E-2</v>
      </c>
      <c r="AI2367" s="4">
        <f t="shared" si="147"/>
        <v>5.2499999999999995E-3</v>
      </c>
      <c r="AK2367" s="10">
        <f>Q2367*(0.0128*(2.5^3.036))+R2367*(0.0128*(7.5^3.036))+S2367*(0.0128*(15^3.036))</f>
        <v>0.20670731032441741</v>
      </c>
    </row>
    <row r="2368" spans="1:37" ht="12.75" customHeight="1">
      <c r="A2368" s="12">
        <v>177</v>
      </c>
      <c r="B2368" s="4">
        <v>10</v>
      </c>
      <c r="C2368" s="4">
        <v>1</v>
      </c>
      <c r="D2368" s="5">
        <v>39504</v>
      </c>
      <c r="E2368" s="6" t="s">
        <v>37</v>
      </c>
      <c r="F2368" s="4" t="s">
        <v>38</v>
      </c>
      <c r="G2368" s="4" t="s">
        <v>38</v>
      </c>
      <c r="H2368" s="4" t="s">
        <v>39</v>
      </c>
      <c r="I2368" s="12" t="s">
        <v>57</v>
      </c>
      <c r="J2368" s="4" t="s">
        <v>41</v>
      </c>
      <c r="K2368" s="4">
        <v>33</v>
      </c>
      <c r="L2368" s="4" t="str">
        <f t="shared" si="144"/>
        <v>30-35</v>
      </c>
      <c r="M2368" s="4" t="s">
        <v>42</v>
      </c>
      <c r="N2368" s="12">
        <v>1</v>
      </c>
      <c r="O2368" s="12" t="s">
        <v>59</v>
      </c>
      <c r="P2368" s="6" t="s">
        <v>46</v>
      </c>
      <c r="Q2368" s="7">
        <v>1</v>
      </c>
      <c r="R2368" s="7">
        <v>1</v>
      </c>
      <c r="AE2368" s="4">
        <f t="shared" si="145"/>
        <v>5</v>
      </c>
      <c r="AF2368" s="8">
        <f t="shared" si="146"/>
        <v>2</v>
      </c>
      <c r="AG2368" s="8">
        <v>4.67</v>
      </c>
      <c r="AH2368" s="4">
        <f t="shared" si="147"/>
        <v>0.05</v>
      </c>
      <c r="AI2368" s="4">
        <f t="shared" si="147"/>
        <v>0.11674999999999999</v>
      </c>
      <c r="AK2368" s="10">
        <f>Q2368*(0.0093*(2.5^3.07))+R2368*(0.0093*(7.5^3.07))+S2368*(0.0093*(15^3.07))+T2368*(0.0126*(25^3.0673))</f>
        <v>4.6726761520086315</v>
      </c>
    </row>
    <row r="2369" spans="1:37" ht="12.75" customHeight="1">
      <c r="A2369" s="12">
        <v>177</v>
      </c>
      <c r="B2369" s="4">
        <v>10</v>
      </c>
      <c r="C2369" s="4">
        <v>1</v>
      </c>
      <c r="D2369" s="5">
        <v>39504</v>
      </c>
      <c r="E2369" s="6" t="s">
        <v>37</v>
      </c>
      <c r="F2369" s="4" t="s">
        <v>38</v>
      </c>
      <c r="G2369" s="4" t="s">
        <v>38</v>
      </c>
      <c r="H2369" s="4" t="s">
        <v>39</v>
      </c>
      <c r="I2369" s="12" t="s">
        <v>57</v>
      </c>
      <c r="J2369" s="4" t="s">
        <v>41</v>
      </c>
      <c r="K2369" s="4">
        <v>33</v>
      </c>
      <c r="L2369" s="4" t="str">
        <f t="shared" si="144"/>
        <v>30-35</v>
      </c>
      <c r="M2369" s="4" t="s">
        <v>42</v>
      </c>
      <c r="N2369" s="12">
        <v>2</v>
      </c>
      <c r="O2369" s="12" t="s">
        <v>47</v>
      </c>
      <c r="P2369" s="12" t="s">
        <v>48</v>
      </c>
      <c r="Q2369" s="15">
        <v>3</v>
      </c>
      <c r="AE2369" s="4">
        <f t="shared" si="145"/>
        <v>2.5</v>
      </c>
      <c r="AF2369" s="8">
        <f t="shared" si="146"/>
        <v>3</v>
      </c>
      <c r="AG2369" s="8">
        <v>1.26</v>
      </c>
      <c r="AH2369" s="4">
        <f t="shared" si="147"/>
        <v>7.4999999999999997E-2</v>
      </c>
      <c r="AI2369" s="4">
        <f t="shared" si="147"/>
        <v>3.15E-2</v>
      </c>
      <c r="AK2369" s="10">
        <f>Q2369*(0.0251*(2.5^3.076))+R2369*(0.0251*(7.5^3.076))+S2369*(0.0251*(15^3.076))</f>
        <v>1.2614163123047335</v>
      </c>
    </row>
    <row r="2370" spans="1:37" ht="12.75" customHeight="1">
      <c r="A2370" s="12">
        <v>177</v>
      </c>
      <c r="B2370" s="4">
        <v>10</v>
      </c>
      <c r="C2370" s="4">
        <v>1</v>
      </c>
      <c r="D2370" s="5">
        <v>39504</v>
      </c>
      <c r="E2370" s="6" t="s">
        <v>37</v>
      </c>
      <c r="F2370" s="4" t="s">
        <v>38</v>
      </c>
      <c r="G2370" s="4" t="s">
        <v>38</v>
      </c>
      <c r="H2370" s="4" t="s">
        <v>39</v>
      </c>
      <c r="I2370" s="12" t="s">
        <v>57</v>
      </c>
      <c r="J2370" s="4" t="s">
        <v>41</v>
      </c>
      <c r="K2370" s="4">
        <v>33</v>
      </c>
      <c r="L2370" s="4" t="str">
        <f t="shared" ref="L2370:L2433" si="148">IF(K2370&lt;=5,"0-5",IF(K2370&lt;=10,"5-10",IF(K2370&lt;=15,"10-15",IF(K2370&lt;=20,"15-20",IF(K2370&lt;=25,"20-25",IF(K2370&lt;=30,"25-30",IF(K2370&lt;=35,"30-35","35-40")))))))</f>
        <v>30-35</v>
      </c>
      <c r="M2370" s="4" t="s">
        <v>42</v>
      </c>
      <c r="N2370" s="12">
        <v>3</v>
      </c>
      <c r="O2370" s="12" t="s">
        <v>65</v>
      </c>
      <c r="P2370" s="6" t="s">
        <v>44</v>
      </c>
      <c r="T2370" s="7">
        <v>1</v>
      </c>
      <c r="AE2370" s="4">
        <f t="shared" ref="AE2370:AE2433" si="149">ROUND(((Q2370*2.5)+(R2370*7.5)+(S2370*15)+(T2370*25)+(U2370*35)+(V2370*45)+(W2370*55)+(X2370*65)+(Y2370*75)+(Z2370*85)+(AA2370*95)+(AB2370*105)+(AC2370*115)+(AD2370*195))/(SUM(Q2370:AD2370)),1)</f>
        <v>25</v>
      </c>
      <c r="AF2370" s="8">
        <f t="shared" ref="AF2370:AF2433" si="150">SUM(Q2370:AD2370)</f>
        <v>1</v>
      </c>
      <c r="AG2370" s="8">
        <v>87.41</v>
      </c>
      <c r="AH2370" s="4">
        <f t="shared" ref="AH2370:AI2433" si="151">AF2370/40</f>
        <v>2.5000000000000001E-2</v>
      </c>
      <c r="AI2370" s="4">
        <f t="shared" si="151"/>
        <v>2.1852499999999999</v>
      </c>
      <c r="AJ2370" s="13"/>
      <c r="AK2370" s="10">
        <f>T2370*(0.0009*((25/1.013)^3.582))+U2370*(0.0009*((35/1.013)^3.582))+V2370*(0.0009*((45/1.013)^3.582))+W2370*(0.0009*((55/1.013)^3.582))</f>
        <v>87.411905431216027</v>
      </c>
    </row>
    <row r="2371" spans="1:37" ht="12.75" customHeight="1">
      <c r="A2371" s="12">
        <v>177</v>
      </c>
      <c r="B2371" s="4">
        <v>10</v>
      </c>
      <c r="C2371" s="4">
        <v>1</v>
      </c>
      <c r="D2371" s="5">
        <v>39504</v>
      </c>
      <c r="E2371" s="6" t="s">
        <v>37</v>
      </c>
      <c r="F2371" s="4" t="s">
        <v>38</v>
      </c>
      <c r="G2371" s="4" t="s">
        <v>38</v>
      </c>
      <c r="H2371" s="4" t="s">
        <v>39</v>
      </c>
      <c r="I2371" s="12" t="s">
        <v>57</v>
      </c>
      <c r="J2371" s="4" t="s">
        <v>41</v>
      </c>
      <c r="K2371" s="4">
        <v>33</v>
      </c>
      <c r="L2371" s="4" t="str">
        <f t="shared" si="148"/>
        <v>30-35</v>
      </c>
      <c r="M2371" s="4" t="s">
        <v>42</v>
      </c>
      <c r="N2371" s="12">
        <v>4</v>
      </c>
      <c r="O2371" s="12" t="s">
        <v>78</v>
      </c>
      <c r="P2371" s="12" t="s">
        <v>44</v>
      </c>
      <c r="U2371" s="7">
        <v>3</v>
      </c>
      <c r="AE2371" s="4">
        <f t="shared" si="149"/>
        <v>35</v>
      </c>
      <c r="AF2371" s="8">
        <f t="shared" si="150"/>
        <v>3</v>
      </c>
      <c r="AG2371" s="8">
        <v>1499.54</v>
      </c>
      <c r="AH2371" s="4">
        <f t="shared" si="151"/>
        <v>7.4999999999999997E-2</v>
      </c>
      <c r="AI2371" s="4">
        <f t="shared" si="151"/>
        <v>37.488500000000002</v>
      </c>
      <c r="AK2371" s="10">
        <f>T2371*(0.0524*((25/1.16064)^2.69))+U2371*(0.0524*((35/1.16064)^2.69))</f>
        <v>1499.5440046698809</v>
      </c>
    </row>
    <row r="2372" spans="1:37" ht="12.75" customHeight="1">
      <c r="A2372" s="12">
        <v>177</v>
      </c>
      <c r="B2372" s="4">
        <v>10</v>
      </c>
      <c r="C2372" s="4">
        <v>1</v>
      </c>
      <c r="D2372" s="5">
        <v>39504</v>
      </c>
      <c r="E2372" s="6" t="s">
        <v>37</v>
      </c>
      <c r="F2372" s="4" t="s">
        <v>38</v>
      </c>
      <c r="G2372" s="4" t="s">
        <v>38</v>
      </c>
      <c r="H2372" s="4" t="s">
        <v>39</v>
      </c>
      <c r="I2372" s="12" t="s">
        <v>57</v>
      </c>
      <c r="J2372" s="4" t="s">
        <v>41</v>
      </c>
      <c r="K2372" s="4">
        <v>33</v>
      </c>
      <c r="L2372" s="4" t="str">
        <f t="shared" si="148"/>
        <v>30-35</v>
      </c>
      <c r="M2372" s="4" t="s">
        <v>42</v>
      </c>
      <c r="N2372" s="12">
        <v>5</v>
      </c>
      <c r="O2372" s="12" t="s">
        <v>127</v>
      </c>
      <c r="P2372" s="12" t="s">
        <v>46</v>
      </c>
      <c r="T2372" s="7">
        <v>1</v>
      </c>
      <c r="AE2372" s="4">
        <f t="shared" si="149"/>
        <v>25</v>
      </c>
      <c r="AF2372" s="8">
        <f t="shared" si="150"/>
        <v>1</v>
      </c>
      <c r="AG2372" s="8">
        <v>313.25</v>
      </c>
      <c r="AH2372" s="4">
        <f t="shared" si="151"/>
        <v>2.5000000000000001E-2</v>
      </c>
      <c r="AI2372" s="4">
        <f t="shared" si="151"/>
        <v>7.8312499999999998</v>
      </c>
      <c r="AK2372" s="10">
        <f>Q2372*(0.0201*(2.5^2.9992))+R2372*(0.0201*(7.5^2.9992))+S2372*(0.0201*(15^2.9992))+T2372*(0.0201*(25^2.9992))+U2372*(0.0201*(35^2.9992))</f>
        <v>313.25479785250087</v>
      </c>
    </row>
    <row r="2373" spans="1:37" ht="12.75" customHeight="1">
      <c r="A2373" s="12">
        <v>177</v>
      </c>
      <c r="B2373" s="4">
        <v>10</v>
      </c>
      <c r="C2373" s="4">
        <v>1</v>
      </c>
      <c r="D2373" s="5">
        <v>39504</v>
      </c>
      <c r="E2373" s="6" t="s">
        <v>37</v>
      </c>
      <c r="F2373" s="4" t="s">
        <v>38</v>
      </c>
      <c r="G2373" s="4" t="s">
        <v>38</v>
      </c>
      <c r="H2373" s="4" t="s">
        <v>39</v>
      </c>
      <c r="I2373" s="12" t="s">
        <v>57</v>
      </c>
      <c r="J2373" s="4" t="s">
        <v>41</v>
      </c>
      <c r="K2373" s="4">
        <v>33</v>
      </c>
      <c r="L2373" s="4" t="str">
        <f t="shared" si="148"/>
        <v>30-35</v>
      </c>
      <c r="M2373" s="4" t="s">
        <v>42</v>
      </c>
      <c r="N2373" s="12">
        <v>6</v>
      </c>
      <c r="O2373" s="12" t="s">
        <v>112</v>
      </c>
      <c r="P2373" s="6" t="s">
        <v>44</v>
      </c>
      <c r="T2373" s="7">
        <v>1</v>
      </c>
      <c r="AE2373" s="4">
        <f t="shared" si="149"/>
        <v>25</v>
      </c>
      <c r="AF2373" s="8">
        <f t="shared" si="150"/>
        <v>1</v>
      </c>
      <c r="AG2373" s="8">
        <v>154.19</v>
      </c>
      <c r="AH2373" s="4">
        <f t="shared" si="151"/>
        <v>2.5000000000000001E-2</v>
      </c>
      <c r="AI2373" s="4">
        <f t="shared" si="151"/>
        <v>3.8547500000000001</v>
      </c>
      <c r="AK2373" s="10">
        <f>Q2373*(0.0099*(2.5^2.999))+R2373*(0.0099*(7.5^2.999))+S2373*(0.0099*(15^2.999))+T2373*(0.0099*(25^2.999))</f>
        <v>154.1903806577848</v>
      </c>
    </row>
    <row r="2374" spans="1:37" ht="12.75" customHeight="1">
      <c r="A2374" s="12">
        <v>177</v>
      </c>
      <c r="B2374" s="4">
        <v>10</v>
      </c>
      <c r="C2374" s="4">
        <v>1</v>
      </c>
      <c r="D2374" s="5">
        <v>39504</v>
      </c>
      <c r="E2374" s="6" t="s">
        <v>37</v>
      </c>
      <c r="F2374" s="4" t="s">
        <v>38</v>
      </c>
      <c r="G2374" s="4" t="s">
        <v>38</v>
      </c>
      <c r="H2374" s="4" t="s">
        <v>39</v>
      </c>
      <c r="I2374" s="12" t="s">
        <v>57</v>
      </c>
      <c r="J2374" s="4" t="s">
        <v>41</v>
      </c>
      <c r="K2374" s="4">
        <v>33</v>
      </c>
      <c r="L2374" s="4" t="str">
        <f t="shared" si="148"/>
        <v>30-35</v>
      </c>
      <c r="M2374" s="4" t="s">
        <v>42</v>
      </c>
      <c r="N2374" s="12">
        <v>7</v>
      </c>
      <c r="O2374" s="12" t="s">
        <v>72</v>
      </c>
      <c r="P2374" s="6" t="s">
        <v>46</v>
      </c>
      <c r="Q2374" s="7">
        <v>1</v>
      </c>
      <c r="AE2374" s="4">
        <f t="shared" si="149"/>
        <v>2.5</v>
      </c>
      <c r="AF2374" s="8">
        <f t="shared" si="150"/>
        <v>1</v>
      </c>
      <c r="AG2374" s="8">
        <v>0.21</v>
      </c>
      <c r="AH2374" s="4">
        <f t="shared" si="151"/>
        <v>2.5000000000000001E-2</v>
      </c>
      <c r="AI2374" s="4">
        <f t="shared" si="151"/>
        <v>5.2499999999999995E-3</v>
      </c>
      <c r="AJ2374" s="13"/>
      <c r="AK2374" s="10">
        <f>Q2374*(0.0128*(2.5^3.036))+R2374*(0.0128*(7.5^3.036))+S2374*(0.0128*(15^3.036))</f>
        <v>0.20670731032441741</v>
      </c>
    </row>
    <row r="2375" spans="1:37" ht="12.75" customHeight="1">
      <c r="A2375" s="12">
        <v>178</v>
      </c>
      <c r="B2375" s="4">
        <v>10</v>
      </c>
      <c r="C2375" s="4">
        <v>1</v>
      </c>
      <c r="D2375" s="5">
        <v>39504</v>
      </c>
      <c r="E2375" s="6" t="s">
        <v>37</v>
      </c>
      <c r="F2375" s="4" t="s">
        <v>38</v>
      </c>
      <c r="G2375" s="4" t="s">
        <v>38</v>
      </c>
      <c r="H2375" s="4" t="s">
        <v>39</v>
      </c>
      <c r="I2375" s="12" t="s">
        <v>57</v>
      </c>
      <c r="J2375" s="4" t="s">
        <v>41</v>
      </c>
      <c r="K2375" s="4">
        <v>34</v>
      </c>
      <c r="L2375" s="4" t="str">
        <f t="shared" si="148"/>
        <v>30-35</v>
      </c>
      <c r="M2375" s="4" t="s">
        <v>42</v>
      </c>
      <c r="N2375" s="12">
        <v>1</v>
      </c>
      <c r="O2375" s="12" t="s">
        <v>47</v>
      </c>
      <c r="P2375" s="12" t="s">
        <v>48</v>
      </c>
      <c r="Q2375" s="7">
        <v>2</v>
      </c>
      <c r="R2375" s="7">
        <v>2</v>
      </c>
      <c r="AE2375" s="4">
        <f t="shared" si="149"/>
        <v>5</v>
      </c>
      <c r="AF2375" s="8">
        <f t="shared" si="150"/>
        <v>4</v>
      </c>
      <c r="AG2375" s="8">
        <v>25.52</v>
      </c>
      <c r="AH2375" s="4">
        <f t="shared" si="151"/>
        <v>0.1</v>
      </c>
      <c r="AI2375" s="4">
        <f t="shared" si="151"/>
        <v>0.63800000000000001</v>
      </c>
      <c r="AJ2375" s="13"/>
      <c r="AK2375" s="10">
        <f>Q2375*(0.0251*(2.5^3.076))+R2375*(0.0251*(7.5^3.076))+S2375*(0.0251*(15^3.076))</f>
        <v>25.523615712684087</v>
      </c>
    </row>
    <row r="2376" spans="1:37" ht="12.75" customHeight="1">
      <c r="A2376" s="12">
        <v>178</v>
      </c>
      <c r="B2376" s="4">
        <v>10</v>
      </c>
      <c r="C2376" s="4">
        <v>1</v>
      </c>
      <c r="D2376" s="5">
        <v>39504</v>
      </c>
      <c r="E2376" s="6" t="s">
        <v>37</v>
      </c>
      <c r="F2376" s="4" t="s">
        <v>38</v>
      </c>
      <c r="G2376" s="4" t="s">
        <v>38</v>
      </c>
      <c r="H2376" s="4" t="s">
        <v>39</v>
      </c>
      <c r="I2376" s="12" t="s">
        <v>57</v>
      </c>
      <c r="J2376" s="4" t="s">
        <v>41</v>
      </c>
      <c r="K2376" s="4">
        <v>34</v>
      </c>
      <c r="L2376" s="4" t="str">
        <f t="shared" si="148"/>
        <v>30-35</v>
      </c>
      <c r="M2376" s="4" t="s">
        <v>42</v>
      </c>
      <c r="N2376" s="12">
        <v>2</v>
      </c>
      <c r="O2376" s="12" t="s">
        <v>127</v>
      </c>
      <c r="P2376" s="12" t="s">
        <v>46</v>
      </c>
      <c r="S2376" s="7">
        <v>1</v>
      </c>
      <c r="T2376" s="7">
        <v>1</v>
      </c>
      <c r="AE2376" s="4">
        <f t="shared" si="149"/>
        <v>20</v>
      </c>
      <c r="AF2376" s="8">
        <f t="shared" si="150"/>
        <v>2</v>
      </c>
      <c r="AG2376" s="8">
        <v>380.95</v>
      </c>
      <c r="AH2376" s="4">
        <f t="shared" si="151"/>
        <v>0.05</v>
      </c>
      <c r="AI2376" s="4">
        <f t="shared" si="151"/>
        <v>9.5237499999999997</v>
      </c>
      <c r="AK2376" s="10">
        <f>Q2376*(0.0201*(2.5^2.9992))+R2376*(0.0201*(7.5^2.9992))+S2376*(0.0201*(15^2.9992))+T2376*(0.0201*(25^2.9992))+U2376*(0.0201*(35^2.9992))</f>
        <v>380.94549104958332</v>
      </c>
    </row>
    <row r="2377" spans="1:37" ht="12.75" customHeight="1">
      <c r="A2377" s="12">
        <v>178</v>
      </c>
      <c r="B2377" s="4">
        <v>10</v>
      </c>
      <c r="C2377" s="4">
        <v>1</v>
      </c>
      <c r="D2377" s="5">
        <v>39504</v>
      </c>
      <c r="E2377" s="6" t="s">
        <v>37</v>
      </c>
      <c r="F2377" s="4" t="s">
        <v>38</v>
      </c>
      <c r="G2377" s="4" t="s">
        <v>38</v>
      </c>
      <c r="H2377" s="4" t="s">
        <v>39</v>
      </c>
      <c r="I2377" s="12" t="s">
        <v>57</v>
      </c>
      <c r="J2377" s="4" t="s">
        <v>41</v>
      </c>
      <c r="K2377" s="4">
        <v>34</v>
      </c>
      <c r="L2377" s="4" t="str">
        <f t="shared" si="148"/>
        <v>30-35</v>
      </c>
      <c r="M2377" s="4" t="s">
        <v>42</v>
      </c>
      <c r="N2377" s="12">
        <v>3</v>
      </c>
      <c r="O2377" s="12" t="s">
        <v>59</v>
      </c>
      <c r="P2377" s="6" t="s">
        <v>46</v>
      </c>
      <c r="Q2377" s="7">
        <v>1</v>
      </c>
      <c r="S2377" s="7">
        <v>1</v>
      </c>
      <c r="AE2377" s="4">
        <f t="shared" si="149"/>
        <v>8.8000000000000007</v>
      </c>
      <c r="AF2377" s="8">
        <f t="shared" si="150"/>
        <v>2</v>
      </c>
      <c r="AG2377" s="8">
        <v>38.090000000000003</v>
      </c>
      <c r="AH2377" s="4">
        <f t="shared" si="151"/>
        <v>0.05</v>
      </c>
      <c r="AI2377" s="4">
        <f t="shared" si="151"/>
        <v>0.95225000000000004</v>
      </c>
      <c r="AK2377" s="10">
        <f>Q2377*(0.0093*(2.5^3.07))+R2377*(0.0093*(7.5^3.07))+S2377*(0.0093*(15^3.07))+T2377*(0.0126*(25^3.0673))</f>
        <v>38.093696693874413</v>
      </c>
    </row>
    <row r="2378" spans="1:37" ht="12.75" customHeight="1">
      <c r="A2378" s="12">
        <v>178</v>
      </c>
      <c r="B2378" s="4">
        <v>10</v>
      </c>
      <c r="C2378" s="4">
        <v>1</v>
      </c>
      <c r="D2378" s="5">
        <v>39504</v>
      </c>
      <c r="E2378" s="6" t="s">
        <v>37</v>
      </c>
      <c r="F2378" s="4" t="s">
        <v>38</v>
      </c>
      <c r="G2378" s="4" t="s">
        <v>38</v>
      </c>
      <c r="H2378" s="4" t="s">
        <v>39</v>
      </c>
      <c r="I2378" s="12" t="s">
        <v>57</v>
      </c>
      <c r="J2378" s="4" t="s">
        <v>41</v>
      </c>
      <c r="K2378" s="4">
        <v>34</v>
      </c>
      <c r="L2378" s="4" t="str">
        <f t="shared" si="148"/>
        <v>30-35</v>
      </c>
      <c r="M2378" s="4" t="s">
        <v>42</v>
      </c>
      <c r="N2378" s="12">
        <v>4</v>
      </c>
      <c r="O2378" s="4" t="s">
        <v>60</v>
      </c>
      <c r="P2378" s="12" t="s">
        <v>48</v>
      </c>
      <c r="R2378" s="7">
        <v>1</v>
      </c>
      <c r="AE2378" s="4">
        <f t="shared" si="149"/>
        <v>7.5</v>
      </c>
      <c r="AF2378" s="8">
        <f t="shared" si="150"/>
        <v>1</v>
      </c>
      <c r="AG2378" s="8">
        <v>7.04</v>
      </c>
      <c r="AH2378" s="4">
        <f t="shared" si="151"/>
        <v>2.5000000000000001E-2</v>
      </c>
      <c r="AI2378" s="4">
        <f t="shared" si="151"/>
        <v>0.17599999999999999</v>
      </c>
      <c r="AK2378" s="10">
        <f>Q2378*(0.0197*(2.5^2.9174))+R2378*(0.0197*(7.5^2.9174))+S2378*(0.0197*(15^2.9174))</f>
        <v>7.0367149081055116</v>
      </c>
    </row>
    <row r="2379" spans="1:37" ht="12.75" customHeight="1">
      <c r="A2379" s="12">
        <v>178</v>
      </c>
      <c r="B2379" s="4">
        <v>10</v>
      </c>
      <c r="C2379" s="4">
        <v>1</v>
      </c>
      <c r="D2379" s="5">
        <v>39504</v>
      </c>
      <c r="E2379" s="6" t="s">
        <v>37</v>
      </c>
      <c r="F2379" s="4" t="s">
        <v>38</v>
      </c>
      <c r="G2379" s="4" t="s">
        <v>38</v>
      </c>
      <c r="H2379" s="4" t="s">
        <v>39</v>
      </c>
      <c r="I2379" s="12" t="s">
        <v>57</v>
      </c>
      <c r="J2379" s="4" t="s">
        <v>41</v>
      </c>
      <c r="K2379" s="4">
        <v>34</v>
      </c>
      <c r="L2379" s="4" t="str">
        <f t="shared" si="148"/>
        <v>30-35</v>
      </c>
      <c r="M2379" s="4" t="s">
        <v>42</v>
      </c>
      <c r="N2379" s="12">
        <v>5</v>
      </c>
      <c r="O2379" s="12" t="s">
        <v>78</v>
      </c>
      <c r="P2379" s="12" t="s">
        <v>44</v>
      </c>
      <c r="U2379" s="7">
        <v>5</v>
      </c>
      <c r="AE2379" s="4">
        <f t="shared" si="149"/>
        <v>35</v>
      </c>
      <c r="AF2379" s="8">
        <f t="shared" si="150"/>
        <v>5</v>
      </c>
      <c r="AG2379" s="8">
        <v>2499.2399999999998</v>
      </c>
      <c r="AH2379" s="4">
        <f t="shared" si="151"/>
        <v>0.125</v>
      </c>
      <c r="AI2379" s="4">
        <f t="shared" si="151"/>
        <v>62.480999999999995</v>
      </c>
      <c r="AK2379" s="10">
        <f>T2379*(0.0524*((25/1.16064)^2.69))+U2379*(0.0524*((35/1.16064)^2.69))</f>
        <v>2499.2400077831348</v>
      </c>
    </row>
    <row r="2380" spans="1:37" ht="12.75" customHeight="1">
      <c r="A2380" s="12">
        <v>178</v>
      </c>
      <c r="B2380" s="4">
        <v>10</v>
      </c>
      <c r="C2380" s="4">
        <v>1</v>
      </c>
      <c r="D2380" s="5">
        <v>39504</v>
      </c>
      <c r="E2380" s="6" t="s">
        <v>37</v>
      </c>
      <c r="F2380" s="4" t="s">
        <v>38</v>
      </c>
      <c r="G2380" s="4" t="s">
        <v>38</v>
      </c>
      <c r="H2380" s="4" t="s">
        <v>39</v>
      </c>
      <c r="I2380" s="12" t="s">
        <v>57</v>
      </c>
      <c r="J2380" s="4" t="s">
        <v>41</v>
      </c>
      <c r="K2380" s="4">
        <v>34</v>
      </c>
      <c r="L2380" s="4" t="str">
        <f t="shared" si="148"/>
        <v>30-35</v>
      </c>
      <c r="M2380" s="4" t="s">
        <v>42</v>
      </c>
      <c r="N2380" s="12">
        <v>6</v>
      </c>
      <c r="O2380" s="4" t="s">
        <v>52</v>
      </c>
      <c r="P2380" s="6" t="s">
        <v>46</v>
      </c>
      <c r="S2380" s="7">
        <v>2000</v>
      </c>
      <c r="AE2380" s="4">
        <f t="shared" si="149"/>
        <v>15</v>
      </c>
      <c r="AF2380" s="8">
        <f t="shared" si="150"/>
        <v>2000</v>
      </c>
      <c r="AG2380" s="8">
        <v>50003.45</v>
      </c>
      <c r="AH2380" s="4">
        <f t="shared" si="151"/>
        <v>50</v>
      </c>
      <c r="AI2380" s="4">
        <f t="shared" si="151"/>
        <v>1250.0862499999998</v>
      </c>
      <c r="AK2380" s="10">
        <f>Q2380*(0.01*(((2.5-1.82)/1.15)^3.208))+R2380*(0.01*(((7.5-1.82)/1.15)^3.208))+S2380*(0.01*(((15-1.82)/1.15)^3.208))+T2380*(0.01*(((25-1.82)/1.15)^3.208))</f>
        <v>50003.448882679913</v>
      </c>
    </row>
    <row r="2381" spans="1:37" ht="12.75" customHeight="1">
      <c r="A2381" s="12">
        <v>178</v>
      </c>
      <c r="B2381" s="4">
        <v>10</v>
      </c>
      <c r="C2381" s="4">
        <v>1</v>
      </c>
      <c r="D2381" s="5">
        <v>39504</v>
      </c>
      <c r="E2381" s="6" t="s">
        <v>37</v>
      </c>
      <c r="F2381" s="4" t="s">
        <v>38</v>
      </c>
      <c r="G2381" s="4" t="s">
        <v>38</v>
      </c>
      <c r="H2381" s="4" t="s">
        <v>39</v>
      </c>
      <c r="I2381" s="12" t="s">
        <v>57</v>
      </c>
      <c r="J2381" s="4" t="s">
        <v>41</v>
      </c>
      <c r="K2381" s="4">
        <v>34</v>
      </c>
      <c r="L2381" s="4" t="str">
        <f t="shared" si="148"/>
        <v>30-35</v>
      </c>
      <c r="M2381" s="4" t="s">
        <v>42</v>
      </c>
      <c r="N2381" s="12">
        <v>7</v>
      </c>
      <c r="O2381" s="12" t="s">
        <v>49</v>
      </c>
      <c r="P2381" s="6" t="s">
        <v>46</v>
      </c>
      <c r="R2381" s="7">
        <v>1</v>
      </c>
      <c r="AE2381" s="4">
        <f t="shared" si="149"/>
        <v>7.5</v>
      </c>
      <c r="AF2381" s="8">
        <f t="shared" si="150"/>
        <v>1</v>
      </c>
      <c r="AG2381" s="8">
        <v>6.09</v>
      </c>
      <c r="AH2381" s="4">
        <f t="shared" si="151"/>
        <v>2.5000000000000001E-2</v>
      </c>
      <c r="AI2381" s="4">
        <f t="shared" si="151"/>
        <v>0.15225</v>
      </c>
      <c r="AK2381" s="10">
        <f>Q2381*(0.007*(2.5^3.39))+R2381*(0.0126*(7.5^3.0673))+S2381*(0.0126*(15^3.0673))+T2381*(0.0126*(25^3.0673))+U2381*(0.0126*(35^3.0673))</f>
        <v>6.0875978967715536</v>
      </c>
    </row>
    <row r="2382" spans="1:37" ht="12.75" customHeight="1">
      <c r="A2382" s="12">
        <v>178</v>
      </c>
      <c r="B2382" s="4">
        <v>10</v>
      </c>
      <c r="C2382" s="4">
        <v>1</v>
      </c>
      <c r="D2382" s="5">
        <v>39504</v>
      </c>
      <c r="E2382" s="6" t="s">
        <v>37</v>
      </c>
      <c r="F2382" s="4" t="s">
        <v>38</v>
      </c>
      <c r="G2382" s="4" t="s">
        <v>38</v>
      </c>
      <c r="H2382" s="4" t="s">
        <v>39</v>
      </c>
      <c r="I2382" s="12" t="s">
        <v>57</v>
      </c>
      <c r="J2382" s="4" t="s">
        <v>41</v>
      </c>
      <c r="K2382" s="4">
        <v>34</v>
      </c>
      <c r="L2382" s="4" t="str">
        <f t="shared" si="148"/>
        <v>30-35</v>
      </c>
      <c r="M2382" s="4" t="s">
        <v>42</v>
      </c>
      <c r="N2382" s="12">
        <v>8</v>
      </c>
      <c r="O2382" s="12" t="s">
        <v>66</v>
      </c>
      <c r="P2382" s="12" t="s">
        <v>46</v>
      </c>
      <c r="Q2382" s="7">
        <v>2</v>
      </c>
      <c r="R2382" s="7">
        <v>1</v>
      </c>
      <c r="AE2382" s="4">
        <f t="shared" si="149"/>
        <v>4.2</v>
      </c>
      <c r="AF2382" s="8">
        <f t="shared" si="150"/>
        <v>3</v>
      </c>
      <c r="AG2382" s="8">
        <v>6.86</v>
      </c>
      <c r="AH2382" s="4">
        <f t="shared" si="151"/>
        <v>7.4999999999999997E-2</v>
      </c>
      <c r="AI2382" s="4">
        <f t="shared" si="151"/>
        <v>0.17150000000000001</v>
      </c>
      <c r="AJ2382" s="13"/>
      <c r="AK2382" s="10">
        <f>Q2382*(0.0213*(2.5^2.8235))+R2382*(0.0213*(7.5^2.8235))</f>
        <v>6.8629605744270776</v>
      </c>
    </row>
    <row r="2383" spans="1:37" s="13" customFormat="1" ht="12.75" customHeight="1">
      <c r="A2383" s="12">
        <v>178</v>
      </c>
      <c r="B2383" s="4">
        <v>10</v>
      </c>
      <c r="C2383" s="4">
        <v>1</v>
      </c>
      <c r="D2383" s="5">
        <v>39504</v>
      </c>
      <c r="E2383" s="6" t="s">
        <v>37</v>
      </c>
      <c r="F2383" s="4" t="s">
        <v>38</v>
      </c>
      <c r="G2383" s="4" t="s">
        <v>38</v>
      </c>
      <c r="H2383" s="4" t="s">
        <v>39</v>
      </c>
      <c r="I2383" s="12" t="s">
        <v>57</v>
      </c>
      <c r="J2383" s="4" t="s">
        <v>41</v>
      </c>
      <c r="K2383" s="4">
        <v>34</v>
      </c>
      <c r="L2383" s="4" t="str">
        <f t="shared" si="148"/>
        <v>30-35</v>
      </c>
      <c r="M2383" s="4" t="s">
        <v>42</v>
      </c>
      <c r="N2383" s="12">
        <v>9</v>
      </c>
      <c r="O2383" s="12" t="s">
        <v>50</v>
      </c>
      <c r="P2383" s="6" t="s">
        <v>46</v>
      </c>
      <c r="Q2383" s="7"/>
      <c r="R2383" s="15">
        <v>1</v>
      </c>
      <c r="S2383" s="7"/>
      <c r="T2383" s="7"/>
      <c r="U2383" s="7"/>
      <c r="V2383" s="7"/>
      <c r="W2383" s="7"/>
      <c r="X2383" s="7"/>
      <c r="Y2383" s="7"/>
      <c r="Z2383" s="7"/>
      <c r="AA2383" s="7"/>
      <c r="AB2383" s="7"/>
      <c r="AC2383" s="7"/>
      <c r="AD2383" s="7"/>
      <c r="AE2383" s="4">
        <f t="shared" si="149"/>
        <v>7.5</v>
      </c>
      <c r="AF2383" s="8">
        <f t="shared" si="150"/>
        <v>1</v>
      </c>
      <c r="AG2383" s="8">
        <v>6.08</v>
      </c>
      <c r="AH2383" s="4">
        <f t="shared" si="151"/>
        <v>2.5000000000000001E-2</v>
      </c>
      <c r="AI2383" s="4">
        <f t="shared" si="151"/>
        <v>0.152</v>
      </c>
      <c r="AJ2383" s="9"/>
      <c r="AK2383" s="10">
        <f>Q2383*(0.0194*(2.5^2.8528))+R2383*(0.0194*(7.5^2.8528))+S2383*(0.0194*(15^2.8528))</f>
        <v>6.0838220437352977</v>
      </c>
    </row>
    <row r="2384" spans="1:37" ht="12.75" customHeight="1">
      <c r="A2384" s="12">
        <v>178</v>
      </c>
      <c r="B2384" s="4">
        <v>10</v>
      </c>
      <c r="C2384" s="4">
        <v>1</v>
      </c>
      <c r="D2384" s="5">
        <v>39504</v>
      </c>
      <c r="E2384" s="6" t="s">
        <v>37</v>
      </c>
      <c r="F2384" s="4" t="s">
        <v>38</v>
      </c>
      <c r="G2384" s="4" t="s">
        <v>38</v>
      </c>
      <c r="H2384" s="4" t="s">
        <v>39</v>
      </c>
      <c r="I2384" s="12" t="s">
        <v>57</v>
      </c>
      <c r="J2384" s="4" t="s">
        <v>41</v>
      </c>
      <c r="K2384" s="4">
        <v>34</v>
      </c>
      <c r="L2384" s="4" t="str">
        <f t="shared" si="148"/>
        <v>30-35</v>
      </c>
      <c r="M2384" s="4" t="s">
        <v>42</v>
      </c>
      <c r="N2384" s="12">
        <v>10</v>
      </c>
      <c r="O2384" s="12" t="s">
        <v>85</v>
      </c>
      <c r="P2384" s="6" t="s">
        <v>46</v>
      </c>
      <c r="Q2384" s="7">
        <v>1</v>
      </c>
      <c r="AE2384" s="4">
        <f t="shared" si="149"/>
        <v>2.5</v>
      </c>
      <c r="AF2384" s="8">
        <f t="shared" si="150"/>
        <v>1</v>
      </c>
      <c r="AG2384" s="8">
        <v>0.14000000000000001</v>
      </c>
      <c r="AH2384" s="4">
        <f t="shared" si="151"/>
        <v>2.5000000000000001E-2</v>
      </c>
      <c r="AI2384" s="4">
        <f t="shared" si="151"/>
        <v>3.5000000000000005E-3</v>
      </c>
      <c r="AK2384" s="10">
        <f>Q2384*(0.0091*(2.5^3))+R2384*(0.0091*(7.5^3))</f>
        <v>0.14218749999999999</v>
      </c>
    </row>
    <row r="2385" spans="1:37" ht="12.75" customHeight="1">
      <c r="A2385" s="12">
        <v>178</v>
      </c>
      <c r="B2385" s="4">
        <v>10</v>
      </c>
      <c r="C2385" s="4">
        <v>1</v>
      </c>
      <c r="D2385" s="5">
        <v>39504</v>
      </c>
      <c r="E2385" s="6" t="s">
        <v>37</v>
      </c>
      <c r="F2385" s="4" t="s">
        <v>38</v>
      </c>
      <c r="G2385" s="4" t="s">
        <v>38</v>
      </c>
      <c r="H2385" s="4" t="s">
        <v>39</v>
      </c>
      <c r="I2385" s="12" t="s">
        <v>57</v>
      </c>
      <c r="J2385" s="4" t="s">
        <v>41</v>
      </c>
      <c r="K2385" s="4">
        <v>34</v>
      </c>
      <c r="L2385" s="4" t="str">
        <f t="shared" si="148"/>
        <v>30-35</v>
      </c>
      <c r="M2385" s="4" t="s">
        <v>42</v>
      </c>
      <c r="N2385" s="12">
        <v>11</v>
      </c>
      <c r="O2385" s="12" t="s">
        <v>112</v>
      </c>
      <c r="P2385" s="6" t="s">
        <v>44</v>
      </c>
      <c r="S2385" s="7">
        <v>1</v>
      </c>
      <c r="AE2385" s="4">
        <f t="shared" si="149"/>
        <v>15</v>
      </c>
      <c r="AF2385" s="8">
        <f t="shared" si="150"/>
        <v>1</v>
      </c>
      <c r="AG2385" s="8">
        <v>33.32</v>
      </c>
      <c r="AH2385" s="4">
        <f t="shared" si="151"/>
        <v>2.5000000000000001E-2</v>
      </c>
      <c r="AI2385" s="4">
        <f t="shared" si="151"/>
        <v>0.83299999999999996</v>
      </c>
      <c r="AK2385" s="10">
        <f>Q2385*(0.0099*(2.5^2.999))+R2385*(0.0099*(7.5^2.999))+S2385*(0.0099*(15^2.999))+T2385*(0.0099*(25^2.999))</f>
        <v>33.322139678021429</v>
      </c>
    </row>
    <row r="2386" spans="1:37" ht="12.75" customHeight="1">
      <c r="A2386" s="12">
        <v>179</v>
      </c>
      <c r="B2386" s="4">
        <v>10</v>
      </c>
      <c r="C2386" s="4">
        <v>2</v>
      </c>
      <c r="D2386" s="5">
        <v>39504</v>
      </c>
      <c r="E2386" s="6" t="s">
        <v>73</v>
      </c>
      <c r="F2386" s="4" t="s">
        <v>74</v>
      </c>
      <c r="G2386" s="4" t="s">
        <v>74</v>
      </c>
      <c r="H2386" s="4" t="s">
        <v>75</v>
      </c>
      <c r="I2386" s="12" t="s">
        <v>40</v>
      </c>
      <c r="J2386" s="4" t="s">
        <v>41</v>
      </c>
      <c r="K2386" s="4">
        <v>21</v>
      </c>
      <c r="L2386" s="4" t="str">
        <f t="shared" si="148"/>
        <v>20-25</v>
      </c>
      <c r="M2386" s="4" t="s">
        <v>76</v>
      </c>
      <c r="N2386" s="12">
        <v>1</v>
      </c>
      <c r="O2386" s="12" t="s">
        <v>68</v>
      </c>
      <c r="P2386" s="6" t="s">
        <v>46</v>
      </c>
      <c r="S2386" s="7">
        <v>4</v>
      </c>
      <c r="T2386" s="7">
        <v>7</v>
      </c>
      <c r="AE2386" s="4">
        <f t="shared" si="149"/>
        <v>21.4</v>
      </c>
      <c r="AF2386" s="8">
        <f t="shared" si="150"/>
        <v>11</v>
      </c>
      <c r="AG2386" s="8">
        <v>1262.05</v>
      </c>
      <c r="AH2386" s="4">
        <f t="shared" si="151"/>
        <v>0.27500000000000002</v>
      </c>
      <c r="AI2386" s="4">
        <f t="shared" si="151"/>
        <v>31.55125</v>
      </c>
      <c r="AK2386" s="10">
        <f>Q2386*(0.0208*((2.5/1.21)^3))+R2386*(0.0208*((7.5/1.21)^3))+S2386*(0.0208*((15/1.21)^3))+T2386*(0.0079*(25^3.076))+U2386*(0.0079*(35^3.076))</f>
        <v>1262.0455966349191</v>
      </c>
    </row>
    <row r="2387" spans="1:37" ht="12.75" customHeight="1">
      <c r="A2387" s="12">
        <v>179</v>
      </c>
      <c r="B2387" s="4">
        <v>10</v>
      </c>
      <c r="C2387" s="4">
        <v>2</v>
      </c>
      <c r="D2387" s="5">
        <v>39504</v>
      </c>
      <c r="E2387" s="6" t="s">
        <v>73</v>
      </c>
      <c r="F2387" s="4" t="s">
        <v>74</v>
      </c>
      <c r="G2387" s="4" t="s">
        <v>74</v>
      </c>
      <c r="H2387" s="4" t="s">
        <v>75</v>
      </c>
      <c r="I2387" s="12" t="s">
        <v>40</v>
      </c>
      <c r="J2387" s="4" t="s">
        <v>41</v>
      </c>
      <c r="K2387" s="4">
        <v>21</v>
      </c>
      <c r="L2387" s="4" t="str">
        <f t="shared" si="148"/>
        <v>20-25</v>
      </c>
      <c r="M2387" s="4" t="s">
        <v>76</v>
      </c>
      <c r="N2387" s="12">
        <v>2</v>
      </c>
      <c r="O2387" s="12" t="s">
        <v>87</v>
      </c>
      <c r="P2387" s="6" t="s">
        <v>46</v>
      </c>
      <c r="S2387" s="7">
        <v>1</v>
      </c>
      <c r="AE2387" s="4">
        <f t="shared" si="149"/>
        <v>15</v>
      </c>
      <c r="AF2387" s="8">
        <f t="shared" si="150"/>
        <v>1</v>
      </c>
      <c r="AG2387" s="8">
        <v>54.93</v>
      </c>
      <c r="AH2387" s="4">
        <f t="shared" si="151"/>
        <v>2.5000000000000001E-2</v>
      </c>
      <c r="AI2387" s="4">
        <f t="shared" si="151"/>
        <v>1.3732500000000001</v>
      </c>
      <c r="AK2387" s="10">
        <f>Q2387*(0.0229*((2.5/1.08)^2.958))+R2387*(0.0229*((7.5/1.08)^2.958))+S2387*(0.0229*((15/1.08)^2.958))+T2387*(0.0229*((25/1.08)^2.958))+U2387*(0.0229*((35/1.08)^2.958))</f>
        <v>54.934598899323518</v>
      </c>
    </row>
    <row r="2388" spans="1:37" ht="12.75" customHeight="1">
      <c r="A2388" s="12">
        <v>179</v>
      </c>
      <c r="B2388" s="4">
        <v>10</v>
      </c>
      <c r="C2388" s="4">
        <v>2</v>
      </c>
      <c r="D2388" s="5">
        <v>39504</v>
      </c>
      <c r="E2388" s="6" t="s">
        <v>73</v>
      </c>
      <c r="F2388" s="4" t="s">
        <v>74</v>
      </c>
      <c r="G2388" s="4" t="s">
        <v>74</v>
      </c>
      <c r="H2388" s="4" t="s">
        <v>75</v>
      </c>
      <c r="I2388" s="12" t="s">
        <v>40</v>
      </c>
      <c r="J2388" s="4" t="s">
        <v>41</v>
      </c>
      <c r="K2388" s="4">
        <v>21</v>
      </c>
      <c r="L2388" s="4" t="str">
        <f t="shared" si="148"/>
        <v>20-25</v>
      </c>
      <c r="M2388" s="4" t="s">
        <v>76</v>
      </c>
      <c r="N2388" s="12">
        <v>3</v>
      </c>
      <c r="O2388" s="12" t="s">
        <v>53</v>
      </c>
      <c r="P2388" s="12" t="s">
        <v>54</v>
      </c>
      <c r="S2388" s="15">
        <v>1</v>
      </c>
      <c r="T2388" s="7">
        <v>1</v>
      </c>
      <c r="AE2388" s="4">
        <f t="shared" si="149"/>
        <v>20</v>
      </c>
      <c r="AF2388" s="8">
        <f t="shared" si="150"/>
        <v>2</v>
      </c>
      <c r="AG2388" s="8">
        <v>312.29000000000002</v>
      </c>
      <c r="AH2388" s="4">
        <f t="shared" si="151"/>
        <v>0.05</v>
      </c>
      <c r="AI2388" s="4">
        <f t="shared" si="151"/>
        <v>7.8072500000000007</v>
      </c>
      <c r="AK2388" s="10">
        <f>Q2388*(0.026*(2.5^2.87))+R2388*(0.026*(7.5^2.87))+S2388*(0.0236*((15/1.1)^2.975))+T2388*(0.0236*((25/1.1)^2.975))+U2388*(0.0236*((35/1.1)^2.975))</f>
        <v>312.29442863667009</v>
      </c>
    </row>
    <row r="2389" spans="1:37" ht="12.75" customHeight="1">
      <c r="A2389" s="12">
        <v>179</v>
      </c>
      <c r="B2389" s="4">
        <v>10</v>
      </c>
      <c r="C2389" s="4">
        <v>2</v>
      </c>
      <c r="D2389" s="5">
        <v>39504</v>
      </c>
      <c r="E2389" s="6" t="s">
        <v>73</v>
      </c>
      <c r="F2389" s="4" t="s">
        <v>74</v>
      </c>
      <c r="G2389" s="4" t="s">
        <v>74</v>
      </c>
      <c r="H2389" s="4" t="s">
        <v>75</v>
      </c>
      <c r="I2389" s="12" t="s">
        <v>40</v>
      </c>
      <c r="J2389" s="4" t="s">
        <v>41</v>
      </c>
      <c r="K2389" s="4">
        <v>21</v>
      </c>
      <c r="L2389" s="4" t="str">
        <f t="shared" si="148"/>
        <v>20-25</v>
      </c>
      <c r="M2389" s="4" t="s">
        <v>76</v>
      </c>
      <c r="N2389" s="12">
        <v>4</v>
      </c>
      <c r="O2389" s="4" t="s">
        <v>60</v>
      </c>
      <c r="P2389" s="12" t="s">
        <v>48</v>
      </c>
      <c r="Q2389" s="7">
        <v>1</v>
      </c>
      <c r="R2389" s="7">
        <v>2</v>
      </c>
      <c r="AE2389" s="4">
        <f t="shared" si="149"/>
        <v>5.8</v>
      </c>
      <c r="AF2389" s="8">
        <f t="shared" si="150"/>
        <v>3</v>
      </c>
      <c r="AG2389" s="8">
        <v>14.36</v>
      </c>
      <c r="AH2389" s="4">
        <f t="shared" si="151"/>
        <v>7.4999999999999997E-2</v>
      </c>
      <c r="AI2389" s="4">
        <f t="shared" si="151"/>
        <v>0.35899999999999999</v>
      </c>
      <c r="AK2389" s="10">
        <f>Q2389*(0.0197*(2.5^2.9174))+R2389*(0.0197*(7.5^2.9174))+S2389*(0.0197*(15^2.9174))</f>
        <v>14.358805133566362</v>
      </c>
    </row>
    <row r="2390" spans="1:37" ht="12.75" customHeight="1">
      <c r="A2390" s="12">
        <v>179</v>
      </c>
      <c r="B2390" s="4">
        <v>10</v>
      </c>
      <c r="C2390" s="4">
        <v>2</v>
      </c>
      <c r="D2390" s="5">
        <v>39504</v>
      </c>
      <c r="E2390" s="6" t="s">
        <v>73</v>
      </c>
      <c r="F2390" s="4" t="s">
        <v>74</v>
      </c>
      <c r="G2390" s="4" t="s">
        <v>74</v>
      </c>
      <c r="H2390" s="4" t="s">
        <v>75</v>
      </c>
      <c r="I2390" s="12" t="s">
        <v>40</v>
      </c>
      <c r="J2390" s="4" t="s">
        <v>41</v>
      </c>
      <c r="K2390" s="4">
        <v>21</v>
      </c>
      <c r="L2390" s="4" t="str">
        <f t="shared" si="148"/>
        <v>20-25</v>
      </c>
      <c r="M2390" s="4" t="s">
        <v>76</v>
      </c>
      <c r="N2390" s="12">
        <v>5</v>
      </c>
      <c r="O2390" s="12" t="s">
        <v>47</v>
      </c>
      <c r="P2390" s="12" t="s">
        <v>48</v>
      </c>
      <c r="Q2390" s="7">
        <v>1</v>
      </c>
      <c r="AE2390" s="4">
        <f t="shared" si="149"/>
        <v>2.5</v>
      </c>
      <c r="AF2390" s="8">
        <f t="shared" si="150"/>
        <v>1</v>
      </c>
      <c r="AG2390" s="8">
        <v>0.42</v>
      </c>
      <c r="AH2390" s="4">
        <f t="shared" si="151"/>
        <v>2.5000000000000001E-2</v>
      </c>
      <c r="AI2390" s="4">
        <f t="shared" si="151"/>
        <v>1.0499999999999999E-2</v>
      </c>
      <c r="AK2390" s="10">
        <f>Q2390*(0.0251*(2.5^3.076))+R2390*(0.0251*(7.5^3.076))+S2390*(0.0251*(15^3.076))</f>
        <v>0.42047210410157781</v>
      </c>
    </row>
    <row r="2391" spans="1:37" ht="12.75" customHeight="1">
      <c r="A2391" s="12">
        <v>179</v>
      </c>
      <c r="B2391" s="4">
        <v>10</v>
      </c>
      <c r="C2391" s="4">
        <v>2</v>
      </c>
      <c r="D2391" s="5">
        <v>39504</v>
      </c>
      <c r="E2391" s="6" t="s">
        <v>73</v>
      </c>
      <c r="F2391" s="4" t="s">
        <v>74</v>
      </c>
      <c r="G2391" s="4" t="s">
        <v>74</v>
      </c>
      <c r="H2391" s="4" t="s">
        <v>75</v>
      </c>
      <c r="I2391" s="12" t="s">
        <v>40</v>
      </c>
      <c r="J2391" s="4" t="s">
        <v>41</v>
      </c>
      <c r="K2391" s="4">
        <v>21</v>
      </c>
      <c r="L2391" s="4" t="str">
        <f t="shared" si="148"/>
        <v>20-25</v>
      </c>
      <c r="M2391" s="4" t="s">
        <v>76</v>
      </c>
      <c r="N2391" s="12">
        <v>6</v>
      </c>
      <c r="O2391" s="12" t="s">
        <v>59</v>
      </c>
      <c r="P2391" s="6" t="s">
        <v>46</v>
      </c>
      <c r="Q2391" s="7">
        <v>1</v>
      </c>
      <c r="R2391" s="7">
        <v>1</v>
      </c>
      <c r="AE2391" s="4">
        <f t="shared" si="149"/>
        <v>5</v>
      </c>
      <c r="AF2391" s="8">
        <f t="shared" si="150"/>
        <v>2</v>
      </c>
      <c r="AG2391" s="8">
        <v>4.67</v>
      </c>
      <c r="AH2391" s="4">
        <f t="shared" si="151"/>
        <v>0.05</v>
      </c>
      <c r="AI2391" s="4">
        <f t="shared" si="151"/>
        <v>0.11674999999999999</v>
      </c>
      <c r="AK2391" s="10">
        <f>Q2391*(0.0093*(2.5^3.07))+R2391*(0.0093*(7.5^3.07))+S2391*(0.0093*(15^3.07))+T2391*(0.0126*(25^3.0673))</f>
        <v>4.6726761520086315</v>
      </c>
    </row>
    <row r="2392" spans="1:37" ht="12.75" customHeight="1">
      <c r="A2392" s="12">
        <v>179</v>
      </c>
      <c r="B2392" s="4">
        <v>10</v>
      </c>
      <c r="C2392" s="4">
        <v>2</v>
      </c>
      <c r="D2392" s="5">
        <v>39504</v>
      </c>
      <c r="E2392" s="6" t="s">
        <v>73</v>
      </c>
      <c r="F2392" s="4" t="s">
        <v>74</v>
      </c>
      <c r="G2392" s="4" t="s">
        <v>74</v>
      </c>
      <c r="H2392" s="4" t="s">
        <v>75</v>
      </c>
      <c r="I2392" s="12" t="s">
        <v>40</v>
      </c>
      <c r="J2392" s="4" t="s">
        <v>41</v>
      </c>
      <c r="K2392" s="4">
        <v>21</v>
      </c>
      <c r="L2392" s="4" t="str">
        <f t="shared" si="148"/>
        <v>20-25</v>
      </c>
      <c r="M2392" s="4" t="s">
        <v>76</v>
      </c>
      <c r="N2392" s="12">
        <v>7</v>
      </c>
      <c r="O2392" s="4" t="s">
        <v>82</v>
      </c>
      <c r="P2392" s="6" t="s">
        <v>46</v>
      </c>
      <c r="S2392" s="7">
        <v>1</v>
      </c>
      <c r="AE2392" s="4">
        <f t="shared" si="149"/>
        <v>15</v>
      </c>
      <c r="AF2392" s="8">
        <f t="shared" si="150"/>
        <v>1</v>
      </c>
      <c r="AG2392" s="8">
        <v>60.98</v>
      </c>
      <c r="AH2392" s="4">
        <f t="shared" si="151"/>
        <v>2.5000000000000001E-2</v>
      </c>
      <c r="AI2392" s="4">
        <f t="shared" si="151"/>
        <v>1.5245</v>
      </c>
      <c r="AK2392" s="10">
        <f>Q2392*(0.0121*((2.5/1.09)^3.161))+R2392*(0.0121*((7.5/1.09)^3.161))+S2392*(0.0335*(15^2.772))+T2392*(0.0335*(25^2.772))+U2392*(0.0335*(35^2.772))</f>
        <v>60.977522783193166</v>
      </c>
    </row>
    <row r="2393" spans="1:37" s="9" customFormat="1" ht="12.75" customHeight="1">
      <c r="A2393" s="12">
        <v>179</v>
      </c>
      <c r="B2393" s="4">
        <v>10</v>
      </c>
      <c r="C2393" s="4">
        <v>2</v>
      </c>
      <c r="D2393" s="5">
        <v>39504</v>
      </c>
      <c r="E2393" s="6" t="s">
        <v>73</v>
      </c>
      <c r="F2393" s="4" t="s">
        <v>74</v>
      </c>
      <c r="G2393" s="4" t="s">
        <v>74</v>
      </c>
      <c r="H2393" s="4" t="s">
        <v>75</v>
      </c>
      <c r="I2393" s="12" t="s">
        <v>40</v>
      </c>
      <c r="J2393" s="4" t="s">
        <v>41</v>
      </c>
      <c r="K2393" s="4">
        <v>21</v>
      </c>
      <c r="L2393" s="4" t="str">
        <f t="shared" si="148"/>
        <v>20-25</v>
      </c>
      <c r="M2393" s="4" t="s">
        <v>76</v>
      </c>
      <c r="N2393" s="12">
        <v>8</v>
      </c>
      <c r="O2393" s="12" t="s">
        <v>92</v>
      </c>
      <c r="P2393" s="6" t="s">
        <v>54</v>
      </c>
      <c r="Q2393" s="7"/>
      <c r="R2393" s="7"/>
      <c r="S2393" s="7">
        <v>1</v>
      </c>
      <c r="T2393" s="7"/>
      <c r="U2393" s="7"/>
      <c r="V2393" s="7"/>
      <c r="W2393" s="7"/>
      <c r="X2393" s="7"/>
      <c r="Y2393" s="7"/>
      <c r="Z2393" s="7"/>
      <c r="AA2393" s="7"/>
      <c r="AB2393" s="7"/>
      <c r="AC2393" s="7"/>
      <c r="AD2393" s="7"/>
      <c r="AE2393" s="4">
        <f t="shared" si="149"/>
        <v>15</v>
      </c>
      <c r="AF2393" s="8">
        <f t="shared" si="150"/>
        <v>1</v>
      </c>
      <c r="AG2393" s="8">
        <v>58.54</v>
      </c>
      <c r="AH2393" s="4">
        <f t="shared" si="151"/>
        <v>2.5000000000000001E-2</v>
      </c>
      <c r="AI2393" s="4">
        <f t="shared" si="151"/>
        <v>1.4635</v>
      </c>
      <c r="AJ2393" s="4" t="s">
        <v>140</v>
      </c>
      <c r="AK2393" s="10">
        <f>Q2393*(0.0162*(2.5^3.0252))+R2393*(0.0162*(7.5^3.0252))+S2393*(0.0162*(15^3.0252))</f>
        <v>58.536437970851551</v>
      </c>
    </row>
    <row r="2394" spans="1:37" ht="12.75" customHeight="1">
      <c r="A2394" s="12">
        <v>179</v>
      </c>
      <c r="B2394" s="4">
        <v>10</v>
      </c>
      <c r="C2394" s="4">
        <v>2</v>
      </c>
      <c r="D2394" s="5">
        <v>39504</v>
      </c>
      <c r="E2394" s="6" t="s">
        <v>73</v>
      </c>
      <c r="F2394" s="4" t="s">
        <v>74</v>
      </c>
      <c r="G2394" s="4" t="s">
        <v>74</v>
      </c>
      <c r="H2394" s="4" t="s">
        <v>75</v>
      </c>
      <c r="I2394" s="12" t="s">
        <v>40</v>
      </c>
      <c r="J2394" s="4" t="s">
        <v>41</v>
      </c>
      <c r="K2394" s="4">
        <v>21</v>
      </c>
      <c r="L2394" s="4" t="str">
        <f t="shared" si="148"/>
        <v>20-25</v>
      </c>
      <c r="M2394" s="4" t="s">
        <v>76</v>
      </c>
      <c r="N2394" s="12">
        <v>9</v>
      </c>
      <c r="O2394" s="12" t="s">
        <v>66</v>
      </c>
      <c r="P2394" s="12" t="s">
        <v>46</v>
      </c>
      <c r="Q2394" s="15">
        <v>1</v>
      </c>
      <c r="AE2394" s="4">
        <f t="shared" si="149"/>
        <v>2.5</v>
      </c>
      <c r="AF2394" s="8">
        <f t="shared" si="150"/>
        <v>1</v>
      </c>
      <c r="AG2394" s="8">
        <v>0.28000000000000003</v>
      </c>
      <c r="AH2394" s="4">
        <f t="shared" si="151"/>
        <v>2.5000000000000001E-2</v>
      </c>
      <c r="AI2394" s="4">
        <f t="shared" si="151"/>
        <v>7.000000000000001E-3</v>
      </c>
      <c r="AK2394" s="10">
        <f>Q2394*(0.0213*(2.5^2.8235))+R2394*(0.0213*(7.5^2.8235))</f>
        <v>0.28311522044385118</v>
      </c>
    </row>
    <row r="2395" spans="1:37" ht="12.75" customHeight="1">
      <c r="A2395" s="12">
        <v>179</v>
      </c>
      <c r="B2395" s="4">
        <v>10</v>
      </c>
      <c r="C2395" s="4">
        <v>2</v>
      </c>
      <c r="D2395" s="5">
        <v>39504</v>
      </c>
      <c r="E2395" s="6" t="s">
        <v>73</v>
      </c>
      <c r="F2395" s="4" t="s">
        <v>74</v>
      </c>
      <c r="G2395" s="4" t="s">
        <v>74</v>
      </c>
      <c r="H2395" s="4" t="s">
        <v>75</v>
      </c>
      <c r="I2395" s="12" t="s">
        <v>40</v>
      </c>
      <c r="J2395" s="4" t="s">
        <v>41</v>
      </c>
      <c r="K2395" s="4">
        <v>21</v>
      </c>
      <c r="L2395" s="4" t="str">
        <f t="shared" si="148"/>
        <v>20-25</v>
      </c>
      <c r="M2395" s="4" t="s">
        <v>76</v>
      </c>
      <c r="N2395" s="12">
        <v>10</v>
      </c>
      <c r="O2395" s="12" t="s">
        <v>85</v>
      </c>
      <c r="P2395" s="6" t="s">
        <v>46</v>
      </c>
      <c r="Q2395" s="15">
        <v>3</v>
      </c>
      <c r="R2395" s="7">
        <v>1</v>
      </c>
      <c r="AE2395" s="4">
        <f t="shared" si="149"/>
        <v>3.8</v>
      </c>
      <c r="AF2395" s="8">
        <f t="shared" si="150"/>
        <v>4</v>
      </c>
      <c r="AG2395" s="8">
        <v>4.2699999999999996</v>
      </c>
      <c r="AH2395" s="4">
        <f t="shared" si="151"/>
        <v>0.1</v>
      </c>
      <c r="AI2395" s="4">
        <f t="shared" si="151"/>
        <v>0.10674999999999998</v>
      </c>
      <c r="AJ2395" s="13"/>
      <c r="AK2395" s="10">
        <f>Q2395*(0.0091*(2.5^3))+R2395*(0.0091*(7.5^3))</f>
        <v>4.265625</v>
      </c>
    </row>
    <row r="2396" spans="1:37" ht="12.75" customHeight="1">
      <c r="A2396" s="12">
        <v>180</v>
      </c>
      <c r="B2396" s="4">
        <v>10</v>
      </c>
      <c r="C2396" s="4">
        <v>2</v>
      </c>
      <c r="D2396" s="5">
        <v>39504</v>
      </c>
      <c r="E2396" s="6" t="s">
        <v>73</v>
      </c>
      <c r="F2396" s="4" t="s">
        <v>74</v>
      </c>
      <c r="G2396" s="4" t="s">
        <v>74</v>
      </c>
      <c r="H2396" s="4" t="s">
        <v>75</v>
      </c>
      <c r="I2396" s="12" t="s">
        <v>93</v>
      </c>
      <c r="J2396" s="4" t="s">
        <v>41</v>
      </c>
      <c r="K2396" s="4">
        <v>15</v>
      </c>
      <c r="L2396" s="4" t="str">
        <f t="shared" si="148"/>
        <v>10-15</v>
      </c>
      <c r="M2396" s="4" t="s">
        <v>94</v>
      </c>
      <c r="N2396" s="12">
        <v>1</v>
      </c>
      <c r="O2396" s="12" t="s">
        <v>49</v>
      </c>
      <c r="P2396" s="6" t="s">
        <v>46</v>
      </c>
      <c r="Q2396" s="15">
        <v>1</v>
      </c>
      <c r="R2396" s="7">
        <v>3</v>
      </c>
      <c r="AE2396" s="4">
        <f t="shared" si="149"/>
        <v>6.3</v>
      </c>
      <c r="AF2396" s="8">
        <f t="shared" si="150"/>
        <v>4</v>
      </c>
      <c r="AG2396" s="8">
        <v>18.420000000000002</v>
      </c>
      <c r="AH2396" s="4">
        <f t="shared" si="151"/>
        <v>0.1</v>
      </c>
      <c r="AI2396" s="4">
        <f t="shared" si="151"/>
        <v>0.46050000000000002</v>
      </c>
      <c r="AK2396" s="10">
        <f>Q2396*(0.007*(2.5^3.39))+R2396*(0.0126*(7.5^3.0673))+S2396*(0.0126*(15^3.0673))+T2396*(0.0126*(25^3.0673))+U2396*(0.0126*(35^3.0673))</f>
        <v>18.419149732765547</v>
      </c>
    </row>
    <row r="2397" spans="1:37" ht="12.75" customHeight="1">
      <c r="A2397" s="12">
        <v>180</v>
      </c>
      <c r="B2397" s="4">
        <v>10</v>
      </c>
      <c r="C2397" s="4">
        <v>2</v>
      </c>
      <c r="D2397" s="5">
        <v>39504</v>
      </c>
      <c r="E2397" s="6" t="s">
        <v>73</v>
      </c>
      <c r="F2397" s="4" t="s">
        <v>74</v>
      </c>
      <c r="G2397" s="4" t="s">
        <v>74</v>
      </c>
      <c r="H2397" s="4" t="s">
        <v>75</v>
      </c>
      <c r="I2397" s="12" t="s">
        <v>93</v>
      </c>
      <c r="J2397" s="4" t="s">
        <v>41</v>
      </c>
      <c r="K2397" s="4">
        <v>15</v>
      </c>
      <c r="L2397" s="4" t="str">
        <f t="shared" si="148"/>
        <v>10-15</v>
      </c>
      <c r="M2397" s="4" t="s">
        <v>94</v>
      </c>
      <c r="N2397" s="12">
        <v>2</v>
      </c>
      <c r="O2397" s="12" t="s">
        <v>95</v>
      </c>
      <c r="P2397" s="6" t="s">
        <v>56</v>
      </c>
      <c r="T2397" s="7">
        <v>14</v>
      </c>
      <c r="AE2397" s="4">
        <f t="shared" si="149"/>
        <v>25</v>
      </c>
      <c r="AF2397" s="8">
        <f t="shared" si="150"/>
        <v>14</v>
      </c>
      <c r="AG2397" s="8">
        <v>4335.08</v>
      </c>
      <c r="AH2397" s="4">
        <f t="shared" si="151"/>
        <v>0.35</v>
      </c>
      <c r="AI2397" s="4">
        <f t="shared" si="151"/>
        <v>108.377</v>
      </c>
      <c r="AK2397" s="10">
        <f>S2397*(0.0204*(15^2.991))+T2397*(0.0204*(25^2.991))+U2397*(0.0204*(35^2.991))</f>
        <v>4335.0765327138879</v>
      </c>
    </row>
    <row r="2398" spans="1:37" ht="12.75" customHeight="1">
      <c r="A2398" s="12">
        <v>180</v>
      </c>
      <c r="B2398" s="4">
        <v>10</v>
      </c>
      <c r="C2398" s="4">
        <v>2</v>
      </c>
      <c r="D2398" s="5">
        <v>39504</v>
      </c>
      <c r="E2398" s="6" t="s">
        <v>73</v>
      </c>
      <c r="F2398" s="4" t="s">
        <v>74</v>
      </c>
      <c r="G2398" s="4" t="s">
        <v>74</v>
      </c>
      <c r="H2398" s="4" t="s">
        <v>75</v>
      </c>
      <c r="I2398" s="12" t="s">
        <v>93</v>
      </c>
      <c r="J2398" s="4" t="s">
        <v>41</v>
      </c>
      <c r="K2398" s="4">
        <v>15</v>
      </c>
      <c r="L2398" s="4" t="str">
        <f t="shared" si="148"/>
        <v>10-15</v>
      </c>
      <c r="M2398" s="4" t="s">
        <v>94</v>
      </c>
      <c r="N2398" s="12">
        <v>3</v>
      </c>
      <c r="O2398" s="12" t="s">
        <v>89</v>
      </c>
      <c r="P2398" s="4" t="s">
        <v>56</v>
      </c>
      <c r="S2398" s="7">
        <v>8</v>
      </c>
      <c r="AE2398" s="4">
        <f t="shared" si="149"/>
        <v>15</v>
      </c>
      <c r="AF2398" s="8">
        <f t="shared" si="150"/>
        <v>8</v>
      </c>
      <c r="AG2398" s="8">
        <v>576.07000000000005</v>
      </c>
      <c r="AH2398" s="4">
        <f t="shared" si="151"/>
        <v>0.2</v>
      </c>
      <c r="AI2398" s="4">
        <f t="shared" si="151"/>
        <v>14.401750000000002</v>
      </c>
      <c r="AK2398" s="10">
        <f>R2398*(0.0246*(7.5^2.85))+S2398*(0.0227*((15/1.13204)^3.12))+T2398*(0.0227*((25/1.13204)^3.12))</f>
        <v>576.06546704712207</v>
      </c>
    </row>
    <row r="2399" spans="1:37" ht="12.75" customHeight="1">
      <c r="A2399" s="12">
        <v>180</v>
      </c>
      <c r="B2399" s="4">
        <v>10</v>
      </c>
      <c r="C2399" s="4">
        <v>2</v>
      </c>
      <c r="D2399" s="5">
        <v>39504</v>
      </c>
      <c r="E2399" s="6" t="s">
        <v>73</v>
      </c>
      <c r="F2399" s="4" t="s">
        <v>74</v>
      </c>
      <c r="G2399" s="4" t="s">
        <v>74</v>
      </c>
      <c r="H2399" s="4" t="s">
        <v>75</v>
      </c>
      <c r="I2399" s="12" t="s">
        <v>93</v>
      </c>
      <c r="J2399" s="4" t="s">
        <v>41</v>
      </c>
      <c r="K2399" s="4">
        <v>15</v>
      </c>
      <c r="L2399" s="4" t="str">
        <f t="shared" si="148"/>
        <v>10-15</v>
      </c>
      <c r="M2399" s="4" t="s">
        <v>94</v>
      </c>
      <c r="N2399" s="12">
        <v>4</v>
      </c>
      <c r="O2399" s="12" t="s">
        <v>53</v>
      </c>
      <c r="P2399" s="12" t="s">
        <v>54</v>
      </c>
      <c r="S2399" s="7">
        <v>3</v>
      </c>
      <c r="T2399" s="7">
        <v>2</v>
      </c>
      <c r="AE2399" s="4">
        <f t="shared" si="149"/>
        <v>19</v>
      </c>
      <c r="AF2399" s="8">
        <f t="shared" si="150"/>
        <v>5</v>
      </c>
      <c r="AG2399" s="8">
        <v>680.65</v>
      </c>
      <c r="AH2399" s="4">
        <f t="shared" si="151"/>
        <v>0.125</v>
      </c>
      <c r="AI2399" s="4">
        <f t="shared" si="151"/>
        <v>17.016249999999999</v>
      </c>
      <c r="AK2399" s="10">
        <f>Q2399*(0.026*(2.5^2.87))+R2399*(0.026*(7.5^2.87))+S2399*(0.0236*((15/1.1)^2.975))+T2399*(0.0236*((25/1.1)^2.975))+U2399*(0.0236*((35/1.1)^2.975))</f>
        <v>680.64720076259891</v>
      </c>
    </row>
    <row r="2400" spans="1:37" ht="12.75" customHeight="1">
      <c r="A2400" s="12">
        <v>180</v>
      </c>
      <c r="B2400" s="4">
        <v>10</v>
      </c>
      <c r="C2400" s="4">
        <v>2</v>
      </c>
      <c r="D2400" s="5">
        <v>39504</v>
      </c>
      <c r="E2400" s="6" t="s">
        <v>73</v>
      </c>
      <c r="F2400" s="4" t="s">
        <v>74</v>
      </c>
      <c r="G2400" s="4" t="s">
        <v>74</v>
      </c>
      <c r="H2400" s="4" t="s">
        <v>75</v>
      </c>
      <c r="I2400" s="12" t="s">
        <v>93</v>
      </c>
      <c r="J2400" s="4" t="s">
        <v>41</v>
      </c>
      <c r="K2400" s="4">
        <v>15</v>
      </c>
      <c r="L2400" s="4" t="str">
        <f t="shared" si="148"/>
        <v>10-15</v>
      </c>
      <c r="M2400" s="4" t="s">
        <v>94</v>
      </c>
      <c r="N2400" s="12">
        <v>5</v>
      </c>
      <c r="O2400" s="12" t="s">
        <v>77</v>
      </c>
      <c r="P2400" s="6" t="s">
        <v>48</v>
      </c>
      <c r="T2400" s="7">
        <v>1</v>
      </c>
      <c r="AE2400" s="4">
        <f t="shared" si="149"/>
        <v>25</v>
      </c>
      <c r="AF2400" s="8">
        <f t="shared" si="150"/>
        <v>1</v>
      </c>
      <c r="AG2400" s="8">
        <v>423.41</v>
      </c>
      <c r="AH2400" s="4">
        <f t="shared" si="151"/>
        <v>2.5000000000000001E-2</v>
      </c>
      <c r="AI2400" s="4">
        <f t="shared" si="151"/>
        <v>10.58525</v>
      </c>
      <c r="AK2400" s="10">
        <f>R2400*(0.0428*(7.5^2.858))+S2400*(0.0428*(15^2.858))+T2400*(0.0428*(25^2.858))+U2400*(0.0428*(35^2.858))</f>
        <v>423.40532317837847</v>
      </c>
    </row>
    <row r="2401" spans="1:37" ht="12.75" customHeight="1">
      <c r="A2401" s="12">
        <v>180</v>
      </c>
      <c r="B2401" s="4">
        <v>10</v>
      </c>
      <c r="C2401" s="4">
        <v>2</v>
      </c>
      <c r="D2401" s="5">
        <v>39504</v>
      </c>
      <c r="E2401" s="6" t="s">
        <v>73</v>
      </c>
      <c r="F2401" s="4" t="s">
        <v>74</v>
      </c>
      <c r="G2401" s="4" t="s">
        <v>74</v>
      </c>
      <c r="H2401" s="4" t="s">
        <v>75</v>
      </c>
      <c r="I2401" s="12" t="s">
        <v>93</v>
      </c>
      <c r="J2401" s="4" t="s">
        <v>41</v>
      </c>
      <c r="K2401" s="4">
        <v>15</v>
      </c>
      <c r="L2401" s="4" t="str">
        <f t="shared" si="148"/>
        <v>10-15</v>
      </c>
      <c r="M2401" s="4" t="s">
        <v>94</v>
      </c>
      <c r="N2401" s="12">
        <v>6</v>
      </c>
      <c r="O2401" s="12" t="s">
        <v>79</v>
      </c>
      <c r="P2401" s="12" t="s">
        <v>54</v>
      </c>
      <c r="T2401" s="15">
        <v>2</v>
      </c>
      <c r="U2401" s="7">
        <v>2</v>
      </c>
      <c r="AE2401" s="4">
        <f t="shared" si="149"/>
        <v>30</v>
      </c>
      <c r="AF2401" s="8">
        <f t="shared" si="150"/>
        <v>4</v>
      </c>
      <c r="AG2401" s="8">
        <v>2380.15</v>
      </c>
      <c r="AH2401" s="4">
        <f t="shared" si="151"/>
        <v>0.1</v>
      </c>
      <c r="AI2401" s="4">
        <f t="shared" si="151"/>
        <v>59.503750000000004</v>
      </c>
      <c r="AK2401" s="10">
        <f>Q2401*(0.024*(2.5^2.93))+R2401*(0.024*(7.5^2.93))+S2401*(0.0225*((15/1.03416)^3))+T2401*(0.0225*((25/1.03416)^3))+U2401*(0.0225*((35/1.03416)^3))</f>
        <v>2380.154629724394</v>
      </c>
    </row>
    <row r="2402" spans="1:37" ht="12.75" customHeight="1">
      <c r="A2402" s="12">
        <v>180</v>
      </c>
      <c r="B2402" s="4">
        <v>10</v>
      </c>
      <c r="C2402" s="4">
        <v>2</v>
      </c>
      <c r="D2402" s="5">
        <v>39504</v>
      </c>
      <c r="E2402" s="6" t="s">
        <v>73</v>
      </c>
      <c r="F2402" s="4" t="s">
        <v>74</v>
      </c>
      <c r="G2402" s="4" t="s">
        <v>74</v>
      </c>
      <c r="H2402" s="4" t="s">
        <v>75</v>
      </c>
      <c r="I2402" s="12" t="s">
        <v>93</v>
      </c>
      <c r="J2402" s="4" t="s">
        <v>41</v>
      </c>
      <c r="K2402" s="4">
        <v>15</v>
      </c>
      <c r="L2402" s="4" t="str">
        <f t="shared" si="148"/>
        <v>10-15</v>
      </c>
      <c r="M2402" s="4" t="s">
        <v>94</v>
      </c>
      <c r="N2402" s="12">
        <v>7</v>
      </c>
      <c r="O2402" s="12" t="s">
        <v>58</v>
      </c>
      <c r="P2402" s="12" t="s">
        <v>46</v>
      </c>
      <c r="S2402" s="7">
        <v>1</v>
      </c>
      <c r="T2402" s="15">
        <v>1</v>
      </c>
      <c r="U2402" s="7">
        <v>1</v>
      </c>
      <c r="AE2402" s="4">
        <f t="shared" si="149"/>
        <v>25</v>
      </c>
      <c r="AF2402" s="8">
        <f t="shared" si="150"/>
        <v>3</v>
      </c>
      <c r="AG2402" s="8">
        <v>846.33</v>
      </c>
      <c r="AH2402" s="4">
        <f t="shared" si="151"/>
        <v>7.4999999999999997E-2</v>
      </c>
      <c r="AI2402" s="4">
        <f t="shared" si="151"/>
        <v>21.158250000000002</v>
      </c>
      <c r="AK2402" s="10">
        <f>Q2402*(0.0145*((2.5/1.08175)^3.053))+R2402*(0.0145*((7.5/1.08175)^3.053))+S2402*(0.0145*((15/1.08175)^3.053))+T2402*(0.0145*((25/1.08175)^3.053))+U2402*(0.0145*((35/1.08175)^3.053))+V2402*(0.0145*((45/1.08175)^3.053))+W2402*(0.0145*((55/1.08175)^3.053))</f>
        <v>846.33138653090191</v>
      </c>
    </row>
    <row r="2403" spans="1:37" ht="12.75" customHeight="1">
      <c r="A2403" s="12">
        <v>180</v>
      </c>
      <c r="B2403" s="4">
        <v>10</v>
      </c>
      <c r="C2403" s="4">
        <v>2</v>
      </c>
      <c r="D2403" s="5">
        <v>39504</v>
      </c>
      <c r="E2403" s="6" t="s">
        <v>73</v>
      </c>
      <c r="F2403" s="4" t="s">
        <v>74</v>
      </c>
      <c r="G2403" s="4" t="s">
        <v>74</v>
      </c>
      <c r="H2403" s="4" t="s">
        <v>75</v>
      </c>
      <c r="I2403" s="12" t="s">
        <v>93</v>
      </c>
      <c r="J2403" s="4" t="s">
        <v>41</v>
      </c>
      <c r="K2403" s="4">
        <v>15</v>
      </c>
      <c r="L2403" s="4" t="str">
        <f t="shared" si="148"/>
        <v>10-15</v>
      </c>
      <c r="M2403" s="4" t="s">
        <v>94</v>
      </c>
      <c r="N2403" s="12">
        <v>8</v>
      </c>
      <c r="O2403" s="12" t="s">
        <v>68</v>
      </c>
      <c r="P2403" s="6" t="s">
        <v>46</v>
      </c>
      <c r="T2403" s="15">
        <v>10</v>
      </c>
      <c r="U2403" s="7">
        <v>2</v>
      </c>
      <c r="AE2403" s="4">
        <f t="shared" si="149"/>
        <v>26.7</v>
      </c>
      <c r="AF2403" s="8">
        <f t="shared" si="150"/>
        <v>12</v>
      </c>
      <c r="AG2403" s="8">
        <v>2464.0700000000002</v>
      </c>
      <c r="AH2403" s="4">
        <f t="shared" si="151"/>
        <v>0.3</v>
      </c>
      <c r="AI2403" s="4">
        <f t="shared" si="151"/>
        <v>61.601750000000003</v>
      </c>
      <c r="AK2403" s="10">
        <f>Q2403*(0.0208*((2.5/1.21)^3))+R2403*(0.0208*((7.5/1.21)^3))+S2403*(0.0208*((15/1.21)^3))+T2403*(0.0079*(25^3.076))+U2403*(0.0079*(35^3.076))</f>
        <v>2464.0734894266379</v>
      </c>
    </row>
    <row r="2404" spans="1:37" s="13" customFormat="1" ht="12.75" customHeight="1">
      <c r="A2404" s="12">
        <v>180</v>
      </c>
      <c r="B2404" s="4">
        <v>10</v>
      </c>
      <c r="C2404" s="4">
        <v>2</v>
      </c>
      <c r="D2404" s="5">
        <v>39504</v>
      </c>
      <c r="E2404" s="6" t="s">
        <v>73</v>
      </c>
      <c r="F2404" s="4" t="s">
        <v>74</v>
      </c>
      <c r="G2404" s="4" t="s">
        <v>74</v>
      </c>
      <c r="H2404" s="4" t="s">
        <v>75</v>
      </c>
      <c r="I2404" s="12" t="s">
        <v>93</v>
      </c>
      <c r="J2404" s="4" t="s">
        <v>41</v>
      </c>
      <c r="K2404" s="4">
        <v>15</v>
      </c>
      <c r="L2404" s="4" t="str">
        <f t="shared" si="148"/>
        <v>10-15</v>
      </c>
      <c r="M2404" s="4" t="s">
        <v>94</v>
      </c>
      <c r="N2404" s="12">
        <v>9</v>
      </c>
      <c r="O2404" s="4" t="s">
        <v>82</v>
      </c>
      <c r="P2404" s="6" t="s">
        <v>46</v>
      </c>
      <c r="Q2404" s="7"/>
      <c r="R2404" s="7"/>
      <c r="S2404" s="7">
        <v>18</v>
      </c>
      <c r="T2404" s="15">
        <v>2</v>
      </c>
      <c r="U2404" s="7"/>
      <c r="V2404" s="7"/>
      <c r="W2404" s="7"/>
      <c r="X2404" s="7"/>
      <c r="Y2404" s="7"/>
      <c r="Z2404" s="7"/>
      <c r="AA2404" s="7"/>
      <c r="AB2404" s="7"/>
      <c r="AC2404" s="7"/>
      <c r="AD2404" s="7"/>
      <c r="AE2404" s="4">
        <f t="shared" si="149"/>
        <v>16</v>
      </c>
      <c r="AF2404" s="8">
        <f t="shared" si="150"/>
        <v>20</v>
      </c>
      <c r="AG2404" s="8">
        <v>1600.13</v>
      </c>
      <c r="AH2404" s="4">
        <f t="shared" si="151"/>
        <v>0.5</v>
      </c>
      <c r="AI2404" s="4">
        <f t="shared" si="151"/>
        <v>40.003250000000001</v>
      </c>
      <c r="AJ2404" s="4"/>
      <c r="AK2404" s="10">
        <f>Q2404*(0.0121*((2.5/1.09)^3.161))+R2404*(0.0121*((7.5/1.09)^3.161))+S2404*(0.0335*(15^2.772))+T2404*(0.0335*(25^2.772))+U2404*(0.0335*(35^2.772))</f>
        <v>1600.1283183976493</v>
      </c>
    </row>
    <row r="2405" spans="1:37" s="13" customFormat="1" ht="12.75" customHeight="1">
      <c r="A2405" s="12">
        <v>180</v>
      </c>
      <c r="B2405" s="4">
        <v>10</v>
      </c>
      <c r="C2405" s="4">
        <v>2</v>
      </c>
      <c r="D2405" s="5">
        <v>39504</v>
      </c>
      <c r="E2405" s="6" t="s">
        <v>73</v>
      </c>
      <c r="F2405" s="4" t="s">
        <v>74</v>
      </c>
      <c r="G2405" s="4" t="s">
        <v>74</v>
      </c>
      <c r="H2405" s="4" t="s">
        <v>75</v>
      </c>
      <c r="I2405" s="12" t="s">
        <v>93</v>
      </c>
      <c r="J2405" s="4" t="s">
        <v>41</v>
      </c>
      <c r="K2405" s="4">
        <v>15</v>
      </c>
      <c r="L2405" s="4" t="str">
        <f t="shared" si="148"/>
        <v>10-15</v>
      </c>
      <c r="M2405" s="4" t="s">
        <v>94</v>
      </c>
      <c r="N2405" s="12">
        <v>10</v>
      </c>
      <c r="O2405" s="12" t="s">
        <v>47</v>
      </c>
      <c r="P2405" s="12" t="s">
        <v>48</v>
      </c>
      <c r="Q2405" s="7"/>
      <c r="R2405" s="7">
        <v>4</v>
      </c>
      <c r="S2405" s="7"/>
      <c r="T2405" s="7"/>
      <c r="U2405" s="7"/>
      <c r="V2405" s="7"/>
      <c r="W2405" s="7"/>
      <c r="X2405" s="7"/>
      <c r="Y2405" s="7"/>
      <c r="Z2405" s="7"/>
      <c r="AA2405" s="7"/>
      <c r="AB2405" s="7"/>
      <c r="AC2405" s="7"/>
      <c r="AD2405" s="7"/>
      <c r="AE2405" s="4">
        <f t="shared" si="149"/>
        <v>7.5</v>
      </c>
      <c r="AF2405" s="8">
        <f t="shared" si="150"/>
        <v>4</v>
      </c>
      <c r="AG2405" s="8">
        <v>49.37</v>
      </c>
      <c r="AH2405" s="4">
        <f t="shared" si="151"/>
        <v>0.1</v>
      </c>
      <c r="AI2405" s="4">
        <f t="shared" si="151"/>
        <v>1.2342499999999998</v>
      </c>
      <c r="AJ2405" s="4"/>
      <c r="AK2405" s="10">
        <f>Q2405*(0.0251*(2.5^3.076))+R2405*(0.0251*(7.5^3.076))+S2405*(0.0251*(15^3.076))</f>
        <v>49.365343008961865</v>
      </c>
    </row>
    <row r="2406" spans="1:37" s="13" customFormat="1" ht="12.75" customHeight="1">
      <c r="A2406" s="12">
        <v>180</v>
      </c>
      <c r="B2406" s="4">
        <v>10</v>
      </c>
      <c r="C2406" s="4">
        <v>2</v>
      </c>
      <c r="D2406" s="5">
        <v>39504</v>
      </c>
      <c r="E2406" s="6" t="s">
        <v>73</v>
      </c>
      <c r="F2406" s="4" t="s">
        <v>74</v>
      </c>
      <c r="G2406" s="4" t="s">
        <v>74</v>
      </c>
      <c r="H2406" s="4" t="s">
        <v>75</v>
      </c>
      <c r="I2406" s="12" t="s">
        <v>93</v>
      </c>
      <c r="J2406" s="4" t="s">
        <v>41</v>
      </c>
      <c r="K2406" s="4">
        <v>15</v>
      </c>
      <c r="L2406" s="4" t="str">
        <f t="shared" si="148"/>
        <v>10-15</v>
      </c>
      <c r="M2406" s="4" t="s">
        <v>94</v>
      </c>
      <c r="N2406" s="12">
        <v>11</v>
      </c>
      <c r="O2406" s="12" t="s">
        <v>129</v>
      </c>
      <c r="P2406" s="6" t="s">
        <v>63</v>
      </c>
      <c r="Q2406" s="7"/>
      <c r="R2406" s="7"/>
      <c r="S2406" s="7">
        <v>2</v>
      </c>
      <c r="T2406" s="15">
        <v>1</v>
      </c>
      <c r="U2406" s="7"/>
      <c r="V2406" s="7"/>
      <c r="W2406" s="7"/>
      <c r="X2406" s="7"/>
      <c r="Y2406" s="7"/>
      <c r="Z2406" s="7"/>
      <c r="AA2406" s="7"/>
      <c r="AB2406" s="7"/>
      <c r="AC2406" s="7"/>
      <c r="AD2406" s="7"/>
      <c r="AE2406" s="4">
        <f t="shared" si="149"/>
        <v>18.3</v>
      </c>
      <c r="AF2406" s="8">
        <f t="shared" si="150"/>
        <v>3</v>
      </c>
      <c r="AG2406" s="8">
        <v>240.03</v>
      </c>
      <c r="AH2406" s="4">
        <f t="shared" si="151"/>
        <v>7.4999999999999997E-2</v>
      </c>
      <c r="AI2406" s="4">
        <f t="shared" si="151"/>
        <v>6.00075</v>
      </c>
      <c r="AK2406" s="10">
        <f>S2406*(0.0105*(15^3.007))+T2406*(0.0105*(25^3.007))</f>
        <v>240.03248576684135</v>
      </c>
    </row>
    <row r="2407" spans="1:37" ht="12.75" customHeight="1">
      <c r="A2407" s="12">
        <v>180</v>
      </c>
      <c r="B2407" s="4">
        <v>10</v>
      </c>
      <c r="C2407" s="4">
        <v>2</v>
      </c>
      <c r="D2407" s="5">
        <v>39504</v>
      </c>
      <c r="E2407" s="6" t="s">
        <v>73</v>
      </c>
      <c r="F2407" s="4" t="s">
        <v>74</v>
      </c>
      <c r="G2407" s="4" t="s">
        <v>74</v>
      </c>
      <c r="H2407" s="4" t="s">
        <v>75</v>
      </c>
      <c r="I2407" s="12" t="s">
        <v>93</v>
      </c>
      <c r="J2407" s="4" t="s">
        <v>41</v>
      </c>
      <c r="K2407" s="4">
        <v>15</v>
      </c>
      <c r="L2407" s="4" t="str">
        <f t="shared" si="148"/>
        <v>10-15</v>
      </c>
      <c r="M2407" s="4" t="s">
        <v>94</v>
      </c>
      <c r="N2407" s="12">
        <v>12</v>
      </c>
      <c r="O2407" s="12" t="s">
        <v>83</v>
      </c>
      <c r="P2407" s="6" t="s">
        <v>84</v>
      </c>
      <c r="R2407" s="7">
        <v>1</v>
      </c>
      <c r="AE2407" s="4">
        <f t="shared" si="149"/>
        <v>7.5</v>
      </c>
      <c r="AF2407" s="8">
        <f t="shared" si="150"/>
        <v>1</v>
      </c>
      <c r="AG2407" s="8">
        <v>12.3</v>
      </c>
      <c r="AH2407" s="4">
        <f t="shared" si="151"/>
        <v>2.5000000000000001E-2</v>
      </c>
      <c r="AI2407" s="4">
        <f t="shared" si="151"/>
        <v>0.3075</v>
      </c>
      <c r="AK2407" s="10">
        <f>Q2407*(0.0349*(2.5^2.9109))+R2407*(0.0349*(7.5^2.9109))+S2407*(0.0349*(15^2.9109))</f>
        <v>12.30385653569728</v>
      </c>
    </row>
    <row r="2408" spans="1:37" ht="12.75" customHeight="1">
      <c r="A2408" s="12">
        <v>180</v>
      </c>
      <c r="B2408" s="4">
        <v>10</v>
      </c>
      <c r="C2408" s="4">
        <v>2</v>
      </c>
      <c r="D2408" s="5">
        <v>39504</v>
      </c>
      <c r="E2408" s="6" t="s">
        <v>73</v>
      </c>
      <c r="F2408" s="4" t="s">
        <v>74</v>
      </c>
      <c r="G2408" s="4" t="s">
        <v>74</v>
      </c>
      <c r="H2408" s="4" t="s">
        <v>75</v>
      </c>
      <c r="I2408" s="12" t="s">
        <v>93</v>
      </c>
      <c r="J2408" s="4" t="s">
        <v>41</v>
      </c>
      <c r="K2408" s="4">
        <v>15</v>
      </c>
      <c r="L2408" s="4" t="str">
        <f t="shared" si="148"/>
        <v>10-15</v>
      </c>
      <c r="M2408" s="4" t="s">
        <v>94</v>
      </c>
      <c r="N2408" s="12">
        <v>13</v>
      </c>
      <c r="O2408" s="12" t="s">
        <v>92</v>
      </c>
      <c r="P2408" s="6" t="s">
        <v>54</v>
      </c>
      <c r="R2408" s="7">
        <v>2</v>
      </c>
      <c r="AE2408" s="4">
        <f t="shared" si="149"/>
        <v>7.5</v>
      </c>
      <c r="AF2408" s="8">
        <f t="shared" si="150"/>
        <v>2</v>
      </c>
      <c r="AG2408" s="8">
        <v>14.38</v>
      </c>
      <c r="AH2408" s="4">
        <f t="shared" si="151"/>
        <v>0.05</v>
      </c>
      <c r="AI2408" s="4">
        <f t="shared" si="151"/>
        <v>0.35950000000000004</v>
      </c>
      <c r="AK2408" s="10">
        <f>Q2408*(0.0162*(2.5^3.0252))+R2408*(0.0162*(7.5^3.0252))+S2408*(0.0162*(15^3.0252))</f>
        <v>14.380710522822659</v>
      </c>
    </row>
    <row r="2409" spans="1:37" ht="12.75" customHeight="1">
      <c r="A2409" s="12">
        <v>180</v>
      </c>
      <c r="B2409" s="4">
        <v>10</v>
      </c>
      <c r="C2409" s="4">
        <v>2</v>
      </c>
      <c r="D2409" s="5">
        <v>39504</v>
      </c>
      <c r="E2409" s="6" t="s">
        <v>73</v>
      </c>
      <c r="F2409" s="4" t="s">
        <v>74</v>
      </c>
      <c r="G2409" s="4" t="s">
        <v>74</v>
      </c>
      <c r="H2409" s="4" t="s">
        <v>75</v>
      </c>
      <c r="I2409" s="12" t="s">
        <v>93</v>
      </c>
      <c r="J2409" s="4" t="s">
        <v>41</v>
      </c>
      <c r="K2409" s="4">
        <v>15</v>
      </c>
      <c r="L2409" s="4" t="str">
        <f t="shared" si="148"/>
        <v>10-15</v>
      </c>
      <c r="M2409" s="4" t="s">
        <v>94</v>
      </c>
      <c r="N2409" s="12">
        <v>14</v>
      </c>
      <c r="O2409" s="12" t="s">
        <v>72</v>
      </c>
      <c r="P2409" s="6" t="s">
        <v>46</v>
      </c>
      <c r="R2409" s="15">
        <v>2</v>
      </c>
      <c r="AE2409" s="4">
        <f t="shared" si="149"/>
        <v>7.5</v>
      </c>
      <c r="AF2409" s="8">
        <f t="shared" si="150"/>
        <v>2</v>
      </c>
      <c r="AG2409" s="8">
        <v>11.61</v>
      </c>
      <c r="AH2409" s="4">
        <f t="shared" si="151"/>
        <v>0.05</v>
      </c>
      <c r="AI2409" s="4">
        <f t="shared" si="151"/>
        <v>0.29025000000000001</v>
      </c>
      <c r="AK2409" s="10">
        <f>Q2409*(0.0128*(2.5^3.036))+R2409*(0.0128*(7.5^3.036))+S2409*(0.0128*(15^3.036))</f>
        <v>11.612506256000772</v>
      </c>
    </row>
    <row r="2410" spans="1:37" ht="12.75" customHeight="1">
      <c r="A2410" s="12">
        <v>180</v>
      </c>
      <c r="B2410" s="4">
        <v>10</v>
      </c>
      <c r="C2410" s="4">
        <v>2</v>
      </c>
      <c r="D2410" s="5">
        <v>39504</v>
      </c>
      <c r="E2410" s="6" t="s">
        <v>73</v>
      </c>
      <c r="F2410" s="4" t="s">
        <v>74</v>
      </c>
      <c r="G2410" s="4" t="s">
        <v>74</v>
      </c>
      <c r="H2410" s="4" t="s">
        <v>75</v>
      </c>
      <c r="I2410" s="12" t="s">
        <v>93</v>
      </c>
      <c r="J2410" s="4" t="s">
        <v>41</v>
      </c>
      <c r="K2410" s="4">
        <v>15</v>
      </c>
      <c r="L2410" s="4" t="str">
        <f t="shared" si="148"/>
        <v>10-15</v>
      </c>
      <c r="M2410" s="4" t="s">
        <v>94</v>
      </c>
      <c r="N2410" s="12">
        <v>15</v>
      </c>
      <c r="O2410" s="12" t="s">
        <v>55</v>
      </c>
      <c r="P2410" s="6" t="s">
        <v>56</v>
      </c>
      <c r="Q2410" s="7">
        <v>1</v>
      </c>
      <c r="AE2410" s="4">
        <f t="shared" si="149"/>
        <v>2.5</v>
      </c>
      <c r="AF2410" s="8">
        <f t="shared" si="150"/>
        <v>1</v>
      </c>
      <c r="AG2410" s="8">
        <v>0.17</v>
      </c>
      <c r="AH2410" s="4">
        <f t="shared" si="151"/>
        <v>2.5000000000000001E-2</v>
      </c>
      <c r="AI2410" s="4">
        <f t="shared" si="151"/>
        <v>4.2500000000000003E-3</v>
      </c>
      <c r="AJ2410" s="13"/>
      <c r="AK2410" s="10">
        <f>Q2410*(0.0109*(2.5^3.0249))+R2410*(0.0109*(7.5^3.0249))</f>
        <v>0.17424295598865394</v>
      </c>
    </row>
    <row r="2411" spans="1:37" ht="12.75" customHeight="1">
      <c r="A2411" s="12">
        <v>180</v>
      </c>
      <c r="B2411" s="4">
        <v>10</v>
      </c>
      <c r="C2411" s="4">
        <v>2</v>
      </c>
      <c r="D2411" s="5">
        <v>39504</v>
      </c>
      <c r="E2411" s="6" t="s">
        <v>73</v>
      </c>
      <c r="F2411" s="4" t="s">
        <v>74</v>
      </c>
      <c r="G2411" s="4" t="s">
        <v>74</v>
      </c>
      <c r="H2411" s="4" t="s">
        <v>75</v>
      </c>
      <c r="I2411" s="12" t="s">
        <v>93</v>
      </c>
      <c r="J2411" s="4" t="s">
        <v>41</v>
      </c>
      <c r="K2411" s="4">
        <v>15</v>
      </c>
      <c r="L2411" s="4" t="str">
        <f t="shared" si="148"/>
        <v>10-15</v>
      </c>
      <c r="M2411" s="4" t="s">
        <v>94</v>
      </c>
      <c r="N2411" s="12">
        <v>16</v>
      </c>
      <c r="O2411" s="12" t="s">
        <v>66</v>
      </c>
      <c r="P2411" s="12" t="s">
        <v>46</v>
      </c>
      <c r="Q2411" s="7">
        <v>6</v>
      </c>
      <c r="AE2411" s="4">
        <f t="shared" si="149"/>
        <v>2.5</v>
      </c>
      <c r="AF2411" s="8">
        <f t="shared" si="150"/>
        <v>6</v>
      </c>
      <c r="AG2411" s="8">
        <v>1.7</v>
      </c>
      <c r="AH2411" s="4">
        <f t="shared" si="151"/>
        <v>0.15</v>
      </c>
      <c r="AI2411" s="4">
        <f t="shared" si="151"/>
        <v>4.2499999999999996E-2</v>
      </c>
      <c r="AK2411" s="10">
        <f>Q2411*(0.0213*(2.5^2.8235))+R2411*(0.0213*(7.5^2.8235))</f>
        <v>1.6986913226631071</v>
      </c>
    </row>
    <row r="2412" spans="1:37" ht="12.75" customHeight="1">
      <c r="A2412" s="12">
        <v>180</v>
      </c>
      <c r="B2412" s="4">
        <v>10</v>
      </c>
      <c r="C2412" s="4">
        <v>2</v>
      </c>
      <c r="D2412" s="5">
        <v>39504</v>
      </c>
      <c r="E2412" s="6" t="s">
        <v>73</v>
      </c>
      <c r="F2412" s="4" t="s">
        <v>74</v>
      </c>
      <c r="G2412" s="4" t="s">
        <v>74</v>
      </c>
      <c r="H2412" s="4" t="s">
        <v>75</v>
      </c>
      <c r="I2412" s="12" t="s">
        <v>93</v>
      </c>
      <c r="J2412" s="4" t="s">
        <v>41</v>
      </c>
      <c r="K2412" s="4">
        <v>15</v>
      </c>
      <c r="L2412" s="4" t="str">
        <f t="shared" si="148"/>
        <v>10-15</v>
      </c>
      <c r="M2412" s="4" t="s">
        <v>94</v>
      </c>
      <c r="N2412" s="12">
        <v>17</v>
      </c>
      <c r="O2412" s="12" t="s">
        <v>85</v>
      </c>
      <c r="P2412" s="6" t="s">
        <v>46</v>
      </c>
      <c r="Q2412" s="7">
        <v>1</v>
      </c>
      <c r="AE2412" s="4">
        <f t="shared" si="149"/>
        <v>2.5</v>
      </c>
      <c r="AF2412" s="8">
        <f t="shared" si="150"/>
        <v>1</v>
      </c>
      <c r="AG2412" s="8">
        <v>0.14000000000000001</v>
      </c>
      <c r="AH2412" s="4">
        <f t="shared" si="151"/>
        <v>2.5000000000000001E-2</v>
      </c>
      <c r="AI2412" s="4">
        <f t="shared" si="151"/>
        <v>3.5000000000000005E-3</v>
      </c>
      <c r="AJ2412" s="13"/>
      <c r="AK2412" s="10">
        <f>Q2412*(0.0091*(2.5^3))+R2412*(0.0091*(7.5^3))</f>
        <v>0.14218749999999999</v>
      </c>
    </row>
    <row r="2413" spans="1:37" ht="12.75" customHeight="1">
      <c r="A2413" s="12">
        <v>181</v>
      </c>
      <c r="B2413" s="4">
        <v>10</v>
      </c>
      <c r="C2413" s="4">
        <v>2</v>
      </c>
      <c r="D2413" s="5">
        <v>39504</v>
      </c>
      <c r="E2413" s="6" t="s">
        <v>73</v>
      </c>
      <c r="F2413" s="4" t="s">
        <v>74</v>
      </c>
      <c r="G2413" s="4" t="s">
        <v>74</v>
      </c>
      <c r="H2413" s="4" t="s">
        <v>75</v>
      </c>
      <c r="I2413" s="12" t="s">
        <v>93</v>
      </c>
      <c r="J2413" s="4" t="s">
        <v>41</v>
      </c>
      <c r="K2413" s="4">
        <v>14</v>
      </c>
      <c r="L2413" s="4" t="str">
        <f t="shared" si="148"/>
        <v>10-15</v>
      </c>
      <c r="M2413" s="4" t="s">
        <v>94</v>
      </c>
      <c r="N2413" s="12">
        <v>1</v>
      </c>
      <c r="O2413" s="12" t="s">
        <v>95</v>
      </c>
      <c r="P2413" s="6" t="s">
        <v>56</v>
      </c>
      <c r="T2413" s="7">
        <v>23</v>
      </c>
      <c r="U2413" s="7">
        <v>2</v>
      </c>
      <c r="AE2413" s="4">
        <f t="shared" si="149"/>
        <v>25.8</v>
      </c>
      <c r="AF2413" s="8">
        <f t="shared" si="150"/>
        <v>25</v>
      </c>
      <c r="AG2413" s="8">
        <v>8816.1200000000008</v>
      </c>
      <c r="AH2413" s="4">
        <f t="shared" si="151"/>
        <v>0.625</v>
      </c>
      <c r="AI2413" s="4">
        <f t="shared" si="151"/>
        <v>220.40300000000002</v>
      </c>
      <c r="AK2413" s="10">
        <f>S2413*(0.0204*(15^2.991))+T2413*(0.0204*(25^2.991))+U2413*(0.0204*(35^2.991))</f>
        <v>8816.1231744794968</v>
      </c>
    </row>
    <row r="2414" spans="1:37" ht="12.75" customHeight="1">
      <c r="A2414" s="12">
        <v>181</v>
      </c>
      <c r="B2414" s="4">
        <v>10</v>
      </c>
      <c r="C2414" s="4">
        <v>2</v>
      </c>
      <c r="D2414" s="5">
        <v>39504</v>
      </c>
      <c r="E2414" s="6" t="s">
        <v>73</v>
      </c>
      <c r="F2414" s="4" t="s">
        <v>74</v>
      </c>
      <c r="G2414" s="4" t="s">
        <v>74</v>
      </c>
      <c r="H2414" s="4" t="s">
        <v>75</v>
      </c>
      <c r="I2414" s="12" t="s">
        <v>93</v>
      </c>
      <c r="J2414" s="4" t="s">
        <v>41</v>
      </c>
      <c r="K2414" s="4">
        <v>14</v>
      </c>
      <c r="L2414" s="4" t="str">
        <f t="shared" si="148"/>
        <v>10-15</v>
      </c>
      <c r="M2414" s="4" t="s">
        <v>94</v>
      </c>
      <c r="N2414" s="12">
        <v>2</v>
      </c>
      <c r="O2414" s="12" t="s">
        <v>58</v>
      </c>
      <c r="P2414" s="12" t="s">
        <v>46</v>
      </c>
      <c r="S2414" s="7">
        <v>1</v>
      </c>
      <c r="U2414" s="7">
        <v>2</v>
      </c>
      <c r="V2414" s="7">
        <v>1</v>
      </c>
      <c r="AE2414" s="4">
        <f t="shared" si="149"/>
        <v>32.5</v>
      </c>
      <c r="AF2414" s="8">
        <f t="shared" si="150"/>
        <v>4</v>
      </c>
      <c r="AG2414" s="8">
        <v>2497.29</v>
      </c>
      <c r="AH2414" s="4">
        <f t="shared" si="151"/>
        <v>0.1</v>
      </c>
      <c r="AI2414" s="4">
        <f t="shared" si="151"/>
        <v>62.432249999999996</v>
      </c>
      <c r="AK2414" s="10">
        <f>Q2414*(0.0145*((2.5/1.08175)^3.053))+R2414*(0.0145*((7.5/1.08175)^3.053))+S2414*(0.0145*((15/1.08175)^3.053))+T2414*(0.0145*((25/1.08175)^3.053))+U2414*(0.0145*((35/1.08175)^3.053))+V2414*(0.0145*((45/1.08175)^3.053))+W2414*(0.0145*((55/1.08175)^3.053))</f>
        <v>2497.2881846073842</v>
      </c>
    </row>
    <row r="2415" spans="1:37" s="9" customFormat="1" ht="12.75" customHeight="1">
      <c r="A2415" s="12">
        <v>181</v>
      </c>
      <c r="B2415" s="4">
        <v>10</v>
      </c>
      <c r="C2415" s="4">
        <v>2</v>
      </c>
      <c r="D2415" s="5">
        <v>39504</v>
      </c>
      <c r="E2415" s="6" t="s">
        <v>73</v>
      </c>
      <c r="F2415" s="4" t="s">
        <v>74</v>
      </c>
      <c r="G2415" s="4" t="s">
        <v>74</v>
      </c>
      <c r="H2415" s="4" t="s">
        <v>75</v>
      </c>
      <c r="I2415" s="12" t="s">
        <v>93</v>
      </c>
      <c r="J2415" s="4" t="s">
        <v>41</v>
      </c>
      <c r="K2415" s="4">
        <v>14</v>
      </c>
      <c r="L2415" s="4" t="str">
        <f t="shared" si="148"/>
        <v>10-15</v>
      </c>
      <c r="M2415" s="4" t="s">
        <v>94</v>
      </c>
      <c r="N2415" s="12">
        <v>3</v>
      </c>
      <c r="O2415" s="12" t="s">
        <v>77</v>
      </c>
      <c r="P2415" s="6" t="s">
        <v>48</v>
      </c>
      <c r="Q2415" s="7"/>
      <c r="R2415" s="7"/>
      <c r="S2415" s="7">
        <v>3</v>
      </c>
      <c r="T2415" s="7"/>
      <c r="U2415" s="7"/>
      <c r="V2415" s="7"/>
      <c r="W2415" s="7"/>
      <c r="X2415" s="7"/>
      <c r="Y2415" s="7"/>
      <c r="Z2415" s="7"/>
      <c r="AA2415" s="7"/>
      <c r="AB2415" s="7"/>
      <c r="AC2415" s="7"/>
      <c r="AD2415" s="7"/>
      <c r="AE2415" s="4">
        <f t="shared" si="149"/>
        <v>15</v>
      </c>
      <c r="AF2415" s="8">
        <f t="shared" si="150"/>
        <v>3</v>
      </c>
      <c r="AG2415" s="8">
        <v>295.01</v>
      </c>
      <c r="AH2415" s="4">
        <f t="shared" si="151"/>
        <v>7.4999999999999997E-2</v>
      </c>
      <c r="AI2415" s="4">
        <f t="shared" si="151"/>
        <v>7.3752499999999994</v>
      </c>
      <c r="AJ2415" s="13"/>
      <c r="AK2415" s="10">
        <f>R2415*(0.0428*(7.5^2.858))+S2415*(0.0428*(15^2.858))+T2415*(0.0428*(25^2.858))+U2415*(0.0428*(35^2.858))</f>
        <v>295.0080331611598</v>
      </c>
    </row>
    <row r="2416" spans="1:37" ht="12.75" customHeight="1">
      <c r="A2416" s="12">
        <v>181</v>
      </c>
      <c r="B2416" s="4">
        <v>10</v>
      </c>
      <c r="C2416" s="4">
        <v>2</v>
      </c>
      <c r="D2416" s="5">
        <v>39504</v>
      </c>
      <c r="E2416" s="6" t="s">
        <v>73</v>
      </c>
      <c r="F2416" s="4" t="s">
        <v>74</v>
      </c>
      <c r="G2416" s="4" t="s">
        <v>74</v>
      </c>
      <c r="H2416" s="4" t="s">
        <v>75</v>
      </c>
      <c r="I2416" s="12" t="s">
        <v>93</v>
      </c>
      <c r="J2416" s="4" t="s">
        <v>41</v>
      </c>
      <c r="K2416" s="4">
        <v>14</v>
      </c>
      <c r="L2416" s="4" t="str">
        <f t="shared" si="148"/>
        <v>10-15</v>
      </c>
      <c r="M2416" s="4" t="s">
        <v>94</v>
      </c>
      <c r="N2416" s="12">
        <v>4</v>
      </c>
      <c r="O2416" s="4" t="s">
        <v>69</v>
      </c>
      <c r="P2416" s="12" t="s">
        <v>48</v>
      </c>
      <c r="S2416" s="7">
        <v>1</v>
      </c>
      <c r="AE2416" s="4">
        <f t="shared" si="149"/>
        <v>15</v>
      </c>
      <c r="AF2416" s="8">
        <f t="shared" si="150"/>
        <v>1</v>
      </c>
      <c r="AG2416" s="8">
        <v>109.47</v>
      </c>
      <c r="AH2416" s="4">
        <f t="shared" si="151"/>
        <v>2.5000000000000001E-2</v>
      </c>
      <c r="AI2416" s="4">
        <f t="shared" si="151"/>
        <v>2.7367499999999998</v>
      </c>
      <c r="AK2416" s="10">
        <f>Q2416*(0.029*(2.5^2.98))+R2416*(0.029*(7.5^2.98))+S2416*(0.0222*(15^3.14))</f>
        <v>109.46607034280856</v>
      </c>
    </row>
    <row r="2417" spans="1:37" ht="12.75" customHeight="1">
      <c r="A2417" s="12">
        <v>181</v>
      </c>
      <c r="B2417" s="4">
        <v>10</v>
      </c>
      <c r="C2417" s="4">
        <v>2</v>
      </c>
      <c r="D2417" s="5">
        <v>39504</v>
      </c>
      <c r="E2417" s="6" t="s">
        <v>73</v>
      </c>
      <c r="F2417" s="4" t="s">
        <v>74</v>
      </c>
      <c r="G2417" s="4" t="s">
        <v>74</v>
      </c>
      <c r="H2417" s="4" t="s">
        <v>75</v>
      </c>
      <c r="I2417" s="12" t="s">
        <v>93</v>
      </c>
      <c r="J2417" s="4" t="s">
        <v>41</v>
      </c>
      <c r="K2417" s="4">
        <v>14</v>
      </c>
      <c r="L2417" s="4" t="str">
        <f t="shared" si="148"/>
        <v>10-15</v>
      </c>
      <c r="M2417" s="4" t="s">
        <v>94</v>
      </c>
      <c r="N2417" s="12">
        <v>5</v>
      </c>
      <c r="O2417" s="12" t="s">
        <v>121</v>
      </c>
      <c r="P2417" s="6" t="s">
        <v>56</v>
      </c>
      <c r="U2417" s="7">
        <v>2</v>
      </c>
      <c r="AE2417" s="4">
        <f t="shared" si="149"/>
        <v>35</v>
      </c>
      <c r="AF2417" s="8">
        <f t="shared" si="150"/>
        <v>2</v>
      </c>
      <c r="AG2417" s="8">
        <v>2724.47</v>
      </c>
      <c r="AH2417" s="4">
        <f t="shared" si="151"/>
        <v>0.05</v>
      </c>
      <c r="AI2417" s="4">
        <f t="shared" si="151"/>
        <v>68.111750000000001</v>
      </c>
      <c r="AJ2417" s="13"/>
      <c r="AK2417" s="10">
        <f>S2417*(0.0203*(15^3.126))+T2417*(0.0203*(25^3.126))+U2417*(0.0203*(35^3.126))</f>
        <v>2724.474454712727</v>
      </c>
    </row>
    <row r="2418" spans="1:37" ht="12.75" customHeight="1">
      <c r="A2418" s="12">
        <v>181</v>
      </c>
      <c r="B2418" s="4">
        <v>10</v>
      </c>
      <c r="C2418" s="4">
        <v>2</v>
      </c>
      <c r="D2418" s="5">
        <v>39504</v>
      </c>
      <c r="E2418" s="6" t="s">
        <v>73</v>
      </c>
      <c r="F2418" s="4" t="s">
        <v>74</v>
      </c>
      <c r="G2418" s="4" t="s">
        <v>74</v>
      </c>
      <c r="H2418" s="4" t="s">
        <v>75</v>
      </c>
      <c r="I2418" s="12" t="s">
        <v>93</v>
      </c>
      <c r="J2418" s="4" t="s">
        <v>41</v>
      </c>
      <c r="K2418" s="4">
        <v>14</v>
      </c>
      <c r="L2418" s="4" t="str">
        <f t="shared" si="148"/>
        <v>10-15</v>
      </c>
      <c r="M2418" s="4" t="s">
        <v>94</v>
      </c>
      <c r="N2418" s="12">
        <v>6</v>
      </c>
      <c r="O2418" s="12" t="s">
        <v>100</v>
      </c>
      <c r="P2418" s="12" t="s">
        <v>44</v>
      </c>
      <c r="V2418" s="7">
        <v>1</v>
      </c>
      <c r="AE2418" s="4">
        <f t="shared" si="149"/>
        <v>45</v>
      </c>
      <c r="AF2418" s="8">
        <f t="shared" si="150"/>
        <v>1</v>
      </c>
      <c r="AG2418" s="8">
        <v>291.77999999999997</v>
      </c>
      <c r="AH2418" s="4">
        <f t="shared" si="151"/>
        <v>2.5000000000000001E-2</v>
      </c>
      <c r="AI2418" s="4">
        <f t="shared" si="151"/>
        <v>7.2944999999999993</v>
      </c>
      <c r="AK2418" s="10">
        <f>R2418*(0.0009*(7.5^3.3334))+T2418*(0.0009*(25^3.3334))+U2418*(0.0009*(35^3.3334))+V2418*(0.0009*(45^3.3334))+W2418*(0.0009*(55^3.3334))+X2418*(0.0009*(65^3.3334))+Y2418*(0.0009*(75^3.3334))</f>
        <v>291.78375089005112</v>
      </c>
    </row>
    <row r="2419" spans="1:37" ht="12.75" customHeight="1">
      <c r="A2419" s="12">
        <v>181</v>
      </c>
      <c r="B2419" s="4">
        <v>10</v>
      </c>
      <c r="C2419" s="4">
        <v>2</v>
      </c>
      <c r="D2419" s="5">
        <v>39504</v>
      </c>
      <c r="E2419" s="6" t="s">
        <v>73</v>
      </c>
      <c r="F2419" s="4" t="s">
        <v>74</v>
      </c>
      <c r="G2419" s="4" t="s">
        <v>74</v>
      </c>
      <c r="H2419" s="4" t="s">
        <v>75</v>
      </c>
      <c r="I2419" s="12" t="s">
        <v>93</v>
      </c>
      <c r="J2419" s="4" t="s">
        <v>41</v>
      </c>
      <c r="K2419" s="4">
        <v>14</v>
      </c>
      <c r="L2419" s="4" t="str">
        <f t="shared" si="148"/>
        <v>10-15</v>
      </c>
      <c r="M2419" s="4" t="s">
        <v>94</v>
      </c>
      <c r="N2419" s="12">
        <v>7</v>
      </c>
      <c r="O2419" s="4" t="s">
        <v>52</v>
      </c>
      <c r="P2419" s="6" t="s">
        <v>46</v>
      </c>
      <c r="S2419" s="15">
        <v>1000</v>
      </c>
      <c r="T2419" s="7">
        <v>1</v>
      </c>
      <c r="AE2419" s="4">
        <f t="shared" si="149"/>
        <v>15</v>
      </c>
      <c r="AF2419" s="8">
        <f t="shared" si="150"/>
        <v>1001</v>
      </c>
      <c r="AG2419" s="8">
        <v>25154.68</v>
      </c>
      <c r="AH2419" s="4">
        <f t="shared" si="151"/>
        <v>25.024999999999999</v>
      </c>
      <c r="AI2419" s="4">
        <f t="shared" si="151"/>
        <v>628.86699999999996</v>
      </c>
      <c r="AK2419" s="10">
        <f>Q2419*(0.01*(((2.5-1.82)/1.15)^3.208))+R2419*(0.01*(((7.5-1.82)/1.15)^3.208))+S2419*(0.01*(((15-1.82)/1.15)^3.208))+T2419*(0.01*(((25-1.82)/1.15)^3.208))</f>
        <v>25154.679983170012</v>
      </c>
    </row>
    <row r="2420" spans="1:37" ht="12.75" customHeight="1">
      <c r="A2420" s="12">
        <v>181</v>
      </c>
      <c r="B2420" s="4">
        <v>10</v>
      </c>
      <c r="C2420" s="4">
        <v>2</v>
      </c>
      <c r="D2420" s="5">
        <v>39504</v>
      </c>
      <c r="E2420" s="6" t="s">
        <v>73</v>
      </c>
      <c r="F2420" s="4" t="s">
        <v>74</v>
      </c>
      <c r="G2420" s="4" t="s">
        <v>74</v>
      </c>
      <c r="H2420" s="4" t="s">
        <v>75</v>
      </c>
      <c r="I2420" s="12" t="s">
        <v>93</v>
      </c>
      <c r="J2420" s="4" t="s">
        <v>41</v>
      </c>
      <c r="K2420" s="4">
        <v>14</v>
      </c>
      <c r="L2420" s="4" t="str">
        <f t="shared" si="148"/>
        <v>10-15</v>
      </c>
      <c r="M2420" s="4" t="s">
        <v>94</v>
      </c>
      <c r="N2420" s="12">
        <v>8</v>
      </c>
      <c r="O2420" s="12" t="s">
        <v>169</v>
      </c>
      <c r="P2420" s="6" t="s">
        <v>63</v>
      </c>
      <c r="W2420" s="7">
        <v>1</v>
      </c>
      <c r="AE2420" s="4">
        <f t="shared" si="149"/>
        <v>55</v>
      </c>
      <c r="AF2420" s="8">
        <f t="shared" si="150"/>
        <v>1</v>
      </c>
      <c r="AG2420" s="8">
        <v>170.54</v>
      </c>
      <c r="AH2420" s="4">
        <f t="shared" si="151"/>
        <v>2.5000000000000001E-2</v>
      </c>
      <c r="AI2420" s="4">
        <f t="shared" si="151"/>
        <v>4.2634999999999996</v>
      </c>
      <c r="AK2420" s="10">
        <f>W2420*(0.0053*(55^2.59))+AA2420*(0.0053*(95^2.59))+AC2420*(0.0053*(115^2.59))</f>
        <v>170.5356714110649</v>
      </c>
    </row>
    <row r="2421" spans="1:37" ht="12.75" customHeight="1">
      <c r="A2421" s="12">
        <v>181</v>
      </c>
      <c r="B2421" s="4">
        <v>10</v>
      </c>
      <c r="C2421" s="4">
        <v>2</v>
      </c>
      <c r="D2421" s="5">
        <v>39504</v>
      </c>
      <c r="E2421" s="6" t="s">
        <v>73</v>
      </c>
      <c r="F2421" s="4" t="s">
        <v>74</v>
      </c>
      <c r="G2421" s="4" t="s">
        <v>74</v>
      </c>
      <c r="H2421" s="4" t="s">
        <v>75</v>
      </c>
      <c r="I2421" s="12" t="s">
        <v>93</v>
      </c>
      <c r="J2421" s="4" t="s">
        <v>41</v>
      </c>
      <c r="K2421" s="4">
        <v>14</v>
      </c>
      <c r="L2421" s="4" t="str">
        <f t="shared" si="148"/>
        <v>10-15</v>
      </c>
      <c r="M2421" s="4" t="s">
        <v>94</v>
      </c>
      <c r="N2421" s="12">
        <v>9</v>
      </c>
      <c r="O2421" s="12" t="s">
        <v>89</v>
      </c>
      <c r="P2421" s="4" t="s">
        <v>56</v>
      </c>
      <c r="S2421" s="7">
        <v>23</v>
      </c>
      <c r="T2421" s="7">
        <v>2</v>
      </c>
      <c r="AE2421" s="4">
        <f t="shared" si="149"/>
        <v>15.8</v>
      </c>
      <c r="AF2421" s="8">
        <f t="shared" si="150"/>
        <v>25</v>
      </c>
      <c r="AG2421" s="8">
        <v>2365.08</v>
      </c>
      <c r="AH2421" s="4">
        <f t="shared" si="151"/>
        <v>0.625</v>
      </c>
      <c r="AI2421" s="4">
        <f t="shared" si="151"/>
        <v>59.126999999999995</v>
      </c>
      <c r="AK2421" s="10">
        <f>R2421*(0.0246*(7.5^2.85))+S2421*(0.0227*((15/1.13204)^3.12))+T2421*(0.0227*((25/1.13204)^3.12))</f>
        <v>2365.0800119177666</v>
      </c>
    </row>
    <row r="2422" spans="1:37" ht="12.75" customHeight="1">
      <c r="A2422" s="12">
        <v>181</v>
      </c>
      <c r="B2422" s="4">
        <v>10</v>
      </c>
      <c r="C2422" s="4">
        <v>2</v>
      </c>
      <c r="D2422" s="5">
        <v>39504</v>
      </c>
      <c r="E2422" s="6" t="s">
        <v>73</v>
      </c>
      <c r="F2422" s="4" t="s">
        <v>74</v>
      </c>
      <c r="G2422" s="4" t="s">
        <v>74</v>
      </c>
      <c r="H2422" s="4" t="s">
        <v>75</v>
      </c>
      <c r="I2422" s="12" t="s">
        <v>93</v>
      </c>
      <c r="J2422" s="4" t="s">
        <v>41</v>
      </c>
      <c r="K2422" s="4">
        <v>14</v>
      </c>
      <c r="L2422" s="4" t="str">
        <f t="shared" si="148"/>
        <v>10-15</v>
      </c>
      <c r="M2422" s="4" t="s">
        <v>94</v>
      </c>
      <c r="N2422" s="12">
        <v>10</v>
      </c>
      <c r="O2422" s="12" t="s">
        <v>53</v>
      </c>
      <c r="P2422" s="12" t="s">
        <v>54</v>
      </c>
      <c r="T2422" s="7">
        <v>1</v>
      </c>
      <c r="AE2422" s="4">
        <f t="shared" si="149"/>
        <v>25</v>
      </c>
      <c r="AF2422" s="8">
        <f t="shared" si="150"/>
        <v>1</v>
      </c>
      <c r="AG2422" s="8">
        <v>256.24</v>
      </c>
      <c r="AH2422" s="4">
        <f t="shared" si="151"/>
        <v>2.5000000000000001E-2</v>
      </c>
      <c r="AI2422" s="4">
        <f t="shared" si="151"/>
        <v>6.4060000000000006</v>
      </c>
      <c r="AK2422" s="10">
        <f>Q2422*(0.026*(2.5^2.87))+R2422*(0.026*(7.5^2.87))+S2422*(0.0236*((15/1.1)^2.975))+T2422*(0.0236*((25/1.1)^2.975))+U2422*(0.0236*((35/1.1)^2.975))</f>
        <v>256.23608514741147</v>
      </c>
    </row>
    <row r="2423" spans="1:37" ht="12.75" customHeight="1">
      <c r="A2423" s="12">
        <v>181</v>
      </c>
      <c r="B2423" s="4">
        <v>10</v>
      </c>
      <c r="C2423" s="4">
        <v>2</v>
      </c>
      <c r="D2423" s="5">
        <v>39504</v>
      </c>
      <c r="E2423" s="6" t="s">
        <v>73</v>
      </c>
      <c r="F2423" s="4" t="s">
        <v>74</v>
      </c>
      <c r="G2423" s="4" t="s">
        <v>74</v>
      </c>
      <c r="H2423" s="4" t="s">
        <v>75</v>
      </c>
      <c r="I2423" s="12" t="s">
        <v>93</v>
      </c>
      <c r="J2423" s="4" t="s">
        <v>41</v>
      </c>
      <c r="K2423" s="4">
        <v>14</v>
      </c>
      <c r="L2423" s="4" t="str">
        <f t="shared" si="148"/>
        <v>10-15</v>
      </c>
      <c r="M2423" s="4" t="s">
        <v>94</v>
      </c>
      <c r="N2423" s="12">
        <v>11</v>
      </c>
      <c r="O2423" s="12" t="s">
        <v>134</v>
      </c>
      <c r="P2423" s="12" t="s">
        <v>56</v>
      </c>
      <c r="S2423" s="7">
        <v>1</v>
      </c>
      <c r="AE2423" s="4">
        <f t="shared" si="149"/>
        <v>15</v>
      </c>
      <c r="AF2423" s="8">
        <f t="shared" si="150"/>
        <v>1</v>
      </c>
      <c r="AG2423" s="8">
        <v>70.59</v>
      </c>
      <c r="AH2423" s="4">
        <f t="shared" si="151"/>
        <v>2.5000000000000001E-2</v>
      </c>
      <c r="AI2423" s="4">
        <f t="shared" si="151"/>
        <v>1.76475</v>
      </c>
      <c r="AK2423" s="10">
        <f>R2423*(0.0683*(7.5^2.563))+S2423*(0.0683*(15^2.563))+T2423*(0.0683*(25^2.563))</f>
        <v>70.589905523267788</v>
      </c>
    </row>
    <row r="2424" spans="1:37" ht="12.75" customHeight="1">
      <c r="A2424" s="12">
        <v>181</v>
      </c>
      <c r="B2424" s="4">
        <v>10</v>
      </c>
      <c r="C2424" s="4">
        <v>2</v>
      </c>
      <c r="D2424" s="5">
        <v>39504</v>
      </c>
      <c r="E2424" s="6" t="s">
        <v>73</v>
      </c>
      <c r="F2424" s="4" t="s">
        <v>74</v>
      </c>
      <c r="G2424" s="4" t="s">
        <v>74</v>
      </c>
      <c r="H2424" s="4" t="s">
        <v>75</v>
      </c>
      <c r="I2424" s="12" t="s">
        <v>93</v>
      </c>
      <c r="J2424" s="4" t="s">
        <v>41</v>
      </c>
      <c r="K2424" s="4">
        <v>14</v>
      </c>
      <c r="L2424" s="4" t="str">
        <f t="shared" si="148"/>
        <v>10-15</v>
      </c>
      <c r="M2424" s="4" t="s">
        <v>94</v>
      </c>
      <c r="N2424" s="12">
        <v>12</v>
      </c>
      <c r="O2424" s="12" t="s">
        <v>68</v>
      </c>
      <c r="P2424" s="6" t="s">
        <v>46</v>
      </c>
      <c r="T2424" s="15">
        <v>2</v>
      </c>
      <c r="U2424" s="7">
        <v>1</v>
      </c>
      <c r="AE2424" s="4">
        <f t="shared" si="149"/>
        <v>28.3</v>
      </c>
      <c r="AF2424" s="8">
        <f t="shared" si="150"/>
        <v>3</v>
      </c>
      <c r="AG2424" s="8">
        <v>759.09</v>
      </c>
      <c r="AH2424" s="4">
        <f t="shared" si="151"/>
        <v>7.4999999999999997E-2</v>
      </c>
      <c r="AI2424" s="4">
        <f t="shared" si="151"/>
        <v>18.977250000000002</v>
      </c>
      <c r="AJ2424" s="13"/>
      <c r="AK2424" s="10">
        <f>Q2424*(0.0208*((2.5/1.21)^3))+R2424*(0.0208*((7.5/1.21)^3))+S2424*(0.0208*((15/1.21)^3))+T2424*(0.0079*(25^3.076))+U2424*(0.0079*(35^3.076))</f>
        <v>759.09046596653957</v>
      </c>
    </row>
    <row r="2425" spans="1:37" ht="12.75" customHeight="1">
      <c r="A2425" s="12">
        <v>181</v>
      </c>
      <c r="B2425" s="4">
        <v>10</v>
      </c>
      <c r="C2425" s="4">
        <v>2</v>
      </c>
      <c r="D2425" s="5">
        <v>39504</v>
      </c>
      <c r="E2425" s="6" t="s">
        <v>73</v>
      </c>
      <c r="F2425" s="4" t="s">
        <v>74</v>
      </c>
      <c r="G2425" s="4" t="s">
        <v>74</v>
      </c>
      <c r="H2425" s="4" t="s">
        <v>75</v>
      </c>
      <c r="I2425" s="12" t="s">
        <v>93</v>
      </c>
      <c r="J2425" s="4" t="s">
        <v>41</v>
      </c>
      <c r="K2425" s="4">
        <v>14</v>
      </c>
      <c r="L2425" s="4" t="str">
        <f t="shared" si="148"/>
        <v>10-15</v>
      </c>
      <c r="M2425" s="4" t="s">
        <v>94</v>
      </c>
      <c r="N2425" s="12">
        <v>13</v>
      </c>
      <c r="O2425" s="4" t="s">
        <v>60</v>
      </c>
      <c r="P2425" s="12" t="s">
        <v>48</v>
      </c>
      <c r="R2425" s="7">
        <v>1</v>
      </c>
      <c r="AE2425" s="4">
        <f t="shared" si="149"/>
        <v>7.5</v>
      </c>
      <c r="AF2425" s="8">
        <f t="shared" si="150"/>
        <v>1</v>
      </c>
      <c r="AG2425" s="8">
        <v>7.04</v>
      </c>
      <c r="AH2425" s="4">
        <f t="shared" si="151"/>
        <v>2.5000000000000001E-2</v>
      </c>
      <c r="AI2425" s="4">
        <f t="shared" si="151"/>
        <v>0.17599999999999999</v>
      </c>
      <c r="AJ2425" s="9"/>
      <c r="AK2425" s="10">
        <f>Q2425*(0.0197*(2.5^2.9174))+R2425*(0.0197*(7.5^2.9174))+S2425*(0.0197*(15^2.9174))</f>
        <v>7.0367149081055116</v>
      </c>
    </row>
    <row r="2426" spans="1:37" ht="12.75" customHeight="1">
      <c r="A2426" s="12">
        <v>181</v>
      </c>
      <c r="B2426" s="4">
        <v>10</v>
      </c>
      <c r="C2426" s="4">
        <v>2</v>
      </c>
      <c r="D2426" s="5">
        <v>39504</v>
      </c>
      <c r="E2426" s="6" t="s">
        <v>73</v>
      </c>
      <c r="F2426" s="4" t="s">
        <v>74</v>
      </c>
      <c r="G2426" s="4" t="s">
        <v>74</v>
      </c>
      <c r="H2426" s="4" t="s">
        <v>75</v>
      </c>
      <c r="I2426" s="12" t="s">
        <v>93</v>
      </c>
      <c r="J2426" s="4" t="s">
        <v>41</v>
      </c>
      <c r="K2426" s="4">
        <v>14</v>
      </c>
      <c r="L2426" s="4" t="str">
        <f t="shared" si="148"/>
        <v>10-15</v>
      </c>
      <c r="M2426" s="4" t="s">
        <v>94</v>
      </c>
      <c r="N2426" s="12">
        <v>14</v>
      </c>
      <c r="O2426" s="12" t="s">
        <v>78</v>
      </c>
      <c r="P2426" s="12" t="s">
        <v>44</v>
      </c>
      <c r="U2426" s="7">
        <v>100</v>
      </c>
      <c r="AE2426" s="4">
        <f t="shared" si="149"/>
        <v>35</v>
      </c>
      <c r="AF2426" s="8">
        <f t="shared" si="150"/>
        <v>100</v>
      </c>
      <c r="AG2426" s="8">
        <v>49984.800000000003</v>
      </c>
      <c r="AH2426" s="4">
        <f t="shared" si="151"/>
        <v>2.5</v>
      </c>
      <c r="AI2426" s="4">
        <f t="shared" si="151"/>
        <v>1249.6200000000001</v>
      </c>
      <c r="AK2426" s="10">
        <f>T2426*(0.0524*((25/1.16064)^2.69))+U2426*(0.0524*((35/1.16064)^2.69))</f>
        <v>49984.800155662699</v>
      </c>
    </row>
    <row r="2427" spans="1:37" ht="12.75" customHeight="1">
      <c r="A2427" s="12">
        <v>181</v>
      </c>
      <c r="B2427" s="4">
        <v>10</v>
      </c>
      <c r="C2427" s="4">
        <v>2</v>
      </c>
      <c r="D2427" s="5">
        <v>39504</v>
      </c>
      <c r="E2427" s="6" t="s">
        <v>73</v>
      </c>
      <c r="F2427" s="4" t="s">
        <v>74</v>
      </c>
      <c r="G2427" s="4" t="s">
        <v>74</v>
      </c>
      <c r="H2427" s="4" t="s">
        <v>75</v>
      </c>
      <c r="I2427" s="12" t="s">
        <v>93</v>
      </c>
      <c r="J2427" s="4" t="s">
        <v>41</v>
      </c>
      <c r="K2427" s="4">
        <v>14</v>
      </c>
      <c r="L2427" s="4" t="str">
        <f t="shared" si="148"/>
        <v>10-15</v>
      </c>
      <c r="M2427" s="4" t="s">
        <v>94</v>
      </c>
      <c r="N2427" s="12">
        <v>15</v>
      </c>
      <c r="O2427" s="12" t="s">
        <v>80</v>
      </c>
      <c r="P2427" s="12" t="s">
        <v>81</v>
      </c>
      <c r="S2427" s="7">
        <v>5</v>
      </c>
      <c r="AE2427" s="4">
        <f t="shared" si="149"/>
        <v>15</v>
      </c>
      <c r="AF2427" s="8">
        <f t="shared" si="150"/>
        <v>5</v>
      </c>
      <c r="AG2427" s="8">
        <v>305.47000000000003</v>
      </c>
      <c r="AH2427" s="4">
        <f t="shared" si="151"/>
        <v>0.125</v>
      </c>
      <c r="AI2427" s="4">
        <f t="shared" si="151"/>
        <v>7.636750000000001</v>
      </c>
      <c r="AK2427" s="10">
        <f>Q2427*(0.0202*(2.5^2.9595))+R2427*(0.0202*(7.5^2.9595))+S2427*(0.0202*(15^2.9595))+T2427*(0.0202*(25^2.9595))</f>
        <v>305.46640583180999</v>
      </c>
    </row>
    <row r="2428" spans="1:37" ht="12.75" customHeight="1">
      <c r="A2428" s="12">
        <v>181</v>
      </c>
      <c r="B2428" s="4">
        <v>10</v>
      </c>
      <c r="C2428" s="4">
        <v>2</v>
      </c>
      <c r="D2428" s="5">
        <v>39504</v>
      </c>
      <c r="E2428" s="6" t="s">
        <v>73</v>
      </c>
      <c r="F2428" s="4" t="s">
        <v>74</v>
      </c>
      <c r="G2428" s="4" t="s">
        <v>74</v>
      </c>
      <c r="H2428" s="4" t="s">
        <v>75</v>
      </c>
      <c r="I2428" s="12" t="s">
        <v>93</v>
      </c>
      <c r="J2428" s="4" t="s">
        <v>41</v>
      </c>
      <c r="K2428" s="4">
        <v>14</v>
      </c>
      <c r="L2428" s="4" t="str">
        <f t="shared" si="148"/>
        <v>10-15</v>
      </c>
      <c r="M2428" s="4" t="s">
        <v>94</v>
      </c>
      <c r="N2428" s="12">
        <v>16</v>
      </c>
      <c r="O2428" s="4" t="s">
        <v>82</v>
      </c>
      <c r="P2428" s="6" t="s">
        <v>46</v>
      </c>
      <c r="T2428" s="7">
        <v>1</v>
      </c>
      <c r="AE2428" s="4">
        <f t="shared" si="149"/>
        <v>25</v>
      </c>
      <c r="AF2428" s="8">
        <f t="shared" si="150"/>
        <v>1</v>
      </c>
      <c r="AG2428" s="8">
        <v>251.27</v>
      </c>
      <c r="AH2428" s="4">
        <f t="shared" si="151"/>
        <v>2.5000000000000001E-2</v>
      </c>
      <c r="AI2428" s="4">
        <f t="shared" si="151"/>
        <v>6.2817500000000006</v>
      </c>
      <c r="AK2428" s="10">
        <f>Q2428*(0.0121*((2.5/1.09)^3.161))+R2428*(0.0121*((7.5/1.09)^3.161))+S2428*(0.0335*(15^2.772))+T2428*(0.0335*(25^2.772))+U2428*(0.0335*(35^2.772))</f>
        <v>251.26645415008608</v>
      </c>
    </row>
    <row r="2429" spans="1:37" ht="12.75" customHeight="1">
      <c r="A2429" s="12">
        <v>181</v>
      </c>
      <c r="B2429" s="4">
        <v>10</v>
      </c>
      <c r="C2429" s="4">
        <v>2</v>
      </c>
      <c r="D2429" s="5">
        <v>39504</v>
      </c>
      <c r="E2429" s="6" t="s">
        <v>73</v>
      </c>
      <c r="F2429" s="4" t="s">
        <v>74</v>
      </c>
      <c r="G2429" s="4" t="s">
        <v>74</v>
      </c>
      <c r="H2429" s="4" t="s">
        <v>75</v>
      </c>
      <c r="I2429" s="12" t="s">
        <v>93</v>
      </c>
      <c r="J2429" s="4" t="s">
        <v>41</v>
      </c>
      <c r="K2429" s="4">
        <v>14</v>
      </c>
      <c r="L2429" s="4" t="str">
        <f t="shared" si="148"/>
        <v>10-15</v>
      </c>
      <c r="M2429" s="4" t="s">
        <v>94</v>
      </c>
      <c r="N2429" s="12">
        <v>17</v>
      </c>
      <c r="O2429" s="12" t="s">
        <v>96</v>
      </c>
      <c r="P2429" s="6" t="s">
        <v>84</v>
      </c>
      <c r="R2429" s="7">
        <v>1</v>
      </c>
      <c r="AE2429" s="4">
        <f t="shared" si="149"/>
        <v>7.5</v>
      </c>
      <c r="AF2429" s="8">
        <f t="shared" si="150"/>
        <v>1</v>
      </c>
      <c r="AG2429" s="8">
        <v>7.51</v>
      </c>
      <c r="AH2429" s="4">
        <f t="shared" si="151"/>
        <v>2.5000000000000001E-2</v>
      </c>
      <c r="AI2429" s="4">
        <f t="shared" si="151"/>
        <v>0.18775</v>
      </c>
      <c r="AK2429" s="10">
        <f>Q2429*(0.0193*(2.5^2.96))+R2429*(0.0193*(7.5^2.96))+S2429*(0.0193*(15^2.96))</f>
        <v>7.5117071566069322</v>
      </c>
    </row>
    <row r="2430" spans="1:37" ht="12.75" customHeight="1">
      <c r="A2430" s="12">
        <v>181</v>
      </c>
      <c r="B2430" s="4">
        <v>10</v>
      </c>
      <c r="C2430" s="4">
        <v>2</v>
      </c>
      <c r="D2430" s="5">
        <v>39504</v>
      </c>
      <c r="E2430" s="6" t="s">
        <v>73</v>
      </c>
      <c r="F2430" s="4" t="s">
        <v>74</v>
      </c>
      <c r="G2430" s="4" t="s">
        <v>74</v>
      </c>
      <c r="H2430" s="4" t="s">
        <v>75</v>
      </c>
      <c r="I2430" s="12" t="s">
        <v>93</v>
      </c>
      <c r="J2430" s="4" t="s">
        <v>41</v>
      </c>
      <c r="K2430" s="4">
        <v>14</v>
      </c>
      <c r="L2430" s="4" t="str">
        <f t="shared" si="148"/>
        <v>10-15</v>
      </c>
      <c r="M2430" s="4" t="s">
        <v>94</v>
      </c>
      <c r="N2430" s="12">
        <v>18</v>
      </c>
      <c r="O2430" s="12" t="s">
        <v>47</v>
      </c>
      <c r="P2430" s="12" t="s">
        <v>48</v>
      </c>
      <c r="Q2430" s="7">
        <v>1</v>
      </c>
      <c r="AE2430" s="4">
        <f t="shared" si="149"/>
        <v>2.5</v>
      </c>
      <c r="AF2430" s="8">
        <f t="shared" si="150"/>
        <v>1</v>
      </c>
      <c r="AG2430" s="8">
        <v>0.42</v>
      </c>
      <c r="AH2430" s="4">
        <f t="shared" si="151"/>
        <v>2.5000000000000001E-2</v>
      </c>
      <c r="AI2430" s="4">
        <f t="shared" si="151"/>
        <v>1.0499999999999999E-2</v>
      </c>
      <c r="AK2430" s="10">
        <f>Q2430*(0.0251*(2.5^3.076))+R2430*(0.0251*(7.5^3.076))+S2430*(0.0251*(15^3.076))</f>
        <v>0.42047210410157781</v>
      </c>
    </row>
    <row r="2431" spans="1:37" ht="12.75" customHeight="1">
      <c r="A2431" s="12">
        <v>181</v>
      </c>
      <c r="B2431" s="4">
        <v>10</v>
      </c>
      <c r="C2431" s="4">
        <v>2</v>
      </c>
      <c r="D2431" s="5">
        <v>39504</v>
      </c>
      <c r="E2431" s="6" t="s">
        <v>73</v>
      </c>
      <c r="F2431" s="4" t="s">
        <v>74</v>
      </c>
      <c r="G2431" s="4" t="s">
        <v>74</v>
      </c>
      <c r="H2431" s="4" t="s">
        <v>75</v>
      </c>
      <c r="I2431" s="12" t="s">
        <v>93</v>
      </c>
      <c r="J2431" s="4" t="s">
        <v>41</v>
      </c>
      <c r="K2431" s="4">
        <v>14</v>
      </c>
      <c r="L2431" s="4" t="str">
        <f t="shared" si="148"/>
        <v>10-15</v>
      </c>
      <c r="M2431" s="4" t="s">
        <v>94</v>
      </c>
      <c r="N2431" s="12">
        <v>19</v>
      </c>
      <c r="O2431" s="12" t="s">
        <v>59</v>
      </c>
      <c r="P2431" s="6" t="s">
        <v>46</v>
      </c>
      <c r="S2431" s="7">
        <v>1</v>
      </c>
      <c r="AE2431" s="4">
        <f t="shared" si="149"/>
        <v>15</v>
      </c>
      <c r="AF2431" s="8">
        <f t="shared" si="150"/>
        <v>1</v>
      </c>
      <c r="AG2431" s="8">
        <v>37.94</v>
      </c>
      <c r="AH2431" s="4">
        <f t="shared" si="151"/>
        <v>2.5000000000000001E-2</v>
      </c>
      <c r="AI2431" s="4">
        <f t="shared" si="151"/>
        <v>0.9484999999999999</v>
      </c>
      <c r="AK2431" s="10">
        <f>Q2431*(0.0093*(2.5^3.07))+R2431*(0.0093*(7.5^3.07))+S2431*(0.0093*(15^3.07))+T2431*(0.0126*(25^3.0673))</f>
        <v>37.938758397924737</v>
      </c>
    </row>
    <row r="2432" spans="1:37" ht="12.75" customHeight="1">
      <c r="A2432" s="12">
        <v>181</v>
      </c>
      <c r="B2432" s="4">
        <v>10</v>
      </c>
      <c r="C2432" s="4">
        <v>2</v>
      </c>
      <c r="D2432" s="5">
        <v>39504</v>
      </c>
      <c r="E2432" s="6" t="s">
        <v>73</v>
      </c>
      <c r="F2432" s="4" t="s">
        <v>74</v>
      </c>
      <c r="G2432" s="4" t="s">
        <v>74</v>
      </c>
      <c r="H2432" s="4" t="s">
        <v>75</v>
      </c>
      <c r="I2432" s="12" t="s">
        <v>93</v>
      </c>
      <c r="J2432" s="4" t="s">
        <v>41</v>
      </c>
      <c r="K2432" s="4">
        <v>14</v>
      </c>
      <c r="L2432" s="4" t="str">
        <f t="shared" si="148"/>
        <v>10-15</v>
      </c>
      <c r="M2432" s="4" t="s">
        <v>94</v>
      </c>
      <c r="N2432" s="12">
        <v>20</v>
      </c>
      <c r="O2432" s="12" t="s">
        <v>79</v>
      </c>
      <c r="P2432" s="12" t="s">
        <v>54</v>
      </c>
      <c r="T2432" s="7">
        <v>2</v>
      </c>
      <c r="AE2432" s="4">
        <f t="shared" si="149"/>
        <v>25</v>
      </c>
      <c r="AF2432" s="8">
        <f t="shared" si="150"/>
        <v>2</v>
      </c>
      <c r="AG2432" s="8">
        <v>635.73</v>
      </c>
      <c r="AH2432" s="4">
        <f t="shared" si="151"/>
        <v>0.05</v>
      </c>
      <c r="AI2432" s="4">
        <f t="shared" si="151"/>
        <v>15.89325</v>
      </c>
      <c r="AK2432" s="10">
        <f>Q2432*(0.024*(2.5^2.93))+R2432*(0.024*(7.5^2.93))+S2432*(0.0225*((15/1.03416)^3))+T2432*(0.0225*((25/1.03416)^3))+U2432*(0.0225*((35/1.03416)^3))</f>
        <v>635.72506135801109</v>
      </c>
    </row>
    <row r="2433" spans="1:37" ht="12.75" customHeight="1">
      <c r="A2433" s="12">
        <v>181</v>
      </c>
      <c r="B2433" s="4">
        <v>10</v>
      </c>
      <c r="C2433" s="4">
        <v>2</v>
      </c>
      <c r="D2433" s="5">
        <v>39504</v>
      </c>
      <c r="E2433" s="6" t="s">
        <v>73</v>
      </c>
      <c r="F2433" s="4" t="s">
        <v>74</v>
      </c>
      <c r="G2433" s="4" t="s">
        <v>74</v>
      </c>
      <c r="H2433" s="4" t="s">
        <v>75</v>
      </c>
      <c r="I2433" s="12" t="s">
        <v>93</v>
      </c>
      <c r="J2433" s="4" t="s">
        <v>41</v>
      </c>
      <c r="K2433" s="4">
        <v>14</v>
      </c>
      <c r="L2433" s="4" t="str">
        <f t="shared" si="148"/>
        <v>10-15</v>
      </c>
      <c r="M2433" s="4" t="s">
        <v>94</v>
      </c>
      <c r="N2433" s="12">
        <v>21</v>
      </c>
      <c r="O2433" s="12" t="s">
        <v>66</v>
      </c>
      <c r="P2433" s="12" t="s">
        <v>46</v>
      </c>
      <c r="Q2433" s="7">
        <v>1</v>
      </c>
      <c r="AE2433" s="4">
        <f t="shared" si="149"/>
        <v>2.5</v>
      </c>
      <c r="AF2433" s="8">
        <f t="shared" si="150"/>
        <v>1</v>
      </c>
      <c r="AG2433" s="8">
        <v>0.28000000000000003</v>
      </c>
      <c r="AH2433" s="4">
        <f t="shared" si="151"/>
        <v>2.5000000000000001E-2</v>
      </c>
      <c r="AI2433" s="4">
        <f t="shared" si="151"/>
        <v>7.000000000000001E-3</v>
      </c>
      <c r="AJ2433" s="13"/>
      <c r="AK2433" s="10">
        <f>Q2433*(0.0213*(2.5^2.8235))+R2433*(0.0213*(7.5^2.8235))</f>
        <v>0.28311522044385118</v>
      </c>
    </row>
    <row r="2434" spans="1:37" ht="12.75" customHeight="1">
      <c r="A2434" s="12">
        <v>181</v>
      </c>
      <c r="B2434" s="4">
        <v>10</v>
      </c>
      <c r="C2434" s="4">
        <v>2</v>
      </c>
      <c r="D2434" s="5">
        <v>39504</v>
      </c>
      <c r="E2434" s="6" t="s">
        <v>73</v>
      </c>
      <c r="F2434" s="4" t="s">
        <v>74</v>
      </c>
      <c r="G2434" s="4" t="s">
        <v>74</v>
      </c>
      <c r="H2434" s="4" t="s">
        <v>75</v>
      </c>
      <c r="I2434" s="12" t="s">
        <v>93</v>
      </c>
      <c r="J2434" s="4" t="s">
        <v>41</v>
      </c>
      <c r="K2434" s="4">
        <v>14</v>
      </c>
      <c r="L2434" s="4" t="str">
        <f t="shared" ref="L2434:L2497" si="152">IF(K2434&lt;=5,"0-5",IF(K2434&lt;=10,"5-10",IF(K2434&lt;=15,"10-15",IF(K2434&lt;=20,"15-20",IF(K2434&lt;=25,"20-25",IF(K2434&lt;=30,"25-30",IF(K2434&lt;=35,"30-35","35-40")))))))</f>
        <v>10-15</v>
      </c>
      <c r="M2434" s="4" t="s">
        <v>94</v>
      </c>
      <c r="N2434" s="12">
        <v>22</v>
      </c>
      <c r="O2434" s="12" t="s">
        <v>71</v>
      </c>
      <c r="P2434" s="6" t="s">
        <v>46</v>
      </c>
      <c r="Q2434" s="7">
        <v>1</v>
      </c>
      <c r="AE2434" s="4">
        <f t="shared" ref="AE2434:AE2497" si="153">ROUND(((Q2434*2.5)+(R2434*7.5)+(S2434*15)+(T2434*25)+(U2434*35)+(V2434*45)+(W2434*55)+(X2434*65)+(Y2434*75)+(Z2434*85)+(AA2434*95)+(AB2434*105)+(AC2434*115)+(AD2434*195))/(SUM(Q2434:AD2434)),1)</f>
        <v>2.5</v>
      </c>
      <c r="AF2434" s="8">
        <f t="shared" ref="AF2434:AF2497" si="154">SUM(Q2434:AD2434)</f>
        <v>1</v>
      </c>
      <c r="AG2434" s="8">
        <v>0.14000000000000001</v>
      </c>
      <c r="AH2434" s="4">
        <f t="shared" ref="AH2434:AI2497" si="155">AF2434/40</f>
        <v>2.5000000000000001E-2</v>
      </c>
      <c r="AI2434" s="4">
        <f t="shared" si="155"/>
        <v>3.5000000000000005E-3</v>
      </c>
      <c r="AK2434" s="10">
        <f>Q2434*(0.0089*(2.5^3))+R2434*(0.0089*(7.5^3))</f>
        <v>0.13906250000000001</v>
      </c>
    </row>
    <row r="2435" spans="1:37" s="13" customFormat="1" ht="12.75" customHeight="1">
      <c r="A2435" s="12">
        <v>182</v>
      </c>
      <c r="B2435" s="4">
        <v>10</v>
      </c>
      <c r="C2435" s="4">
        <v>2</v>
      </c>
      <c r="D2435" s="5">
        <v>39504</v>
      </c>
      <c r="E2435" s="6" t="s">
        <v>73</v>
      </c>
      <c r="F2435" s="4" t="s">
        <v>74</v>
      </c>
      <c r="G2435" s="4" t="s">
        <v>74</v>
      </c>
      <c r="H2435" s="4" t="s">
        <v>75</v>
      </c>
      <c r="I2435" s="12" t="s">
        <v>93</v>
      </c>
      <c r="J2435" s="4" t="s">
        <v>41</v>
      </c>
      <c r="K2435" s="4">
        <v>8</v>
      </c>
      <c r="L2435" s="4" t="str">
        <f t="shared" si="152"/>
        <v>5-10</v>
      </c>
      <c r="M2435" s="4" t="s">
        <v>94</v>
      </c>
      <c r="N2435" s="12">
        <v>1</v>
      </c>
      <c r="O2435" s="12" t="s">
        <v>58</v>
      </c>
      <c r="P2435" s="12" t="s">
        <v>46</v>
      </c>
      <c r="Q2435" s="7"/>
      <c r="R2435" s="7"/>
      <c r="S2435" s="7">
        <v>7</v>
      </c>
      <c r="T2435" s="7">
        <v>2</v>
      </c>
      <c r="U2435" s="7"/>
      <c r="V2435" s="7"/>
      <c r="W2435" s="7"/>
      <c r="X2435" s="7"/>
      <c r="Y2435" s="7"/>
      <c r="Z2435" s="7"/>
      <c r="AA2435" s="7"/>
      <c r="AB2435" s="7"/>
      <c r="AC2435" s="7"/>
      <c r="AD2435" s="7"/>
      <c r="AE2435" s="4">
        <f t="shared" si="153"/>
        <v>17.2</v>
      </c>
      <c r="AF2435" s="8">
        <f t="shared" si="154"/>
        <v>9</v>
      </c>
      <c r="AG2435" s="8">
        <v>733.87</v>
      </c>
      <c r="AH2435" s="4">
        <f t="shared" si="155"/>
        <v>0.22500000000000001</v>
      </c>
      <c r="AI2435" s="4">
        <f t="shared" si="155"/>
        <v>18.34675</v>
      </c>
      <c r="AK2435" s="10">
        <f>Q2435*(0.0145*((2.5/1.08175)^3.053))+R2435*(0.0145*((7.5/1.08175)^3.053))+S2435*(0.0145*((15/1.08175)^3.053))+T2435*(0.0145*((25/1.08175)^3.053))+U2435*(0.0145*((35/1.08175)^3.053))+V2435*(0.0145*((45/1.08175)^3.053))+W2435*(0.0145*((55/1.08175)^3.053))</f>
        <v>733.87281183675532</v>
      </c>
    </row>
    <row r="2436" spans="1:37" ht="12.75" customHeight="1">
      <c r="A2436" s="12">
        <v>182</v>
      </c>
      <c r="B2436" s="4">
        <v>10</v>
      </c>
      <c r="C2436" s="4">
        <v>2</v>
      </c>
      <c r="D2436" s="5">
        <v>39504</v>
      </c>
      <c r="E2436" s="6" t="s">
        <v>73</v>
      </c>
      <c r="F2436" s="4" t="s">
        <v>74</v>
      </c>
      <c r="G2436" s="4" t="s">
        <v>74</v>
      </c>
      <c r="H2436" s="4" t="s">
        <v>75</v>
      </c>
      <c r="I2436" s="12" t="s">
        <v>93</v>
      </c>
      <c r="J2436" s="4" t="s">
        <v>41</v>
      </c>
      <c r="K2436" s="4">
        <v>8</v>
      </c>
      <c r="L2436" s="4" t="str">
        <f t="shared" si="152"/>
        <v>5-10</v>
      </c>
      <c r="M2436" s="4" t="s">
        <v>94</v>
      </c>
      <c r="N2436" s="12">
        <v>2</v>
      </c>
      <c r="O2436" s="12" t="s">
        <v>89</v>
      </c>
      <c r="P2436" s="4" t="s">
        <v>56</v>
      </c>
      <c r="S2436" s="7">
        <v>11</v>
      </c>
      <c r="AE2436" s="4">
        <f t="shared" si="153"/>
        <v>15</v>
      </c>
      <c r="AF2436" s="8">
        <f t="shared" si="154"/>
        <v>11</v>
      </c>
      <c r="AG2436" s="8">
        <v>792.09</v>
      </c>
      <c r="AH2436" s="4">
        <f t="shared" si="155"/>
        <v>0.27500000000000002</v>
      </c>
      <c r="AI2436" s="4">
        <f t="shared" si="155"/>
        <v>19.802250000000001</v>
      </c>
      <c r="AK2436" s="10">
        <f>R2436*(0.0246*(7.5^2.85))+S2436*(0.0227*((15/1.13204)^3.12))+T2436*(0.0227*((25/1.13204)^3.12))</f>
        <v>792.09001718979289</v>
      </c>
    </row>
    <row r="2437" spans="1:37" ht="12.75" customHeight="1">
      <c r="A2437" s="12">
        <v>182</v>
      </c>
      <c r="B2437" s="4">
        <v>10</v>
      </c>
      <c r="C2437" s="4">
        <v>2</v>
      </c>
      <c r="D2437" s="5">
        <v>39504</v>
      </c>
      <c r="E2437" s="6" t="s">
        <v>73</v>
      </c>
      <c r="F2437" s="4" t="s">
        <v>74</v>
      </c>
      <c r="G2437" s="4" t="s">
        <v>74</v>
      </c>
      <c r="H2437" s="4" t="s">
        <v>75</v>
      </c>
      <c r="I2437" s="12" t="s">
        <v>93</v>
      </c>
      <c r="J2437" s="4" t="s">
        <v>41</v>
      </c>
      <c r="K2437" s="4">
        <v>8</v>
      </c>
      <c r="L2437" s="4" t="str">
        <f t="shared" si="152"/>
        <v>5-10</v>
      </c>
      <c r="M2437" s="4" t="s">
        <v>94</v>
      </c>
      <c r="N2437" s="12">
        <v>3</v>
      </c>
      <c r="O2437" s="12" t="s">
        <v>79</v>
      </c>
      <c r="P2437" s="12" t="s">
        <v>54</v>
      </c>
      <c r="T2437" s="7">
        <v>1</v>
      </c>
      <c r="AE2437" s="4">
        <f t="shared" si="153"/>
        <v>25</v>
      </c>
      <c r="AF2437" s="8">
        <f t="shared" si="154"/>
        <v>1</v>
      </c>
      <c r="AG2437" s="8">
        <v>317.86</v>
      </c>
      <c r="AH2437" s="4">
        <f t="shared" si="155"/>
        <v>2.5000000000000001E-2</v>
      </c>
      <c r="AI2437" s="4">
        <f t="shared" si="155"/>
        <v>7.9465000000000003</v>
      </c>
      <c r="AK2437" s="10">
        <f>Q2437*(0.024*(2.5^2.93))+R2437*(0.024*(7.5^2.93))+S2437*(0.0225*((15/1.03416)^3))+T2437*(0.0225*((25/1.03416)^3))+U2437*(0.0225*((35/1.03416)^3))</f>
        <v>317.86253067900554</v>
      </c>
    </row>
    <row r="2438" spans="1:37" ht="12.75" customHeight="1">
      <c r="A2438" s="12">
        <v>182</v>
      </c>
      <c r="B2438" s="4">
        <v>10</v>
      </c>
      <c r="C2438" s="4">
        <v>2</v>
      </c>
      <c r="D2438" s="5">
        <v>39504</v>
      </c>
      <c r="E2438" s="6" t="s">
        <v>73</v>
      </c>
      <c r="F2438" s="4" t="s">
        <v>74</v>
      </c>
      <c r="G2438" s="4" t="s">
        <v>74</v>
      </c>
      <c r="H2438" s="4" t="s">
        <v>75</v>
      </c>
      <c r="I2438" s="12" t="s">
        <v>93</v>
      </c>
      <c r="J2438" s="4" t="s">
        <v>41</v>
      </c>
      <c r="K2438" s="4">
        <v>8</v>
      </c>
      <c r="L2438" s="4" t="str">
        <f t="shared" si="152"/>
        <v>5-10</v>
      </c>
      <c r="M2438" s="4" t="s">
        <v>94</v>
      </c>
      <c r="N2438" s="12">
        <v>4</v>
      </c>
      <c r="O2438" s="12" t="s">
        <v>96</v>
      </c>
      <c r="P2438" s="6" t="s">
        <v>84</v>
      </c>
      <c r="R2438" s="7">
        <v>2</v>
      </c>
      <c r="AE2438" s="4">
        <f t="shared" si="153"/>
        <v>7.5</v>
      </c>
      <c r="AF2438" s="8">
        <f t="shared" si="154"/>
        <v>2</v>
      </c>
      <c r="AG2438" s="8">
        <v>15.02</v>
      </c>
      <c r="AH2438" s="4">
        <f t="shared" si="155"/>
        <v>0.05</v>
      </c>
      <c r="AI2438" s="4">
        <f t="shared" si="155"/>
        <v>0.3755</v>
      </c>
      <c r="AK2438" s="10">
        <f>Q2438*(0.0193*(2.5^2.96))+R2438*(0.0193*(7.5^2.96))+S2438*(0.0193*(15^2.96))</f>
        <v>15.023414313213864</v>
      </c>
    </row>
    <row r="2439" spans="1:37" s="13" customFormat="1" ht="12.75" customHeight="1">
      <c r="A2439" s="12">
        <v>182</v>
      </c>
      <c r="B2439" s="4">
        <v>10</v>
      </c>
      <c r="C2439" s="4">
        <v>2</v>
      </c>
      <c r="D2439" s="5">
        <v>39504</v>
      </c>
      <c r="E2439" s="6" t="s">
        <v>73</v>
      </c>
      <c r="F2439" s="4" t="s">
        <v>74</v>
      </c>
      <c r="G2439" s="4" t="s">
        <v>74</v>
      </c>
      <c r="H2439" s="4" t="s">
        <v>75</v>
      </c>
      <c r="I2439" s="12" t="s">
        <v>93</v>
      </c>
      <c r="J2439" s="4" t="s">
        <v>41</v>
      </c>
      <c r="K2439" s="4">
        <v>8</v>
      </c>
      <c r="L2439" s="4" t="str">
        <f t="shared" si="152"/>
        <v>5-10</v>
      </c>
      <c r="M2439" s="4" t="s">
        <v>94</v>
      </c>
      <c r="N2439" s="12">
        <v>5</v>
      </c>
      <c r="O2439" s="12" t="s">
        <v>95</v>
      </c>
      <c r="P2439" s="6" t="s">
        <v>56</v>
      </c>
      <c r="Q2439" s="7"/>
      <c r="R2439" s="7"/>
      <c r="S2439" s="7"/>
      <c r="T2439" s="7">
        <v>40</v>
      </c>
      <c r="U2439" s="7"/>
      <c r="V2439" s="7"/>
      <c r="W2439" s="7"/>
      <c r="X2439" s="7"/>
      <c r="Y2439" s="7"/>
      <c r="Z2439" s="7"/>
      <c r="AA2439" s="7"/>
      <c r="AB2439" s="7"/>
      <c r="AC2439" s="7"/>
      <c r="AD2439" s="7"/>
      <c r="AE2439" s="4">
        <f t="shared" si="153"/>
        <v>25</v>
      </c>
      <c r="AF2439" s="8">
        <f t="shared" si="154"/>
        <v>40</v>
      </c>
      <c r="AG2439" s="8">
        <v>12385.93</v>
      </c>
      <c r="AH2439" s="4">
        <f t="shared" si="155"/>
        <v>1</v>
      </c>
      <c r="AI2439" s="4">
        <f t="shared" si="155"/>
        <v>309.64825000000002</v>
      </c>
      <c r="AJ2439" s="4"/>
      <c r="AK2439" s="10">
        <f>S2439*(0.0204*(15^2.991))+T2439*(0.0204*(25^2.991))+U2439*(0.0204*(35^2.991))</f>
        <v>12385.93295061111</v>
      </c>
    </row>
    <row r="2440" spans="1:37" ht="12.75" customHeight="1">
      <c r="A2440" s="12">
        <v>182</v>
      </c>
      <c r="B2440" s="4">
        <v>10</v>
      </c>
      <c r="C2440" s="4">
        <v>2</v>
      </c>
      <c r="D2440" s="5">
        <v>39504</v>
      </c>
      <c r="E2440" s="6" t="s">
        <v>73</v>
      </c>
      <c r="F2440" s="4" t="s">
        <v>74</v>
      </c>
      <c r="G2440" s="4" t="s">
        <v>74</v>
      </c>
      <c r="H2440" s="4" t="s">
        <v>75</v>
      </c>
      <c r="I2440" s="12" t="s">
        <v>93</v>
      </c>
      <c r="J2440" s="4" t="s">
        <v>41</v>
      </c>
      <c r="K2440" s="4">
        <v>8</v>
      </c>
      <c r="L2440" s="4" t="str">
        <f t="shared" si="152"/>
        <v>5-10</v>
      </c>
      <c r="M2440" s="4" t="s">
        <v>94</v>
      </c>
      <c r="N2440" s="12">
        <v>6</v>
      </c>
      <c r="O2440" s="12" t="s">
        <v>53</v>
      </c>
      <c r="P2440" s="12" t="s">
        <v>54</v>
      </c>
      <c r="S2440" s="7">
        <v>19</v>
      </c>
      <c r="AE2440" s="4">
        <f t="shared" si="153"/>
        <v>15</v>
      </c>
      <c r="AF2440" s="8">
        <f t="shared" si="154"/>
        <v>19</v>
      </c>
      <c r="AG2440" s="8">
        <v>1065.1099999999999</v>
      </c>
      <c r="AH2440" s="4">
        <f t="shared" si="155"/>
        <v>0.47499999999999998</v>
      </c>
      <c r="AI2440" s="4">
        <f t="shared" si="155"/>
        <v>26.627749999999999</v>
      </c>
      <c r="AK2440" s="10">
        <f>Q2440*(0.026*(2.5^2.87))+R2440*(0.026*(7.5^2.87))+S2440*(0.0236*((15/1.1)^2.975))+T2440*(0.0236*((25/1.1)^2.975))+U2440*(0.0236*((35/1.1)^2.975))</f>
        <v>1065.1085262959141</v>
      </c>
    </row>
    <row r="2441" spans="1:37" ht="12.75" customHeight="1">
      <c r="A2441" s="12">
        <v>182</v>
      </c>
      <c r="B2441" s="4">
        <v>10</v>
      </c>
      <c r="C2441" s="4">
        <v>2</v>
      </c>
      <c r="D2441" s="5">
        <v>39504</v>
      </c>
      <c r="E2441" s="6" t="s">
        <v>73</v>
      </c>
      <c r="F2441" s="4" t="s">
        <v>74</v>
      </c>
      <c r="G2441" s="4" t="s">
        <v>74</v>
      </c>
      <c r="H2441" s="4" t="s">
        <v>75</v>
      </c>
      <c r="I2441" s="12" t="s">
        <v>93</v>
      </c>
      <c r="J2441" s="4" t="s">
        <v>41</v>
      </c>
      <c r="K2441" s="4">
        <v>8</v>
      </c>
      <c r="L2441" s="4" t="str">
        <f t="shared" si="152"/>
        <v>5-10</v>
      </c>
      <c r="M2441" s="4" t="s">
        <v>94</v>
      </c>
      <c r="N2441" s="12">
        <v>7</v>
      </c>
      <c r="O2441" s="4" t="s">
        <v>52</v>
      </c>
      <c r="P2441" s="6" t="s">
        <v>46</v>
      </c>
      <c r="T2441" s="7">
        <v>200</v>
      </c>
      <c r="AE2441" s="4">
        <f t="shared" si="153"/>
        <v>25</v>
      </c>
      <c r="AF2441" s="8">
        <f t="shared" si="154"/>
        <v>200</v>
      </c>
      <c r="AG2441" s="8">
        <v>30591.11</v>
      </c>
      <c r="AH2441" s="4">
        <f t="shared" si="155"/>
        <v>5</v>
      </c>
      <c r="AI2441" s="4">
        <f t="shared" si="155"/>
        <v>764.77774999999997</v>
      </c>
      <c r="AK2441" s="10">
        <f>Q2441*(0.01*(((2.5-1.82)/1.15)^3.208))+R2441*(0.01*(((7.5-1.82)/1.15)^3.208))+S2441*(0.01*(((15-1.82)/1.15)^3.208))+T2441*(0.01*(((25-1.82)/1.15)^3.208))</f>
        <v>30591.108366011344</v>
      </c>
    </row>
    <row r="2442" spans="1:37" ht="12.75" customHeight="1">
      <c r="A2442" s="12">
        <v>182</v>
      </c>
      <c r="B2442" s="4">
        <v>10</v>
      </c>
      <c r="C2442" s="4">
        <v>2</v>
      </c>
      <c r="D2442" s="5">
        <v>39504</v>
      </c>
      <c r="E2442" s="6" t="s">
        <v>73</v>
      </c>
      <c r="F2442" s="4" t="s">
        <v>74</v>
      </c>
      <c r="G2442" s="4" t="s">
        <v>74</v>
      </c>
      <c r="H2442" s="4" t="s">
        <v>75</v>
      </c>
      <c r="I2442" s="12" t="s">
        <v>93</v>
      </c>
      <c r="J2442" s="4" t="s">
        <v>41</v>
      </c>
      <c r="K2442" s="4">
        <v>8</v>
      </c>
      <c r="L2442" s="4" t="str">
        <f t="shared" si="152"/>
        <v>5-10</v>
      </c>
      <c r="M2442" s="4" t="s">
        <v>94</v>
      </c>
      <c r="N2442" s="12">
        <v>8</v>
      </c>
      <c r="O2442" s="12" t="s">
        <v>77</v>
      </c>
      <c r="P2442" s="6" t="s">
        <v>48</v>
      </c>
      <c r="S2442" s="7">
        <v>2</v>
      </c>
      <c r="AE2442" s="4">
        <f t="shared" si="153"/>
        <v>15</v>
      </c>
      <c r="AF2442" s="8">
        <f t="shared" si="154"/>
        <v>2</v>
      </c>
      <c r="AG2442" s="8">
        <v>196.67</v>
      </c>
      <c r="AH2442" s="4">
        <f t="shared" si="155"/>
        <v>0.05</v>
      </c>
      <c r="AI2442" s="4">
        <f t="shared" si="155"/>
        <v>4.9167499999999995</v>
      </c>
      <c r="AJ2442" s="13"/>
      <c r="AK2442" s="10">
        <f>R2442*(0.0428*(7.5^2.858))+S2442*(0.0428*(15^2.858))+T2442*(0.0428*(25^2.858))+U2442*(0.0428*(35^2.858))</f>
        <v>196.67202210743989</v>
      </c>
    </row>
    <row r="2443" spans="1:37" ht="12.75" customHeight="1">
      <c r="A2443" s="12">
        <v>182</v>
      </c>
      <c r="B2443" s="4">
        <v>10</v>
      </c>
      <c r="C2443" s="4">
        <v>2</v>
      </c>
      <c r="D2443" s="5">
        <v>39504</v>
      </c>
      <c r="E2443" s="6" t="s">
        <v>73</v>
      </c>
      <c r="F2443" s="4" t="s">
        <v>74</v>
      </c>
      <c r="G2443" s="4" t="s">
        <v>74</v>
      </c>
      <c r="H2443" s="4" t="s">
        <v>75</v>
      </c>
      <c r="I2443" s="12" t="s">
        <v>93</v>
      </c>
      <c r="J2443" s="4" t="s">
        <v>41</v>
      </c>
      <c r="K2443" s="4">
        <v>8</v>
      </c>
      <c r="L2443" s="4" t="str">
        <f t="shared" si="152"/>
        <v>5-10</v>
      </c>
      <c r="M2443" s="4" t="s">
        <v>94</v>
      </c>
      <c r="N2443" s="12">
        <v>9</v>
      </c>
      <c r="O2443" s="12" t="s">
        <v>51</v>
      </c>
      <c r="P2443" s="6" t="s">
        <v>48</v>
      </c>
      <c r="S2443" s="7">
        <v>1</v>
      </c>
      <c r="U2443" s="7">
        <v>1</v>
      </c>
      <c r="AE2443" s="4">
        <f t="shared" si="153"/>
        <v>25</v>
      </c>
      <c r="AF2443" s="8">
        <f t="shared" si="154"/>
        <v>2</v>
      </c>
      <c r="AG2443" s="8">
        <v>1099.33</v>
      </c>
      <c r="AH2443" s="4">
        <f t="shared" si="155"/>
        <v>0.05</v>
      </c>
      <c r="AI2443" s="4">
        <f t="shared" si="155"/>
        <v>27.483249999999998</v>
      </c>
      <c r="AK2443" s="10">
        <f>Q2443*(0.0337*(2.5^2.9))+R2443*(0.0337*(7.5^2.9))+S2443*(0.0337*(15^2.9))+T2443*(0.0337*(25^2.9))+U2443*(0.0337*(35^2.9))</f>
        <v>1099.3300748115473</v>
      </c>
    </row>
    <row r="2444" spans="1:37" ht="12.75" customHeight="1">
      <c r="A2444" s="12">
        <v>182</v>
      </c>
      <c r="B2444" s="4">
        <v>10</v>
      </c>
      <c r="C2444" s="4">
        <v>2</v>
      </c>
      <c r="D2444" s="5">
        <v>39504</v>
      </c>
      <c r="E2444" s="6" t="s">
        <v>73</v>
      </c>
      <c r="F2444" s="4" t="s">
        <v>74</v>
      </c>
      <c r="G2444" s="4" t="s">
        <v>74</v>
      </c>
      <c r="H2444" s="4" t="s">
        <v>75</v>
      </c>
      <c r="I2444" s="12" t="s">
        <v>93</v>
      </c>
      <c r="J2444" s="4" t="s">
        <v>41</v>
      </c>
      <c r="K2444" s="4">
        <v>8</v>
      </c>
      <c r="L2444" s="4" t="str">
        <f t="shared" si="152"/>
        <v>5-10</v>
      </c>
      <c r="M2444" s="4" t="s">
        <v>94</v>
      </c>
      <c r="N2444" s="12">
        <v>10</v>
      </c>
      <c r="O2444" s="12" t="s">
        <v>100</v>
      </c>
      <c r="P2444" s="12" t="s">
        <v>44</v>
      </c>
      <c r="U2444" s="7">
        <v>1</v>
      </c>
      <c r="AE2444" s="4">
        <f t="shared" si="153"/>
        <v>35</v>
      </c>
      <c r="AF2444" s="8">
        <f t="shared" si="154"/>
        <v>1</v>
      </c>
      <c r="AG2444" s="8">
        <v>126.25</v>
      </c>
      <c r="AH2444" s="4">
        <f t="shared" si="155"/>
        <v>2.5000000000000001E-2</v>
      </c>
      <c r="AI2444" s="4">
        <f t="shared" si="155"/>
        <v>3.15625</v>
      </c>
      <c r="AK2444" s="10">
        <f>R2444*(0.0009*(7.5^3.3334))+T2444*(0.0009*(25^3.3334))+U2444*(0.0009*(35^3.3334))+V2444*(0.0009*(45^3.3334))+W2444*(0.0009*(55^3.3334))+X2444*(0.0009*(65^3.3334))+Y2444*(0.0009*(75^3.3334))</f>
        <v>126.25219239742502</v>
      </c>
    </row>
    <row r="2445" spans="1:37" ht="12.75" customHeight="1">
      <c r="A2445" s="12">
        <v>182</v>
      </c>
      <c r="B2445" s="4">
        <v>10</v>
      </c>
      <c r="C2445" s="4">
        <v>2</v>
      </c>
      <c r="D2445" s="5">
        <v>39504</v>
      </c>
      <c r="E2445" s="6" t="s">
        <v>73</v>
      </c>
      <c r="F2445" s="4" t="s">
        <v>74</v>
      </c>
      <c r="G2445" s="4" t="s">
        <v>74</v>
      </c>
      <c r="H2445" s="4" t="s">
        <v>75</v>
      </c>
      <c r="I2445" s="12" t="s">
        <v>93</v>
      </c>
      <c r="J2445" s="4" t="s">
        <v>41</v>
      </c>
      <c r="K2445" s="4">
        <v>8</v>
      </c>
      <c r="L2445" s="4" t="str">
        <f t="shared" si="152"/>
        <v>5-10</v>
      </c>
      <c r="M2445" s="4" t="s">
        <v>94</v>
      </c>
      <c r="N2445" s="12">
        <v>11</v>
      </c>
      <c r="O2445" s="12" t="s">
        <v>80</v>
      </c>
      <c r="P2445" s="12" t="s">
        <v>81</v>
      </c>
      <c r="S2445" s="15">
        <v>3</v>
      </c>
      <c r="AE2445" s="4">
        <f t="shared" si="153"/>
        <v>15</v>
      </c>
      <c r="AF2445" s="8">
        <f t="shared" si="154"/>
        <v>3</v>
      </c>
      <c r="AG2445" s="8">
        <v>183.28</v>
      </c>
      <c r="AH2445" s="4">
        <f t="shared" si="155"/>
        <v>7.4999999999999997E-2</v>
      </c>
      <c r="AI2445" s="4">
        <f t="shared" si="155"/>
        <v>4.5819999999999999</v>
      </c>
      <c r="AK2445" s="10">
        <f>Q2445*(0.0202*(2.5^2.9595))+R2445*(0.0202*(7.5^2.9595))+S2445*(0.0202*(15^2.9595))+T2445*(0.0202*(25^2.9595))</f>
        <v>183.27984349908598</v>
      </c>
    </row>
    <row r="2446" spans="1:37" ht="12.75" customHeight="1">
      <c r="A2446" s="12">
        <v>182</v>
      </c>
      <c r="B2446" s="4">
        <v>10</v>
      </c>
      <c r="C2446" s="4">
        <v>2</v>
      </c>
      <c r="D2446" s="5">
        <v>39504</v>
      </c>
      <c r="E2446" s="6" t="s">
        <v>73</v>
      </c>
      <c r="F2446" s="4" t="s">
        <v>74</v>
      </c>
      <c r="G2446" s="4" t="s">
        <v>74</v>
      </c>
      <c r="H2446" s="4" t="s">
        <v>75</v>
      </c>
      <c r="I2446" s="12" t="s">
        <v>93</v>
      </c>
      <c r="J2446" s="4" t="s">
        <v>41</v>
      </c>
      <c r="K2446" s="4">
        <v>8</v>
      </c>
      <c r="L2446" s="4" t="str">
        <f t="shared" si="152"/>
        <v>5-10</v>
      </c>
      <c r="M2446" s="4" t="s">
        <v>94</v>
      </c>
      <c r="N2446" s="12">
        <v>12</v>
      </c>
      <c r="O2446" s="12" t="s">
        <v>106</v>
      </c>
      <c r="P2446" s="6" t="s">
        <v>81</v>
      </c>
      <c r="U2446" s="7">
        <v>2</v>
      </c>
      <c r="AE2446" s="4">
        <f t="shared" si="153"/>
        <v>35</v>
      </c>
      <c r="AF2446" s="8">
        <f t="shared" si="154"/>
        <v>2</v>
      </c>
      <c r="AG2446" s="8">
        <v>2002.92</v>
      </c>
      <c r="AH2446" s="4">
        <f t="shared" si="155"/>
        <v>0.05</v>
      </c>
      <c r="AI2446" s="4">
        <f t="shared" si="155"/>
        <v>50.073</v>
      </c>
      <c r="AK2446" s="10">
        <f>R2446*(0.111*((7.5*0.813)^2.72))+S2446*(0.111*((15*0.813)^2.72))+T2446*(0.111*((25*0.813)^2.72))+U2446*(0.111*((35*0.813)^2.72))</f>
        <v>2002.9233939541277</v>
      </c>
    </row>
    <row r="2447" spans="1:37" ht="12.75" customHeight="1">
      <c r="A2447" s="12">
        <v>182</v>
      </c>
      <c r="B2447" s="4">
        <v>10</v>
      </c>
      <c r="C2447" s="4">
        <v>2</v>
      </c>
      <c r="D2447" s="5">
        <v>39504</v>
      </c>
      <c r="E2447" s="6" t="s">
        <v>73</v>
      </c>
      <c r="F2447" s="4" t="s">
        <v>74</v>
      </c>
      <c r="G2447" s="4" t="s">
        <v>74</v>
      </c>
      <c r="H2447" s="4" t="s">
        <v>75</v>
      </c>
      <c r="I2447" s="12" t="s">
        <v>93</v>
      </c>
      <c r="J2447" s="4" t="s">
        <v>41</v>
      </c>
      <c r="K2447" s="4">
        <v>8</v>
      </c>
      <c r="L2447" s="4" t="str">
        <f t="shared" si="152"/>
        <v>5-10</v>
      </c>
      <c r="M2447" s="4" t="s">
        <v>94</v>
      </c>
      <c r="N2447" s="12">
        <v>13</v>
      </c>
      <c r="O2447" s="12" t="s">
        <v>68</v>
      </c>
      <c r="P2447" s="6" t="s">
        <v>46</v>
      </c>
      <c r="U2447" s="15">
        <v>1</v>
      </c>
      <c r="AE2447" s="4">
        <f t="shared" si="153"/>
        <v>35</v>
      </c>
      <c r="AF2447" s="8">
        <f t="shared" si="154"/>
        <v>1</v>
      </c>
      <c r="AG2447" s="8">
        <v>443.79</v>
      </c>
      <c r="AH2447" s="4">
        <f t="shared" si="155"/>
        <v>2.5000000000000001E-2</v>
      </c>
      <c r="AI2447" s="4">
        <f t="shared" si="155"/>
        <v>11.094750000000001</v>
      </c>
      <c r="AK2447" s="10">
        <f>Q2447*(0.0208*((2.5/1.21)^3))+R2447*(0.0208*((7.5/1.21)^3))+S2447*(0.0208*((15/1.21)^3))+T2447*(0.0079*(25^3.076))+U2447*(0.0079*(35^3.076))</f>
        <v>443.79294680201997</v>
      </c>
    </row>
    <row r="2448" spans="1:37" ht="12.75" customHeight="1">
      <c r="A2448" s="12">
        <v>182</v>
      </c>
      <c r="B2448" s="4">
        <v>10</v>
      </c>
      <c r="C2448" s="4">
        <v>2</v>
      </c>
      <c r="D2448" s="5">
        <v>39504</v>
      </c>
      <c r="E2448" s="6" t="s">
        <v>73</v>
      </c>
      <c r="F2448" s="4" t="s">
        <v>74</v>
      </c>
      <c r="G2448" s="4" t="s">
        <v>74</v>
      </c>
      <c r="H2448" s="4" t="s">
        <v>75</v>
      </c>
      <c r="I2448" s="12" t="s">
        <v>93</v>
      </c>
      <c r="J2448" s="4" t="s">
        <v>41</v>
      </c>
      <c r="K2448" s="4">
        <v>8</v>
      </c>
      <c r="L2448" s="4" t="str">
        <f t="shared" si="152"/>
        <v>5-10</v>
      </c>
      <c r="M2448" s="4" t="s">
        <v>94</v>
      </c>
      <c r="N2448" s="12">
        <v>14</v>
      </c>
      <c r="O2448" s="12" t="s">
        <v>107</v>
      </c>
      <c r="P2448" s="6" t="s">
        <v>54</v>
      </c>
      <c r="U2448" s="7">
        <v>1</v>
      </c>
      <c r="AE2448" s="4">
        <f t="shared" si="153"/>
        <v>35</v>
      </c>
      <c r="AF2448" s="8">
        <f t="shared" si="154"/>
        <v>1</v>
      </c>
      <c r="AG2448" s="8">
        <v>759.68</v>
      </c>
      <c r="AH2448" s="4">
        <f t="shared" si="155"/>
        <v>2.5000000000000001E-2</v>
      </c>
      <c r="AI2448" s="4">
        <f t="shared" si="155"/>
        <v>18.991999999999997</v>
      </c>
      <c r="AK2448" s="10">
        <f>R2448*(0.0144*(7.5^3.1))+S2448*(0.0162*(15^3.0252))+T2448*(0.0162*(25^3.0252))+U2448*(0.0162*(35^3.0252))+V2448*(0.0162*(45^3.0252))</f>
        <v>759.67819720000477</v>
      </c>
    </row>
    <row r="2449" spans="1:41" s="13" customFormat="1" ht="12.75" customHeight="1">
      <c r="A2449" s="12">
        <v>182</v>
      </c>
      <c r="B2449" s="4">
        <v>10</v>
      </c>
      <c r="C2449" s="4">
        <v>2</v>
      </c>
      <c r="D2449" s="5">
        <v>39504</v>
      </c>
      <c r="E2449" s="6" t="s">
        <v>73</v>
      </c>
      <c r="F2449" s="4" t="s">
        <v>74</v>
      </c>
      <c r="G2449" s="4" t="s">
        <v>74</v>
      </c>
      <c r="H2449" s="4" t="s">
        <v>75</v>
      </c>
      <c r="I2449" s="12" t="s">
        <v>93</v>
      </c>
      <c r="J2449" s="4" t="s">
        <v>41</v>
      </c>
      <c r="K2449" s="4">
        <v>8</v>
      </c>
      <c r="L2449" s="4" t="str">
        <f t="shared" si="152"/>
        <v>5-10</v>
      </c>
      <c r="M2449" s="4" t="s">
        <v>94</v>
      </c>
      <c r="N2449" s="12">
        <v>15</v>
      </c>
      <c r="O2449" s="12" t="s">
        <v>85</v>
      </c>
      <c r="P2449" s="6" t="s">
        <v>46</v>
      </c>
      <c r="Q2449" s="7">
        <v>1</v>
      </c>
      <c r="R2449" s="7">
        <v>1</v>
      </c>
      <c r="S2449" s="7"/>
      <c r="T2449" s="7"/>
      <c r="U2449" s="7"/>
      <c r="V2449" s="7"/>
      <c r="W2449" s="7"/>
      <c r="X2449" s="7"/>
      <c r="Y2449" s="7"/>
      <c r="Z2449" s="7"/>
      <c r="AA2449" s="7"/>
      <c r="AB2449" s="7"/>
      <c r="AC2449" s="7"/>
      <c r="AD2449" s="7"/>
      <c r="AE2449" s="4">
        <f t="shared" si="153"/>
        <v>5</v>
      </c>
      <c r="AF2449" s="8">
        <f t="shared" si="154"/>
        <v>2</v>
      </c>
      <c r="AG2449" s="8">
        <v>3.98</v>
      </c>
      <c r="AH2449" s="4">
        <f t="shared" si="155"/>
        <v>0.05</v>
      </c>
      <c r="AI2449" s="4">
        <f t="shared" si="155"/>
        <v>9.9500000000000005E-2</v>
      </c>
      <c r="AJ2449" s="4"/>
      <c r="AK2449" s="10">
        <f>Q2449*(0.0091*(2.5^3))+R2449*(0.0091*(7.5^3))</f>
        <v>3.9812500000000002</v>
      </c>
      <c r="AL2449" s="4"/>
      <c r="AM2449" s="4"/>
      <c r="AN2449" s="4"/>
      <c r="AO2449" s="4"/>
    </row>
    <row r="2450" spans="1:41" ht="12.75" customHeight="1">
      <c r="A2450" s="12">
        <v>182</v>
      </c>
      <c r="B2450" s="4">
        <v>10</v>
      </c>
      <c r="C2450" s="4">
        <v>2</v>
      </c>
      <c r="D2450" s="5">
        <v>39504</v>
      </c>
      <c r="E2450" s="6" t="s">
        <v>73</v>
      </c>
      <c r="F2450" s="4" t="s">
        <v>74</v>
      </c>
      <c r="G2450" s="4" t="s">
        <v>74</v>
      </c>
      <c r="H2450" s="4" t="s">
        <v>75</v>
      </c>
      <c r="I2450" s="12" t="s">
        <v>93</v>
      </c>
      <c r="J2450" s="4" t="s">
        <v>41</v>
      </c>
      <c r="K2450" s="4">
        <v>8</v>
      </c>
      <c r="L2450" s="4" t="str">
        <f t="shared" si="152"/>
        <v>5-10</v>
      </c>
      <c r="M2450" s="4" t="s">
        <v>94</v>
      </c>
      <c r="N2450" s="12">
        <v>16</v>
      </c>
      <c r="O2450" s="12" t="s">
        <v>71</v>
      </c>
      <c r="P2450" s="6" t="s">
        <v>46</v>
      </c>
      <c r="Q2450" s="7">
        <v>9</v>
      </c>
      <c r="AE2450" s="4">
        <f t="shared" si="153"/>
        <v>2.5</v>
      </c>
      <c r="AF2450" s="8">
        <f t="shared" si="154"/>
        <v>9</v>
      </c>
      <c r="AG2450" s="8">
        <v>1.25</v>
      </c>
      <c r="AH2450" s="4">
        <f t="shared" si="155"/>
        <v>0.22500000000000001</v>
      </c>
      <c r="AI2450" s="4">
        <f t="shared" si="155"/>
        <v>3.125E-2</v>
      </c>
      <c r="AK2450" s="10">
        <f>Q2450*(0.0089*(2.5^3))+R2450*(0.0089*(7.5^3))</f>
        <v>1.2515625000000001</v>
      </c>
    </row>
    <row r="2451" spans="1:41" s="13" customFormat="1" ht="12.75" customHeight="1">
      <c r="A2451" s="12">
        <v>183</v>
      </c>
      <c r="B2451" s="4">
        <v>10</v>
      </c>
      <c r="C2451" s="4">
        <v>2</v>
      </c>
      <c r="D2451" s="5">
        <v>39504</v>
      </c>
      <c r="E2451" s="6" t="s">
        <v>73</v>
      </c>
      <c r="F2451" s="4" t="s">
        <v>74</v>
      </c>
      <c r="G2451" s="4" t="s">
        <v>74</v>
      </c>
      <c r="H2451" s="4" t="s">
        <v>75</v>
      </c>
      <c r="I2451" s="12" t="s">
        <v>151</v>
      </c>
      <c r="J2451" s="4" t="s">
        <v>41</v>
      </c>
      <c r="K2451" s="4">
        <v>3</v>
      </c>
      <c r="L2451" s="4" t="str">
        <f t="shared" si="152"/>
        <v>0-5</v>
      </c>
      <c r="M2451" s="4" t="s">
        <v>42</v>
      </c>
      <c r="N2451" s="12">
        <v>1</v>
      </c>
      <c r="O2451" s="12" t="s">
        <v>53</v>
      </c>
      <c r="P2451" s="12" t="s">
        <v>54</v>
      </c>
      <c r="Q2451" s="7"/>
      <c r="R2451" s="7"/>
      <c r="S2451" s="7">
        <v>24</v>
      </c>
      <c r="T2451" s="7">
        <v>1</v>
      </c>
      <c r="U2451" s="7"/>
      <c r="V2451" s="7"/>
      <c r="W2451" s="7"/>
      <c r="X2451" s="7"/>
      <c r="Y2451" s="7"/>
      <c r="Z2451" s="7"/>
      <c r="AA2451" s="7"/>
      <c r="AB2451" s="7"/>
      <c r="AC2451" s="7"/>
      <c r="AD2451" s="7"/>
      <c r="AE2451" s="4">
        <f t="shared" si="153"/>
        <v>15.4</v>
      </c>
      <c r="AF2451" s="8">
        <f t="shared" si="154"/>
        <v>25</v>
      </c>
      <c r="AG2451" s="8">
        <v>1601.64</v>
      </c>
      <c r="AH2451" s="4">
        <f t="shared" si="155"/>
        <v>0.625</v>
      </c>
      <c r="AI2451" s="4">
        <f t="shared" si="155"/>
        <v>40.041000000000004</v>
      </c>
      <c r="AJ2451" s="4"/>
      <c r="AK2451" s="10">
        <f>Q2451*(0.026*(2.5^2.87))+R2451*(0.026*(7.5^2.87))+S2451*(0.0236*((15/1.1)^2.975))+T2451*(0.0236*((25/1.1)^2.975))+U2451*(0.0236*((35/1.1)^2.975))</f>
        <v>1601.6363288896187</v>
      </c>
      <c r="AL2451" s="4"/>
      <c r="AM2451" s="4"/>
      <c r="AN2451" s="4"/>
      <c r="AO2451" s="4"/>
    </row>
    <row r="2452" spans="1:41" ht="12.75" customHeight="1">
      <c r="A2452" s="12">
        <v>183</v>
      </c>
      <c r="B2452" s="4">
        <v>10</v>
      </c>
      <c r="C2452" s="4">
        <v>2</v>
      </c>
      <c r="D2452" s="5">
        <v>39504</v>
      </c>
      <c r="E2452" s="6" t="s">
        <v>73</v>
      </c>
      <c r="F2452" s="4" t="s">
        <v>74</v>
      </c>
      <c r="G2452" s="4" t="s">
        <v>74</v>
      </c>
      <c r="H2452" s="4" t="s">
        <v>75</v>
      </c>
      <c r="I2452" s="12" t="s">
        <v>151</v>
      </c>
      <c r="J2452" s="4" t="s">
        <v>41</v>
      </c>
      <c r="K2452" s="4">
        <v>3</v>
      </c>
      <c r="L2452" s="4" t="str">
        <f t="shared" si="152"/>
        <v>0-5</v>
      </c>
      <c r="M2452" s="4" t="s">
        <v>42</v>
      </c>
      <c r="N2452" s="12">
        <v>2</v>
      </c>
      <c r="O2452" s="12" t="s">
        <v>58</v>
      </c>
      <c r="P2452" s="12" t="s">
        <v>46</v>
      </c>
      <c r="U2452" s="7">
        <v>1</v>
      </c>
      <c r="AE2452" s="4">
        <f t="shared" si="153"/>
        <v>35</v>
      </c>
      <c r="AF2452" s="8">
        <f t="shared" si="154"/>
        <v>1</v>
      </c>
      <c r="AG2452" s="8">
        <v>590.5</v>
      </c>
      <c r="AH2452" s="4">
        <f t="shared" si="155"/>
        <v>2.5000000000000001E-2</v>
      </c>
      <c r="AI2452" s="4">
        <f t="shared" si="155"/>
        <v>14.762499999999999</v>
      </c>
      <c r="AJ2452" s="9"/>
      <c r="AK2452" s="10">
        <f>Q2452*(0.0145*((2.5/1.08175)^3.053))+R2452*(0.0145*((7.5/1.08175)^3.053))+S2452*(0.0145*((15/1.08175)^3.053))+T2452*(0.0145*((25/1.08175)^3.053))+U2452*(0.0145*((35/1.08175)^3.053))+V2452*(0.0145*((45/1.08175)^3.053))+W2452*(0.0145*((55/1.08175)^3.053))</f>
        <v>590.49782747127915</v>
      </c>
    </row>
    <row r="2453" spans="1:41" ht="12.75" customHeight="1">
      <c r="A2453" s="12">
        <v>183</v>
      </c>
      <c r="B2453" s="4">
        <v>10</v>
      </c>
      <c r="C2453" s="4">
        <v>2</v>
      </c>
      <c r="D2453" s="5">
        <v>39504</v>
      </c>
      <c r="E2453" s="6" t="s">
        <v>73</v>
      </c>
      <c r="F2453" s="4" t="s">
        <v>74</v>
      </c>
      <c r="G2453" s="4" t="s">
        <v>74</v>
      </c>
      <c r="H2453" s="4" t="s">
        <v>75</v>
      </c>
      <c r="I2453" s="12" t="s">
        <v>151</v>
      </c>
      <c r="J2453" s="4" t="s">
        <v>41</v>
      </c>
      <c r="K2453" s="4">
        <v>3</v>
      </c>
      <c r="L2453" s="4" t="str">
        <f t="shared" si="152"/>
        <v>0-5</v>
      </c>
      <c r="M2453" s="4" t="s">
        <v>42</v>
      </c>
      <c r="N2453" s="12">
        <v>3</v>
      </c>
      <c r="O2453" s="12" t="s">
        <v>95</v>
      </c>
      <c r="P2453" s="6" t="s">
        <v>56</v>
      </c>
      <c r="U2453" s="7">
        <v>6</v>
      </c>
      <c r="AE2453" s="4">
        <f t="shared" si="153"/>
        <v>35</v>
      </c>
      <c r="AF2453" s="8">
        <f t="shared" si="154"/>
        <v>6</v>
      </c>
      <c r="AG2453" s="8">
        <v>5082.6400000000003</v>
      </c>
      <c r="AH2453" s="4">
        <f t="shared" si="155"/>
        <v>0.15</v>
      </c>
      <c r="AI2453" s="4">
        <f t="shared" si="155"/>
        <v>127.066</v>
      </c>
      <c r="AK2453" s="10">
        <f>S2453*(0.0204*(15^2.991))+T2453*(0.0204*(25^2.991))+U2453*(0.0204*(35^2.991))</f>
        <v>5082.6351836343283</v>
      </c>
    </row>
    <row r="2454" spans="1:41" ht="12.75" customHeight="1">
      <c r="A2454" s="12">
        <v>183</v>
      </c>
      <c r="B2454" s="4">
        <v>10</v>
      </c>
      <c r="C2454" s="4">
        <v>2</v>
      </c>
      <c r="D2454" s="5">
        <v>39504</v>
      </c>
      <c r="E2454" s="6" t="s">
        <v>73</v>
      </c>
      <c r="F2454" s="4" t="s">
        <v>74</v>
      </c>
      <c r="G2454" s="4" t="s">
        <v>74</v>
      </c>
      <c r="H2454" s="4" t="s">
        <v>75</v>
      </c>
      <c r="I2454" s="12" t="s">
        <v>151</v>
      </c>
      <c r="J2454" s="4" t="s">
        <v>41</v>
      </c>
      <c r="K2454" s="4">
        <v>3</v>
      </c>
      <c r="L2454" s="4" t="str">
        <f t="shared" si="152"/>
        <v>0-5</v>
      </c>
      <c r="M2454" s="4" t="s">
        <v>42</v>
      </c>
      <c r="N2454" s="12">
        <v>4</v>
      </c>
      <c r="O2454" s="12" t="s">
        <v>101</v>
      </c>
      <c r="P2454" s="12" t="s">
        <v>46</v>
      </c>
      <c r="S2454" s="7">
        <v>2</v>
      </c>
      <c r="AE2454" s="4">
        <f t="shared" si="153"/>
        <v>15</v>
      </c>
      <c r="AF2454" s="8">
        <f t="shared" si="154"/>
        <v>2</v>
      </c>
      <c r="AG2454" s="8">
        <v>111.68</v>
      </c>
      <c r="AH2454" s="4">
        <f t="shared" si="155"/>
        <v>0.05</v>
      </c>
      <c r="AI2454" s="4">
        <f t="shared" si="155"/>
        <v>2.7920000000000003</v>
      </c>
      <c r="AJ2454" s="13"/>
      <c r="AK2454" s="10">
        <f>Q2454*(0.0148*((2.5/1.11359)^3.167))+R2454*(0.0148*((7.5/1.11359)^3.167))+S2454*(0.0148*((15/1.11359)^3.167))+T2454*(0.0148*((25/1.11359)^3.167))+U2454*(0.0148*((35/1.11359)^3.167))</f>
        <v>111.68468731737289</v>
      </c>
    </row>
    <row r="2455" spans="1:41" ht="12.75" customHeight="1">
      <c r="A2455" s="12">
        <v>183</v>
      </c>
      <c r="B2455" s="4">
        <v>10</v>
      </c>
      <c r="C2455" s="4">
        <v>2</v>
      </c>
      <c r="D2455" s="5">
        <v>39504</v>
      </c>
      <c r="E2455" s="6" t="s">
        <v>73</v>
      </c>
      <c r="F2455" s="4" t="s">
        <v>74</v>
      </c>
      <c r="G2455" s="4" t="s">
        <v>74</v>
      </c>
      <c r="H2455" s="4" t="s">
        <v>75</v>
      </c>
      <c r="I2455" s="12" t="s">
        <v>151</v>
      </c>
      <c r="J2455" s="4" t="s">
        <v>41</v>
      </c>
      <c r="K2455" s="4">
        <v>3</v>
      </c>
      <c r="L2455" s="4" t="str">
        <f t="shared" si="152"/>
        <v>0-5</v>
      </c>
      <c r="M2455" s="4" t="s">
        <v>42</v>
      </c>
      <c r="N2455" s="12">
        <v>5</v>
      </c>
      <c r="O2455" s="4" t="s">
        <v>69</v>
      </c>
      <c r="P2455" s="12" t="s">
        <v>48</v>
      </c>
      <c r="S2455" s="7">
        <v>1</v>
      </c>
      <c r="AE2455" s="4">
        <f t="shared" si="153"/>
        <v>15</v>
      </c>
      <c r="AF2455" s="8">
        <f t="shared" si="154"/>
        <v>1</v>
      </c>
      <c r="AG2455" s="8">
        <v>109.47</v>
      </c>
      <c r="AH2455" s="4">
        <f t="shared" si="155"/>
        <v>2.5000000000000001E-2</v>
      </c>
      <c r="AI2455" s="4">
        <f t="shared" si="155"/>
        <v>2.7367499999999998</v>
      </c>
      <c r="AK2455" s="10">
        <f>Q2455*(0.029*(2.5^2.98))+R2455*(0.029*(7.5^2.98))+S2455*(0.0222*(15^3.14))</f>
        <v>109.46607034280856</v>
      </c>
    </row>
    <row r="2456" spans="1:41" ht="12.75" customHeight="1">
      <c r="A2456" s="12">
        <v>183</v>
      </c>
      <c r="B2456" s="4">
        <v>10</v>
      </c>
      <c r="C2456" s="4">
        <v>2</v>
      </c>
      <c r="D2456" s="5">
        <v>39504</v>
      </c>
      <c r="E2456" s="6" t="s">
        <v>73</v>
      </c>
      <c r="F2456" s="4" t="s">
        <v>74</v>
      </c>
      <c r="G2456" s="4" t="s">
        <v>74</v>
      </c>
      <c r="H2456" s="4" t="s">
        <v>75</v>
      </c>
      <c r="I2456" s="12" t="s">
        <v>151</v>
      </c>
      <c r="J2456" s="4" t="s">
        <v>41</v>
      </c>
      <c r="K2456" s="4">
        <v>3</v>
      </c>
      <c r="L2456" s="4" t="str">
        <f t="shared" si="152"/>
        <v>0-5</v>
      </c>
      <c r="M2456" s="4" t="s">
        <v>42</v>
      </c>
      <c r="N2456" s="12">
        <v>6</v>
      </c>
      <c r="O2456" s="12" t="s">
        <v>107</v>
      </c>
      <c r="P2456" s="6" t="s">
        <v>54</v>
      </c>
      <c r="U2456" s="7">
        <v>1</v>
      </c>
      <c r="AE2456" s="4">
        <f t="shared" si="153"/>
        <v>35</v>
      </c>
      <c r="AF2456" s="8">
        <f t="shared" si="154"/>
        <v>1</v>
      </c>
      <c r="AG2456" s="8">
        <v>759.68</v>
      </c>
      <c r="AH2456" s="4">
        <f t="shared" si="155"/>
        <v>2.5000000000000001E-2</v>
      </c>
      <c r="AI2456" s="4">
        <f t="shared" si="155"/>
        <v>18.991999999999997</v>
      </c>
      <c r="AK2456" s="10">
        <f>R2456*(0.0144*(7.5^3.1))+S2456*(0.0162*(15^3.0252))+T2456*(0.0162*(25^3.0252))+U2456*(0.0162*(35^3.0252))+V2456*(0.0162*(45^3.0252))</f>
        <v>759.67819720000477</v>
      </c>
    </row>
    <row r="2457" spans="1:41" s="13" customFormat="1" ht="12.75" customHeight="1">
      <c r="A2457" s="12">
        <v>183</v>
      </c>
      <c r="B2457" s="4">
        <v>10</v>
      </c>
      <c r="C2457" s="4">
        <v>2</v>
      </c>
      <c r="D2457" s="5">
        <v>39504</v>
      </c>
      <c r="E2457" s="6" t="s">
        <v>73</v>
      </c>
      <c r="F2457" s="4" t="s">
        <v>74</v>
      </c>
      <c r="G2457" s="4" t="s">
        <v>74</v>
      </c>
      <c r="H2457" s="4" t="s">
        <v>75</v>
      </c>
      <c r="I2457" s="12" t="s">
        <v>151</v>
      </c>
      <c r="J2457" s="4" t="s">
        <v>41</v>
      </c>
      <c r="K2457" s="4">
        <v>3</v>
      </c>
      <c r="L2457" s="4" t="str">
        <f t="shared" si="152"/>
        <v>0-5</v>
      </c>
      <c r="M2457" s="4" t="s">
        <v>42</v>
      </c>
      <c r="N2457" s="12">
        <v>7</v>
      </c>
      <c r="O2457" s="12" t="s">
        <v>71</v>
      </c>
      <c r="P2457" s="6" t="s">
        <v>46</v>
      </c>
      <c r="Q2457" s="7">
        <v>2</v>
      </c>
      <c r="R2457" s="7"/>
      <c r="S2457" s="7"/>
      <c r="T2457" s="7"/>
      <c r="U2457" s="7"/>
      <c r="V2457" s="7"/>
      <c r="W2457" s="7"/>
      <c r="X2457" s="7"/>
      <c r="Y2457" s="7"/>
      <c r="Z2457" s="7"/>
      <c r="AA2457" s="7"/>
      <c r="AB2457" s="7"/>
      <c r="AC2457" s="7"/>
      <c r="AD2457" s="7"/>
      <c r="AE2457" s="4">
        <f t="shared" si="153"/>
        <v>2.5</v>
      </c>
      <c r="AF2457" s="8">
        <f t="shared" si="154"/>
        <v>2</v>
      </c>
      <c r="AG2457" s="8">
        <v>0.28000000000000003</v>
      </c>
      <c r="AH2457" s="4">
        <f t="shared" si="155"/>
        <v>0.05</v>
      </c>
      <c r="AI2457" s="4">
        <f t="shared" si="155"/>
        <v>7.000000000000001E-3</v>
      </c>
      <c r="AJ2457" s="4"/>
      <c r="AK2457" s="10">
        <f>Q2457*(0.0089*(2.5^3))+R2457*(0.0089*(7.5^3))</f>
        <v>0.27812500000000001</v>
      </c>
    </row>
    <row r="2458" spans="1:41" ht="12.75" customHeight="1">
      <c r="A2458" s="12">
        <v>184</v>
      </c>
      <c r="B2458" s="4">
        <v>10</v>
      </c>
      <c r="C2458" s="4">
        <v>2</v>
      </c>
      <c r="D2458" s="5">
        <v>39504</v>
      </c>
      <c r="E2458" s="6" t="s">
        <v>73</v>
      </c>
      <c r="F2458" s="4" t="s">
        <v>74</v>
      </c>
      <c r="G2458" s="4" t="s">
        <v>74</v>
      </c>
      <c r="H2458" s="4" t="s">
        <v>75</v>
      </c>
      <c r="I2458" s="12" t="s">
        <v>151</v>
      </c>
      <c r="J2458" s="4" t="s">
        <v>41</v>
      </c>
      <c r="K2458" s="4">
        <v>4</v>
      </c>
      <c r="L2458" s="4" t="str">
        <f t="shared" si="152"/>
        <v>0-5</v>
      </c>
      <c r="M2458" s="4" t="s">
        <v>42</v>
      </c>
      <c r="N2458" s="12">
        <v>1</v>
      </c>
      <c r="O2458" s="12" t="s">
        <v>95</v>
      </c>
      <c r="P2458" s="6" t="s">
        <v>56</v>
      </c>
      <c r="T2458" s="7">
        <v>6</v>
      </c>
      <c r="AE2458" s="4">
        <f t="shared" si="153"/>
        <v>25</v>
      </c>
      <c r="AF2458" s="8">
        <f t="shared" si="154"/>
        <v>6</v>
      </c>
      <c r="AG2458" s="8">
        <v>1857.89</v>
      </c>
      <c r="AH2458" s="4">
        <f t="shared" si="155"/>
        <v>0.15</v>
      </c>
      <c r="AI2458" s="4">
        <f t="shared" si="155"/>
        <v>46.447250000000004</v>
      </c>
      <c r="AK2458" s="10">
        <f>S2458*(0.0204*(15^2.991))+T2458*(0.0204*(25^2.991))+U2458*(0.0204*(35^2.991))</f>
        <v>1857.8899425916663</v>
      </c>
    </row>
    <row r="2459" spans="1:41" ht="12.75" customHeight="1">
      <c r="A2459" s="12">
        <v>184</v>
      </c>
      <c r="B2459" s="4">
        <v>10</v>
      </c>
      <c r="C2459" s="4">
        <v>2</v>
      </c>
      <c r="D2459" s="5">
        <v>39504</v>
      </c>
      <c r="E2459" s="6" t="s">
        <v>73</v>
      </c>
      <c r="F2459" s="4" t="s">
        <v>74</v>
      </c>
      <c r="G2459" s="4" t="s">
        <v>74</v>
      </c>
      <c r="H2459" s="4" t="s">
        <v>75</v>
      </c>
      <c r="I2459" s="12" t="s">
        <v>151</v>
      </c>
      <c r="J2459" s="4" t="s">
        <v>41</v>
      </c>
      <c r="K2459" s="4">
        <v>4</v>
      </c>
      <c r="L2459" s="4" t="str">
        <f t="shared" si="152"/>
        <v>0-5</v>
      </c>
      <c r="M2459" s="4" t="s">
        <v>42</v>
      </c>
      <c r="N2459" s="12">
        <v>2</v>
      </c>
      <c r="O2459" s="12" t="s">
        <v>53</v>
      </c>
      <c r="P2459" s="12" t="s">
        <v>54</v>
      </c>
      <c r="S2459" s="7">
        <v>24</v>
      </c>
      <c r="AE2459" s="4">
        <f t="shared" si="153"/>
        <v>15</v>
      </c>
      <c r="AF2459" s="8">
        <f t="shared" si="154"/>
        <v>24</v>
      </c>
      <c r="AG2459" s="8">
        <v>1345.4</v>
      </c>
      <c r="AH2459" s="4">
        <f t="shared" si="155"/>
        <v>0.6</v>
      </c>
      <c r="AI2459" s="4">
        <f t="shared" si="155"/>
        <v>33.635000000000005</v>
      </c>
      <c r="AK2459" s="10">
        <f>Q2459*(0.026*(2.5^2.87))+R2459*(0.026*(7.5^2.87))+S2459*(0.0236*((15/1.1)^2.975))+T2459*(0.0236*((25/1.1)^2.975))+U2459*(0.0236*((35/1.1)^2.975))</f>
        <v>1345.4002437422073</v>
      </c>
    </row>
    <row r="2460" spans="1:41" ht="12.75" customHeight="1">
      <c r="A2460" s="12">
        <v>184</v>
      </c>
      <c r="B2460" s="4">
        <v>10</v>
      </c>
      <c r="C2460" s="4">
        <v>2</v>
      </c>
      <c r="D2460" s="5">
        <v>39504</v>
      </c>
      <c r="E2460" s="6" t="s">
        <v>73</v>
      </c>
      <c r="F2460" s="4" t="s">
        <v>74</v>
      </c>
      <c r="G2460" s="4" t="s">
        <v>74</v>
      </c>
      <c r="H2460" s="4" t="s">
        <v>75</v>
      </c>
      <c r="I2460" s="12" t="s">
        <v>151</v>
      </c>
      <c r="J2460" s="4" t="s">
        <v>41</v>
      </c>
      <c r="K2460" s="4">
        <v>4</v>
      </c>
      <c r="L2460" s="4" t="str">
        <f t="shared" si="152"/>
        <v>0-5</v>
      </c>
      <c r="M2460" s="4" t="s">
        <v>42</v>
      </c>
      <c r="N2460" s="12">
        <v>3</v>
      </c>
      <c r="O2460" s="12" t="s">
        <v>58</v>
      </c>
      <c r="P2460" s="12" t="s">
        <v>46</v>
      </c>
      <c r="U2460" s="7">
        <v>2</v>
      </c>
      <c r="AE2460" s="4">
        <f t="shared" si="153"/>
        <v>35</v>
      </c>
      <c r="AF2460" s="8">
        <f t="shared" si="154"/>
        <v>2</v>
      </c>
      <c r="AG2460" s="8">
        <v>1181</v>
      </c>
      <c r="AH2460" s="4">
        <f t="shared" si="155"/>
        <v>0.05</v>
      </c>
      <c r="AI2460" s="4">
        <f t="shared" si="155"/>
        <v>29.524999999999999</v>
      </c>
      <c r="AK2460" s="10">
        <f>Q2460*(0.0145*((2.5/1.08175)^3.053))+R2460*(0.0145*((7.5/1.08175)^3.053))+S2460*(0.0145*((15/1.08175)^3.053))+T2460*(0.0145*((25/1.08175)^3.053))+U2460*(0.0145*((35/1.08175)^3.053))+V2460*(0.0145*((45/1.08175)^3.053))+W2460*(0.0145*((55/1.08175)^3.053))</f>
        <v>1180.9956549425583</v>
      </c>
    </row>
    <row r="2461" spans="1:41" ht="12.75" customHeight="1">
      <c r="A2461" s="12">
        <v>184</v>
      </c>
      <c r="B2461" s="4">
        <v>10</v>
      </c>
      <c r="C2461" s="4">
        <v>2</v>
      </c>
      <c r="D2461" s="5">
        <v>39504</v>
      </c>
      <c r="E2461" s="6" t="s">
        <v>73</v>
      </c>
      <c r="F2461" s="4" t="s">
        <v>74</v>
      </c>
      <c r="G2461" s="4" t="s">
        <v>74</v>
      </c>
      <c r="H2461" s="4" t="s">
        <v>75</v>
      </c>
      <c r="I2461" s="12" t="s">
        <v>151</v>
      </c>
      <c r="J2461" s="4" t="s">
        <v>41</v>
      </c>
      <c r="K2461" s="4">
        <v>4</v>
      </c>
      <c r="L2461" s="4" t="str">
        <f t="shared" si="152"/>
        <v>0-5</v>
      </c>
      <c r="M2461" s="4" t="s">
        <v>42</v>
      </c>
      <c r="N2461" s="12">
        <v>4</v>
      </c>
      <c r="O2461" s="12" t="s">
        <v>77</v>
      </c>
      <c r="P2461" s="6" t="s">
        <v>48</v>
      </c>
      <c r="R2461" s="7">
        <v>1</v>
      </c>
      <c r="S2461" s="7">
        <v>2</v>
      </c>
      <c r="AE2461" s="4">
        <f t="shared" si="153"/>
        <v>12.5</v>
      </c>
      <c r="AF2461" s="8">
        <f t="shared" si="154"/>
        <v>3</v>
      </c>
      <c r="AG2461" s="8">
        <v>210.24</v>
      </c>
      <c r="AH2461" s="4">
        <f t="shared" si="155"/>
        <v>7.4999999999999997E-2</v>
      </c>
      <c r="AI2461" s="4">
        <f t="shared" si="155"/>
        <v>5.2560000000000002</v>
      </c>
      <c r="AK2461" s="10">
        <f>R2461*(0.0428*(7.5^2.858))+S2461*(0.0428*(15^2.858))+T2461*(0.0428*(25^2.858))+U2461*(0.0428*(35^2.858))</f>
        <v>210.23543116466658</v>
      </c>
    </row>
    <row r="2462" spans="1:41" ht="12.75" customHeight="1">
      <c r="A2462" s="12">
        <v>184</v>
      </c>
      <c r="B2462" s="4">
        <v>10</v>
      </c>
      <c r="C2462" s="4">
        <v>2</v>
      </c>
      <c r="D2462" s="5">
        <v>39504</v>
      </c>
      <c r="E2462" s="6" t="s">
        <v>73</v>
      </c>
      <c r="F2462" s="4" t="s">
        <v>74</v>
      </c>
      <c r="G2462" s="4" t="s">
        <v>74</v>
      </c>
      <c r="H2462" s="4" t="s">
        <v>75</v>
      </c>
      <c r="I2462" s="12" t="s">
        <v>151</v>
      </c>
      <c r="J2462" s="4" t="s">
        <v>41</v>
      </c>
      <c r="K2462" s="4">
        <v>4</v>
      </c>
      <c r="L2462" s="4" t="str">
        <f t="shared" si="152"/>
        <v>0-5</v>
      </c>
      <c r="M2462" s="4" t="s">
        <v>42</v>
      </c>
      <c r="N2462" s="12">
        <v>5</v>
      </c>
      <c r="O2462" s="12" t="s">
        <v>89</v>
      </c>
      <c r="P2462" s="4" t="s">
        <v>56</v>
      </c>
      <c r="S2462" s="7">
        <v>1</v>
      </c>
      <c r="AE2462" s="4">
        <f t="shared" si="153"/>
        <v>15</v>
      </c>
      <c r="AF2462" s="8">
        <f t="shared" si="154"/>
        <v>1</v>
      </c>
      <c r="AG2462" s="8">
        <v>72.010000000000005</v>
      </c>
      <c r="AH2462" s="4">
        <f t="shared" si="155"/>
        <v>2.5000000000000001E-2</v>
      </c>
      <c r="AI2462" s="4">
        <f t="shared" si="155"/>
        <v>1.8002500000000001</v>
      </c>
      <c r="AK2462" s="10">
        <f>R2462*(0.0246*(7.5^2.85))+S2462*(0.0227*((15/1.13204)^3.12))+T2462*(0.0227*((25/1.13204)^3.12))</f>
        <v>72.008183380890259</v>
      </c>
    </row>
    <row r="2463" spans="1:41" ht="12.75" customHeight="1">
      <c r="A2463" s="12">
        <v>184</v>
      </c>
      <c r="B2463" s="4">
        <v>10</v>
      </c>
      <c r="C2463" s="4">
        <v>2</v>
      </c>
      <c r="D2463" s="5">
        <v>39504</v>
      </c>
      <c r="E2463" s="6" t="s">
        <v>73</v>
      </c>
      <c r="F2463" s="4" t="s">
        <v>74</v>
      </c>
      <c r="G2463" s="4" t="s">
        <v>74</v>
      </c>
      <c r="H2463" s="4" t="s">
        <v>75</v>
      </c>
      <c r="I2463" s="12" t="s">
        <v>151</v>
      </c>
      <c r="J2463" s="4" t="s">
        <v>41</v>
      </c>
      <c r="K2463" s="4">
        <v>4</v>
      </c>
      <c r="L2463" s="4" t="str">
        <f t="shared" si="152"/>
        <v>0-5</v>
      </c>
      <c r="M2463" s="4" t="s">
        <v>42</v>
      </c>
      <c r="N2463" s="12">
        <v>6</v>
      </c>
      <c r="O2463" s="4" t="s">
        <v>69</v>
      </c>
      <c r="P2463" s="12" t="s">
        <v>48</v>
      </c>
      <c r="R2463" s="7">
        <v>1</v>
      </c>
      <c r="AE2463" s="4">
        <f t="shared" si="153"/>
        <v>7.5</v>
      </c>
      <c r="AF2463" s="8">
        <f t="shared" si="154"/>
        <v>1</v>
      </c>
      <c r="AG2463" s="8">
        <v>11.75</v>
      </c>
      <c r="AH2463" s="4">
        <f t="shared" si="155"/>
        <v>2.5000000000000001E-2</v>
      </c>
      <c r="AI2463" s="4">
        <f t="shared" si="155"/>
        <v>0.29375000000000001</v>
      </c>
      <c r="AK2463" s="10">
        <f>Q2463*(0.029*(2.5^2.98))+R2463*(0.029*(7.5^2.98))+S2463*(0.0222*(15^3.14))</f>
        <v>11.751155218438655</v>
      </c>
    </row>
    <row r="2464" spans="1:41" ht="12.75" customHeight="1">
      <c r="A2464" s="12">
        <v>184</v>
      </c>
      <c r="B2464" s="4">
        <v>10</v>
      </c>
      <c r="C2464" s="4">
        <v>2</v>
      </c>
      <c r="D2464" s="5">
        <v>39504</v>
      </c>
      <c r="E2464" s="6" t="s">
        <v>73</v>
      </c>
      <c r="F2464" s="4" t="s">
        <v>74</v>
      </c>
      <c r="G2464" s="4" t="s">
        <v>74</v>
      </c>
      <c r="H2464" s="4" t="s">
        <v>75</v>
      </c>
      <c r="I2464" s="12" t="s">
        <v>151</v>
      </c>
      <c r="J2464" s="4" t="s">
        <v>41</v>
      </c>
      <c r="K2464" s="4">
        <v>4</v>
      </c>
      <c r="L2464" s="4" t="str">
        <f t="shared" si="152"/>
        <v>0-5</v>
      </c>
      <c r="M2464" s="4" t="s">
        <v>42</v>
      </c>
      <c r="N2464" s="12">
        <v>7</v>
      </c>
      <c r="O2464" s="4" t="s">
        <v>60</v>
      </c>
      <c r="P2464" s="12" t="s">
        <v>48</v>
      </c>
      <c r="R2464" s="7">
        <v>1</v>
      </c>
      <c r="AE2464" s="4">
        <f t="shared" si="153"/>
        <v>7.5</v>
      </c>
      <c r="AF2464" s="8">
        <f t="shared" si="154"/>
        <v>1</v>
      </c>
      <c r="AG2464" s="8">
        <v>7.04</v>
      </c>
      <c r="AH2464" s="4">
        <f t="shared" si="155"/>
        <v>2.5000000000000001E-2</v>
      </c>
      <c r="AI2464" s="4">
        <f t="shared" si="155"/>
        <v>0.17599999999999999</v>
      </c>
      <c r="AK2464" s="10">
        <f>Q2464*(0.0197*(2.5^2.9174))+R2464*(0.0197*(7.5^2.9174))+S2464*(0.0197*(15^2.9174))</f>
        <v>7.0367149081055116</v>
      </c>
    </row>
    <row r="2465" spans="1:37" ht="12.75" customHeight="1">
      <c r="A2465" s="12">
        <v>184</v>
      </c>
      <c r="B2465" s="4">
        <v>10</v>
      </c>
      <c r="C2465" s="4">
        <v>2</v>
      </c>
      <c r="D2465" s="5">
        <v>39504</v>
      </c>
      <c r="E2465" s="6" t="s">
        <v>73</v>
      </c>
      <c r="F2465" s="4" t="s">
        <v>74</v>
      </c>
      <c r="G2465" s="4" t="s">
        <v>74</v>
      </c>
      <c r="H2465" s="4" t="s">
        <v>75</v>
      </c>
      <c r="I2465" s="12" t="s">
        <v>151</v>
      </c>
      <c r="J2465" s="4" t="s">
        <v>41</v>
      </c>
      <c r="K2465" s="4">
        <v>4</v>
      </c>
      <c r="L2465" s="4" t="str">
        <f t="shared" si="152"/>
        <v>0-5</v>
      </c>
      <c r="M2465" s="4" t="s">
        <v>42</v>
      </c>
      <c r="N2465" s="12">
        <v>8</v>
      </c>
      <c r="O2465" s="12" t="s">
        <v>79</v>
      </c>
      <c r="P2465" s="12" t="s">
        <v>54</v>
      </c>
      <c r="U2465" s="7">
        <v>3</v>
      </c>
      <c r="AE2465" s="4">
        <f t="shared" si="153"/>
        <v>35</v>
      </c>
      <c r="AF2465" s="8">
        <f t="shared" si="154"/>
        <v>3</v>
      </c>
      <c r="AG2465" s="8">
        <v>2616.64</v>
      </c>
      <c r="AH2465" s="4">
        <f t="shared" si="155"/>
        <v>7.4999999999999997E-2</v>
      </c>
      <c r="AI2465" s="4">
        <f t="shared" si="155"/>
        <v>65.415999999999997</v>
      </c>
      <c r="AK2465" s="10">
        <f>Q2465*(0.024*(2.5^2.93))+R2465*(0.024*(7.5^2.93))+S2465*(0.0225*((15/1.03416)^3))+T2465*(0.0225*((25/1.03416)^3))+U2465*(0.0225*((35/1.03416)^3))</f>
        <v>2616.6443525495747</v>
      </c>
    </row>
    <row r="2466" spans="1:37" ht="12.75" customHeight="1">
      <c r="A2466" s="12">
        <v>184</v>
      </c>
      <c r="B2466" s="4">
        <v>10</v>
      </c>
      <c r="C2466" s="4">
        <v>2</v>
      </c>
      <c r="D2466" s="5">
        <v>39504</v>
      </c>
      <c r="E2466" s="6" t="s">
        <v>73</v>
      </c>
      <c r="F2466" s="4" t="s">
        <v>74</v>
      </c>
      <c r="G2466" s="4" t="s">
        <v>74</v>
      </c>
      <c r="H2466" s="4" t="s">
        <v>75</v>
      </c>
      <c r="I2466" s="12" t="s">
        <v>151</v>
      </c>
      <c r="J2466" s="4" t="s">
        <v>41</v>
      </c>
      <c r="K2466" s="4">
        <v>4</v>
      </c>
      <c r="L2466" s="4" t="str">
        <f t="shared" si="152"/>
        <v>0-5</v>
      </c>
      <c r="M2466" s="4" t="s">
        <v>42</v>
      </c>
      <c r="N2466" s="12">
        <v>9</v>
      </c>
      <c r="O2466" s="4" t="s">
        <v>82</v>
      </c>
      <c r="P2466" s="6" t="s">
        <v>46</v>
      </c>
      <c r="T2466" s="7">
        <v>2</v>
      </c>
      <c r="AE2466" s="4">
        <f t="shared" si="153"/>
        <v>25</v>
      </c>
      <c r="AF2466" s="8">
        <f t="shared" si="154"/>
        <v>2</v>
      </c>
      <c r="AG2466" s="8">
        <v>502.53</v>
      </c>
      <c r="AH2466" s="4">
        <f t="shared" si="155"/>
        <v>0.05</v>
      </c>
      <c r="AI2466" s="4">
        <f t="shared" si="155"/>
        <v>12.56325</v>
      </c>
      <c r="AK2466" s="10">
        <f>Q2466*(0.0121*((2.5/1.09)^3.161))+R2466*(0.0121*((7.5/1.09)^3.161))+S2466*(0.0335*(15^2.772))+T2466*(0.0335*(25^2.772))+U2466*(0.0335*(35^2.772))</f>
        <v>502.53290830017215</v>
      </c>
    </row>
    <row r="2467" spans="1:37" ht="12.75" customHeight="1">
      <c r="A2467" s="12">
        <v>184</v>
      </c>
      <c r="B2467" s="4">
        <v>10</v>
      </c>
      <c r="C2467" s="4">
        <v>2</v>
      </c>
      <c r="D2467" s="5">
        <v>39504</v>
      </c>
      <c r="E2467" s="6" t="s">
        <v>73</v>
      </c>
      <c r="F2467" s="4" t="s">
        <v>74</v>
      </c>
      <c r="G2467" s="4" t="s">
        <v>74</v>
      </c>
      <c r="H2467" s="4" t="s">
        <v>75</v>
      </c>
      <c r="I2467" s="12" t="s">
        <v>151</v>
      </c>
      <c r="J2467" s="4" t="s">
        <v>41</v>
      </c>
      <c r="K2467" s="4">
        <v>4</v>
      </c>
      <c r="L2467" s="4" t="str">
        <f t="shared" si="152"/>
        <v>0-5</v>
      </c>
      <c r="M2467" s="4" t="s">
        <v>42</v>
      </c>
      <c r="N2467" s="12">
        <v>10</v>
      </c>
      <c r="O2467" s="12" t="s">
        <v>71</v>
      </c>
      <c r="P2467" s="6" t="s">
        <v>46</v>
      </c>
      <c r="Q2467" s="7">
        <v>1</v>
      </c>
      <c r="AE2467" s="4">
        <f t="shared" si="153"/>
        <v>2.5</v>
      </c>
      <c r="AF2467" s="8">
        <f t="shared" si="154"/>
        <v>1</v>
      </c>
      <c r="AG2467" s="8">
        <v>0.14000000000000001</v>
      </c>
      <c r="AH2467" s="4">
        <f t="shared" si="155"/>
        <v>2.5000000000000001E-2</v>
      </c>
      <c r="AI2467" s="4">
        <f t="shared" si="155"/>
        <v>3.5000000000000005E-3</v>
      </c>
      <c r="AK2467" s="10">
        <f>Q2467*(0.0089*(2.5^3))+R2467*(0.0089*(7.5^3))</f>
        <v>0.13906250000000001</v>
      </c>
    </row>
    <row r="2468" spans="1:37" s="13" customFormat="1" ht="12.75" customHeight="1">
      <c r="A2468" s="12">
        <v>185</v>
      </c>
      <c r="B2468" s="4">
        <v>10</v>
      </c>
      <c r="C2468" s="4">
        <v>2</v>
      </c>
      <c r="D2468" s="5">
        <v>39504</v>
      </c>
      <c r="E2468" s="6" t="s">
        <v>73</v>
      </c>
      <c r="F2468" s="4" t="s">
        <v>74</v>
      </c>
      <c r="G2468" s="4" t="s">
        <v>74</v>
      </c>
      <c r="H2468" s="4" t="s">
        <v>75</v>
      </c>
      <c r="I2468" s="12" t="s">
        <v>151</v>
      </c>
      <c r="J2468" s="4" t="s">
        <v>41</v>
      </c>
      <c r="K2468" s="4">
        <v>5</v>
      </c>
      <c r="L2468" s="4" t="str">
        <f t="shared" si="152"/>
        <v>0-5</v>
      </c>
      <c r="M2468" s="4" t="s">
        <v>42</v>
      </c>
      <c r="N2468" s="12">
        <v>1</v>
      </c>
      <c r="O2468" s="12" t="s">
        <v>53</v>
      </c>
      <c r="P2468" s="12" t="s">
        <v>54</v>
      </c>
      <c r="Q2468" s="7"/>
      <c r="R2468" s="7"/>
      <c r="S2468" s="7">
        <v>13</v>
      </c>
      <c r="T2468" s="7">
        <v>4</v>
      </c>
      <c r="U2468" s="7"/>
      <c r="V2468" s="7"/>
      <c r="W2468" s="7"/>
      <c r="X2468" s="7"/>
      <c r="Y2468" s="7"/>
      <c r="Z2468" s="7"/>
      <c r="AA2468" s="7"/>
      <c r="AB2468" s="7"/>
      <c r="AC2468" s="7"/>
      <c r="AD2468" s="7"/>
      <c r="AE2468" s="4">
        <f t="shared" si="153"/>
        <v>17.399999999999999</v>
      </c>
      <c r="AF2468" s="8">
        <f t="shared" si="154"/>
        <v>17</v>
      </c>
      <c r="AG2468" s="8">
        <v>1753.7</v>
      </c>
      <c r="AH2468" s="4">
        <f t="shared" si="155"/>
        <v>0.42499999999999999</v>
      </c>
      <c r="AI2468" s="4">
        <f t="shared" si="155"/>
        <v>43.842500000000001</v>
      </c>
      <c r="AJ2468" s="4"/>
      <c r="AK2468" s="10">
        <f>Q2468*(0.026*(2.5^2.87))+R2468*(0.026*(7.5^2.87))+S2468*(0.0236*((15/1.1)^2.975))+T2468*(0.0236*((25/1.1)^2.975))+U2468*(0.0236*((35/1.1)^2.975))</f>
        <v>1753.702805950008</v>
      </c>
    </row>
    <row r="2469" spans="1:37" ht="12.75" customHeight="1">
      <c r="A2469" s="12">
        <v>185</v>
      </c>
      <c r="B2469" s="4">
        <v>10</v>
      </c>
      <c r="C2469" s="4">
        <v>2</v>
      </c>
      <c r="D2469" s="5">
        <v>39504</v>
      </c>
      <c r="E2469" s="6" t="s">
        <v>73</v>
      </c>
      <c r="F2469" s="4" t="s">
        <v>74</v>
      </c>
      <c r="G2469" s="4" t="s">
        <v>74</v>
      </c>
      <c r="H2469" s="4" t="s">
        <v>75</v>
      </c>
      <c r="I2469" s="12" t="s">
        <v>151</v>
      </c>
      <c r="J2469" s="4" t="s">
        <v>41</v>
      </c>
      <c r="K2469" s="4">
        <v>5</v>
      </c>
      <c r="L2469" s="4" t="str">
        <f t="shared" si="152"/>
        <v>0-5</v>
      </c>
      <c r="M2469" s="4" t="s">
        <v>42</v>
      </c>
      <c r="N2469" s="12">
        <v>2</v>
      </c>
      <c r="O2469" s="12" t="s">
        <v>121</v>
      </c>
      <c r="P2469" s="6" t="s">
        <v>56</v>
      </c>
      <c r="U2469" s="7">
        <v>2</v>
      </c>
      <c r="AE2469" s="4">
        <f t="shared" si="153"/>
        <v>35</v>
      </c>
      <c r="AF2469" s="8">
        <f t="shared" si="154"/>
        <v>2</v>
      </c>
      <c r="AG2469" s="8">
        <v>2724.47</v>
      </c>
      <c r="AH2469" s="4">
        <f t="shared" si="155"/>
        <v>0.05</v>
      </c>
      <c r="AI2469" s="4">
        <f t="shared" si="155"/>
        <v>68.111750000000001</v>
      </c>
      <c r="AK2469" s="10">
        <f>S2469*(0.0203*(15^3.126))+T2469*(0.0203*(25^3.126))+U2469*(0.0203*(35^3.126))</f>
        <v>2724.474454712727</v>
      </c>
    </row>
    <row r="2470" spans="1:37" ht="12.75" customHeight="1">
      <c r="A2470" s="12">
        <v>185</v>
      </c>
      <c r="B2470" s="4">
        <v>10</v>
      </c>
      <c r="C2470" s="4">
        <v>2</v>
      </c>
      <c r="D2470" s="5">
        <v>39504</v>
      </c>
      <c r="E2470" s="6" t="s">
        <v>73</v>
      </c>
      <c r="F2470" s="4" t="s">
        <v>74</v>
      </c>
      <c r="G2470" s="4" t="s">
        <v>74</v>
      </c>
      <c r="H2470" s="4" t="s">
        <v>75</v>
      </c>
      <c r="I2470" s="12" t="s">
        <v>151</v>
      </c>
      <c r="J2470" s="4" t="s">
        <v>41</v>
      </c>
      <c r="K2470" s="4">
        <v>5</v>
      </c>
      <c r="L2470" s="4" t="str">
        <f t="shared" si="152"/>
        <v>0-5</v>
      </c>
      <c r="M2470" s="4" t="s">
        <v>42</v>
      </c>
      <c r="N2470" s="12">
        <v>3</v>
      </c>
      <c r="O2470" s="12" t="s">
        <v>101</v>
      </c>
      <c r="P2470" s="12" t="s">
        <v>46</v>
      </c>
      <c r="T2470" s="7">
        <v>1</v>
      </c>
      <c r="AE2470" s="4">
        <f t="shared" si="153"/>
        <v>25</v>
      </c>
      <c r="AF2470" s="8">
        <f t="shared" si="154"/>
        <v>1</v>
      </c>
      <c r="AG2470" s="8">
        <v>281.55</v>
      </c>
      <c r="AH2470" s="4">
        <f t="shared" si="155"/>
        <v>2.5000000000000001E-2</v>
      </c>
      <c r="AI2470" s="4">
        <f t="shared" si="155"/>
        <v>7.0387500000000003</v>
      </c>
      <c r="AJ2470" s="13"/>
      <c r="AK2470" s="10">
        <f>Q2470*(0.0148*((2.5/1.11359)^3.167))+R2470*(0.0148*((7.5/1.11359)^3.167))+S2470*(0.0148*((15/1.11359)^3.167))+T2470*(0.0148*((25/1.11359)^3.167))+U2470*(0.0148*((35/1.11359)^3.167))</f>
        <v>281.55200669977285</v>
      </c>
    </row>
    <row r="2471" spans="1:37" ht="12.75" customHeight="1">
      <c r="A2471" s="12">
        <v>185</v>
      </c>
      <c r="B2471" s="4">
        <v>10</v>
      </c>
      <c r="C2471" s="4">
        <v>2</v>
      </c>
      <c r="D2471" s="5">
        <v>39504</v>
      </c>
      <c r="E2471" s="6" t="s">
        <v>73</v>
      </c>
      <c r="F2471" s="4" t="s">
        <v>74</v>
      </c>
      <c r="G2471" s="4" t="s">
        <v>74</v>
      </c>
      <c r="H2471" s="4" t="s">
        <v>75</v>
      </c>
      <c r="I2471" s="12" t="s">
        <v>151</v>
      </c>
      <c r="J2471" s="4" t="s">
        <v>41</v>
      </c>
      <c r="K2471" s="4">
        <v>5</v>
      </c>
      <c r="L2471" s="4" t="str">
        <f t="shared" si="152"/>
        <v>0-5</v>
      </c>
      <c r="M2471" s="4" t="s">
        <v>42</v>
      </c>
      <c r="N2471" s="12">
        <v>4</v>
      </c>
      <c r="O2471" s="12" t="s">
        <v>95</v>
      </c>
      <c r="P2471" s="6" t="s">
        <v>56</v>
      </c>
      <c r="T2471" s="15">
        <v>1</v>
      </c>
      <c r="AE2471" s="4">
        <f t="shared" si="153"/>
        <v>25</v>
      </c>
      <c r="AF2471" s="8">
        <f t="shared" si="154"/>
        <v>1</v>
      </c>
      <c r="AG2471" s="8">
        <v>309.64999999999998</v>
      </c>
      <c r="AH2471" s="4">
        <f t="shared" si="155"/>
        <v>2.5000000000000001E-2</v>
      </c>
      <c r="AI2471" s="4">
        <f t="shared" si="155"/>
        <v>7.7412499999999991</v>
      </c>
      <c r="AK2471" s="10">
        <f>S2471*(0.0204*(15^2.991))+T2471*(0.0204*(25^2.991))+U2471*(0.0204*(35^2.991))</f>
        <v>309.64832376527772</v>
      </c>
    </row>
    <row r="2472" spans="1:37" ht="12.75" customHeight="1">
      <c r="A2472" s="12">
        <v>185</v>
      </c>
      <c r="B2472" s="4">
        <v>10</v>
      </c>
      <c r="C2472" s="4">
        <v>2</v>
      </c>
      <c r="D2472" s="5">
        <v>39504</v>
      </c>
      <c r="E2472" s="6" t="s">
        <v>73</v>
      </c>
      <c r="F2472" s="4" t="s">
        <v>74</v>
      </c>
      <c r="G2472" s="4" t="s">
        <v>74</v>
      </c>
      <c r="H2472" s="4" t="s">
        <v>75</v>
      </c>
      <c r="I2472" s="12" t="s">
        <v>151</v>
      </c>
      <c r="J2472" s="4" t="s">
        <v>41</v>
      </c>
      <c r="K2472" s="4">
        <v>5</v>
      </c>
      <c r="L2472" s="4" t="str">
        <f t="shared" si="152"/>
        <v>0-5</v>
      </c>
      <c r="M2472" s="4" t="s">
        <v>42</v>
      </c>
      <c r="N2472" s="12">
        <v>5</v>
      </c>
      <c r="O2472" s="12" t="s">
        <v>77</v>
      </c>
      <c r="P2472" s="6" t="s">
        <v>48</v>
      </c>
      <c r="T2472" s="15">
        <v>1</v>
      </c>
      <c r="AE2472" s="4">
        <f t="shared" si="153"/>
        <v>25</v>
      </c>
      <c r="AF2472" s="8">
        <f t="shared" si="154"/>
        <v>1</v>
      </c>
      <c r="AG2472" s="8">
        <v>423.41</v>
      </c>
      <c r="AH2472" s="4">
        <f t="shared" si="155"/>
        <v>2.5000000000000001E-2</v>
      </c>
      <c r="AI2472" s="4">
        <f t="shared" si="155"/>
        <v>10.58525</v>
      </c>
      <c r="AK2472" s="10">
        <f>R2472*(0.0428*(7.5^2.858))+S2472*(0.0428*(15^2.858))+T2472*(0.0428*(25^2.858))+U2472*(0.0428*(35^2.858))</f>
        <v>423.40532317837847</v>
      </c>
    </row>
    <row r="2473" spans="1:37" ht="12.75" customHeight="1">
      <c r="A2473" s="12">
        <v>185</v>
      </c>
      <c r="B2473" s="4">
        <v>10</v>
      </c>
      <c r="C2473" s="4">
        <v>2</v>
      </c>
      <c r="D2473" s="5">
        <v>39504</v>
      </c>
      <c r="E2473" s="6" t="s">
        <v>73</v>
      </c>
      <c r="F2473" s="4" t="s">
        <v>74</v>
      </c>
      <c r="G2473" s="4" t="s">
        <v>74</v>
      </c>
      <c r="H2473" s="4" t="s">
        <v>75</v>
      </c>
      <c r="I2473" s="12" t="s">
        <v>151</v>
      </c>
      <c r="J2473" s="4" t="s">
        <v>41</v>
      </c>
      <c r="K2473" s="4">
        <v>5</v>
      </c>
      <c r="L2473" s="4" t="str">
        <f t="shared" si="152"/>
        <v>0-5</v>
      </c>
      <c r="M2473" s="4" t="s">
        <v>42</v>
      </c>
      <c r="N2473" s="12">
        <v>6</v>
      </c>
      <c r="O2473" s="12" t="s">
        <v>58</v>
      </c>
      <c r="P2473" s="12" t="s">
        <v>46</v>
      </c>
      <c r="T2473" s="15">
        <v>1</v>
      </c>
      <c r="AE2473" s="4">
        <f t="shared" si="153"/>
        <v>25</v>
      </c>
      <c r="AF2473" s="8">
        <f t="shared" si="154"/>
        <v>1</v>
      </c>
      <c r="AG2473" s="8">
        <v>211.39</v>
      </c>
      <c r="AH2473" s="4">
        <f t="shared" si="155"/>
        <v>2.5000000000000001E-2</v>
      </c>
      <c r="AI2473" s="4">
        <f t="shared" si="155"/>
        <v>5.2847499999999998</v>
      </c>
      <c r="AK2473" s="10">
        <f>Q2473*(0.0145*((2.5/1.08175)^3.053))+R2473*(0.0145*((7.5/1.08175)^3.053))+S2473*(0.0145*((15/1.08175)^3.053))+T2473*(0.0145*((25/1.08175)^3.053))+U2473*(0.0145*((35/1.08175)^3.053))+V2473*(0.0145*((45/1.08175)^3.053))+W2473*(0.0145*((55/1.08175)^3.053))</f>
        <v>211.39242031612073</v>
      </c>
    </row>
    <row r="2474" spans="1:37" ht="12.75" customHeight="1">
      <c r="A2474" s="12">
        <v>185</v>
      </c>
      <c r="B2474" s="4">
        <v>10</v>
      </c>
      <c r="C2474" s="4">
        <v>2</v>
      </c>
      <c r="D2474" s="5">
        <v>39504</v>
      </c>
      <c r="E2474" s="6" t="s">
        <v>73</v>
      </c>
      <c r="F2474" s="4" t="s">
        <v>74</v>
      </c>
      <c r="G2474" s="4" t="s">
        <v>74</v>
      </c>
      <c r="H2474" s="4" t="s">
        <v>75</v>
      </c>
      <c r="I2474" s="12" t="s">
        <v>151</v>
      </c>
      <c r="J2474" s="4" t="s">
        <v>41</v>
      </c>
      <c r="K2474" s="4">
        <v>5</v>
      </c>
      <c r="L2474" s="4" t="str">
        <f t="shared" si="152"/>
        <v>0-5</v>
      </c>
      <c r="M2474" s="4" t="s">
        <v>42</v>
      </c>
      <c r="N2474" s="12">
        <v>7</v>
      </c>
      <c r="O2474" s="4" t="s">
        <v>69</v>
      </c>
      <c r="P2474" s="12" t="s">
        <v>48</v>
      </c>
      <c r="S2474" s="7">
        <v>2</v>
      </c>
      <c r="AE2474" s="4">
        <f t="shared" si="153"/>
        <v>15</v>
      </c>
      <c r="AF2474" s="8">
        <f t="shared" si="154"/>
        <v>2</v>
      </c>
      <c r="AG2474" s="8">
        <v>218.93</v>
      </c>
      <c r="AH2474" s="4">
        <f t="shared" si="155"/>
        <v>0.05</v>
      </c>
      <c r="AI2474" s="4">
        <f t="shared" si="155"/>
        <v>5.4732500000000002</v>
      </c>
      <c r="AJ2474" s="9"/>
      <c r="AK2474" s="10">
        <f>Q2474*(0.029*(2.5^2.98))+R2474*(0.029*(7.5^2.98))+S2474*(0.0222*(15^3.14))</f>
        <v>218.93214068561713</v>
      </c>
    </row>
    <row r="2475" spans="1:37" ht="12.75" customHeight="1">
      <c r="A2475" s="12">
        <v>185</v>
      </c>
      <c r="B2475" s="4">
        <v>10</v>
      </c>
      <c r="C2475" s="4">
        <v>2</v>
      </c>
      <c r="D2475" s="5">
        <v>39504</v>
      </c>
      <c r="E2475" s="6" t="s">
        <v>73</v>
      </c>
      <c r="F2475" s="4" t="s">
        <v>74</v>
      </c>
      <c r="G2475" s="4" t="s">
        <v>74</v>
      </c>
      <c r="H2475" s="4" t="s">
        <v>75</v>
      </c>
      <c r="I2475" s="12" t="s">
        <v>151</v>
      </c>
      <c r="J2475" s="4" t="s">
        <v>41</v>
      </c>
      <c r="K2475" s="4">
        <v>5</v>
      </c>
      <c r="L2475" s="4" t="str">
        <f t="shared" si="152"/>
        <v>0-5</v>
      </c>
      <c r="M2475" s="4" t="s">
        <v>42</v>
      </c>
      <c r="N2475" s="12">
        <v>8</v>
      </c>
      <c r="O2475" s="4" t="s">
        <v>52</v>
      </c>
      <c r="P2475" s="6" t="s">
        <v>46</v>
      </c>
      <c r="S2475" s="7">
        <v>50</v>
      </c>
      <c r="AE2475" s="4">
        <f t="shared" si="153"/>
        <v>15</v>
      </c>
      <c r="AF2475" s="8">
        <f t="shared" si="154"/>
        <v>50</v>
      </c>
      <c r="AG2475" s="8">
        <v>1250.0899999999999</v>
      </c>
      <c r="AH2475" s="4">
        <f t="shared" si="155"/>
        <v>1.25</v>
      </c>
      <c r="AI2475" s="4">
        <f t="shared" si="155"/>
        <v>31.252249999999997</v>
      </c>
      <c r="AK2475" s="10">
        <f>Q2475*(0.01*(((2.5-1.82)/1.15)^3.208))+R2475*(0.01*(((7.5-1.82)/1.15)^3.208))+S2475*(0.01*(((15-1.82)/1.15)^3.208))+T2475*(0.01*(((25-1.82)/1.15)^3.208))</f>
        <v>1250.0862220669978</v>
      </c>
    </row>
    <row r="2476" spans="1:37" ht="12.75" customHeight="1">
      <c r="A2476" s="12">
        <v>186</v>
      </c>
      <c r="B2476" s="4">
        <v>10</v>
      </c>
      <c r="C2476" s="4">
        <v>2</v>
      </c>
      <c r="D2476" s="5">
        <v>39504</v>
      </c>
      <c r="E2476" s="6" t="s">
        <v>73</v>
      </c>
      <c r="F2476" s="4" t="s">
        <v>74</v>
      </c>
      <c r="G2476" s="4" t="s">
        <v>74</v>
      </c>
      <c r="H2476" s="4" t="s">
        <v>75</v>
      </c>
      <c r="I2476" s="12" t="s">
        <v>151</v>
      </c>
      <c r="J2476" s="4" t="s">
        <v>41</v>
      </c>
      <c r="K2476" s="4">
        <v>5</v>
      </c>
      <c r="L2476" s="4" t="str">
        <f t="shared" si="152"/>
        <v>0-5</v>
      </c>
      <c r="M2476" s="4" t="s">
        <v>42</v>
      </c>
      <c r="N2476" s="12">
        <v>1</v>
      </c>
      <c r="O2476" s="12" t="s">
        <v>53</v>
      </c>
      <c r="P2476" s="12" t="s">
        <v>54</v>
      </c>
      <c r="S2476" s="7">
        <v>13</v>
      </c>
      <c r="T2476" s="15">
        <v>1</v>
      </c>
      <c r="AE2476" s="4">
        <f t="shared" si="153"/>
        <v>15.7</v>
      </c>
      <c r="AF2476" s="8">
        <f t="shared" si="154"/>
        <v>14</v>
      </c>
      <c r="AG2476" s="8">
        <v>984.99</v>
      </c>
      <c r="AH2476" s="4">
        <f t="shared" si="155"/>
        <v>0.35</v>
      </c>
      <c r="AI2476" s="4">
        <f t="shared" si="155"/>
        <v>24.624749999999999</v>
      </c>
      <c r="AK2476" s="10">
        <f>Q2476*(0.026*(2.5^2.87))+R2476*(0.026*(7.5^2.87))+S2476*(0.0236*((15/1.1)^2.975))+T2476*(0.0236*((25/1.1)^2.975))+U2476*(0.0236*((35/1.1)^2.975))</f>
        <v>984.99455050777374</v>
      </c>
    </row>
    <row r="2477" spans="1:37" ht="12.75" customHeight="1">
      <c r="A2477" s="12">
        <v>186</v>
      </c>
      <c r="B2477" s="4">
        <v>10</v>
      </c>
      <c r="C2477" s="4">
        <v>2</v>
      </c>
      <c r="D2477" s="5">
        <v>39504</v>
      </c>
      <c r="E2477" s="6" t="s">
        <v>73</v>
      </c>
      <c r="F2477" s="4" t="s">
        <v>74</v>
      </c>
      <c r="G2477" s="4" t="s">
        <v>74</v>
      </c>
      <c r="H2477" s="4" t="s">
        <v>75</v>
      </c>
      <c r="I2477" s="12" t="s">
        <v>151</v>
      </c>
      <c r="J2477" s="4" t="s">
        <v>41</v>
      </c>
      <c r="K2477" s="4">
        <v>5</v>
      </c>
      <c r="L2477" s="4" t="str">
        <f t="shared" si="152"/>
        <v>0-5</v>
      </c>
      <c r="M2477" s="4" t="s">
        <v>42</v>
      </c>
      <c r="N2477" s="12">
        <v>2</v>
      </c>
      <c r="O2477" s="12" t="s">
        <v>77</v>
      </c>
      <c r="P2477" s="6" t="s">
        <v>48</v>
      </c>
      <c r="T2477" s="15">
        <v>2</v>
      </c>
      <c r="AE2477" s="4">
        <f t="shared" si="153"/>
        <v>25</v>
      </c>
      <c r="AF2477" s="8">
        <f t="shared" si="154"/>
        <v>2</v>
      </c>
      <c r="AG2477" s="8">
        <v>846.81</v>
      </c>
      <c r="AH2477" s="4">
        <f t="shared" si="155"/>
        <v>0.05</v>
      </c>
      <c r="AI2477" s="4">
        <f t="shared" si="155"/>
        <v>21.170249999999999</v>
      </c>
      <c r="AK2477" s="10">
        <f>R2477*(0.0428*(7.5^2.858))+S2477*(0.0428*(15^2.858))+T2477*(0.0428*(25^2.858))+U2477*(0.0428*(35^2.858))</f>
        <v>846.81064635675693</v>
      </c>
    </row>
    <row r="2478" spans="1:37" ht="12.75" customHeight="1">
      <c r="A2478" s="12">
        <v>186</v>
      </c>
      <c r="B2478" s="4">
        <v>10</v>
      </c>
      <c r="C2478" s="4">
        <v>2</v>
      </c>
      <c r="D2478" s="5">
        <v>39504</v>
      </c>
      <c r="E2478" s="6" t="s">
        <v>73</v>
      </c>
      <c r="F2478" s="4" t="s">
        <v>74</v>
      </c>
      <c r="G2478" s="4" t="s">
        <v>74</v>
      </c>
      <c r="H2478" s="4" t="s">
        <v>75</v>
      </c>
      <c r="I2478" s="12" t="s">
        <v>151</v>
      </c>
      <c r="J2478" s="4" t="s">
        <v>41</v>
      </c>
      <c r="K2478" s="4">
        <v>5</v>
      </c>
      <c r="L2478" s="4" t="str">
        <f t="shared" si="152"/>
        <v>0-5</v>
      </c>
      <c r="M2478" s="4" t="s">
        <v>42</v>
      </c>
      <c r="N2478" s="12">
        <v>3</v>
      </c>
      <c r="O2478" s="4" t="s">
        <v>69</v>
      </c>
      <c r="P2478" s="12" t="s">
        <v>48</v>
      </c>
      <c r="S2478" s="15">
        <v>1</v>
      </c>
      <c r="AE2478" s="4">
        <f t="shared" si="153"/>
        <v>15</v>
      </c>
      <c r="AF2478" s="8">
        <f t="shared" si="154"/>
        <v>1</v>
      </c>
      <c r="AG2478" s="8">
        <v>109.47</v>
      </c>
      <c r="AH2478" s="4">
        <f t="shared" si="155"/>
        <v>2.5000000000000001E-2</v>
      </c>
      <c r="AI2478" s="4">
        <f t="shared" si="155"/>
        <v>2.7367499999999998</v>
      </c>
      <c r="AK2478" s="10">
        <f>Q2478*(0.029*(2.5^2.98))+R2478*(0.029*(7.5^2.98))+S2478*(0.0222*(15^3.14))</f>
        <v>109.46607034280856</v>
      </c>
    </row>
    <row r="2479" spans="1:37" ht="12.75" customHeight="1">
      <c r="A2479" s="12">
        <v>186</v>
      </c>
      <c r="B2479" s="4">
        <v>10</v>
      </c>
      <c r="C2479" s="4">
        <v>2</v>
      </c>
      <c r="D2479" s="5">
        <v>39504</v>
      </c>
      <c r="E2479" s="6" t="s">
        <v>73</v>
      </c>
      <c r="F2479" s="4" t="s">
        <v>74</v>
      </c>
      <c r="G2479" s="4" t="s">
        <v>74</v>
      </c>
      <c r="H2479" s="4" t="s">
        <v>75</v>
      </c>
      <c r="I2479" s="12" t="s">
        <v>151</v>
      </c>
      <c r="J2479" s="4" t="s">
        <v>41</v>
      </c>
      <c r="K2479" s="4">
        <v>5</v>
      </c>
      <c r="L2479" s="4" t="str">
        <f t="shared" si="152"/>
        <v>0-5</v>
      </c>
      <c r="M2479" s="4" t="s">
        <v>42</v>
      </c>
      <c r="N2479" s="12">
        <v>4</v>
      </c>
      <c r="O2479" s="12" t="s">
        <v>95</v>
      </c>
      <c r="P2479" s="6" t="s">
        <v>56</v>
      </c>
      <c r="S2479" s="15">
        <v>2</v>
      </c>
      <c r="T2479" s="7">
        <v>3</v>
      </c>
      <c r="U2479" s="7">
        <v>1</v>
      </c>
      <c r="AE2479" s="4">
        <f t="shared" si="153"/>
        <v>23.3</v>
      </c>
      <c r="AF2479" s="8">
        <f t="shared" si="154"/>
        <v>6</v>
      </c>
      <c r="AG2479" s="8">
        <v>1910.44</v>
      </c>
      <c r="AH2479" s="4">
        <f t="shared" si="155"/>
        <v>0.15</v>
      </c>
      <c r="AI2479" s="4">
        <f t="shared" si="155"/>
        <v>47.761000000000003</v>
      </c>
      <c r="AK2479" s="10">
        <f>S2479*(0.0204*(15^2.991))+T2479*(0.0204*(25^2.991))+U2479*(0.0204*(35^2.991))</f>
        <v>1910.4353164032273</v>
      </c>
    </row>
    <row r="2480" spans="1:37" ht="12.75" customHeight="1">
      <c r="A2480" s="12">
        <v>186</v>
      </c>
      <c r="B2480" s="4">
        <v>10</v>
      </c>
      <c r="C2480" s="4">
        <v>2</v>
      </c>
      <c r="D2480" s="5">
        <v>39504</v>
      </c>
      <c r="E2480" s="6" t="s">
        <v>73</v>
      </c>
      <c r="F2480" s="4" t="s">
        <v>74</v>
      </c>
      <c r="G2480" s="4" t="s">
        <v>74</v>
      </c>
      <c r="H2480" s="4" t="s">
        <v>75</v>
      </c>
      <c r="I2480" s="12" t="s">
        <v>151</v>
      </c>
      <c r="J2480" s="4" t="s">
        <v>41</v>
      </c>
      <c r="K2480" s="4">
        <v>5</v>
      </c>
      <c r="L2480" s="4" t="str">
        <f t="shared" si="152"/>
        <v>0-5</v>
      </c>
      <c r="M2480" s="4" t="s">
        <v>42</v>
      </c>
      <c r="N2480" s="12">
        <v>5</v>
      </c>
      <c r="O2480" s="12" t="s">
        <v>58</v>
      </c>
      <c r="P2480" s="12" t="s">
        <v>46</v>
      </c>
      <c r="U2480" s="7">
        <v>1</v>
      </c>
      <c r="AE2480" s="4">
        <f t="shared" si="153"/>
        <v>35</v>
      </c>
      <c r="AF2480" s="8">
        <f t="shared" si="154"/>
        <v>1</v>
      </c>
      <c r="AG2480" s="8">
        <v>590.5</v>
      </c>
      <c r="AH2480" s="4">
        <f t="shared" si="155"/>
        <v>2.5000000000000001E-2</v>
      </c>
      <c r="AI2480" s="4">
        <f t="shared" si="155"/>
        <v>14.762499999999999</v>
      </c>
      <c r="AK2480" s="10">
        <f>Q2480*(0.0145*((2.5/1.08175)^3.053))+R2480*(0.0145*((7.5/1.08175)^3.053))+S2480*(0.0145*((15/1.08175)^3.053))+T2480*(0.0145*((25/1.08175)^3.053))+U2480*(0.0145*((35/1.08175)^3.053))+V2480*(0.0145*((45/1.08175)^3.053))+W2480*(0.0145*((55/1.08175)^3.053))</f>
        <v>590.49782747127915</v>
      </c>
    </row>
    <row r="2481" spans="1:37" ht="12.75" customHeight="1">
      <c r="A2481" s="12">
        <v>187</v>
      </c>
      <c r="B2481" s="4">
        <v>10</v>
      </c>
      <c r="C2481" s="4">
        <v>2</v>
      </c>
      <c r="D2481" s="5">
        <v>39504</v>
      </c>
      <c r="E2481" s="6" t="s">
        <v>73</v>
      </c>
      <c r="F2481" s="4" t="s">
        <v>74</v>
      </c>
      <c r="G2481" s="4" t="s">
        <v>74</v>
      </c>
      <c r="H2481" s="4" t="s">
        <v>75</v>
      </c>
      <c r="I2481" s="12" t="s">
        <v>151</v>
      </c>
      <c r="J2481" s="4" t="s">
        <v>41</v>
      </c>
      <c r="K2481" s="4">
        <v>5</v>
      </c>
      <c r="L2481" s="4" t="str">
        <f t="shared" si="152"/>
        <v>0-5</v>
      </c>
      <c r="M2481" s="4" t="s">
        <v>42</v>
      </c>
      <c r="N2481" s="12">
        <v>1</v>
      </c>
      <c r="O2481" s="12" t="s">
        <v>77</v>
      </c>
      <c r="P2481" s="6" t="s">
        <v>48</v>
      </c>
      <c r="S2481" s="15">
        <v>1</v>
      </c>
      <c r="AE2481" s="4">
        <f t="shared" si="153"/>
        <v>15</v>
      </c>
      <c r="AF2481" s="8">
        <f t="shared" si="154"/>
        <v>1</v>
      </c>
      <c r="AG2481" s="8">
        <v>98.34</v>
      </c>
      <c r="AH2481" s="4">
        <f t="shared" si="155"/>
        <v>2.5000000000000001E-2</v>
      </c>
      <c r="AI2481" s="4">
        <f t="shared" si="155"/>
        <v>2.4584999999999999</v>
      </c>
      <c r="AK2481" s="10">
        <f>R2481*(0.0428*(7.5^2.858))+S2481*(0.0428*(15^2.858))+T2481*(0.0428*(25^2.858))+U2481*(0.0428*(35^2.858))</f>
        <v>98.336011053719943</v>
      </c>
    </row>
    <row r="2482" spans="1:37" ht="12.75" customHeight="1">
      <c r="A2482" s="12">
        <v>187</v>
      </c>
      <c r="B2482" s="4">
        <v>10</v>
      </c>
      <c r="C2482" s="4">
        <v>2</v>
      </c>
      <c r="D2482" s="5">
        <v>39504</v>
      </c>
      <c r="E2482" s="6" t="s">
        <v>73</v>
      </c>
      <c r="F2482" s="4" t="s">
        <v>74</v>
      </c>
      <c r="G2482" s="4" t="s">
        <v>74</v>
      </c>
      <c r="H2482" s="4" t="s">
        <v>75</v>
      </c>
      <c r="I2482" s="12" t="s">
        <v>151</v>
      </c>
      <c r="J2482" s="4" t="s">
        <v>41</v>
      </c>
      <c r="K2482" s="4">
        <v>5</v>
      </c>
      <c r="L2482" s="4" t="str">
        <f t="shared" si="152"/>
        <v>0-5</v>
      </c>
      <c r="M2482" s="4" t="s">
        <v>42</v>
      </c>
      <c r="N2482" s="12">
        <v>2</v>
      </c>
      <c r="O2482" s="12" t="s">
        <v>58</v>
      </c>
      <c r="P2482" s="12" t="s">
        <v>46</v>
      </c>
      <c r="U2482" s="7">
        <v>2</v>
      </c>
      <c r="AE2482" s="4">
        <f t="shared" si="153"/>
        <v>35</v>
      </c>
      <c r="AF2482" s="8">
        <f t="shared" si="154"/>
        <v>2</v>
      </c>
      <c r="AG2482" s="8">
        <v>1181</v>
      </c>
      <c r="AH2482" s="4">
        <f t="shared" si="155"/>
        <v>0.05</v>
      </c>
      <c r="AI2482" s="4">
        <f t="shared" si="155"/>
        <v>29.524999999999999</v>
      </c>
      <c r="AK2482" s="10">
        <f>Q2482*(0.0145*((2.5/1.08175)^3.053))+R2482*(0.0145*((7.5/1.08175)^3.053))+S2482*(0.0145*((15/1.08175)^3.053))+T2482*(0.0145*((25/1.08175)^3.053))+U2482*(0.0145*((35/1.08175)^3.053))+V2482*(0.0145*((45/1.08175)^3.053))+W2482*(0.0145*((55/1.08175)^3.053))</f>
        <v>1180.9956549425583</v>
      </c>
    </row>
    <row r="2483" spans="1:37" ht="12.75" customHeight="1">
      <c r="A2483" s="12">
        <v>187</v>
      </c>
      <c r="B2483" s="4">
        <v>10</v>
      </c>
      <c r="C2483" s="4">
        <v>2</v>
      </c>
      <c r="D2483" s="5">
        <v>39504</v>
      </c>
      <c r="E2483" s="6" t="s">
        <v>73</v>
      </c>
      <c r="F2483" s="4" t="s">
        <v>74</v>
      </c>
      <c r="G2483" s="4" t="s">
        <v>74</v>
      </c>
      <c r="H2483" s="4" t="s">
        <v>75</v>
      </c>
      <c r="I2483" s="12" t="s">
        <v>151</v>
      </c>
      <c r="J2483" s="4" t="s">
        <v>41</v>
      </c>
      <c r="K2483" s="4">
        <v>5</v>
      </c>
      <c r="L2483" s="4" t="str">
        <f t="shared" si="152"/>
        <v>0-5</v>
      </c>
      <c r="M2483" s="4" t="s">
        <v>42</v>
      </c>
      <c r="N2483" s="12">
        <v>3</v>
      </c>
      <c r="O2483" s="12" t="s">
        <v>53</v>
      </c>
      <c r="P2483" s="12" t="s">
        <v>54</v>
      </c>
      <c r="S2483" s="15">
        <v>18</v>
      </c>
      <c r="T2483" s="7">
        <v>2</v>
      </c>
      <c r="AE2483" s="4">
        <f t="shared" si="153"/>
        <v>16</v>
      </c>
      <c r="AF2483" s="8">
        <f t="shared" si="154"/>
        <v>20</v>
      </c>
      <c r="AG2483" s="8">
        <v>1521.52</v>
      </c>
      <c r="AH2483" s="4">
        <f t="shared" si="155"/>
        <v>0.5</v>
      </c>
      <c r="AI2483" s="4">
        <f t="shared" si="155"/>
        <v>38.037999999999997</v>
      </c>
      <c r="AK2483" s="10">
        <f>Q2483*(0.026*(2.5^2.87))+R2483*(0.026*(7.5^2.87))+S2483*(0.0236*((15/1.1)^2.975))+T2483*(0.0236*((25/1.1)^2.975))+U2483*(0.0236*((35/1.1)^2.975))</f>
        <v>1521.5223531014783</v>
      </c>
    </row>
    <row r="2484" spans="1:37" ht="12.75" customHeight="1">
      <c r="A2484" s="12">
        <v>187</v>
      </c>
      <c r="B2484" s="4">
        <v>10</v>
      </c>
      <c r="C2484" s="4">
        <v>2</v>
      </c>
      <c r="D2484" s="5">
        <v>39504</v>
      </c>
      <c r="E2484" s="6" t="s">
        <v>73</v>
      </c>
      <c r="F2484" s="4" t="s">
        <v>74</v>
      </c>
      <c r="G2484" s="4" t="s">
        <v>74</v>
      </c>
      <c r="H2484" s="4" t="s">
        <v>75</v>
      </c>
      <c r="I2484" s="12" t="s">
        <v>151</v>
      </c>
      <c r="J2484" s="4" t="s">
        <v>41</v>
      </c>
      <c r="K2484" s="4">
        <v>5</v>
      </c>
      <c r="L2484" s="4" t="str">
        <f t="shared" si="152"/>
        <v>0-5</v>
      </c>
      <c r="M2484" s="4" t="s">
        <v>42</v>
      </c>
      <c r="N2484" s="12">
        <v>4</v>
      </c>
      <c r="O2484" s="12" t="s">
        <v>95</v>
      </c>
      <c r="P2484" s="6" t="s">
        <v>56</v>
      </c>
      <c r="T2484" s="7">
        <v>3</v>
      </c>
      <c r="U2484" s="15">
        <v>1</v>
      </c>
      <c r="AE2484" s="4">
        <f t="shared" si="153"/>
        <v>27.5</v>
      </c>
      <c r="AF2484" s="8">
        <f t="shared" si="154"/>
        <v>4</v>
      </c>
      <c r="AG2484" s="8">
        <v>1776.05</v>
      </c>
      <c r="AH2484" s="4">
        <f t="shared" si="155"/>
        <v>0.1</v>
      </c>
      <c r="AI2484" s="4">
        <f t="shared" si="155"/>
        <v>44.401249999999997</v>
      </c>
      <c r="AK2484" s="10">
        <f>S2484*(0.0204*(15^2.991))+T2484*(0.0204*(25^2.991))+U2484*(0.0204*(35^2.991))</f>
        <v>1776.0508352348879</v>
      </c>
    </row>
    <row r="2485" spans="1:37" ht="12.75" customHeight="1">
      <c r="A2485" s="12">
        <v>188</v>
      </c>
      <c r="B2485" s="4">
        <v>10</v>
      </c>
      <c r="C2485" s="4">
        <v>2</v>
      </c>
      <c r="D2485" s="5">
        <v>39504</v>
      </c>
      <c r="E2485" s="6" t="s">
        <v>73</v>
      </c>
      <c r="F2485" s="4" t="s">
        <v>74</v>
      </c>
      <c r="G2485" s="4" t="s">
        <v>74</v>
      </c>
      <c r="H2485" s="4" t="s">
        <v>75</v>
      </c>
      <c r="I2485" s="12" t="s">
        <v>93</v>
      </c>
      <c r="J2485" s="4" t="s">
        <v>41</v>
      </c>
      <c r="K2485" s="4">
        <v>8</v>
      </c>
      <c r="L2485" s="4" t="str">
        <f t="shared" si="152"/>
        <v>5-10</v>
      </c>
      <c r="M2485" s="4" t="s">
        <v>76</v>
      </c>
      <c r="N2485" s="12">
        <v>1</v>
      </c>
      <c r="O2485" s="12" t="s">
        <v>58</v>
      </c>
      <c r="P2485" s="12" t="s">
        <v>46</v>
      </c>
      <c r="U2485" s="15">
        <v>2</v>
      </c>
      <c r="AE2485" s="4">
        <f t="shared" si="153"/>
        <v>35</v>
      </c>
      <c r="AF2485" s="8">
        <f t="shared" si="154"/>
        <v>2</v>
      </c>
      <c r="AG2485" s="8">
        <v>1181</v>
      </c>
      <c r="AH2485" s="4">
        <f t="shared" si="155"/>
        <v>0.05</v>
      </c>
      <c r="AI2485" s="4">
        <f t="shared" si="155"/>
        <v>29.524999999999999</v>
      </c>
      <c r="AK2485" s="10">
        <f>Q2485*(0.0145*((2.5/1.08175)^3.053))+R2485*(0.0145*((7.5/1.08175)^3.053))+S2485*(0.0145*((15/1.08175)^3.053))+T2485*(0.0145*((25/1.08175)^3.053))+U2485*(0.0145*((35/1.08175)^3.053))+V2485*(0.0145*((45/1.08175)^3.053))+W2485*(0.0145*((55/1.08175)^3.053))</f>
        <v>1180.9956549425583</v>
      </c>
    </row>
    <row r="2486" spans="1:37" ht="12.75" customHeight="1">
      <c r="A2486" s="12">
        <v>188</v>
      </c>
      <c r="B2486" s="4">
        <v>10</v>
      </c>
      <c r="C2486" s="4">
        <v>2</v>
      </c>
      <c r="D2486" s="5">
        <v>39504</v>
      </c>
      <c r="E2486" s="6" t="s">
        <v>73</v>
      </c>
      <c r="F2486" s="4" t="s">
        <v>74</v>
      </c>
      <c r="G2486" s="4" t="s">
        <v>74</v>
      </c>
      <c r="H2486" s="4" t="s">
        <v>75</v>
      </c>
      <c r="I2486" s="12" t="s">
        <v>93</v>
      </c>
      <c r="J2486" s="4" t="s">
        <v>41</v>
      </c>
      <c r="K2486" s="4">
        <v>8</v>
      </c>
      <c r="L2486" s="4" t="str">
        <f t="shared" si="152"/>
        <v>5-10</v>
      </c>
      <c r="M2486" s="4" t="s">
        <v>76</v>
      </c>
      <c r="N2486" s="12">
        <v>2</v>
      </c>
      <c r="O2486" s="12" t="s">
        <v>89</v>
      </c>
      <c r="P2486" s="4" t="s">
        <v>56</v>
      </c>
      <c r="S2486" s="7">
        <v>23</v>
      </c>
      <c r="AE2486" s="4">
        <f t="shared" si="153"/>
        <v>15</v>
      </c>
      <c r="AF2486" s="8">
        <f t="shared" si="154"/>
        <v>23</v>
      </c>
      <c r="AG2486" s="8">
        <v>1656.19</v>
      </c>
      <c r="AH2486" s="4">
        <f t="shared" si="155"/>
        <v>0.57499999999999996</v>
      </c>
      <c r="AI2486" s="4">
        <f t="shared" si="155"/>
        <v>41.40475</v>
      </c>
      <c r="AK2486" s="10">
        <f>R2486*(0.0246*(7.5^2.85))+S2486*(0.0227*((15/1.13204)^3.12))+T2486*(0.0227*((25/1.13204)^3.12))</f>
        <v>1656.1882177604759</v>
      </c>
    </row>
    <row r="2487" spans="1:37" ht="12.75" customHeight="1">
      <c r="A2487" s="12">
        <v>188</v>
      </c>
      <c r="B2487" s="4">
        <v>10</v>
      </c>
      <c r="C2487" s="4">
        <v>2</v>
      </c>
      <c r="D2487" s="5">
        <v>39504</v>
      </c>
      <c r="E2487" s="6" t="s">
        <v>73</v>
      </c>
      <c r="F2487" s="4" t="s">
        <v>74</v>
      </c>
      <c r="G2487" s="4" t="s">
        <v>74</v>
      </c>
      <c r="H2487" s="4" t="s">
        <v>75</v>
      </c>
      <c r="I2487" s="12" t="s">
        <v>93</v>
      </c>
      <c r="J2487" s="4" t="s">
        <v>41</v>
      </c>
      <c r="K2487" s="4">
        <v>8</v>
      </c>
      <c r="L2487" s="4" t="str">
        <f t="shared" si="152"/>
        <v>5-10</v>
      </c>
      <c r="M2487" s="4" t="s">
        <v>76</v>
      </c>
      <c r="N2487" s="12">
        <v>3</v>
      </c>
      <c r="O2487" s="12" t="s">
        <v>101</v>
      </c>
      <c r="P2487" s="12" t="s">
        <v>46</v>
      </c>
      <c r="T2487" s="7">
        <v>2</v>
      </c>
      <c r="AE2487" s="4">
        <f t="shared" si="153"/>
        <v>25</v>
      </c>
      <c r="AF2487" s="8">
        <f t="shared" si="154"/>
        <v>2</v>
      </c>
      <c r="AG2487" s="8">
        <v>563.1</v>
      </c>
      <c r="AH2487" s="4">
        <f t="shared" si="155"/>
        <v>0.05</v>
      </c>
      <c r="AI2487" s="4">
        <f t="shared" si="155"/>
        <v>14.077500000000001</v>
      </c>
      <c r="AK2487" s="10">
        <f>Q2487*(0.0148*((2.5/1.11359)^3.167))+R2487*(0.0148*((7.5/1.11359)^3.167))+S2487*(0.0148*((15/1.11359)^3.167))+T2487*(0.0148*((25/1.11359)^3.167))+U2487*(0.0148*((35/1.11359)^3.167))</f>
        <v>563.10401339954569</v>
      </c>
    </row>
    <row r="2488" spans="1:37" s="9" customFormat="1" ht="12.75" customHeight="1">
      <c r="A2488" s="12">
        <v>188</v>
      </c>
      <c r="B2488" s="4">
        <v>10</v>
      </c>
      <c r="C2488" s="4">
        <v>2</v>
      </c>
      <c r="D2488" s="5">
        <v>39504</v>
      </c>
      <c r="E2488" s="6" t="s">
        <v>73</v>
      </c>
      <c r="F2488" s="4" t="s">
        <v>74</v>
      </c>
      <c r="G2488" s="4" t="s">
        <v>74</v>
      </c>
      <c r="H2488" s="4" t="s">
        <v>75</v>
      </c>
      <c r="I2488" s="12" t="s">
        <v>93</v>
      </c>
      <c r="J2488" s="4" t="s">
        <v>41</v>
      </c>
      <c r="K2488" s="4">
        <v>8</v>
      </c>
      <c r="L2488" s="4" t="str">
        <f t="shared" si="152"/>
        <v>5-10</v>
      </c>
      <c r="M2488" s="4" t="s">
        <v>76</v>
      </c>
      <c r="N2488" s="12">
        <v>4</v>
      </c>
      <c r="O2488" s="12" t="s">
        <v>59</v>
      </c>
      <c r="P2488" s="6" t="s">
        <v>46</v>
      </c>
      <c r="Q2488" s="7"/>
      <c r="R2488" s="7"/>
      <c r="S2488" s="7">
        <v>1</v>
      </c>
      <c r="T2488" s="7"/>
      <c r="U2488" s="7"/>
      <c r="V2488" s="7"/>
      <c r="W2488" s="7"/>
      <c r="X2488" s="7"/>
      <c r="Y2488" s="7"/>
      <c r="Z2488" s="7"/>
      <c r="AA2488" s="7"/>
      <c r="AB2488" s="7"/>
      <c r="AC2488" s="7"/>
      <c r="AD2488" s="7"/>
      <c r="AE2488" s="4">
        <f t="shared" si="153"/>
        <v>15</v>
      </c>
      <c r="AF2488" s="8">
        <f t="shared" si="154"/>
        <v>1</v>
      </c>
      <c r="AG2488" s="8">
        <v>37.94</v>
      </c>
      <c r="AH2488" s="4">
        <f t="shared" si="155"/>
        <v>2.5000000000000001E-2</v>
      </c>
      <c r="AI2488" s="4">
        <f t="shared" si="155"/>
        <v>0.9484999999999999</v>
      </c>
      <c r="AJ2488" s="4"/>
      <c r="AK2488" s="10">
        <f>Q2488*(0.0093*(2.5^3.07))+R2488*(0.0093*(7.5^3.07))+S2488*(0.0093*(15^3.07))+T2488*(0.0126*(25^3.0673))</f>
        <v>37.938758397924737</v>
      </c>
    </row>
    <row r="2489" spans="1:37" ht="12.75" customHeight="1">
      <c r="A2489" s="12">
        <v>188</v>
      </c>
      <c r="B2489" s="4">
        <v>10</v>
      </c>
      <c r="C2489" s="4">
        <v>2</v>
      </c>
      <c r="D2489" s="5">
        <v>39504</v>
      </c>
      <c r="E2489" s="6" t="s">
        <v>73</v>
      </c>
      <c r="F2489" s="4" t="s">
        <v>74</v>
      </c>
      <c r="G2489" s="4" t="s">
        <v>74</v>
      </c>
      <c r="H2489" s="4" t="s">
        <v>75</v>
      </c>
      <c r="I2489" s="12" t="s">
        <v>93</v>
      </c>
      <c r="J2489" s="4" t="s">
        <v>41</v>
      </c>
      <c r="K2489" s="4">
        <v>8</v>
      </c>
      <c r="L2489" s="4" t="str">
        <f t="shared" si="152"/>
        <v>5-10</v>
      </c>
      <c r="M2489" s="4" t="s">
        <v>76</v>
      </c>
      <c r="N2489" s="12">
        <v>5</v>
      </c>
      <c r="O2489" s="4" t="s">
        <v>60</v>
      </c>
      <c r="P2489" s="12" t="s">
        <v>48</v>
      </c>
      <c r="R2489" s="7">
        <v>1</v>
      </c>
      <c r="AE2489" s="4">
        <f t="shared" si="153"/>
        <v>7.5</v>
      </c>
      <c r="AF2489" s="8">
        <f t="shared" si="154"/>
        <v>1</v>
      </c>
      <c r="AG2489" s="8">
        <v>7.04</v>
      </c>
      <c r="AH2489" s="4">
        <f t="shared" si="155"/>
        <v>2.5000000000000001E-2</v>
      </c>
      <c r="AI2489" s="4">
        <f t="shared" si="155"/>
        <v>0.17599999999999999</v>
      </c>
      <c r="AK2489" s="10">
        <f>Q2489*(0.0197*(2.5^2.9174))+R2489*(0.0197*(7.5^2.9174))+S2489*(0.0197*(15^2.9174))</f>
        <v>7.0367149081055116</v>
      </c>
    </row>
    <row r="2490" spans="1:37" s="9" customFormat="1" ht="12.75" customHeight="1">
      <c r="A2490" s="12">
        <v>188</v>
      </c>
      <c r="B2490" s="4">
        <v>10</v>
      </c>
      <c r="C2490" s="4">
        <v>2</v>
      </c>
      <c r="D2490" s="5">
        <v>39504</v>
      </c>
      <c r="E2490" s="6" t="s">
        <v>73</v>
      </c>
      <c r="F2490" s="4" t="s">
        <v>74</v>
      </c>
      <c r="G2490" s="4" t="s">
        <v>74</v>
      </c>
      <c r="H2490" s="4" t="s">
        <v>75</v>
      </c>
      <c r="I2490" s="12" t="s">
        <v>93</v>
      </c>
      <c r="J2490" s="4" t="s">
        <v>41</v>
      </c>
      <c r="K2490" s="4">
        <v>8</v>
      </c>
      <c r="L2490" s="4" t="str">
        <f t="shared" si="152"/>
        <v>5-10</v>
      </c>
      <c r="M2490" s="4" t="s">
        <v>76</v>
      </c>
      <c r="N2490" s="12">
        <v>6</v>
      </c>
      <c r="O2490" s="12" t="s">
        <v>68</v>
      </c>
      <c r="P2490" s="6" t="s">
        <v>46</v>
      </c>
      <c r="Q2490" s="7"/>
      <c r="R2490" s="7"/>
      <c r="S2490" s="7"/>
      <c r="T2490" s="7">
        <v>2</v>
      </c>
      <c r="U2490" s="7">
        <v>1</v>
      </c>
      <c r="V2490" s="7"/>
      <c r="W2490" s="7"/>
      <c r="X2490" s="7"/>
      <c r="Y2490" s="7"/>
      <c r="Z2490" s="7"/>
      <c r="AA2490" s="7"/>
      <c r="AB2490" s="7"/>
      <c r="AC2490" s="7"/>
      <c r="AD2490" s="7"/>
      <c r="AE2490" s="4">
        <f t="shared" si="153"/>
        <v>28.3</v>
      </c>
      <c r="AF2490" s="8">
        <f t="shared" si="154"/>
        <v>3</v>
      </c>
      <c r="AG2490" s="8">
        <v>759.09</v>
      </c>
      <c r="AH2490" s="4">
        <f t="shared" si="155"/>
        <v>7.4999999999999997E-2</v>
      </c>
      <c r="AI2490" s="4">
        <f t="shared" si="155"/>
        <v>18.977250000000002</v>
      </c>
      <c r="AJ2490" s="4"/>
      <c r="AK2490" s="10">
        <f>Q2490*(0.0208*((2.5/1.21)^3))+R2490*(0.0208*((7.5/1.21)^3))+S2490*(0.0208*((15/1.21)^3))+T2490*(0.0079*(25^3.076))+U2490*(0.0079*(35^3.076))</f>
        <v>759.09046596653957</v>
      </c>
    </row>
    <row r="2491" spans="1:37" ht="12.75" customHeight="1">
      <c r="A2491" s="12">
        <v>188</v>
      </c>
      <c r="B2491" s="4">
        <v>10</v>
      </c>
      <c r="C2491" s="4">
        <v>2</v>
      </c>
      <c r="D2491" s="5">
        <v>39504</v>
      </c>
      <c r="E2491" s="6" t="s">
        <v>73</v>
      </c>
      <c r="F2491" s="4" t="s">
        <v>74</v>
      </c>
      <c r="G2491" s="4" t="s">
        <v>74</v>
      </c>
      <c r="H2491" s="4" t="s">
        <v>75</v>
      </c>
      <c r="I2491" s="12" t="s">
        <v>93</v>
      </c>
      <c r="J2491" s="4" t="s">
        <v>41</v>
      </c>
      <c r="K2491" s="4">
        <v>8</v>
      </c>
      <c r="L2491" s="4" t="str">
        <f t="shared" si="152"/>
        <v>5-10</v>
      </c>
      <c r="M2491" s="4" t="s">
        <v>76</v>
      </c>
      <c r="N2491" s="12">
        <v>7</v>
      </c>
      <c r="O2491" s="12" t="s">
        <v>53</v>
      </c>
      <c r="P2491" s="12" t="s">
        <v>54</v>
      </c>
      <c r="Q2491" s="7">
        <v>1</v>
      </c>
      <c r="R2491" s="7">
        <v>1</v>
      </c>
      <c r="S2491" s="15">
        <v>5</v>
      </c>
      <c r="T2491" s="15">
        <v>3</v>
      </c>
      <c r="AE2491" s="4">
        <f t="shared" si="153"/>
        <v>16</v>
      </c>
      <c r="AF2491" s="8">
        <f t="shared" si="154"/>
        <v>10</v>
      </c>
      <c r="AG2491" s="8">
        <v>1057.8</v>
      </c>
      <c r="AH2491" s="4">
        <f t="shared" si="155"/>
        <v>0.25</v>
      </c>
      <c r="AI2491" s="4">
        <f t="shared" si="155"/>
        <v>26.445</v>
      </c>
      <c r="AK2491" s="10">
        <f>Q2491*(0.026*(2.5^2.87))+R2491*(0.026*(7.5^2.87))+S2491*(0.0236*((15/1.1)^2.975))+T2491*(0.0236*((25/1.1)^2.975))+U2491*(0.0236*((35/1.1)^2.975))</f>
        <v>1057.8017048243239</v>
      </c>
    </row>
    <row r="2492" spans="1:37" ht="12.75" customHeight="1">
      <c r="A2492" s="12">
        <v>188</v>
      </c>
      <c r="B2492" s="4">
        <v>10</v>
      </c>
      <c r="C2492" s="4">
        <v>2</v>
      </c>
      <c r="D2492" s="5">
        <v>39504</v>
      </c>
      <c r="E2492" s="6" t="s">
        <v>73</v>
      </c>
      <c r="F2492" s="4" t="s">
        <v>74</v>
      </c>
      <c r="G2492" s="4" t="s">
        <v>74</v>
      </c>
      <c r="H2492" s="4" t="s">
        <v>75</v>
      </c>
      <c r="I2492" s="12" t="s">
        <v>93</v>
      </c>
      <c r="J2492" s="4" t="s">
        <v>41</v>
      </c>
      <c r="K2492" s="4">
        <v>8</v>
      </c>
      <c r="L2492" s="4" t="str">
        <f t="shared" si="152"/>
        <v>5-10</v>
      </c>
      <c r="M2492" s="4" t="s">
        <v>76</v>
      </c>
      <c r="N2492" s="12">
        <v>8</v>
      </c>
      <c r="O2492" s="4" t="s">
        <v>82</v>
      </c>
      <c r="P2492" s="6" t="s">
        <v>46</v>
      </c>
      <c r="T2492" s="15">
        <v>1</v>
      </c>
      <c r="U2492" s="7">
        <v>2</v>
      </c>
      <c r="AE2492" s="4">
        <f t="shared" si="153"/>
        <v>31.7</v>
      </c>
      <c r="AF2492" s="8">
        <f t="shared" si="154"/>
        <v>3</v>
      </c>
      <c r="AG2492" s="8">
        <v>1528.39</v>
      </c>
      <c r="AH2492" s="4">
        <f t="shared" si="155"/>
        <v>7.4999999999999997E-2</v>
      </c>
      <c r="AI2492" s="4">
        <f t="shared" si="155"/>
        <v>38.20975</v>
      </c>
      <c r="AK2492" s="10">
        <f>Q2492*(0.0121*((2.5/1.09)^3.161))+R2492*(0.0121*((7.5/1.09)^3.161))+S2492*(0.0335*(15^2.772))+T2492*(0.0335*(25^2.772))+U2492*(0.0335*(35^2.772))</f>
        <v>1528.3856176330728</v>
      </c>
    </row>
    <row r="2493" spans="1:37" ht="12.75" customHeight="1">
      <c r="A2493" s="12">
        <v>188</v>
      </c>
      <c r="B2493" s="4">
        <v>10</v>
      </c>
      <c r="C2493" s="4">
        <v>2</v>
      </c>
      <c r="D2493" s="5">
        <v>39504</v>
      </c>
      <c r="E2493" s="6" t="s">
        <v>73</v>
      </c>
      <c r="F2493" s="4" t="s">
        <v>74</v>
      </c>
      <c r="G2493" s="4" t="s">
        <v>74</v>
      </c>
      <c r="H2493" s="4" t="s">
        <v>75</v>
      </c>
      <c r="I2493" s="12" t="s">
        <v>93</v>
      </c>
      <c r="J2493" s="4" t="s">
        <v>41</v>
      </c>
      <c r="K2493" s="4">
        <v>8</v>
      </c>
      <c r="L2493" s="4" t="str">
        <f t="shared" si="152"/>
        <v>5-10</v>
      </c>
      <c r="M2493" s="4" t="s">
        <v>76</v>
      </c>
      <c r="N2493" s="12">
        <v>9</v>
      </c>
      <c r="O2493" s="12" t="s">
        <v>92</v>
      </c>
      <c r="P2493" s="6" t="s">
        <v>54</v>
      </c>
      <c r="Q2493" s="7">
        <v>1</v>
      </c>
      <c r="S2493" s="7">
        <v>1</v>
      </c>
      <c r="AE2493" s="4">
        <f t="shared" si="153"/>
        <v>8.8000000000000007</v>
      </c>
      <c r="AF2493" s="8">
        <f t="shared" si="154"/>
        <v>2</v>
      </c>
      <c r="AG2493" s="8">
        <v>58.8</v>
      </c>
      <c r="AH2493" s="4">
        <f t="shared" si="155"/>
        <v>0.05</v>
      </c>
      <c r="AI2493" s="4">
        <f t="shared" si="155"/>
        <v>1.47</v>
      </c>
      <c r="AJ2493" s="4" t="s">
        <v>140</v>
      </c>
      <c r="AK2493" s="10">
        <f>Q2493*(0.0162*(2.5^3.0252))+R2493*(0.0162*(7.5^3.0252))+S2493*(0.0162*(15^3.0252))</f>
        <v>58.795475762382992</v>
      </c>
    </row>
    <row r="2494" spans="1:37" ht="12.75" customHeight="1">
      <c r="A2494" s="12">
        <v>188</v>
      </c>
      <c r="B2494" s="4">
        <v>10</v>
      </c>
      <c r="C2494" s="4">
        <v>2</v>
      </c>
      <c r="D2494" s="5">
        <v>39504</v>
      </c>
      <c r="E2494" s="6" t="s">
        <v>73</v>
      </c>
      <c r="F2494" s="4" t="s">
        <v>74</v>
      </c>
      <c r="G2494" s="4" t="s">
        <v>74</v>
      </c>
      <c r="H2494" s="4" t="s">
        <v>75</v>
      </c>
      <c r="I2494" s="12" t="s">
        <v>93</v>
      </c>
      <c r="J2494" s="4" t="s">
        <v>41</v>
      </c>
      <c r="K2494" s="4">
        <v>8</v>
      </c>
      <c r="L2494" s="4" t="str">
        <f t="shared" si="152"/>
        <v>5-10</v>
      </c>
      <c r="M2494" s="4" t="s">
        <v>76</v>
      </c>
      <c r="N2494" s="12">
        <v>10</v>
      </c>
      <c r="O2494" s="4" t="s">
        <v>69</v>
      </c>
      <c r="P2494" s="12" t="s">
        <v>48</v>
      </c>
      <c r="S2494" s="7">
        <v>2</v>
      </c>
      <c r="AE2494" s="4">
        <f t="shared" si="153"/>
        <v>15</v>
      </c>
      <c r="AF2494" s="8">
        <f t="shared" si="154"/>
        <v>2</v>
      </c>
      <c r="AG2494" s="8">
        <v>218.93</v>
      </c>
      <c r="AH2494" s="4">
        <f t="shared" si="155"/>
        <v>0.05</v>
      </c>
      <c r="AI2494" s="4">
        <f t="shared" si="155"/>
        <v>5.4732500000000002</v>
      </c>
      <c r="AK2494" s="10">
        <f>Q2494*(0.029*(2.5^2.98))+R2494*(0.029*(7.5^2.98))+S2494*(0.0222*(15^3.14))</f>
        <v>218.93214068561713</v>
      </c>
    </row>
    <row r="2495" spans="1:37" ht="12.75" customHeight="1">
      <c r="A2495" s="12">
        <v>188</v>
      </c>
      <c r="B2495" s="4">
        <v>10</v>
      </c>
      <c r="C2495" s="4">
        <v>2</v>
      </c>
      <c r="D2495" s="5">
        <v>39504</v>
      </c>
      <c r="E2495" s="6" t="s">
        <v>73</v>
      </c>
      <c r="F2495" s="4" t="s">
        <v>74</v>
      </c>
      <c r="G2495" s="4" t="s">
        <v>74</v>
      </c>
      <c r="H2495" s="4" t="s">
        <v>75</v>
      </c>
      <c r="I2495" s="12" t="s">
        <v>93</v>
      </c>
      <c r="J2495" s="4" t="s">
        <v>41</v>
      </c>
      <c r="K2495" s="4">
        <v>8</v>
      </c>
      <c r="L2495" s="4" t="str">
        <f t="shared" si="152"/>
        <v>5-10</v>
      </c>
      <c r="M2495" s="4" t="s">
        <v>76</v>
      </c>
      <c r="N2495" s="12">
        <v>11</v>
      </c>
      <c r="O2495" s="12" t="s">
        <v>77</v>
      </c>
      <c r="P2495" s="6" t="s">
        <v>48</v>
      </c>
      <c r="S2495" s="15">
        <v>1</v>
      </c>
      <c r="U2495" s="7">
        <v>1</v>
      </c>
      <c r="AE2495" s="4">
        <f t="shared" si="153"/>
        <v>25</v>
      </c>
      <c r="AF2495" s="8">
        <f t="shared" si="154"/>
        <v>2</v>
      </c>
      <c r="AG2495" s="8">
        <v>1205.95</v>
      </c>
      <c r="AH2495" s="4">
        <f t="shared" si="155"/>
        <v>0.05</v>
      </c>
      <c r="AI2495" s="4">
        <f t="shared" si="155"/>
        <v>30.14875</v>
      </c>
      <c r="AK2495" s="10">
        <f>R2495*(0.0428*(7.5^2.858))+S2495*(0.0428*(15^2.858))+T2495*(0.0428*(25^2.858))+U2495*(0.0428*(35^2.858))</f>
        <v>1205.9546100795289</v>
      </c>
    </row>
    <row r="2496" spans="1:37" ht="12.75" customHeight="1">
      <c r="A2496" s="12">
        <v>188</v>
      </c>
      <c r="B2496" s="4">
        <v>10</v>
      </c>
      <c r="C2496" s="4">
        <v>2</v>
      </c>
      <c r="D2496" s="5">
        <v>39504</v>
      </c>
      <c r="E2496" s="6" t="s">
        <v>73</v>
      </c>
      <c r="F2496" s="4" t="s">
        <v>74</v>
      </c>
      <c r="G2496" s="4" t="s">
        <v>74</v>
      </c>
      <c r="H2496" s="4" t="s">
        <v>75</v>
      </c>
      <c r="I2496" s="12" t="s">
        <v>93</v>
      </c>
      <c r="J2496" s="4" t="s">
        <v>41</v>
      </c>
      <c r="K2496" s="4">
        <v>8</v>
      </c>
      <c r="L2496" s="4" t="str">
        <f t="shared" si="152"/>
        <v>5-10</v>
      </c>
      <c r="M2496" s="4" t="s">
        <v>76</v>
      </c>
      <c r="N2496" s="12">
        <v>12</v>
      </c>
      <c r="O2496" s="12" t="s">
        <v>79</v>
      </c>
      <c r="P2496" s="12" t="s">
        <v>54</v>
      </c>
      <c r="T2496" s="7">
        <v>1</v>
      </c>
      <c r="AE2496" s="4">
        <f t="shared" si="153"/>
        <v>25</v>
      </c>
      <c r="AF2496" s="8">
        <f t="shared" si="154"/>
        <v>1</v>
      </c>
      <c r="AG2496" s="8">
        <v>317.86</v>
      </c>
      <c r="AH2496" s="4">
        <f t="shared" si="155"/>
        <v>2.5000000000000001E-2</v>
      </c>
      <c r="AI2496" s="4">
        <f t="shared" si="155"/>
        <v>7.9465000000000003</v>
      </c>
      <c r="AK2496" s="10">
        <f>Q2496*(0.024*(2.5^2.93))+R2496*(0.024*(7.5^2.93))+S2496*(0.0225*((15/1.03416)^3))+T2496*(0.0225*((25/1.03416)^3))+U2496*(0.0225*((35/1.03416)^3))</f>
        <v>317.86253067900554</v>
      </c>
    </row>
    <row r="2497" spans="1:37" ht="12.75" customHeight="1">
      <c r="A2497" s="12">
        <v>188</v>
      </c>
      <c r="B2497" s="4">
        <v>10</v>
      </c>
      <c r="C2497" s="4">
        <v>2</v>
      </c>
      <c r="D2497" s="5">
        <v>39504</v>
      </c>
      <c r="E2497" s="6" t="s">
        <v>73</v>
      </c>
      <c r="F2497" s="4" t="s">
        <v>74</v>
      </c>
      <c r="G2497" s="4" t="s">
        <v>74</v>
      </c>
      <c r="H2497" s="4" t="s">
        <v>75</v>
      </c>
      <c r="I2497" s="12" t="s">
        <v>93</v>
      </c>
      <c r="J2497" s="4" t="s">
        <v>41</v>
      </c>
      <c r="K2497" s="4">
        <v>8</v>
      </c>
      <c r="L2497" s="4" t="str">
        <f t="shared" si="152"/>
        <v>5-10</v>
      </c>
      <c r="M2497" s="4" t="s">
        <v>76</v>
      </c>
      <c r="N2497" s="12">
        <v>13</v>
      </c>
      <c r="O2497" s="12" t="s">
        <v>96</v>
      </c>
      <c r="P2497" s="6" t="s">
        <v>84</v>
      </c>
      <c r="S2497" s="15">
        <v>1</v>
      </c>
      <c r="AE2497" s="4">
        <f t="shared" si="153"/>
        <v>15</v>
      </c>
      <c r="AF2497" s="8">
        <f t="shared" si="154"/>
        <v>1</v>
      </c>
      <c r="AG2497" s="8">
        <v>58.45</v>
      </c>
      <c r="AH2497" s="4">
        <f t="shared" si="155"/>
        <v>2.5000000000000001E-2</v>
      </c>
      <c r="AI2497" s="4">
        <f t="shared" si="155"/>
        <v>1.4612500000000002</v>
      </c>
      <c r="AK2497" s="10">
        <f>Q2497*(0.0193*(2.5^2.96))+R2497*(0.0193*(7.5^2.96))+S2497*(0.0193*(15^2.96))</f>
        <v>58.450393035088091</v>
      </c>
    </row>
    <row r="2498" spans="1:37" ht="12.75" customHeight="1">
      <c r="A2498" s="12">
        <v>188</v>
      </c>
      <c r="B2498" s="4">
        <v>10</v>
      </c>
      <c r="C2498" s="4">
        <v>2</v>
      </c>
      <c r="D2498" s="5">
        <v>39504</v>
      </c>
      <c r="E2498" s="6" t="s">
        <v>73</v>
      </c>
      <c r="F2498" s="4" t="s">
        <v>74</v>
      </c>
      <c r="G2498" s="4" t="s">
        <v>74</v>
      </c>
      <c r="H2498" s="4" t="s">
        <v>75</v>
      </c>
      <c r="I2498" s="12" t="s">
        <v>93</v>
      </c>
      <c r="J2498" s="4" t="s">
        <v>41</v>
      </c>
      <c r="K2498" s="4">
        <v>8</v>
      </c>
      <c r="L2498" s="4" t="str">
        <f t="shared" ref="L2498:L2561" si="156">IF(K2498&lt;=5,"0-5",IF(K2498&lt;=10,"5-10",IF(K2498&lt;=15,"10-15",IF(K2498&lt;=20,"15-20",IF(K2498&lt;=25,"20-25",IF(K2498&lt;=30,"25-30",IF(K2498&lt;=35,"30-35","35-40")))))))</f>
        <v>5-10</v>
      </c>
      <c r="M2498" s="4" t="s">
        <v>76</v>
      </c>
      <c r="N2498" s="12">
        <v>14</v>
      </c>
      <c r="O2498" s="12" t="s">
        <v>116</v>
      </c>
      <c r="P2498" s="6" t="s">
        <v>84</v>
      </c>
      <c r="R2498" s="7">
        <v>2</v>
      </c>
      <c r="AE2498" s="4">
        <f t="shared" ref="AE2498:AE2561" si="157">ROUND(((Q2498*2.5)+(R2498*7.5)+(S2498*15)+(T2498*25)+(U2498*35)+(V2498*45)+(W2498*55)+(X2498*65)+(Y2498*75)+(Z2498*85)+(AA2498*95)+(AB2498*105)+(AC2498*115)+(AD2498*195))/(SUM(Q2498:AD2498)),1)</f>
        <v>7.5</v>
      </c>
      <c r="AF2498" s="8">
        <f t="shared" ref="AF2498:AF2561" si="158">SUM(Q2498:AD2498)</f>
        <v>2</v>
      </c>
      <c r="AG2498" s="8">
        <v>17.100000000000001</v>
      </c>
      <c r="AH2498" s="4">
        <f t="shared" ref="AH2498:AI2561" si="159">AF2498/40</f>
        <v>0.05</v>
      </c>
      <c r="AI2498" s="4">
        <f t="shared" si="159"/>
        <v>0.42750000000000005</v>
      </c>
      <c r="AK2498" s="10">
        <f>Q2498*(0.0156*(2.5^3.13))+R2498*(0.0156*(7.5^3.13))</f>
        <v>17.103947248743804</v>
      </c>
    </row>
    <row r="2499" spans="1:37" s="13" customFormat="1" ht="12.75" customHeight="1">
      <c r="A2499" s="12">
        <v>188</v>
      </c>
      <c r="B2499" s="4">
        <v>10</v>
      </c>
      <c r="C2499" s="4">
        <v>2</v>
      </c>
      <c r="D2499" s="5">
        <v>39504</v>
      </c>
      <c r="E2499" s="6" t="s">
        <v>73</v>
      </c>
      <c r="F2499" s="4" t="s">
        <v>74</v>
      </c>
      <c r="G2499" s="4" t="s">
        <v>74</v>
      </c>
      <c r="H2499" s="4" t="s">
        <v>75</v>
      </c>
      <c r="I2499" s="12" t="s">
        <v>93</v>
      </c>
      <c r="J2499" s="4" t="s">
        <v>41</v>
      </c>
      <c r="K2499" s="4">
        <v>8</v>
      </c>
      <c r="L2499" s="4" t="str">
        <f t="shared" si="156"/>
        <v>5-10</v>
      </c>
      <c r="M2499" s="4" t="s">
        <v>76</v>
      </c>
      <c r="N2499" s="12">
        <v>15</v>
      </c>
      <c r="O2499" s="12" t="s">
        <v>49</v>
      </c>
      <c r="P2499" s="6" t="s">
        <v>46</v>
      </c>
      <c r="Q2499" s="7">
        <v>1</v>
      </c>
      <c r="R2499" s="7"/>
      <c r="S2499" s="7"/>
      <c r="T2499" s="7"/>
      <c r="U2499" s="7"/>
      <c r="V2499" s="7"/>
      <c r="W2499" s="7"/>
      <c r="X2499" s="7"/>
      <c r="Y2499" s="7"/>
      <c r="Z2499" s="7"/>
      <c r="AA2499" s="7"/>
      <c r="AB2499" s="7"/>
      <c r="AC2499" s="7"/>
      <c r="AD2499" s="7"/>
      <c r="AE2499" s="4">
        <f t="shared" si="157"/>
        <v>2.5</v>
      </c>
      <c r="AF2499" s="8">
        <f t="shared" si="158"/>
        <v>1</v>
      </c>
      <c r="AG2499" s="8">
        <v>0.16</v>
      </c>
      <c r="AH2499" s="4">
        <f t="shared" si="159"/>
        <v>2.5000000000000001E-2</v>
      </c>
      <c r="AI2499" s="4">
        <f t="shared" si="159"/>
        <v>4.0000000000000001E-3</v>
      </c>
      <c r="AJ2499" s="4"/>
      <c r="AK2499" s="10">
        <f>Q2499*(0.007*(2.5^3.39))+R2499*(0.0126*(7.5^3.0673))+S2499*(0.0126*(15^3.0673))+T2499*(0.0126*(25^3.0673))+U2499*(0.0126*(35^3.0673))</f>
        <v>0.1563560424508863</v>
      </c>
    </row>
    <row r="2500" spans="1:37" ht="12.75" customHeight="1">
      <c r="A2500" s="12">
        <v>188</v>
      </c>
      <c r="B2500" s="4">
        <v>10</v>
      </c>
      <c r="C2500" s="4">
        <v>2</v>
      </c>
      <c r="D2500" s="5">
        <v>39504</v>
      </c>
      <c r="E2500" s="6" t="s">
        <v>73</v>
      </c>
      <c r="F2500" s="4" t="s">
        <v>74</v>
      </c>
      <c r="G2500" s="4" t="s">
        <v>74</v>
      </c>
      <c r="H2500" s="4" t="s">
        <v>75</v>
      </c>
      <c r="I2500" s="12" t="s">
        <v>93</v>
      </c>
      <c r="J2500" s="4" t="s">
        <v>41</v>
      </c>
      <c r="K2500" s="4">
        <v>8</v>
      </c>
      <c r="L2500" s="4" t="str">
        <f t="shared" si="156"/>
        <v>5-10</v>
      </c>
      <c r="M2500" s="4" t="s">
        <v>76</v>
      </c>
      <c r="N2500" s="12">
        <v>16</v>
      </c>
      <c r="O2500" s="12" t="s">
        <v>105</v>
      </c>
      <c r="P2500" s="12" t="s">
        <v>46</v>
      </c>
      <c r="T2500" s="7">
        <v>1</v>
      </c>
      <c r="AE2500" s="4">
        <f t="shared" si="157"/>
        <v>25</v>
      </c>
      <c r="AF2500" s="8">
        <f t="shared" si="158"/>
        <v>1</v>
      </c>
      <c r="AG2500" s="8">
        <v>250.61</v>
      </c>
      <c r="AH2500" s="4">
        <f t="shared" si="159"/>
        <v>2.5000000000000001E-2</v>
      </c>
      <c r="AI2500" s="4">
        <f t="shared" si="159"/>
        <v>6.26525</v>
      </c>
      <c r="AK2500" s="10">
        <f>S2500*(0.0168*(15^2.9856))+T2500*(0.0168*(25^2.9856))</f>
        <v>250.61033187249495</v>
      </c>
    </row>
    <row r="2501" spans="1:37" ht="12.75" customHeight="1">
      <c r="A2501" s="12">
        <v>188</v>
      </c>
      <c r="B2501" s="4">
        <v>10</v>
      </c>
      <c r="C2501" s="4">
        <v>2</v>
      </c>
      <c r="D2501" s="5">
        <v>39504</v>
      </c>
      <c r="E2501" s="6" t="s">
        <v>73</v>
      </c>
      <c r="F2501" s="4" t="s">
        <v>74</v>
      </c>
      <c r="G2501" s="4" t="s">
        <v>74</v>
      </c>
      <c r="H2501" s="4" t="s">
        <v>75</v>
      </c>
      <c r="I2501" s="12" t="s">
        <v>93</v>
      </c>
      <c r="J2501" s="4" t="s">
        <v>41</v>
      </c>
      <c r="K2501" s="4">
        <v>8</v>
      </c>
      <c r="L2501" s="4" t="str">
        <f t="shared" si="156"/>
        <v>5-10</v>
      </c>
      <c r="M2501" s="4" t="s">
        <v>76</v>
      </c>
      <c r="N2501" s="12">
        <v>17</v>
      </c>
      <c r="O2501" s="12" t="s">
        <v>80</v>
      </c>
      <c r="P2501" s="12" t="s">
        <v>81</v>
      </c>
      <c r="S2501" s="7">
        <v>1</v>
      </c>
      <c r="AE2501" s="4">
        <f t="shared" si="157"/>
        <v>15</v>
      </c>
      <c r="AF2501" s="8">
        <f t="shared" si="158"/>
        <v>1</v>
      </c>
      <c r="AG2501" s="8">
        <v>61.09</v>
      </c>
      <c r="AH2501" s="4">
        <f t="shared" si="159"/>
        <v>2.5000000000000001E-2</v>
      </c>
      <c r="AI2501" s="4">
        <f t="shared" si="159"/>
        <v>1.52725</v>
      </c>
      <c r="AK2501" s="10">
        <f>Q2501*(0.0202*(2.5^2.9595))+R2501*(0.0202*(7.5^2.9595))+S2501*(0.0202*(15^2.9595))+T2501*(0.0202*(25^2.9595))</f>
        <v>61.093281166361997</v>
      </c>
    </row>
    <row r="2502" spans="1:37" ht="12.75" customHeight="1">
      <c r="A2502" s="12">
        <v>188</v>
      </c>
      <c r="B2502" s="4">
        <v>10</v>
      </c>
      <c r="C2502" s="4">
        <v>2</v>
      </c>
      <c r="D2502" s="5">
        <v>39504</v>
      </c>
      <c r="E2502" s="6" t="s">
        <v>73</v>
      </c>
      <c r="F2502" s="4" t="s">
        <v>74</v>
      </c>
      <c r="G2502" s="4" t="s">
        <v>74</v>
      </c>
      <c r="H2502" s="4" t="s">
        <v>75</v>
      </c>
      <c r="I2502" s="12" t="s">
        <v>93</v>
      </c>
      <c r="J2502" s="4" t="s">
        <v>41</v>
      </c>
      <c r="K2502" s="4">
        <v>8</v>
      </c>
      <c r="L2502" s="4" t="str">
        <f t="shared" si="156"/>
        <v>5-10</v>
      </c>
      <c r="M2502" s="4" t="s">
        <v>76</v>
      </c>
      <c r="N2502" s="12">
        <v>18</v>
      </c>
      <c r="O2502" s="12" t="s">
        <v>71</v>
      </c>
      <c r="P2502" s="6" t="s">
        <v>46</v>
      </c>
      <c r="Q2502" s="7">
        <v>2</v>
      </c>
      <c r="AE2502" s="4">
        <f t="shared" si="157"/>
        <v>2.5</v>
      </c>
      <c r="AF2502" s="8">
        <f t="shared" si="158"/>
        <v>2</v>
      </c>
      <c r="AG2502" s="8">
        <v>0.28000000000000003</v>
      </c>
      <c r="AH2502" s="4">
        <f t="shared" si="159"/>
        <v>0.05</v>
      </c>
      <c r="AI2502" s="4">
        <f t="shared" si="159"/>
        <v>7.000000000000001E-3</v>
      </c>
      <c r="AK2502" s="10">
        <f>Q2502*(0.0089*(2.5^3))+R2502*(0.0089*(7.5^3))</f>
        <v>0.27812500000000001</v>
      </c>
    </row>
    <row r="2503" spans="1:37" ht="12.75" customHeight="1">
      <c r="A2503" s="12">
        <v>188</v>
      </c>
      <c r="B2503" s="4">
        <v>10</v>
      </c>
      <c r="C2503" s="4">
        <v>2</v>
      </c>
      <c r="D2503" s="5">
        <v>39504</v>
      </c>
      <c r="E2503" s="6" t="s">
        <v>73</v>
      </c>
      <c r="F2503" s="4" t="s">
        <v>74</v>
      </c>
      <c r="G2503" s="4" t="s">
        <v>74</v>
      </c>
      <c r="H2503" s="4" t="s">
        <v>75</v>
      </c>
      <c r="I2503" s="12" t="s">
        <v>93</v>
      </c>
      <c r="J2503" s="4" t="s">
        <v>41</v>
      </c>
      <c r="K2503" s="4">
        <v>8</v>
      </c>
      <c r="L2503" s="4" t="str">
        <f t="shared" si="156"/>
        <v>5-10</v>
      </c>
      <c r="M2503" s="4" t="s">
        <v>76</v>
      </c>
      <c r="N2503" s="12">
        <v>19</v>
      </c>
      <c r="O2503" s="12" t="s">
        <v>109</v>
      </c>
      <c r="P2503" s="6" t="s">
        <v>63</v>
      </c>
      <c r="S2503" s="7">
        <v>1</v>
      </c>
      <c r="AE2503" s="4">
        <f t="shared" si="157"/>
        <v>15</v>
      </c>
      <c r="AF2503" s="8">
        <f t="shared" si="158"/>
        <v>1</v>
      </c>
      <c r="AG2503" s="8">
        <v>48.73</v>
      </c>
      <c r="AH2503" s="4">
        <f t="shared" si="159"/>
        <v>2.5000000000000001E-2</v>
      </c>
      <c r="AI2503" s="4">
        <f t="shared" si="159"/>
        <v>1.2182499999999998</v>
      </c>
      <c r="AK2503" s="10">
        <f>R2503*(0.0084*(7.5^3.2))+S2503*(0.0084*(15^3.2))+T2503*(0.0084*(25^3.2))</f>
        <v>48.727184147105021</v>
      </c>
    </row>
    <row r="2504" spans="1:37" ht="12.75" customHeight="1">
      <c r="A2504" s="12">
        <v>188</v>
      </c>
      <c r="B2504" s="4">
        <v>10</v>
      </c>
      <c r="C2504" s="4">
        <v>2</v>
      </c>
      <c r="D2504" s="5">
        <v>39504</v>
      </c>
      <c r="E2504" s="6" t="s">
        <v>73</v>
      </c>
      <c r="F2504" s="4" t="s">
        <v>74</v>
      </c>
      <c r="G2504" s="4" t="s">
        <v>74</v>
      </c>
      <c r="H2504" s="4" t="s">
        <v>75</v>
      </c>
      <c r="I2504" s="12" t="s">
        <v>93</v>
      </c>
      <c r="J2504" s="4" t="s">
        <v>41</v>
      </c>
      <c r="K2504" s="4">
        <v>8</v>
      </c>
      <c r="L2504" s="4" t="str">
        <f t="shared" si="156"/>
        <v>5-10</v>
      </c>
      <c r="M2504" s="4" t="s">
        <v>76</v>
      </c>
      <c r="N2504" s="12">
        <v>20</v>
      </c>
      <c r="O2504" s="11" t="s">
        <v>97</v>
      </c>
      <c r="P2504" s="12" t="s">
        <v>46</v>
      </c>
      <c r="S2504" s="7">
        <v>1</v>
      </c>
      <c r="AE2504" s="4">
        <f t="shared" si="157"/>
        <v>15</v>
      </c>
      <c r="AF2504" s="8">
        <f t="shared" si="158"/>
        <v>1</v>
      </c>
      <c r="AG2504" s="8">
        <v>27.89</v>
      </c>
      <c r="AH2504" s="4">
        <f t="shared" si="159"/>
        <v>2.5000000000000001E-2</v>
      </c>
      <c r="AI2504" s="4">
        <f t="shared" si="159"/>
        <v>0.69725000000000004</v>
      </c>
      <c r="AK2504" s="10">
        <f>Q2504*(0.0026*(2.5^3.427))+R2504*(0.0026*(7.5^3.427))+S2504*(0.0026*(15^3.427))</f>
        <v>27.88933074796465</v>
      </c>
    </row>
    <row r="2505" spans="1:37" ht="12.75" customHeight="1">
      <c r="A2505" s="12">
        <v>189</v>
      </c>
      <c r="B2505" s="4">
        <v>10</v>
      </c>
      <c r="C2505" s="4">
        <v>1</v>
      </c>
      <c r="D2505" s="5">
        <v>39504</v>
      </c>
      <c r="E2505" s="6" t="s">
        <v>37</v>
      </c>
      <c r="F2505" s="4" t="s">
        <v>38</v>
      </c>
      <c r="G2505" s="4" t="s">
        <v>38</v>
      </c>
      <c r="H2505" s="4" t="s">
        <v>39</v>
      </c>
      <c r="I2505" s="12" t="s">
        <v>40</v>
      </c>
      <c r="J2505" s="4" t="s">
        <v>110</v>
      </c>
      <c r="K2505" s="4">
        <v>34</v>
      </c>
      <c r="L2505" s="4" t="str">
        <f t="shared" si="156"/>
        <v>30-35</v>
      </c>
      <c r="M2505" s="4" t="s">
        <v>42</v>
      </c>
      <c r="N2505" s="12">
        <v>1</v>
      </c>
      <c r="O2505" s="12" t="s">
        <v>145</v>
      </c>
      <c r="P2505" s="6" t="s">
        <v>44</v>
      </c>
      <c r="U2505" s="7">
        <v>1</v>
      </c>
      <c r="AE2505" s="4">
        <f t="shared" si="157"/>
        <v>35</v>
      </c>
      <c r="AF2505" s="8">
        <f t="shared" si="158"/>
        <v>1</v>
      </c>
      <c r="AG2505" s="8">
        <v>626.76</v>
      </c>
      <c r="AH2505" s="4">
        <f t="shared" si="159"/>
        <v>2.5000000000000001E-2</v>
      </c>
      <c r="AI2505" s="4">
        <f t="shared" si="159"/>
        <v>15.669</v>
      </c>
      <c r="AK2505" s="10">
        <f>U2505*(0.013*(35^3.033))+V2505*(0.013*(45^3.033))+W2505*(0.013*(55^3.033))</f>
        <v>626.76066232307744</v>
      </c>
    </row>
    <row r="2506" spans="1:37" ht="12.75" customHeight="1">
      <c r="A2506" s="12">
        <v>189</v>
      </c>
      <c r="B2506" s="4">
        <v>10</v>
      </c>
      <c r="C2506" s="4">
        <v>1</v>
      </c>
      <c r="D2506" s="5">
        <v>39504</v>
      </c>
      <c r="E2506" s="6" t="s">
        <v>37</v>
      </c>
      <c r="F2506" s="4" t="s">
        <v>38</v>
      </c>
      <c r="G2506" s="4" t="s">
        <v>38</v>
      </c>
      <c r="H2506" s="4" t="s">
        <v>39</v>
      </c>
      <c r="I2506" s="12" t="s">
        <v>40</v>
      </c>
      <c r="J2506" s="4" t="s">
        <v>110</v>
      </c>
      <c r="K2506" s="4">
        <v>34</v>
      </c>
      <c r="L2506" s="4" t="str">
        <f t="shared" si="156"/>
        <v>30-35</v>
      </c>
      <c r="M2506" s="4" t="s">
        <v>42</v>
      </c>
      <c r="N2506" s="12">
        <v>2</v>
      </c>
      <c r="O2506" s="12" t="s">
        <v>103</v>
      </c>
      <c r="P2506" s="12" t="s">
        <v>46</v>
      </c>
      <c r="U2506" s="7">
        <v>1</v>
      </c>
      <c r="AE2506" s="4">
        <f t="shared" si="157"/>
        <v>35</v>
      </c>
      <c r="AF2506" s="8">
        <f t="shared" si="158"/>
        <v>1</v>
      </c>
      <c r="AG2506" s="8">
        <v>630.07000000000005</v>
      </c>
      <c r="AH2506" s="4">
        <f t="shared" si="159"/>
        <v>2.5000000000000001E-2</v>
      </c>
      <c r="AI2506" s="4">
        <f t="shared" si="159"/>
        <v>15.751750000000001</v>
      </c>
      <c r="AK2506" s="10">
        <f>T2506*(0.0059*((25/1.15239)^3.392))+U2506*(0.0059*((35/1.15239)^3.392))+V2506*(0.0059*((45/1.15239)^3.392))</f>
        <v>630.06503377448848</v>
      </c>
    </row>
    <row r="2507" spans="1:37" ht="12.75" customHeight="1">
      <c r="A2507" s="12">
        <v>189</v>
      </c>
      <c r="B2507" s="4">
        <v>10</v>
      </c>
      <c r="C2507" s="4">
        <v>1</v>
      </c>
      <c r="D2507" s="5">
        <v>39504</v>
      </c>
      <c r="E2507" s="6" t="s">
        <v>37</v>
      </c>
      <c r="F2507" s="4" t="s">
        <v>38</v>
      </c>
      <c r="G2507" s="4" t="s">
        <v>38</v>
      </c>
      <c r="H2507" s="4" t="s">
        <v>39</v>
      </c>
      <c r="I2507" s="12" t="s">
        <v>40</v>
      </c>
      <c r="J2507" s="4" t="s">
        <v>110</v>
      </c>
      <c r="K2507" s="4">
        <v>34</v>
      </c>
      <c r="L2507" s="4" t="str">
        <f t="shared" si="156"/>
        <v>30-35</v>
      </c>
      <c r="M2507" s="4" t="s">
        <v>42</v>
      </c>
      <c r="N2507" s="12">
        <v>3</v>
      </c>
      <c r="O2507" s="12" t="s">
        <v>127</v>
      </c>
      <c r="P2507" s="12" t="s">
        <v>46</v>
      </c>
      <c r="S2507" s="7">
        <v>1</v>
      </c>
      <c r="AE2507" s="4">
        <f t="shared" si="157"/>
        <v>15</v>
      </c>
      <c r="AF2507" s="8">
        <f t="shared" si="158"/>
        <v>1</v>
      </c>
      <c r="AG2507" s="8">
        <v>67.69</v>
      </c>
      <c r="AH2507" s="4">
        <f t="shared" si="159"/>
        <v>2.5000000000000001E-2</v>
      </c>
      <c r="AI2507" s="4">
        <f t="shared" si="159"/>
        <v>1.69225</v>
      </c>
      <c r="AK2507" s="10">
        <f>Q2507*(0.0201*(2.5^2.9992))+R2507*(0.0201*(7.5^2.9992))+S2507*(0.0201*(15^2.9992))+T2507*(0.0201*(25^2.9992))+U2507*(0.0201*(35^2.9992))</f>
        <v>67.690693197082425</v>
      </c>
    </row>
    <row r="2508" spans="1:37" ht="12.75" customHeight="1">
      <c r="A2508" s="12">
        <v>189</v>
      </c>
      <c r="B2508" s="4">
        <v>10</v>
      </c>
      <c r="C2508" s="4">
        <v>1</v>
      </c>
      <c r="D2508" s="5">
        <v>39504</v>
      </c>
      <c r="E2508" s="6" t="s">
        <v>37</v>
      </c>
      <c r="F2508" s="4" t="s">
        <v>38</v>
      </c>
      <c r="G2508" s="4" t="s">
        <v>38</v>
      </c>
      <c r="H2508" s="4" t="s">
        <v>39</v>
      </c>
      <c r="I2508" s="12" t="s">
        <v>40</v>
      </c>
      <c r="J2508" s="4" t="s">
        <v>110</v>
      </c>
      <c r="K2508" s="4">
        <v>34</v>
      </c>
      <c r="L2508" s="4" t="str">
        <f t="shared" si="156"/>
        <v>30-35</v>
      </c>
      <c r="M2508" s="4" t="s">
        <v>42</v>
      </c>
      <c r="N2508" s="12">
        <v>4</v>
      </c>
      <c r="O2508" s="12" t="s">
        <v>188</v>
      </c>
      <c r="P2508" s="6" t="s">
        <v>46</v>
      </c>
      <c r="S2508" s="15">
        <v>2</v>
      </c>
      <c r="AE2508" s="4">
        <f t="shared" si="157"/>
        <v>15</v>
      </c>
      <c r="AF2508" s="8">
        <f t="shared" si="158"/>
        <v>2</v>
      </c>
      <c r="AG2508" s="8">
        <v>102.05</v>
      </c>
      <c r="AH2508" s="4">
        <f t="shared" si="159"/>
        <v>0.05</v>
      </c>
      <c r="AI2508" s="4">
        <f t="shared" si="159"/>
        <v>2.55125</v>
      </c>
      <c r="AK2508" s="10">
        <f>R2508*(0.0126*(7.5^3.0673))+S2508*(0.0126*(15^3.0673))</f>
        <v>102.05287867926675</v>
      </c>
    </row>
    <row r="2509" spans="1:37" ht="12.75" customHeight="1">
      <c r="A2509" s="12">
        <v>189</v>
      </c>
      <c r="B2509" s="4">
        <v>10</v>
      </c>
      <c r="C2509" s="4">
        <v>1</v>
      </c>
      <c r="D2509" s="5">
        <v>39504</v>
      </c>
      <c r="E2509" s="6" t="s">
        <v>37</v>
      </c>
      <c r="F2509" s="4" t="s">
        <v>38</v>
      </c>
      <c r="G2509" s="4" t="s">
        <v>38</v>
      </c>
      <c r="H2509" s="4" t="s">
        <v>39</v>
      </c>
      <c r="I2509" s="12" t="s">
        <v>40</v>
      </c>
      <c r="J2509" s="4" t="s">
        <v>110</v>
      </c>
      <c r="K2509" s="4">
        <v>34</v>
      </c>
      <c r="L2509" s="4" t="str">
        <f t="shared" si="156"/>
        <v>30-35</v>
      </c>
      <c r="M2509" s="4" t="s">
        <v>42</v>
      </c>
      <c r="N2509" s="12">
        <v>5</v>
      </c>
      <c r="O2509" s="4" t="s">
        <v>52</v>
      </c>
      <c r="P2509" s="6" t="s">
        <v>46</v>
      </c>
      <c r="Q2509" s="7">
        <v>1000</v>
      </c>
      <c r="AE2509" s="4">
        <f t="shared" si="157"/>
        <v>2.5</v>
      </c>
      <c r="AF2509" s="8">
        <f t="shared" si="158"/>
        <v>1000</v>
      </c>
      <c r="AG2509" s="8">
        <v>1.85</v>
      </c>
      <c r="AH2509" s="4">
        <f t="shared" si="159"/>
        <v>25</v>
      </c>
      <c r="AI2509" s="4">
        <f t="shared" si="159"/>
        <v>4.6249999999999999E-2</v>
      </c>
      <c r="AK2509" s="10">
        <f>Q2509*(0.01*(((2.5-1.82)/1.15)^3.208))+R2509*(0.01*(((7.5-1.82)/1.15)^3.208))+S2509*(0.01*(((15-1.82)/1.15)^3.208))+T2509*(0.01*(((25-1.82)/1.15)^3.208))</f>
        <v>1.8534032494564481</v>
      </c>
    </row>
    <row r="2510" spans="1:37" ht="12.75" customHeight="1">
      <c r="A2510" s="12">
        <v>189</v>
      </c>
      <c r="B2510" s="4">
        <v>10</v>
      </c>
      <c r="C2510" s="4">
        <v>1</v>
      </c>
      <c r="D2510" s="5">
        <v>39504</v>
      </c>
      <c r="E2510" s="6" t="s">
        <v>37</v>
      </c>
      <c r="F2510" s="4" t="s">
        <v>38</v>
      </c>
      <c r="G2510" s="4" t="s">
        <v>38</v>
      </c>
      <c r="H2510" s="4" t="s">
        <v>39</v>
      </c>
      <c r="I2510" s="12" t="s">
        <v>40</v>
      </c>
      <c r="J2510" s="4" t="s">
        <v>110</v>
      </c>
      <c r="K2510" s="4">
        <v>34</v>
      </c>
      <c r="L2510" s="4" t="str">
        <f t="shared" si="156"/>
        <v>30-35</v>
      </c>
      <c r="M2510" s="4" t="s">
        <v>42</v>
      </c>
      <c r="N2510" s="12">
        <v>6</v>
      </c>
      <c r="O2510" s="12" t="s">
        <v>47</v>
      </c>
      <c r="P2510" s="12" t="s">
        <v>48</v>
      </c>
      <c r="Q2510" s="7">
        <v>2</v>
      </c>
      <c r="AE2510" s="4">
        <f t="shared" si="157"/>
        <v>2.5</v>
      </c>
      <c r="AF2510" s="8">
        <f t="shared" si="158"/>
        <v>2</v>
      </c>
      <c r="AG2510" s="8">
        <v>0.84</v>
      </c>
      <c r="AH2510" s="4">
        <f t="shared" si="159"/>
        <v>0.05</v>
      </c>
      <c r="AI2510" s="4">
        <f t="shared" si="159"/>
        <v>2.0999999999999998E-2</v>
      </c>
      <c r="AK2510" s="10">
        <f>Q2510*(0.0251*(2.5^3.076))+R2510*(0.0251*(7.5^3.076))+S2510*(0.0251*(15^3.076))</f>
        <v>0.84094420820315563</v>
      </c>
    </row>
    <row r="2511" spans="1:37" ht="12.75" customHeight="1">
      <c r="A2511" s="12">
        <v>189</v>
      </c>
      <c r="B2511" s="4">
        <v>10</v>
      </c>
      <c r="C2511" s="4">
        <v>1</v>
      </c>
      <c r="D2511" s="5">
        <v>39504</v>
      </c>
      <c r="E2511" s="6" t="s">
        <v>37</v>
      </c>
      <c r="F2511" s="4" t="s">
        <v>38</v>
      </c>
      <c r="G2511" s="4" t="s">
        <v>38</v>
      </c>
      <c r="H2511" s="4" t="s">
        <v>39</v>
      </c>
      <c r="I2511" s="12" t="s">
        <v>40</v>
      </c>
      <c r="J2511" s="4" t="s">
        <v>110</v>
      </c>
      <c r="K2511" s="4">
        <v>34</v>
      </c>
      <c r="L2511" s="4" t="str">
        <f t="shared" si="156"/>
        <v>30-35</v>
      </c>
      <c r="M2511" s="4" t="s">
        <v>42</v>
      </c>
      <c r="N2511" s="12">
        <v>7</v>
      </c>
      <c r="O2511" s="12" t="s">
        <v>59</v>
      </c>
      <c r="P2511" s="6" t="s">
        <v>46</v>
      </c>
      <c r="R2511" s="7">
        <v>1</v>
      </c>
      <c r="AE2511" s="4">
        <f t="shared" si="157"/>
        <v>7.5</v>
      </c>
      <c r="AF2511" s="8">
        <f t="shared" si="158"/>
        <v>1</v>
      </c>
      <c r="AG2511" s="8">
        <v>4.5199999999999996</v>
      </c>
      <c r="AH2511" s="4">
        <f t="shared" si="159"/>
        <v>2.5000000000000001E-2</v>
      </c>
      <c r="AI2511" s="4">
        <f t="shared" si="159"/>
        <v>0.11299999999999999</v>
      </c>
      <c r="AK2511" s="10">
        <f>Q2511*(0.0093*(2.5^3.07))+R2511*(0.0093*(7.5^3.07))+S2511*(0.0093*(15^3.07))+T2511*(0.0126*(25^3.0673))</f>
        <v>4.5177378560589574</v>
      </c>
    </row>
    <row r="2512" spans="1:37" ht="12.75" customHeight="1">
      <c r="A2512" s="12">
        <v>189</v>
      </c>
      <c r="B2512" s="4">
        <v>10</v>
      </c>
      <c r="C2512" s="4">
        <v>1</v>
      </c>
      <c r="D2512" s="5">
        <v>39504</v>
      </c>
      <c r="E2512" s="6" t="s">
        <v>37</v>
      </c>
      <c r="F2512" s="4" t="s">
        <v>38</v>
      </c>
      <c r="G2512" s="4" t="s">
        <v>38</v>
      </c>
      <c r="H2512" s="4" t="s">
        <v>39</v>
      </c>
      <c r="I2512" s="12" t="s">
        <v>40</v>
      </c>
      <c r="J2512" s="4" t="s">
        <v>110</v>
      </c>
      <c r="K2512" s="4">
        <v>34</v>
      </c>
      <c r="L2512" s="4" t="str">
        <f t="shared" si="156"/>
        <v>30-35</v>
      </c>
      <c r="M2512" s="4" t="s">
        <v>42</v>
      </c>
      <c r="N2512" s="12">
        <v>8</v>
      </c>
      <c r="O2512" s="12" t="s">
        <v>144</v>
      </c>
      <c r="P2512" s="6" t="s">
        <v>56</v>
      </c>
      <c r="U2512" s="7">
        <v>1</v>
      </c>
      <c r="AE2512" s="4">
        <f t="shared" si="157"/>
        <v>35</v>
      </c>
      <c r="AF2512" s="8">
        <f t="shared" si="158"/>
        <v>1</v>
      </c>
      <c r="AG2512" s="8">
        <v>1320.12</v>
      </c>
      <c r="AH2512" s="4">
        <f t="shared" si="159"/>
        <v>2.5000000000000001E-2</v>
      </c>
      <c r="AI2512" s="4">
        <f t="shared" si="159"/>
        <v>33.003</v>
      </c>
      <c r="AK2512" s="10">
        <f>T2512*(0.0345*(25^2.968))+U2512*(0.0345*(35^2.968))+V2512*(0.0345*(45^2.968))</f>
        <v>1320.1189056426388</v>
      </c>
    </row>
    <row r="2513" spans="1:37" ht="12.75" customHeight="1">
      <c r="A2513" s="12">
        <v>191</v>
      </c>
      <c r="B2513" s="4">
        <v>10</v>
      </c>
      <c r="C2513" s="4">
        <v>1</v>
      </c>
      <c r="D2513" s="5">
        <v>39504</v>
      </c>
      <c r="E2513" s="6" t="s">
        <v>37</v>
      </c>
      <c r="F2513" s="4" t="s">
        <v>38</v>
      </c>
      <c r="G2513" s="4" t="s">
        <v>38</v>
      </c>
      <c r="H2513" s="4" t="s">
        <v>39</v>
      </c>
      <c r="I2513" s="12" t="s">
        <v>40</v>
      </c>
      <c r="J2513" s="4" t="s">
        <v>110</v>
      </c>
      <c r="K2513" s="4">
        <v>34</v>
      </c>
      <c r="L2513" s="4" t="str">
        <f t="shared" si="156"/>
        <v>30-35</v>
      </c>
      <c r="M2513" s="4" t="s">
        <v>42</v>
      </c>
      <c r="N2513" s="12">
        <v>1</v>
      </c>
      <c r="O2513" s="12" t="s">
        <v>65</v>
      </c>
      <c r="P2513" s="6" t="s">
        <v>44</v>
      </c>
      <c r="V2513" s="7">
        <v>2</v>
      </c>
      <c r="AE2513" s="4">
        <f t="shared" si="157"/>
        <v>45</v>
      </c>
      <c r="AF2513" s="8">
        <f t="shared" si="158"/>
        <v>2</v>
      </c>
      <c r="AG2513" s="8">
        <v>1435.45</v>
      </c>
      <c r="AH2513" s="4">
        <f t="shared" si="159"/>
        <v>0.05</v>
      </c>
      <c r="AI2513" s="4">
        <f t="shared" si="159"/>
        <v>35.886250000000004</v>
      </c>
      <c r="AK2513" s="10">
        <f>T2513*(0.0009*((25/1.013)^3.582))+U2513*(0.0009*((35/1.013)^3.582))+V2513*(0.0009*((45/1.013)^3.582))+W2513*(0.0009*((55/1.013)^3.582))</f>
        <v>1435.4454603783361</v>
      </c>
    </row>
    <row r="2514" spans="1:37" ht="12.75" customHeight="1">
      <c r="A2514" s="12">
        <v>191</v>
      </c>
      <c r="B2514" s="4">
        <v>10</v>
      </c>
      <c r="C2514" s="4">
        <v>1</v>
      </c>
      <c r="D2514" s="5">
        <v>39504</v>
      </c>
      <c r="E2514" s="6" t="s">
        <v>37</v>
      </c>
      <c r="F2514" s="4" t="s">
        <v>38</v>
      </c>
      <c r="G2514" s="4" t="s">
        <v>38</v>
      </c>
      <c r="H2514" s="4" t="s">
        <v>39</v>
      </c>
      <c r="I2514" s="12" t="s">
        <v>40</v>
      </c>
      <c r="J2514" s="4" t="s">
        <v>110</v>
      </c>
      <c r="K2514" s="4">
        <v>34</v>
      </c>
      <c r="L2514" s="4" t="str">
        <f t="shared" si="156"/>
        <v>30-35</v>
      </c>
      <c r="M2514" s="4" t="s">
        <v>42</v>
      </c>
      <c r="N2514" s="12">
        <v>2</v>
      </c>
      <c r="O2514" s="12" t="s">
        <v>168</v>
      </c>
      <c r="P2514" s="12" t="s">
        <v>54</v>
      </c>
      <c r="U2514" s="7">
        <v>2</v>
      </c>
      <c r="AE2514" s="4">
        <f t="shared" si="157"/>
        <v>35</v>
      </c>
      <c r="AF2514" s="8">
        <f t="shared" si="158"/>
        <v>2</v>
      </c>
      <c r="AG2514" s="8">
        <v>1800.88</v>
      </c>
      <c r="AH2514" s="4">
        <f t="shared" si="159"/>
        <v>0.05</v>
      </c>
      <c r="AI2514" s="4">
        <f t="shared" si="159"/>
        <v>45.022000000000006</v>
      </c>
      <c r="AK2514" s="10">
        <f>Q2514*(0.0422*((2.5/1.04)^2.835))+U2514*(0.0422*((35/1.04)^2.835))+V2514*(0.0422*((45/1.04)^2.835))</f>
        <v>1800.8843974784354</v>
      </c>
    </row>
    <row r="2515" spans="1:37" ht="12.75" customHeight="1">
      <c r="A2515" s="12">
        <v>191</v>
      </c>
      <c r="B2515" s="4">
        <v>10</v>
      </c>
      <c r="C2515" s="4">
        <v>1</v>
      </c>
      <c r="D2515" s="5">
        <v>39504</v>
      </c>
      <c r="E2515" s="6" t="s">
        <v>37</v>
      </c>
      <c r="F2515" s="4" t="s">
        <v>38</v>
      </c>
      <c r="G2515" s="4" t="s">
        <v>38</v>
      </c>
      <c r="H2515" s="4" t="s">
        <v>39</v>
      </c>
      <c r="I2515" s="12" t="s">
        <v>40</v>
      </c>
      <c r="J2515" s="4" t="s">
        <v>110</v>
      </c>
      <c r="K2515" s="4">
        <v>34</v>
      </c>
      <c r="L2515" s="4" t="str">
        <f t="shared" si="156"/>
        <v>30-35</v>
      </c>
      <c r="M2515" s="4" t="s">
        <v>42</v>
      </c>
      <c r="N2515" s="12">
        <v>3</v>
      </c>
      <c r="O2515" s="12" t="s">
        <v>144</v>
      </c>
      <c r="P2515" s="6" t="s">
        <v>56</v>
      </c>
      <c r="U2515" s="7">
        <v>2</v>
      </c>
      <c r="AE2515" s="4">
        <f t="shared" si="157"/>
        <v>35</v>
      </c>
      <c r="AF2515" s="8">
        <f t="shared" si="158"/>
        <v>2</v>
      </c>
      <c r="AG2515" s="8">
        <v>2640.24</v>
      </c>
      <c r="AH2515" s="4">
        <f t="shared" si="159"/>
        <v>0.05</v>
      </c>
      <c r="AI2515" s="4">
        <f t="shared" si="159"/>
        <v>66.006</v>
      </c>
      <c r="AK2515" s="10">
        <f>T2515*(0.0345*(25^2.968))+U2515*(0.0345*(35^2.968))+V2515*(0.0345*(45^2.968))</f>
        <v>2640.2378112852775</v>
      </c>
    </row>
    <row r="2516" spans="1:37" ht="12.75" customHeight="1">
      <c r="A2516" s="12">
        <v>191</v>
      </c>
      <c r="B2516" s="4">
        <v>10</v>
      </c>
      <c r="C2516" s="4">
        <v>1</v>
      </c>
      <c r="D2516" s="5">
        <v>39504</v>
      </c>
      <c r="E2516" s="6" t="s">
        <v>37</v>
      </c>
      <c r="F2516" s="4" t="s">
        <v>38</v>
      </c>
      <c r="G2516" s="4" t="s">
        <v>38</v>
      </c>
      <c r="H2516" s="4" t="s">
        <v>39</v>
      </c>
      <c r="I2516" s="12" t="s">
        <v>40</v>
      </c>
      <c r="J2516" s="4" t="s">
        <v>110</v>
      </c>
      <c r="K2516" s="4">
        <v>34</v>
      </c>
      <c r="L2516" s="4" t="str">
        <f t="shared" si="156"/>
        <v>30-35</v>
      </c>
      <c r="M2516" s="4" t="s">
        <v>42</v>
      </c>
      <c r="N2516" s="12">
        <v>4</v>
      </c>
      <c r="O2516" s="12" t="s">
        <v>79</v>
      </c>
      <c r="P2516" s="12" t="s">
        <v>54</v>
      </c>
      <c r="U2516" s="7">
        <v>2</v>
      </c>
      <c r="AE2516" s="4">
        <f t="shared" si="157"/>
        <v>35</v>
      </c>
      <c r="AF2516" s="8">
        <f t="shared" si="158"/>
        <v>2</v>
      </c>
      <c r="AG2516" s="8">
        <v>1744.43</v>
      </c>
      <c r="AH2516" s="4">
        <f t="shared" si="159"/>
        <v>0.05</v>
      </c>
      <c r="AI2516" s="4">
        <f t="shared" si="159"/>
        <v>43.610750000000003</v>
      </c>
      <c r="AK2516" s="10">
        <f>Q2516*(0.024*(2.5^2.93))+R2516*(0.024*(7.5^2.93))+S2516*(0.0225*((15/1.03416)^3))+T2516*(0.0225*((25/1.03416)^3))+U2516*(0.0225*((35/1.03416)^3))</f>
        <v>1744.4295683663831</v>
      </c>
    </row>
    <row r="2517" spans="1:37" ht="12.75" customHeight="1">
      <c r="A2517" s="12">
        <v>191</v>
      </c>
      <c r="B2517" s="4">
        <v>10</v>
      </c>
      <c r="C2517" s="4">
        <v>1</v>
      </c>
      <c r="D2517" s="5">
        <v>39504</v>
      </c>
      <c r="E2517" s="6" t="s">
        <v>37</v>
      </c>
      <c r="F2517" s="4" t="s">
        <v>38</v>
      </c>
      <c r="G2517" s="4" t="s">
        <v>38</v>
      </c>
      <c r="H2517" s="4" t="s">
        <v>39</v>
      </c>
      <c r="I2517" s="12" t="s">
        <v>40</v>
      </c>
      <c r="J2517" s="4" t="s">
        <v>110</v>
      </c>
      <c r="K2517" s="4">
        <v>34</v>
      </c>
      <c r="L2517" s="4" t="str">
        <f t="shared" si="156"/>
        <v>30-35</v>
      </c>
      <c r="M2517" s="4" t="s">
        <v>42</v>
      </c>
      <c r="N2517" s="12">
        <v>5</v>
      </c>
      <c r="O2517" s="4" t="s">
        <v>52</v>
      </c>
      <c r="P2517" s="6" t="s">
        <v>46</v>
      </c>
      <c r="Q2517" s="15">
        <v>100</v>
      </c>
      <c r="AE2517" s="4">
        <f t="shared" si="157"/>
        <v>2.5</v>
      </c>
      <c r="AF2517" s="8">
        <f t="shared" si="158"/>
        <v>100</v>
      </c>
      <c r="AG2517" s="8">
        <v>0.19</v>
      </c>
      <c r="AH2517" s="4">
        <f t="shared" si="159"/>
        <v>2.5</v>
      </c>
      <c r="AI2517" s="4">
        <f t="shared" si="159"/>
        <v>4.7499999999999999E-3</v>
      </c>
      <c r="AK2517" s="10">
        <f>Q2517*(0.01*(((2.5-1.82)/1.15)^3.208))+R2517*(0.01*(((7.5-1.82)/1.15)^3.208))+S2517*(0.01*(((15-1.82)/1.15)^3.208))+T2517*(0.01*(((25-1.82)/1.15)^3.208))</f>
        <v>0.18534032494564481</v>
      </c>
    </row>
    <row r="2518" spans="1:37" ht="12.75" customHeight="1">
      <c r="A2518" s="12">
        <v>191</v>
      </c>
      <c r="B2518" s="4">
        <v>10</v>
      </c>
      <c r="C2518" s="4">
        <v>1</v>
      </c>
      <c r="D2518" s="5">
        <v>39504</v>
      </c>
      <c r="E2518" s="6" t="s">
        <v>37</v>
      </c>
      <c r="F2518" s="4" t="s">
        <v>38</v>
      </c>
      <c r="G2518" s="4" t="s">
        <v>38</v>
      </c>
      <c r="H2518" s="4" t="s">
        <v>39</v>
      </c>
      <c r="I2518" s="12" t="s">
        <v>40</v>
      </c>
      <c r="J2518" s="4" t="s">
        <v>110</v>
      </c>
      <c r="K2518" s="4">
        <v>34</v>
      </c>
      <c r="L2518" s="4" t="str">
        <f t="shared" si="156"/>
        <v>30-35</v>
      </c>
      <c r="M2518" s="4" t="s">
        <v>42</v>
      </c>
      <c r="N2518" s="12">
        <v>6</v>
      </c>
      <c r="O2518" s="12" t="s">
        <v>43</v>
      </c>
      <c r="P2518" s="6" t="s">
        <v>44</v>
      </c>
      <c r="U2518" s="15">
        <v>1</v>
      </c>
      <c r="AE2518" s="4">
        <f t="shared" si="157"/>
        <v>35</v>
      </c>
      <c r="AF2518" s="8">
        <f t="shared" si="158"/>
        <v>1</v>
      </c>
      <c r="AG2518" s="8">
        <v>613.17999999999995</v>
      </c>
      <c r="AH2518" s="4">
        <f t="shared" si="159"/>
        <v>2.5000000000000001E-2</v>
      </c>
      <c r="AI2518" s="4">
        <f t="shared" si="159"/>
        <v>15.329499999999999</v>
      </c>
      <c r="AK2518" s="10">
        <f>U2518*(0.0069*(35^3.205))+V2518*(0.0069*(45^3.153))</f>
        <v>613.17885888223907</v>
      </c>
    </row>
    <row r="2519" spans="1:37" ht="12.75" customHeight="1">
      <c r="A2519" s="12">
        <v>191</v>
      </c>
      <c r="B2519" s="4">
        <v>10</v>
      </c>
      <c r="C2519" s="4">
        <v>1</v>
      </c>
      <c r="D2519" s="5">
        <v>39504</v>
      </c>
      <c r="E2519" s="6" t="s">
        <v>37</v>
      </c>
      <c r="F2519" s="4" t="s">
        <v>38</v>
      </c>
      <c r="G2519" s="4" t="s">
        <v>38</v>
      </c>
      <c r="H2519" s="4" t="s">
        <v>39</v>
      </c>
      <c r="I2519" s="12" t="s">
        <v>40</v>
      </c>
      <c r="J2519" s="4" t="s">
        <v>110</v>
      </c>
      <c r="K2519" s="4">
        <v>34</v>
      </c>
      <c r="L2519" s="4" t="str">
        <f t="shared" si="156"/>
        <v>30-35</v>
      </c>
      <c r="M2519" s="4" t="s">
        <v>42</v>
      </c>
      <c r="N2519" s="12">
        <v>7</v>
      </c>
      <c r="O2519" s="12" t="s">
        <v>47</v>
      </c>
      <c r="P2519" s="12" t="s">
        <v>48</v>
      </c>
      <c r="Q2519" s="7">
        <v>1</v>
      </c>
      <c r="AE2519" s="4">
        <f t="shared" si="157"/>
        <v>2.5</v>
      </c>
      <c r="AF2519" s="8">
        <f t="shared" si="158"/>
        <v>1</v>
      </c>
      <c r="AG2519" s="8">
        <v>0.42</v>
      </c>
      <c r="AH2519" s="4">
        <f t="shared" si="159"/>
        <v>2.5000000000000001E-2</v>
      </c>
      <c r="AI2519" s="4">
        <f t="shared" si="159"/>
        <v>1.0499999999999999E-2</v>
      </c>
      <c r="AK2519" s="10">
        <f>Q2519*(0.0251*(2.5^3.076))+R2519*(0.0251*(7.5^3.076))+S2519*(0.0251*(15^3.076))</f>
        <v>0.42047210410157781</v>
      </c>
    </row>
    <row r="2520" spans="1:37" ht="12.75" customHeight="1">
      <c r="A2520" s="12">
        <v>192</v>
      </c>
      <c r="B2520" s="4">
        <v>10</v>
      </c>
      <c r="C2520" s="4">
        <v>1</v>
      </c>
      <c r="D2520" s="5">
        <v>39504</v>
      </c>
      <c r="E2520" s="6" t="s">
        <v>37</v>
      </c>
      <c r="F2520" s="4" t="s">
        <v>38</v>
      </c>
      <c r="G2520" s="4" t="s">
        <v>38</v>
      </c>
      <c r="H2520" s="4" t="s">
        <v>152</v>
      </c>
      <c r="I2520" s="12" t="s">
        <v>57</v>
      </c>
      <c r="J2520" s="4" t="s">
        <v>110</v>
      </c>
      <c r="K2520" s="4">
        <v>34</v>
      </c>
      <c r="L2520" s="4" t="str">
        <f t="shared" si="156"/>
        <v>30-35</v>
      </c>
      <c r="M2520" s="4" t="s">
        <v>42</v>
      </c>
      <c r="N2520" s="12">
        <v>1</v>
      </c>
      <c r="O2520" s="12" t="s">
        <v>188</v>
      </c>
      <c r="P2520" s="6" t="s">
        <v>46</v>
      </c>
      <c r="S2520" s="7">
        <v>1</v>
      </c>
      <c r="AE2520" s="4">
        <f t="shared" si="157"/>
        <v>15</v>
      </c>
      <c r="AF2520" s="8">
        <f t="shared" si="158"/>
        <v>1</v>
      </c>
      <c r="AG2520" s="8">
        <v>51.03</v>
      </c>
      <c r="AH2520" s="4">
        <f t="shared" si="159"/>
        <v>2.5000000000000001E-2</v>
      </c>
      <c r="AI2520" s="4">
        <f t="shared" si="159"/>
        <v>1.2757499999999999</v>
      </c>
      <c r="AK2520" s="10">
        <f>R2520*(0.0126*(7.5^3.0673))+S2520*(0.0126*(15^3.0673))</f>
        <v>51.026439339633377</v>
      </c>
    </row>
    <row r="2521" spans="1:37" ht="12.75" customHeight="1">
      <c r="A2521" s="12">
        <v>192</v>
      </c>
      <c r="B2521" s="4">
        <v>10</v>
      </c>
      <c r="C2521" s="4">
        <v>1</v>
      </c>
      <c r="D2521" s="5">
        <v>39504</v>
      </c>
      <c r="E2521" s="6" t="s">
        <v>37</v>
      </c>
      <c r="F2521" s="4" t="s">
        <v>38</v>
      </c>
      <c r="G2521" s="4" t="s">
        <v>38</v>
      </c>
      <c r="H2521" s="4" t="s">
        <v>152</v>
      </c>
      <c r="I2521" s="12" t="s">
        <v>57</v>
      </c>
      <c r="J2521" s="4" t="s">
        <v>110</v>
      </c>
      <c r="K2521" s="4">
        <v>34</v>
      </c>
      <c r="L2521" s="4" t="str">
        <f t="shared" si="156"/>
        <v>30-35</v>
      </c>
      <c r="M2521" s="4" t="s">
        <v>42</v>
      </c>
      <c r="N2521" s="12">
        <v>2</v>
      </c>
      <c r="O2521" s="4" t="s">
        <v>60</v>
      </c>
      <c r="P2521" s="12" t="s">
        <v>48</v>
      </c>
      <c r="R2521" s="7">
        <v>5</v>
      </c>
      <c r="AE2521" s="4">
        <f t="shared" si="157"/>
        <v>7.5</v>
      </c>
      <c r="AF2521" s="8">
        <f t="shared" si="158"/>
        <v>5</v>
      </c>
      <c r="AG2521" s="8">
        <v>35.18</v>
      </c>
      <c r="AH2521" s="4">
        <f t="shared" si="159"/>
        <v>0.125</v>
      </c>
      <c r="AI2521" s="4">
        <f t="shared" si="159"/>
        <v>0.87949999999999995</v>
      </c>
      <c r="AK2521" s="10">
        <f>Q2521*(0.0197*(2.5^2.9174))+R2521*(0.0197*(7.5^2.9174))+S2521*(0.0197*(15^2.9174))</f>
        <v>35.183574540527559</v>
      </c>
    </row>
    <row r="2522" spans="1:37" ht="12.75" customHeight="1">
      <c r="A2522" s="12">
        <v>192</v>
      </c>
      <c r="B2522" s="4">
        <v>10</v>
      </c>
      <c r="C2522" s="4">
        <v>1</v>
      </c>
      <c r="D2522" s="5">
        <v>39504</v>
      </c>
      <c r="E2522" s="6" t="s">
        <v>37</v>
      </c>
      <c r="F2522" s="4" t="s">
        <v>38</v>
      </c>
      <c r="G2522" s="4" t="s">
        <v>38</v>
      </c>
      <c r="H2522" s="4" t="s">
        <v>152</v>
      </c>
      <c r="I2522" s="12" t="s">
        <v>57</v>
      </c>
      <c r="J2522" s="4" t="s">
        <v>110</v>
      </c>
      <c r="K2522" s="4">
        <v>34</v>
      </c>
      <c r="L2522" s="4" t="str">
        <f t="shared" si="156"/>
        <v>30-35</v>
      </c>
      <c r="M2522" s="4" t="s">
        <v>42</v>
      </c>
      <c r="N2522" s="12">
        <v>3</v>
      </c>
      <c r="O2522" s="12" t="s">
        <v>47</v>
      </c>
      <c r="P2522" s="12" t="s">
        <v>48</v>
      </c>
      <c r="R2522" s="7">
        <v>1</v>
      </c>
      <c r="AE2522" s="4">
        <f t="shared" si="157"/>
        <v>7.5</v>
      </c>
      <c r="AF2522" s="8">
        <f t="shared" si="158"/>
        <v>1</v>
      </c>
      <c r="AG2522" s="8">
        <v>12.34</v>
      </c>
      <c r="AH2522" s="4">
        <f t="shared" si="159"/>
        <v>2.5000000000000001E-2</v>
      </c>
      <c r="AI2522" s="4">
        <f t="shared" si="159"/>
        <v>0.3085</v>
      </c>
      <c r="AK2522" s="10">
        <f>Q2522*(0.0251*(2.5^3.076))+R2522*(0.0251*(7.5^3.076))+S2522*(0.0251*(15^3.076))</f>
        <v>12.341335752240466</v>
      </c>
    </row>
    <row r="2523" spans="1:37" ht="12.75" customHeight="1">
      <c r="A2523" s="12">
        <v>192</v>
      </c>
      <c r="B2523" s="4">
        <v>10</v>
      </c>
      <c r="C2523" s="4">
        <v>1</v>
      </c>
      <c r="D2523" s="5">
        <v>39504</v>
      </c>
      <c r="E2523" s="6" t="s">
        <v>37</v>
      </c>
      <c r="F2523" s="4" t="s">
        <v>38</v>
      </c>
      <c r="G2523" s="4" t="s">
        <v>38</v>
      </c>
      <c r="H2523" s="4" t="s">
        <v>152</v>
      </c>
      <c r="I2523" s="12" t="s">
        <v>57</v>
      </c>
      <c r="J2523" s="4" t="s">
        <v>110</v>
      </c>
      <c r="K2523" s="4">
        <v>34</v>
      </c>
      <c r="L2523" s="4" t="str">
        <f t="shared" si="156"/>
        <v>30-35</v>
      </c>
      <c r="M2523" s="4" t="s">
        <v>42</v>
      </c>
      <c r="N2523" s="12">
        <v>4</v>
      </c>
      <c r="O2523" s="12" t="s">
        <v>62</v>
      </c>
      <c r="P2523" s="12" t="s">
        <v>63</v>
      </c>
      <c r="R2523" s="7">
        <v>1</v>
      </c>
      <c r="AE2523" s="4">
        <f t="shared" si="157"/>
        <v>7.5</v>
      </c>
      <c r="AF2523" s="8">
        <f t="shared" si="158"/>
        <v>1</v>
      </c>
      <c r="AG2523" s="8">
        <v>6.22</v>
      </c>
      <c r="AH2523" s="4">
        <f t="shared" si="159"/>
        <v>2.5000000000000001E-2</v>
      </c>
      <c r="AI2523" s="4">
        <f t="shared" si="159"/>
        <v>0.1555</v>
      </c>
      <c r="AK2523" s="10">
        <f>R2523*(0.0114*(7.5^3.128))+S2523*(0.0114*(15^3.128))+T2523*(0.0114*(25^3.128))+U2523*(0.0114*(35^3.128))</f>
        <v>6.2243855127961885</v>
      </c>
    </row>
    <row r="2524" spans="1:37" ht="12.75" customHeight="1">
      <c r="A2524" s="12">
        <v>192</v>
      </c>
      <c r="B2524" s="4">
        <v>10</v>
      </c>
      <c r="C2524" s="4">
        <v>1</v>
      </c>
      <c r="D2524" s="5">
        <v>39504</v>
      </c>
      <c r="E2524" s="6" t="s">
        <v>37</v>
      </c>
      <c r="F2524" s="4" t="s">
        <v>38</v>
      </c>
      <c r="G2524" s="4" t="s">
        <v>38</v>
      </c>
      <c r="H2524" s="4" t="s">
        <v>152</v>
      </c>
      <c r="I2524" s="12" t="s">
        <v>57</v>
      </c>
      <c r="J2524" s="4" t="s">
        <v>110</v>
      </c>
      <c r="K2524" s="4">
        <v>34</v>
      </c>
      <c r="L2524" s="4" t="str">
        <f t="shared" si="156"/>
        <v>30-35</v>
      </c>
      <c r="M2524" s="4" t="s">
        <v>42</v>
      </c>
      <c r="N2524" s="12">
        <v>5</v>
      </c>
      <c r="O2524" s="12" t="s">
        <v>127</v>
      </c>
      <c r="P2524" s="12" t="s">
        <v>46</v>
      </c>
      <c r="S2524" s="7">
        <v>1</v>
      </c>
      <c r="AE2524" s="4">
        <f t="shared" si="157"/>
        <v>15</v>
      </c>
      <c r="AF2524" s="8">
        <f t="shared" si="158"/>
        <v>1</v>
      </c>
      <c r="AG2524" s="8">
        <v>67.69</v>
      </c>
      <c r="AH2524" s="4">
        <f t="shared" si="159"/>
        <v>2.5000000000000001E-2</v>
      </c>
      <c r="AI2524" s="4">
        <f t="shared" si="159"/>
        <v>1.69225</v>
      </c>
      <c r="AK2524" s="10">
        <f>Q2524*(0.0201*(2.5^2.9992))+R2524*(0.0201*(7.5^2.9992))+S2524*(0.0201*(15^2.9992))+T2524*(0.0201*(25^2.9992))+U2524*(0.0201*(35^2.9992))</f>
        <v>67.690693197082425</v>
      </c>
    </row>
    <row r="2525" spans="1:37" ht="12.75" customHeight="1">
      <c r="A2525" s="12">
        <v>192</v>
      </c>
      <c r="B2525" s="4">
        <v>10</v>
      </c>
      <c r="C2525" s="4">
        <v>1</v>
      </c>
      <c r="D2525" s="5">
        <v>39504</v>
      </c>
      <c r="E2525" s="6" t="s">
        <v>37</v>
      </c>
      <c r="F2525" s="4" t="s">
        <v>38</v>
      </c>
      <c r="G2525" s="4" t="s">
        <v>38</v>
      </c>
      <c r="H2525" s="4" t="s">
        <v>152</v>
      </c>
      <c r="I2525" s="12" t="s">
        <v>57</v>
      </c>
      <c r="J2525" s="4" t="s">
        <v>110</v>
      </c>
      <c r="K2525" s="4">
        <v>34</v>
      </c>
      <c r="L2525" s="4" t="str">
        <f t="shared" si="156"/>
        <v>30-35</v>
      </c>
      <c r="M2525" s="4" t="s">
        <v>42</v>
      </c>
      <c r="N2525" s="12">
        <v>6</v>
      </c>
      <c r="O2525" s="12" t="s">
        <v>50</v>
      </c>
      <c r="P2525" s="6" t="s">
        <v>46</v>
      </c>
      <c r="R2525" s="15">
        <v>2</v>
      </c>
      <c r="AE2525" s="4">
        <f t="shared" si="157"/>
        <v>7.5</v>
      </c>
      <c r="AF2525" s="8">
        <f t="shared" si="158"/>
        <v>2</v>
      </c>
      <c r="AG2525" s="8">
        <v>12.17</v>
      </c>
      <c r="AH2525" s="4">
        <f t="shared" si="159"/>
        <v>0.05</v>
      </c>
      <c r="AI2525" s="4">
        <f t="shared" si="159"/>
        <v>0.30425000000000002</v>
      </c>
      <c r="AK2525" s="10">
        <f>Q2525*(0.0194*(2.5^2.8528))+R2525*(0.0194*(7.5^2.8528))+S2525*(0.0194*(15^2.8528))</f>
        <v>12.167644087470595</v>
      </c>
    </row>
    <row r="2526" spans="1:37" ht="12.75" customHeight="1">
      <c r="A2526" s="12">
        <v>193</v>
      </c>
      <c r="B2526" s="4">
        <v>10</v>
      </c>
      <c r="C2526" s="4">
        <v>1</v>
      </c>
      <c r="D2526" s="5">
        <v>39504</v>
      </c>
      <c r="E2526" s="6" t="s">
        <v>37</v>
      </c>
      <c r="F2526" s="4" t="s">
        <v>38</v>
      </c>
      <c r="G2526" s="4" t="s">
        <v>38</v>
      </c>
      <c r="H2526" s="4" t="s">
        <v>152</v>
      </c>
      <c r="I2526" s="12" t="s">
        <v>57</v>
      </c>
      <c r="J2526" s="4" t="s">
        <v>110</v>
      </c>
      <c r="K2526" s="4">
        <v>34</v>
      </c>
      <c r="L2526" s="4" t="str">
        <f t="shared" si="156"/>
        <v>30-35</v>
      </c>
      <c r="M2526" s="4" t="s">
        <v>42</v>
      </c>
      <c r="N2526" s="12">
        <v>1</v>
      </c>
      <c r="O2526" s="12" t="s">
        <v>145</v>
      </c>
      <c r="P2526" s="6" t="s">
        <v>44</v>
      </c>
      <c r="U2526" s="7">
        <v>1</v>
      </c>
      <c r="AE2526" s="4">
        <f t="shared" si="157"/>
        <v>35</v>
      </c>
      <c r="AF2526" s="8">
        <f t="shared" si="158"/>
        <v>1</v>
      </c>
      <c r="AG2526" s="8">
        <v>626.76</v>
      </c>
      <c r="AH2526" s="4">
        <f t="shared" si="159"/>
        <v>2.5000000000000001E-2</v>
      </c>
      <c r="AI2526" s="4">
        <f t="shared" si="159"/>
        <v>15.669</v>
      </c>
      <c r="AK2526" s="10">
        <f>U2526*(0.013*(35^3.033))+V2526*(0.013*(45^3.033))+W2526*(0.013*(55^3.033))</f>
        <v>626.76066232307744</v>
      </c>
    </row>
    <row r="2527" spans="1:37" ht="12.75" customHeight="1">
      <c r="A2527" s="12">
        <v>193</v>
      </c>
      <c r="B2527" s="4">
        <v>10</v>
      </c>
      <c r="C2527" s="4">
        <v>1</v>
      </c>
      <c r="D2527" s="5">
        <v>39504</v>
      </c>
      <c r="E2527" s="6" t="s">
        <v>37</v>
      </c>
      <c r="F2527" s="4" t="s">
        <v>38</v>
      </c>
      <c r="G2527" s="4" t="s">
        <v>38</v>
      </c>
      <c r="H2527" s="4" t="s">
        <v>152</v>
      </c>
      <c r="I2527" s="12" t="s">
        <v>57</v>
      </c>
      <c r="J2527" s="4" t="s">
        <v>110</v>
      </c>
      <c r="K2527" s="4">
        <v>34</v>
      </c>
      <c r="L2527" s="4" t="str">
        <f t="shared" si="156"/>
        <v>30-35</v>
      </c>
      <c r="M2527" s="4" t="s">
        <v>42</v>
      </c>
      <c r="N2527" s="12">
        <v>2</v>
      </c>
      <c r="O2527" s="12" t="s">
        <v>59</v>
      </c>
      <c r="P2527" s="6" t="s">
        <v>46</v>
      </c>
      <c r="S2527" s="7">
        <v>1</v>
      </c>
      <c r="AE2527" s="4">
        <f t="shared" si="157"/>
        <v>15</v>
      </c>
      <c r="AF2527" s="8">
        <f t="shared" si="158"/>
        <v>1</v>
      </c>
      <c r="AG2527" s="8">
        <v>37.94</v>
      </c>
      <c r="AH2527" s="4">
        <f t="shared" si="159"/>
        <v>2.5000000000000001E-2</v>
      </c>
      <c r="AI2527" s="4">
        <f t="shared" si="159"/>
        <v>0.9484999999999999</v>
      </c>
      <c r="AK2527" s="10">
        <f>Q2527*(0.0093*(2.5^3.07))+R2527*(0.0093*(7.5^3.07))+S2527*(0.0093*(15^3.07))+T2527*(0.0126*(25^3.0673))</f>
        <v>37.938758397924737</v>
      </c>
    </row>
    <row r="2528" spans="1:37" s="13" customFormat="1" ht="12.75" customHeight="1">
      <c r="A2528" s="12">
        <v>193</v>
      </c>
      <c r="B2528" s="4">
        <v>10</v>
      </c>
      <c r="C2528" s="4">
        <v>1</v>
      </c>
      <c r="D2528" s="5">
        <v>39504</v>
      </c>
      <c r="E2528" s="6" t="s">
        <v>37</v>
      </c>
      <c r="F2528" s="4" t="s">
        <v>38</v>
      </c>
      <c r="G2528" s="4" t="s">
        <v>38</v>
      </c>
      <c r="H2528" s="4" t="s">
        <v>152</v>
      </c>
      <c r="I2528" s="12" t="s">
        <v>57</v>
      </c>
      <c r="J2528" s="4" t="s">
        <v>110</v>
      </c>
      <c r="K2528" s="4">
        <v>34</v>
      </c>
      <c r="L2528" s="4" t="str">
        <f t="shared" si="156"/>
        <v>30-35</v>
      </c>
      <c r="M2528" s="4" t="s">
        <v>42</v>
      </c>
      <c r="N2528" s="12">
        <v>3</v>
      </c>
      <c r="O2528" s="4" t="s">
        <v>52</v>
      </c>
      <c r="P2528" s="6" t="s">
        <v>46</v>
      </c>
      <c r="Q2528" s="7"/>
      <c r="R2528" s="7">
        <v>50</v>
      </c>
      <c r="S2528" s="15">
        <v>50</v>
      </c>
      <c r="T2528" s="7"/>
      <c r="U2528" s="7"/>
      <c r="V2528" s="7"/>
      <c r="W2528" s="7"/>
      <c r="X2528" s="7"/>
      <c r="Y2528" s="7"/>
      <c r="Z2528" s="7"/>
      <c r="AA2528" s="7"/>
      <c r="AB2528" s="7"/>
      <c r="AC2528" s="7"/>
      <c r="AD2528" s="7"/>
      <c r="AE2528" s="4">
        <f t="shared" si="157"/>
        <v>11.3</v>
      </c>
      <c r="AF2528" s="8">
        <f t="shared" si="158"/>
        <v>100</v>
      </c>
      <c r="AG2528" s="8">
        <v>1334.07</v>
      </c>
      <c r="AH2528" s="4">
        <f t="shared" si="159"/>
        <v>2.5</v>
      </c>
      <c r="AI2528" s="4">
        <f t="shared" si="159"/>
        <v>33.351749999999996</v>
      </c>
      <c r="AJ2528" s="4"/>
      <c r="AK2528" s="10">
        <f>Q2528*(0.01*(((2.5-1.82)/1.15)^3.208))+R2528*(0.01*(((7.5-1.82)/1.15)^3.208))+S2528*(0.01*(((15-1.82)/1.15)^3.208))+T2528*(0.01*(((25-1.82)/1.15)^3.208))</f>
        <v>1334.071041620316</v>
      </c>
    </row>
    <row r="2529" spans="1:37" s="9" customFormat="1" ht="12.75" customHeight="1">
      <c r="A2529" s="12">
        <v>193</v>
      </c>
      <c r="B2529" s="4">
        <v>10</v>
      </c>
      <c r="C2529" s="4">
        <v>1</v>
      </c>
      <c r="D2529" s="5">
        <v>39504</v>
      </c>
      <c r="E2529" s="6" t="s">
        <v>37</v>
      </c>
      <c r="F2529" s="4" t="s">
        <v>38</v>
      </c>
      <c r="G2529" s="4" t="s">
        <v>38</v>
      </c>
      <c r="H2529" s="4" t="s">
        <v>152</v>
      </c>
      <c r="I2529" s="12" t="s">
        <v>57</v>
      </c>
      <c r="J2529" s="4" t="s">
        <v>110</v>
      </c>
      <c r="K2529" s="4">
        <v>34</v>
      </c>
      <c r="L2529" s="4" t="str">
        <f t="shared" si="156"/>
        <v>30-35</v>
      </c>
      <c r="M2529" s="4" t="s">
        <v>42</v>
      </c>
      <c r="N2529" s="12">
        <v>4</v>
      </c>
      <c r="O2529" s="12" t="s">
        <v>47</v>
      </c>
      <c r="P2529" s="12" t="s">
        <v>48</v>
      </c>
      <c r="Q2529" s="7"/>
      <c r="R2529" s="7">
        <v>1</v>
      </c>
      <c r="S2529" s="7"/>
      <c r="T2529" s="7"/>
      <c r="U2529" s="7"/>
      <c r="V2529" s="7"/>
      <c r="W2529" s="7"/>
      <c r="X2529" s="7"/>
      <c r="Y2529" s="7"/>
      <c r="Z2529" s="7"/>
      <c r="AA2529" s="7"/>
      <c r="AB2529" s="7"/>
      <c r="AC2529" s="7"/>
      <c r="AD2529" s="7"/>
      <c r="AE2529" s="4">
        <f t="shared" si="157"/>
        <v>7.5</v>
      </c>
      <c r="AF2529" s="8">
        <f t="shared" si="158"/>
        <v>1</v>
      </c>
      <c r="AG2529" s="8">
        <v>12.34</v>
      </c>
      <c r="AH2529" s="4">
        <f t="shared" si="159"/>
        <v>2.5000000000000001E-2</v>
      </c>
      <c r="AI2529" s="4">
        <f t="shared" si="159"/>
        <v>0.3085</v>
      </c>
      <c r="AJ2529" s="4"/>
      <c r="AK2529" s="10">
        <f>Q2529*(0.0251*(2.5^3.076))+R2529*(0.0251*(7.5^3.076))+S2529*(0.0251*(15^3.076))</f>
        <v>12.341335752240466</v>
      </c>
    </row>
    <row r="2530" spans="1:37" ht="12.75" customHeight="1">
      <c r="A2530" s="12">
        <v>193</v>
      </c>
      <c r="B2530" s="4">
        <v>10</v>
      </c>
      <c r="C2530" s="4">
        <v>1</v>
      </c>
      <c r="D2530" s="5">
        <v>39504</v>
      </c>
      <c r="E2530" s="6" t="s">
        <v>37</v>
      </c>
      <c r="F2530" s="4" t="s">
        <v>38</v>
      </c>
      <c r="G2530" s="4" t="s">
        <v>38</v>
      </c>
      <c r="H2530" s="4" t="s">
        <v>152</v>
      </c>
      <c r="I2530" s="12" t="s">
        <v>57</v>
      </c>
      <c r="J2530" s="4" t="s">
        <v>110</v>
      </c>
      <c r="K2530" s="4">
        <v>34</v>
      </c>
      <c r="L2530" s="4" t="str">
        <f t="shared" si="156"/>
        <v>30-35</v>
      </c>
      <c r="M2530" s="4" t="s">
        <v>42</v>
      </c>
      <c r="N2530" s="12">
        <v>5</v>
      </c>
      <c r="O2530" s="12" t="s">
        <v>49</v>
      </c>
      <c r="P2530" s="6" t="s">
        <v>46</v>
      </c>
      <c r="R2530" s="15">
        <v>1</v>
      </c>
      <c r="AE2530" s="4">
        <f t="shared" si="157"/>
        <v>7.5</v>
      </c>
      <c r="AF2530" s="8">
        <f t="shared" si="158"/>
        <v>1</v>
      </c>
      <c r="AG2530" s="8">
        <v>6.09</v>
      </c>
      <c r="AH2530" s="4">
        <f t="shared" si="159"/>
        <v>2.5000000000000001E-2</v>
      </c>
      <c r="AI2530" s="4">
        <f t="shared" si="159"/>
        <v>0.15225</v>
      </c>
      <c r="AK2530" s="10">
        <f>Q2530*(0.007*(2.5^3.39))+R2530*(0.0126*(7.5^3.0673))+S2530*(0.0126*(15^3.0673))+T2530*(0.0126*(25^3.0673))+U2530*(0.0126*(35^3.0673))</f>
        <v>6.0875978967715536</v>
      </c>
    </row>
    <row r="2531" spans="1:37" ht="12.75" customHeight="1">
      <c r="A2531" s="12">
        <v>193</v>
      </c>
      <c r="B2531" s="4">
        <v>10</v>
      </c>
      <c r="C2531" s="4">
        <v>1</v>
      </c>
      <c r="D2531" s="5">
        <v>39504</v>
      </c>
      <c r="E2531" s="6" t="s">
        <v>37</v>
      </c>
      <c r="F2531" s="4" t="s">
        <v>38</v>
      </c>
      <c r="G2531" s="4" t="s">
        <v>38</v>
      </c>
      <c r="H2531" s="4" t="s">
        <v>152</v>
      </c>
      <c r="I2531" s="12" t="s">
        <v>57</v>
      </c>
      <c r="J2531" s="4" t="s">
        <v>110</v>
      </c>
      <c r="K2531" s="4">
        <v>34</v>
      </c>
      <c r="L2531" s="4" t="str">
        <f t="shared" si="156"/>
        <v>30-35</v>
      </c>
      <c r="M2531" s="4" t="s">
        <v>42</v>
      </c>
      <c r="N2531" s="12">
        <v>6</v>
      </c>
      <c r="O2531" s="12" t="s">
        <v>101</v>
      </c>
      <c r="P2531" s="12" t="s">
        <v>46</v>
      </c>
      <c r="T2531" s="7">
        <v>1</v>
      </c>
      <c r="AE2531" s="4">
        <f t="shared" si="157"/>
        <v>25</v>
      </c>
      <c r="AF2531" s="8">
        <f t="shared" si="158"/>
        <v>1</v>
      </c>
      <c r="AG2531" s="8">
        <v>281.55</v>
      </c>
      <c r="AH2531" s="4">
        <f t="shared" si="159"/>
        <v>2.5000000000000001E-2</v>
      </c>
      <c r="AI2531" s="4">
        <f t="shared" si="159"/>
        <v>7.0387500000000003</v>
      </c>
      <c r="AK2531" s="10">
        <f>Q2531*(0.0148*((2.5/1.11359)^3.167))+R2531*(0.0148*((7.5/1.11359)^3.167))+S2531*(0.0148*((15/1.11359)^3.167))+T2531*(0.0148*((25/1.11359)^3.167))+U2531*(0.0148*((35/1.11359)^3.167))</f>
        <v>281.55200669977285</v>
      </c>
    </row>
    <row r="2532" spans="1:37" s="13" customFormat="1" ht="12.75" customHeight="1">
      <c r="A2532" s="12">
        <v>193</v>
      </c>
      <c r="B2532" s="4">
        <v>10</v>
      </c>
      <c r="C2532" s="4">
        <v>1</v>
      </c>
      <c r="D2532" s="5">
        <v>39504</v>
      </c>
      <c r="E2532" s="6" t="s">
        <v>37</v>
      </c>
      <c r="F2532" s="4" t="s">
        <v>38</v>
      </c>
      <c r="G2532" s="4" t="s">
        <v>38</v>
      </c>
      <c r="H2532" s="4" t="s">
        <v>152</v>
      </c>
      <c r="I2532" s="12" t="s">
        <v>57</v>
      </c>
      <c r="J2532" s="4" t="s">
        <v>110</v>
      </c>
      <c r="K2532" s="4">
        <v>34</v>
      </c>
      <c r="L2532" s="4" t="str">
        <f t="shared" si="156"/>
        <v>30-35</v>
      </c>
      <c r="M2532" s="4" t="s">
        <v>42</v>
      </c>
      <c r="N2532" s="12">
        <v>7</v>
      </c>
      <c r="O2532" s="4" t="s">
        <v>45</v>
      </c>
      <c r="P2532" s="6" t="s">
        <v>46</v>
      </c>
      <c r="Q2532" s="7"/>
      <c r="R2532" s="7"/>
      <c r="S2532" s="7"/>
      <c r="T2532" s="7">
        <v>1</v>
      </c>
      <c r="U2532" s="7"/>
      <c r="V2532" s="7"/>
      <c r="W2532" s="7"/>
      <c r="X2532" s="7"/>
      <c r="Y2532" s="7"/>
      <c r="Z2532" s="7"/>
      <c r="AA2532" s="7"/>
      <c r="AB2532" s="7"/>
      <c r="AC2532" s="7"/>
      <c r="AD2532" s="7"/>
      <c r="AE2532" s="4">
        <f t="shared" si="157"/>
        <v>25</v>
      </c>
      <c r="AF2532" s="8">
        <f t="shared" si="158"/>
        <v>1</v>
      </c>
      <c r="AG2532" s="8">
        <v>303.7</v>
      </c>
      <c r="AH2532" s="4">
        <f t="shared" si="159"/>
        <v>2.5000000000000001E-2</v>
      </c>
      <c r="AI2532" s="4">
        <f t="shared" si="159"/>
        <v>7.5924999999999994</v>
      </c>
      <c r="AJ2532" s="4"/>
      <c r="AK2532" s="10">
        <f>Q2532*(0.039*((2.5/1.15)^2.91))+S2532*(0.039*((15/1.15)^2.91))+T2532*(0.039*((25/1.15)^2.91))+U2532*(0.039*((35/1.15)^2.91))</f>
        <v>303.69617132395854</v>
      </c>
    </row>
    <row r="2533" spans="1:37" ht="12.75" customHeight="1">
      <c r="A2533" s="12">
        <v>193</v>
      </c>
      <c r="B2533" s="4">
        <v>10</v>
      </c>
      <c r="C2533" s="4">
        <v>1</v>
      </c>
      <c r="D2533" s="5">
        <v>39504</v>
      </c>
      <c r="E2533" s="6" t="s">
        <v>37</v>
      </c>
      <c r="F2533" s="4" t="s">
        <v>38</v>
      </c>
      <c r="G2533" s="4" t="s">
        <v>38</v>
      </c>
      <c r="H2533" s="4" t="s">
        <v>152</v>
      </c>
      <c r="I2533" s="12" t="s">
        <v>57</v>
      </c>
      <c r="J2533" s="4" t="s">
        <v>110</v>
      </c>
      <c r="K2533" s="4">
        <v>34</v>
      </c>
      <c r="L2533" s="4" t="str">
        <f t="shared" si="156"/>
        <v>30-35</v>
      </c>
      <c r="M2533" s="4" t="s">
        <v>42</v>
      </c>
      <c r="N2533" s="12">
        <v>8</v>
      </c>
      <c r="O2533" s="12" t="s">
        <v>102</v>
      </c>
      <c r="P2533" s="6" t="s">
        <v>63</v>
      </c>
      <c r="S2533" s="7">
        <v>1</v>
      </c>
      <c r="AE2533" s="4">
        <f t="shared" si="157"/>
        <v>15</v>
      </c>
      <c r="AF2533" s="8">
        <f t="shared" si="158"/>
        <v>1</v>
      </c>
      <c r="AG2533" s="8">
        <v>52.17</v>
      </c>
      <c r="AH2533" s="4">
        <f t="shared" si="159"/>
        <v>2.5000000000000001E-2</v>
      </c>
      <c r="AI2533" s="4">
        <f t="shared" si="159"/>
        <v>1.3042500000000001</v>
      </c>
      <c r="AK2533" s="10">
        <f>R2533*(0.0153*(7.5^3.0038))+S2533*(0.0153*(15^3.0038))+T2533*(0.0153*(25^3.0038))+U2533*(0.0153*(35^3.0038))</f>
        <v>52.171623892313889</v>
      </c>
    </row>
    <row r="2534" spans="1:37" ht="12.75" customHeight="1">
      <c r="A2534" s="12">
        <v>193</v>
      </c>
      <c r="B2534" s="4">
        <v>10</v>
      </c>
      <c r="C2534" s="4">
        <v>1</v>
      </c>
      <c r="D2534" s="5">
        <v>39504</v>
      </c>
      <c r="E2534" s="6" t="s">
        <v>37</v>
      </c>
      <c r="F2534" s="4" t="s">
        <v>38</v>
      </c>
      <c r="G2534" s="4" t="s">
        <v>38</v>
      </c>
      <c r="H2534" s="4" t="s">
        <v>152</v>
      </c>
      <c r="I2534" s="12" t="s">
        <v>57</v>
      </c>
      <c r="J2534" s="4" t="s">
        <v>110</v>
      </c>
      <c r="K2534" s="4">
        <v>34</v>
      </c>
      <c r="L2534" s="4" t="str">
        <f t="shared" si="156"/>
        <v>30-35</v>
      </c>
      <c r="M2534" s="4" t="s">
        <v>42</v>
      </c>
      <c r="N2534" s="12">
        <v>9</v>
      </c>
      <c r="O2534" s="12" t="s">
        <v>156</v>
      </c>
      <c r="P2534" s="6" t="s">
        <v>63</v>
      </c>
      <c r="R2534" s="7">
        <v>1</v>
      </c>
      <c r="AE2534" s="4">
        <f t="shared" si="157"/>
        <v>7.5</v>
      </c>
      <c r="AF2534" s="8">
        <f t="shared" si="158"/>
        <v>1</v>
      </c>
      <c r="AG2534" s="8">
        <v>10.11</v>
      </c>
      <c r="AH2534" s="4">
        <f t="shared" si="159"/>
        <v>2.5000000000000001E-2</v>
      </c>
      <c r="AI2534" s="4">
        <f t="shared" si="159"/>
        <v>0.25274999999999997</v>
      </c>
      <c r="AK2534" s="10">
        <f>Q2534*(0.0405*((2.5*0.78+1.77)^2.718))+R2534*(0.0405*((7.5*0.78+1.77)^2.718))+S2534*(0.0405*((15*0.78+1.77)^2.718))+T2534*(0.0235*(25^2.74))</f>
        <v>10.106682795554812</v>
      </c>
    </row>
    <row r="2535" spans="1:37" ht="12.75" customHeight="1">
      <c r="A2535" s="12">
        <v>193</v>
      </c>
      <c r="B2535" s="4">
        <v>10</v>
      </c>
      <c r="C2535" s="4">
        <v>1</v>
      </c>
      <c r="D2535" s="5">
        <v>39504</v>
      </c>
      <c r="E2535" s="6" t="s">
        <v>37</v>
      </c>
      <c r="F2535" s="4" t="s">
        <v>38</v>
      </c>
      <c r="G2535" s="4" t="s">
        <v>38</v>
      </c>
      <c r="H2535" s="4" t="s">
        <v>152</v>
      </c>
      <c r="I2535" s="12" t="s">
        <v>57</v>
      </c>
      <c r="J2535" s="4" t="s">
        <v>110</v>
      </c>
      <c r="K2535" s="4">
        <v>34</v>
      </c>
      <c r="L2535" s="4" t="str">
        <f t="shared" si="156"/>
        <v>30-35</v>
      </c>
      <c r="M2535" s="4" t="s">
        <v>42</v>
      </c>
      <c r="N2535" s="12">
        <v>10</v>
      </c>
      <c r="O2535" s="12" t="s">
        <v>50</v>
      </c>
      <c r="P2535" s="6" t="s">
        <v>46</v>
      </c>
      <c r="R2535" s="7">
        <v>1</v>
      </c>
      <c r="AE2535" s="4">
        <f t="shared" si="157"/>
        <v>7.5</v>
      </c>
      <c r="AF2535" s="8">
        <f t="shared" si="158"/>
        <v>1</v>
      </c>
      <c r="AG2535" s="8">
        <v>6.08</v>
      </c>
      <c r="AH2535" s="4">
        <f t="shared" si="159"/>
        <v>2.5000000000000001E-2</v>
      </c>
      <c r="AI2535" s="4">
        <f t="shared" si="159"/>
        <v>0.152</v>
      </c>
      <c r="AK2535" s="10">
        <f>Q2535*(0.0194*(2.5^2.8528))+R2535*(0.0194*(7.5^2.8528))+S2535*(0.0194*(15^2.8528))</f>
        <v>6.0838220437352977</v>
      </c>
    </row>
    <row r="2536" spans="1:37" ht="12.75" customHeight="1">
      <c r="A2536" s="12">
        <v>193</v>
      </c>
      <c r="B2536" s="4">
        <v>10</v>
      </c>
      <c r="C2536" s="4">
        <v>1</v>
      </c>
      <c r="D2536" s="5">
        <v>39504</v>
      </c>
      <c r="E2536" s="6" t="s">
        <v>37</v>
      </c>
      <c r="F2536" s="4" t="s">
        <v>38</v>
      </c>
      <c r="G2536" s="4" t="s">
        <v>38</v>
      </c>
      <c r="H2536" s="4" t="s">
        <v>152</v>
      </c>
      <c r="I2536" s="12" t="s">
        <v>57</v>
      </c>
      <c r="J2536" s="4" t="s">
        <v>110</v>
      </c>
      <c r="K2536" s="4">
        <v>34</v>
      </c>
      <c r="L2536" s="4" t="str">
        <f t="shared" si="156"/>
        <v>30-35</v>
      </c>
      <c r="M2536" s="4" t="s">
        <v>42</v>
      </c>
      <c r="N2536" s="12">
        <v>11</v>
      </c>
      <c r="O2536" s="12" t="s">
        <v>163</v>
      </c>
      <c r="P2536" s="6" t="s">
        <v>46</v>
      </c>
      <c r="R2536" s="7">
        <v>1</v>
      </c>
      <c r="AE2536" s="4">
        <f t="shared" si="157"/>
        <v>7.5</v>
      </c>
      <c r="AF2536" s="8">
        <f t="shared" si="158"/>
        <v>1</v>
      </c>
      <c r="AG2536" s="8">
        <v>6.96</v>
      </c>
      <c r="AH2536" s="4">
        <f t="shared" si="159"/>
        <v>2.5000000000000001E-2</v>
      </c>
      <c r="AI2536" s="4">
        <f t="shared" si="159"/>
        <v>0.17399999999999999</v>
      </c>
      <c r="AK2536" s="10">
        <f>Q2536*(0.0252*(2.5^2.79))+R2536*(0.0252*(7.5^2.79))</f>
        <v>6.9634019639213536</v>
      </c>
    </row>
    <row r="2537" spans="1:37" ht="12.75" customHeight="1">
      <c r="A2537" s="12">
        <v>194</v>
      </c>
      <c r="B2537" s="4">
        <v>10</v>
      </c>
      <c r="C2537" s="4">
        <v>1</v>
      </c>
      <c r="D2537" s="5">
        <v>39504</v>
      </c>
      <c r="E2537" s="6" t="s">
        <v>37</v>
      </c>
      <c r="F2537" s="4" t="s">
        <v>38</v>
      </c>
      <c r="G2537" s="4" t="s">
        <v>38</v>
      </c>
      <c r="H2537" s="4" t="s">
        <v>152</v>
      </c>
      <c r="I2537" s="12" t="s">
        <v>57</v>
      </c>
      <c r="J2537" s="4" t="s">
        <v>110</v>
      </c>
      <c r="K2537" s="4">
        <v>35</v>
      </c>
      <c r="L2537" s="4" t="str">
        <f t="shared" si="156"/>
        <v>30-35</v>
      </c>
      <c r="M2537" s="4" t="s">
        <v>76</v>
      </c>
      <c r="N2537" s="12">
        <v>1</v>
      </c>
      <c r="O2537" s="12" t="s">
        <v>59</v>
      </c>
      <c r="P2537" s="6" t="s">
        <v>46</v>
      </c>
      <c r="R2537" s="15">
        <v>1</v>
      </c>
      <c r="S2537" s="7">
        <v>1</v>
      </c>
      <c r="AE2537" s="4">
        <f t="shared" si="157"/>
        <v>11.3</v>
      </c>
      <c r="AF2537" s="8">
        <f t="shared" si="158"/>
        <v>2</v>
      </c>
      <c r="AG2537" s="8">
        <v>42.46</v>
      </c>
      <c r="AH2537" s="4">
        <f t="shared" si="159"/>
        <v>0.05</v>
      </c>
      <c r="AI2537" s="4">
        <f t="shared" si="159"/>
        <v>1.0615000000000001</v>
      </c>
      <c r="AK2537" s="10">
        <f>Q2537*(0.0093*(2.5^3.07))+R2537*(0.0093*(7.5^3.07))+S2537*(0.0093*(15^3.07))+T2537*(0.0126*(25^3.0673))</f>
        <v>42.456496253983694</v>
      </c>
    </row>
    <row r="2538" spans="1:37" ht="12.75" customHeight="1">
      <c r="A2538" s="12">
        <v>194</v>
      </c>
      <c r="B2538" s="4">
        <v>10</v>
      </c>
      <c r="C2538" s="4">
        <v>1</v>
      </c>
      <c r="D2538" s="5">
        <v>39504</v>
      </c>
      <c r="E2538" s="6" t="s">
        <v>37</v>
      </c>
      <c r="F2538" s="4" t="s">
        <v>38</v>
      </c>
      <c r="G2538" s="4" t="s">
        <v>38</v>
      </c>
      <c r="H2538" s="4" t="s">
        <v>152</v>
      </c>
      <c r="I2538" s="12" t="s">
        <v>57</v>
      </c>
      <c r="J2538" s="4" t="s">
        <v>110</v>
      </c>
      <c r="K2538" s="4">
        <v>35</v>
      </c>
      <c r="L2538" s="4" t="str">
        <f t="shared" si="156"/>
        <v>30-35</v>
      </c>
      <c r="M2538" s="4" t="s">
        <v>76</v>
      </c>
      <c r="N2538" s="12">
        <v>2</v>
      </c>
      <c r="O2538" s="4" t="s">
        <v>60</v>
      </c>
      <c r="P2538" s="12" t="s">
        <v>48</v>
      </c>
      <c r="R2538" s="15">
        <v>3</v>
      </c>
      <c r="AE2538" s="4">
        <f t="shared" si="157"/>
        <v>7.5</v>
      </c>
      <c r="AF2538" s="8">
        <f t="shared" si="158"/>
        <v>3</v>
      </c>
      <c r="AG2538" s="8">
        <v>21.11</v>
      </c>
      <c r="AH2538" s="4">
        <f t="shared" si="159"/>
        <v>7.4999999999999997E-2</v>
      </c>
      <c r="AI2538" s="4">
        <f t="shared" si="159"/>
        <v>0.52774999999999994</v>
      </c>
      <c r="AK2538" s="10">
        <f>Q2538*(0.0197*(2.5^2.9174))+R2538*(0.0197*(7.5^2.9174))+S2538*(0.0197*(15^2.9174))</f>
        <v>21.110144724316534</v>
      </c>
    </row>
    <row r="2539" spans="1:37" ht="12.75" customHeight="1">
      <c r="A2539" s="12">
        <v>194</v>
      </c>
      <c r="B2539" s="4">
        <v>10</v>
      </c>
      <c r="C2539" s="4">
        <v>1</v>
      </c>
      <c r="D2539" s="5">
        <v>39504</v>
      </c>
      <c r="E2539" s="6" t="s">
        <v>37</v>
      </c>
      <c r="F2539" s="4" t="s">
        <v>38</v>
      </c>
      <c r="G2539" s="4" t="s">
        <v>38</v>
      </c>
      <c r="H2539" s="4" t="s">
        <v>152</v>
      </c>
      <c r="I2539" s="12" t="s">
        <v>57</v>
      </c>
      <c r="J2539" s="4" t="s">
        <v>110</v>
      </c>
      <c r="K2539" s="4">
        <v>35</v>
      </c>
      <c r="L2539" s="4" t="str">
        <f t="shared" si="156"/>
        <v>30-35</v>
      </c>
      <c r="M2539" s="4" t="s">
        <v>76</v>
      </c>
      <c r="N2539" s="12">
        <v>3</v>
      </c>
      <c r="O2539" s="4" t="s">
        <v>52</v>
      </c>
      <c r="P2539" s="6" t="s">
        <v>46</v>
      </c>
      <c r="Q2539" s="7">
        <v>20</v>
      </c>
      <c r="AE2539" s="4">
        <f t="shared" si="157"/>
        <v>2.5</v>
      </c>
      <c r="AF2539" s="8">
        <f t="shared" si="158"/>
        <v>20</v>
      </c>
      <c r="AG2539" s="8">
        <v>0.04</v>
      </c>
      <c r="AH2539" s="4">
        <f t="shared" si="159"/>
        <v>0.5</v>
      </c>
      <c r="AI2539" s="4">
        <f t="shared" si="159"/>
        <v>1E-3</v>
      </c>
      <c r="AK2539" s="10">
        <f>Q2539*(0.01*(((2.5-1.82)/1.15)^3.208))+R2539*(0.01*(((7.5-1.82)/1.15)^3.208))+S2539*(0.01*(((15-1.82)/1.15)^3.208))+T2539*(0.01*(((25-1.82)/1.15)^3.208))</f>
        <v>3.7068064989128964E-2</v>
      </c>
    </row>
    <row r="2540" spans="1:37" ht="12.75" customHeight="1">
      <c r="A2540" s="12">
        <v>194</v>
      </c>
      <c r="B2540" s="4">
        <v>10</v>
      </c>
      <c r="C2540" s="4">
        <v>1</v>
      </c>
      <c r="D2540" s="5">
        <v>39504</v>
      </c>
      <c r="E2540" s="6" t="s">
        <v>37</v>
      </c>
      <c r="F2540" s="4" t="s">
        <v>38</v>
      </c>
      <c r="G2540" s="4" t="s">
        <v>38</v>
      </c>
      <c r="H2540" s="4" t="s">
        <v>152</v>
      </c>
      <c r="I2540" s="12" t="s">
        <v>57</v>
      </c>
      <c r="J2540" s="4" t="s">
        <v>110</v>
      </c>
      <c r="K2540" s="4">
        <v>35</v>
      </c>
      <c r="L2540" s="4" t="str">
        <f t="shared" si="156"/>
        <v>30-35</v>
      </c>
      <c r="M2540" s="4" t="s">
        <v>76</v>
      </c>
      <c r="N2540" s="12">
        <v>4</v>
      </c>
      <c r="O2540" s="12" t="s">
        <v>47</v>
      </c>
      <c r="P2540" s="12" t="s">
        <v>48</v>
      </c>
      <c r="Q2540" s="7">
        <v>1</v>
      </c>
      <c r="R2540" s="15">
        <v>1</v>
      </c>
      <c r="AE2540" s="4">
        <f t="shared" si="157"/>
        <v>5</v>
      </c>
      <c r="AF2540" s="8">
        <f t="shared" si="158"/>
        <v>2</v>
      </c>
      <c r="AG2540" s="8">
        <v>12.76</v>
      </c>
      <c r="AH2540" s="4">
        <f t="shared" si="159"/>
        <v>0.05</v>
      </c>
      <c r="AI2540" s="4">
        <f t="shared" si="159"/>
        <v>0.31900000000000001</v>
      </c>
      <c r="AK2540" s="10">
        <f>Q2540*(0.0251*(2.5^3.076))+R2540*(0.0251*(7.5^3.076))+S2540*(0.0251*(15^3.076))</f>
        <v>12.761807856342044</v>
      </c>
    </row>
    <row r="2541" spans="1:37" s="17" customFormat="1" ht="12.75" customHeight="1">
      <c r="A2541" s="12">
        <v>194</v>
      </c>
      <c r="B2541" s="4">
        <v>10</v>
      </c>
      <c r="C2541" s="4">
        <v>1</v>
      </c>
      <c r="D2541" s="5">
        <v>39504</v>
      </c>
      <c r="E2541" s="6" t="s">
        <v>37</v>
      </c>
      <c r="F2541" s="4" t="s">
        <v>38</v>
      </c>
      <c r="G2541" s="4" t="s">
        <v>38</v>
      </c>
      <c r="H2541" s="4" t="s">
        <v>152</v>
      </c>
      <c r="I2541" s="12" t="s">
        <v>57</v>
      </c>
      <c r="J2541" s="4" t="s">
        <v>110</v>
      </c>
      <c r="K2541" s="4">
        <v>35</v>
      </c>
      <c r="L2541" s="4" t="str">
        <f t="shared" si="156"/>
        <v>30-35</v>
      </c>
      <c r="M2541" s="4" t="s">
        <v>76</v>
      </c>
      <c r="N2541" s="12">
        <v>5</v>
      </c>
      <c r="O2541" s="12" t="s">
        <v>49</v>
      </c>
      <c r="P2541" s="6" t="s">
        <v>46</v>
      </c>
      <c r="Q2541" s="7"/>
      <c r="R2541" s="15">
        <v>1</v>
      </c>
      <c r="S2541" s="7"/>
      <c r="T2541" s="7"/>
      <c r="U2541" s="7"/>
      <c r="V2541" s="7"/>
      <c r="W2541" s="7"/>
      <c r="X2541" s="7"/>
      <c r="Y2541" s="7"/>
      <c r="Z2541" s="7"/>
      <c r="AA2541" s="7"/>
      <c r="AB2541" s="7"/>
      <c r="AC2541" s="7"/>
      <c r="AD2541" s="7"/>
      <c r="AE2541" s="4">
        <f t="shared" si="157"/>
        <v>7.5</v>
      </c>
      <c r="AF2541" s="8">
        <f t="shared" si="158"/>
        <v>1</v>
      </c>
      <c r="AG2541" s="8">
        <v>6.09</v>
      </c>
      <c r="AH2541" s="4">
        <f t="shared" si="159"/>
        <v>2.5000000000000001E-2</v>
      </c>
      <c r="AI2541" s="4">
        <f t="shared" si="159"/>
        <v>0.15225</v>
      </c>
      <c r="AJ2541" s="4"/>
      <c r="AK2541" s="10">
        <f>Q2541*(0.007*(2.5^3.39))+R2541*(0.0126*(7.5^3.0673))+S2541*(0.0126*(15^3.0673))+T2541*(0.0126*(25^3.0673))+U2541*(0.0126*(35^3.0673))</f>
        <v>6.0875978967715536</v>
      </c>
    </row>
    <row r="2542" spans="1:37" ht="12.75" customHeight="1">
      <c r="A2542" s="17">
        <v>194</v>
      </c>
      <c r="B2542" s="17">
        <v>10</v>
      </c>
      <c r="C2542" s="17">
        <v>1</v>
      </c>
      <c r="D2542" s="18">
        <v>39504</v>
      </c>
      <c r="E2542" s="19" t="s">
        <v>37</v>
      </c>
      <c r="F2542" s="17" t="s">
        <v>38</v>
      </c>
      <c r="G2542" s="17" t="s">
        <v>38</v>
      </c>
      <c r="H2542" s="17" t="s">
        <v>152</v>
      </c>
      <c r="I2542" s="17" t="s">
        <v>57</v>
      </c>
      <c r="J2542" s="17" t="s">
        <v>110</v>
      </c>
      <c r="K2542" s="17">
        <v>35</v>
      </c>
      <c r="L2542" s="17" t="str">
        <f t="shared" si="156"/>
        <v>30-35</v>
      </c>
      <c r="M2542" s="17" t="s">
        <v>76</v>
      </c>
      <c r="N2542" s="17">
        <v>6</v>
      </c>
      <c r="O2542" s="17" t="s">
        <v>167</v>
      </c>
      <c r="P2542" s="19" t="s">
        <v>81</v>
      </c>
      <c r="Q2542" s="21"/>
      <c r="R2542" s="21">
        <v>200</v>
      </c>
      <c r="S2542" s="21"/>
      <c r="T2542" s="21"/>
      <c r="U2542" s="21"/>
      <c r="V2542" s="21"/>
      <c r="W2542" s="21"/>
      <c r="X2542" s="21"/>
      <c r="Y2542" s="21"/>
      <c r="Z2542" s="21"/>
      <c r="AA2542" s="21"/>
      <c r="AB2542" s="21"/>
      <c r="AC2542" s="21"/>
      <c r="AD2542" s="21"/>
      <c r="AE2542" s="17">
        <f t="shared" si="157"/>
        <v>7.5</v>
      </c>
      <c r="AF2542" s="22">
        <f t="shared" si="158"/>
        <v>200</v>
      </c>
      <c r="AG2542" s="22">
        <v>511.08855963377761</v>
      </c>
      <c r="AH2542" s="17">
        <f t="shared" si="159"/>
        <v>5</v>
      </c>
      <c r="AI2542" s="17">
        <f t="shared" si="159"/>
        <v>12.777213990844441</v>
      </c>
      <c r="AJ2542" s="17"/>
      <c r="AK2542" s="27">
        <f>R2542*(0.0049*((7.5/1.055)^3.19))+S2542*(0.0119*(15^2.19))</f>
        <v>511.08855963377761</v>
      </c>
    </row>
    <row r="2543" spans="1:37" ht="12.75" customHeight="1">
      <c r="A2543" s="12">
        <v>194</v>
      </c>
      <c r="B2543" s="4">
        <v>10</v>
      </c>
      <c r="C2543" s="4">
        <v>1</v>
      </c>
      <c r="D2543" s="5">
        <v>39504</v>
      </c>
      <c r="E2543" s="6" t="s">
        <v>37</v>
      </c>
      <c r="F2543" s="4" t="s">
        <v>38</v>
      </c>
      <c r="G2543" s="4" t="s">
        <v>38</v>
      </c>
      <c r="H2543" s="4" t="s">
        <v>152</v>
      </c>
      <c r="I2543" s="12" t="s">
        <v>57</v>
      </c>
      <c r="J2543" s="4" t="s">
        <v>110</v>
      </c>
      <c r="K2543" s="4">
        <v>35</v>
      </c>
      <c r="L2543" s="4" t="str">
        <f t="shared" si="156"/>
        <v>30-35</v>
      </c>
      <c r="M2543" s="4" t="s">
        <v>76</v>
      </c>
      <c r="N2543" s="12">
        <v>7</v>
      </c>
      <c r="O2543" s="12" t="s">
        <v>145</v>
      </c>
      <c r="P2543" s="6" t="s">
        <v>44</v>
      </c>
      <c r="U2543" s="7">
        <v>1</v>
      </c>
      <c r="AE2543" s="4">
        <f t="shared" si="157"/>
        <v>35</v>
      </c>
      <c r="AF2543" s="8">
        <f t="shared" si="158"/>
        <v>1</v>
      </c>
      <c r="AG2543" s="8">
        <v>626.76</v>
      </c>
      <c r="AH2543" s="4">
        <f t="shared" si="159"/>
        <v>2.5000000000000001E-2</v>
      </c>
      <c r="AI2543" s="4">
        <f t="shared" si="159"/>
        <v>15.669</v>
      </c>
      <c r="AK2543" s="10">
        <f>U2543*(0.013*(35^3.033))+V2543*(0.013*(45^3.033))+W2543*(0.013*(55^3.033))</f>
        <v>626.76066232307744</v>
      </c>
    </row>
    <row r="2544" spans="1:37" ht="12.75" customHeight="1">
      <c r="A2544" s="12">
        <v>194</v>
      </c>
      <c r="B2544" s="4">
        <v>10</v>
      </c>
      <c r="C2544" s="4">
        <v>1</v>
      </c>
      <c r="D2544" s="5">
        <v>39504</v>
      </c>
      <c r="E2544" s="6" t="s">
        <v>37</v>
      </c>
      <c r="F2544" s="4" t="s">
        <v>38</v>
      </c>
      <c r="G2544" s="4" t="s">
        <v>38</v>
      </c>
      <c r="H2544" s="4" t="s">
        <v>152</v>
      </c>
      <c r="I2544" s="12" t="s">
        <v>57</v>
      </c>
      <c r="J2544" s="4" t="s">
        <v>110</v>
      </c>
      <c r="K2544" s="4">
        <v>35</v>
      </c>
      <c r="L2544" s="4" t="str">
        <f t="shared" si="156"/>
        <v>30-35</v>
      </c>
      <c r="M2544" s="4" t="s">
        <v>76</v>
      </c>
      <c r="N2544" s="12">
        <v>8</v>
      </c>
      <c r="O2544" s="4" t="s">
        <v>69</v>
      </c>
      <c r="P2544" s="12" t="s">
        <v>48</v>
      </c>
      <c r="R2544" s="15">
        <v>1</v>
      </c>
      <c r="AE2544" s="4">
        <f t="shared" si="157"/>
        <v>7.5</v>
      </c>
      <c r="AF2544" s="8">
        <f t="shared" si="158"/>
        <v>1</v>
      </c>
      <c r="AG2544" s="8">
        <v>11.75</v>
      </c>
      <c r="AH2544" s="4">
        <f t="shared" si="159"/>
        <v>2.5000000000000001E-2</v>
      </c>
      <c r="AI2544" s="4">
        <f t="shared" si="159"/>
        <v>0.29375000000000001</v>
      </c>
      <c r="AK2544" s="10">
        <f>Q2544*(0.029*(2.5^2.98))+R2544*(0.029*(7.5^2.98))+S2544*(0.0222*(15^3.14))</f>
        <v>11.751155218438655</v>
      </c>
    </row>
    <row r="2545" spans="1:37" ht="12.75" customHeight="1">
      <c r="A2545" s="12">
        <v>194</v>
      </c>
      <c r="B2545" s="4">
        <v>10</v>
      </c>
      <c r="C2545" s="4">
        <v>1</v>
      </c>
      <c r="D2545" s="5">
        <v>39504</v>
      </c>
      <c r="E2545" s="6" t="s">
        <v>37</v>
      </c>
      <c r="F2545" s="4" t="s">
        <v>38</v>
      </c>
      <c r="G2545" s="4" t="s">
        <v>38</v>
      </c>
      <c r="H2545" s="4" t="s">
        <v>152</v>
      </c>
      <c r="I2545" s="12" t="s">
        <v>57</v>
      </c>
      <c r="J2545" s="4" t="s">
        <v>110</v>
      </c>
      <c r="K2545" s="4">
        <v>35</v>
      </c>
      <c r="L2545" s="4" t="str">
        <f t="shared" si="156"/>
        <v>30-35</v>
      </c>
      <c r="M2545" s="4" t="s">
        <v>76</v>
      </c>
      <c r="N2545" s="12">
        <v>9</v>
      </c>
      <c r="O2545" s="12" t="s">
        <v>66</v>
      </c>
      <c r="P2545" s="12" t="s">
        <v>46</v>
      </c>
      <c r="Q2545" s="7">
        <v>1</v>
      </c>
      <c r="AE2545" s="4">
        <f t="shared" si="157"/>
        <v>2.5</v>
      </c>
      <c r="AF2545" s="8">
        <f t="shared" si="158"/>
        <v>1</v>
      </c>
      <c r="AG2545" s="8">
        <v>0.28000000000000003</v>
      </c>
      <c r="AH2545" s="4">
        <f t="shared" si="159"/>
        <v>2.5000000000000001E-2</v>
      </c>
      <c r="AI2545" s="4">
        <f t="shared" si="159"/>
        <v>7.000000000000001E-3</v>
      </c>
      <c r="AK2545" s="10">
        <f>Q2545*(0.0213*(2.5^2.8235))+R2545*(0.0213*(7.5^2.8235))</f>
        <v>0.28311522044385118</v>
      </c>
    </row>
    <row r="2546" spans="1:37" ht="12.75" customHeight="1">
      <c r="A2546" s="12">
        <v>195</v>
      </c>
      <c r="B2546" s="4">
        <v>10</v>
      </c>
      <c r="C2546" s="4">
        <v>2</v>
      </c>
      <c r="D2546" s="5">
        <v>39504</v>
      </c>
      <c r="E2546" s="6" t="s">
        <v>73</v>
      </c>
      <c r="F2546" s="4" t="s">
        <v>74</v>
      </c>
      <c r="G2546" s="4" t="s">
        <v>74</v>
      </c>
      <c r="H2546" s="4" t="s">
        <v>75</v>
      </c>
      <c r="I2546" s="12" t="s">
        <v>40</v>
      </c>
      <c r="J2546" s="4" t="s">
        <v>110</v>
      </c>
      <c r="K2546" s="4">
        <v>21</v>
      </c>
      <c r="L2546" s="4" t="str">
        <f t="shared" si="156"/>
        <v>20-25</v>
      </c>
      <c r="M2546" s="4" t="s">
        <v>42</v>
      </c>
      <c r="N2546" s="12">
        <v>1</v>
      </c>
      <c r="O2546" s="12" t="s">
        <v>166</v>
      </c>
      <c r="P2546" s="6" t="s">
        <v>63</v>
      </c>
      <c r="U2546" s="7">
        <v>1</v>
      </c>
      <c r="AE2546" s="4">
        <f t="shared" si="157"/>
        <v>35</v>
      </c>
      <c r="AF2546" s="8">
        <f t="shared" si="158"/>
        <v>1</v>
      </c>
      <c r="AG2546" s="8">
        <v>614.58000000000004</v>
      </c>
      <c r="AH2546" s="4">
        <f t="shared" si="159"/>
        <v>2.5000000000000001E-2</v>
      </c>
      <c r="AI2546" s="4">
        <f t="shared" si="159"/>
        <v>15.364500000000001</v>
      </c>
      <c r="AK2546" s="10">
        <f>T2546*(0.0206*(25^2.898))+U2546*(0.0206*(35^2.898))</f>
        <v>614.5771553205542</v>
      </c>
    </row>
    <row r="2547" spans="1:37" ht="12.75" customHeight="1">
      <c r="A2547" s="12">
        <v>195</v>
      </c>
      <c r="B2547" s="4">
        <v>10</v>
      </c>
      <c r="C2547" s="4">
        <v>2</v>
      </c>
      <c r="D2547" s="5">
        <v>39504</v>
      </c>
      <c r="E2547" s="6" t="s">
        <v>73</v>
      </c>
      <c r="F2547" s="4" t="s">
        <v>74</v>
      </c>
      <c r="G2547" s="4" t="s">
        <v>74</v>
      </c>
      <c r="H2547" s="4" t="s">
        <v>75</v>
      </c>
      <c r="I2547" s="12" t="s">
        <v>40</v>
      </c>
      <c r="J2547" s="4" t="s">
        <v>110</v>
      </c>
      <c r="K2547" s="4">
        <v>21</v>
      </c>
      <c r="L2547" s="4" t="str">
        <f t="shared" si="156"/>
        <v>20-25</v>
      </c>
      <c r="M2547" s="4" t="s">
        <v>42</v>
      </c>
      <c r="N2547" s="12">
        <v>2</v>
      </c>
      <c r="O2547" s="11" t="s">
        <v>108</v>
      </c>
      <c r="P2547" s="4" t="s">
        <v>56</v>
      </c>
      <c r="T2547" s="7">
        <v>1</v>
      </c>
      <c r="AE2547" s="4">
        <f t="shared" si="157"/>
        <v>25</v>
      </c>
      <c r="AF2547" s="8">
        <f t="shared" si="158"/>
        <v>1</v>
      </c>
      <c r="AG2547" s="8">
        <v>255.02</v>
      </c>
      <c r="AH2547" s="4">
        <f t="shared" si="159"/>
        <v>2.5000000000000001E-2</v>
      </c>
      <c r="AI2547" s="4">
        <f t="shared" si="159"/>
        <v>6.3755000000000006</v>
      </c>
      <c r="AK2547" s="10">
        <f>S2547*(0.175*(15^2.263))+T2547*(0.175*(25^2.263))+V2547*(0.175*(45^2.263))</f>
        <v>255.02120195358899</v>
      </c>
    </row>
    <row r="2548" spans="1:37" ht="12.75" customHeight="1">
      <c r="A2548" s="12">
        <v>195</v>
      </c>
      <c r="B2548" s="4">
        <v>10</v>
      </c>
      <c r="C2548" s="4">
        <v>2</v>
      </c>
      <c r="D2548" s="5">
        <v>39504</v>
      </c>
      <c r="E2548" s="6" t="s">
        <v>73</v>
      </c>
      <c r="F2548" s="4" t="s">
        <v>74</v>
      </c>
      <c r="G2548" s="4" t="s">
        <v>74</v>
      </c>
      <c r="H2548" s="4" t="s">
        <v>75</v>
      </c>
      <c r="I2548" s="12" t="s">
        <v>40</v>
      </c>
      <c r="J2548" s="4" t="s">
        <v>110</v>
      </c>
      <c r="K2548" s="4">
        <v>21</v>
      </c>
      <c r="L2548" s="4" t="str">
        <f t="shared" si="156"/>
        <v>20-25</v>
      </c>
      <c r="M2548" s="4" t="s">
        <v>42</v>
      </c>
      <c r="N2548" s="12">
        <v>3</v>
      </c>
      <c r="O2548" s="12" t="s">
        <v>79</v>
      </c>
      <c r="P2548" s="12" t="s">
        <v>54</v>
      </c>
      <c r="T2548" s="7">
        <v>1</v>
      </c>
      <c r="AE2548" s="4">
        <f t="shared" si="157"/>
        <v>25</v>
      </c>
      <c r="AF2548" s="8">
        <f t="shared" si="158"/>
        <v>1</v>
      </c>
      <c r="AG2548" s="8">
        <v>317.86</v>
      </c>
      <c r="AH2548" s="4">
        <f t="shared" si="159"/>
        <v>2.5000000000000001E-2</v>
      </c>
      <c r="AI2548" s="4">
        <f t="shared" si="159"/>
        <v>7.9465000000000003</v>
      </c>
      <c r="AK2548" s="10">
        <f>Q2548*(0.024*(2.5^2.93))+R2548*(0.024*(7.5^2.93))+S2548*(0.0225*((15/1.03416)^3))+T2548*(0.0225*((25/1.03416)^3))+U2548*(0.0225*((35/1.03416)^3))</f>
        <v>317.86253067900554</v>
      </c>
    </row>
    <row r="2549" spans="1:37" ht="12.75" customHeight="1">
      <c r="A2549" s="12">
        <v>195</v>
      </c>
      <c r="B2549" s="4">
        <v>10</v>
      </c>
      <c r="C2549" s="4">
        <v>2</v>
      </c>
      <c r="D2549" s="5">
        <v>39504</v>
      </c>
      <c r="E2549" s="6" t="s">
        <v>73</v>
      </c>
      <c r="F2549" s="4" t="s">
        <v>74</v>
      </c>
      <c r="G2549" s="4" t="s">
        <v>74</v>
      </c>
      <c r="H2549" s="4" t="s">
        <v>75</v>
      </c>
      <c r="I2549" s="12" t="s">
        <v>40</v>
      </c>
      <c r="J2549" s="4" t="s">
        <v>110</v>
      </c>
      <c r="K2549" s="4">
        <v>21</v>
      </c>
      <c r="L2549" s="4" t="str">
        <f t="shared" si="156"/>
        <v>20-25</v>
      </c>
      <c r="M2549" s="4" t="s">
        <v>42</v>
      </c>
      <c r="N2549" s="12">
        <v>4</v>
      </c>
      <c r="O2549" s="4" t="s">
        <v>60</v>
      </c>
      <c r="P2549" s="12" t="s">
        <v>48</v>
      </c>
      <c r="R2549" s="7">
        <v>2</v>
      </c>
      <c r="AE2549" s="4">
        <f t="shared" si="157"/>
        <v>7.5</v>
      </c>
      <c r="AF2549" s="8">
        <f t="shared" si="158"/>
        <v>2</v>
      </c>
      <c r="AG2549" s="8">
        <v>14.07</v>
      </c>
      <c r="AH2549" s="4">
        <f t="shared" si="159"/>
        <v>0.05</v>
      </c>
      <c r="AI2549" s="4">
        <f t="shared" si="159"/>
        <v>0.35175000000000001</v>
      </c>
      <c r="AK2549" s="10">
        <f>Q2549*(0.0197*(2.5^2.9174))+R2549*(0.0197*(7.5^2.9174))+S2549*(0.0197*(15^2.9174))</f>
        <v>14.073429816211023</v>
      </c>
    </row>
    <row r="2550" spans="1:37" ht="12.75" customHeight="1">
      <c r="A2550" s="12">
        <v>195</v>
      </c>
      <c r="B2550" s="4">
        <v>10</v>
      </c>
      <c r="C2550" s="4">
        <v>2</v>
      </c>
      <c r="D2550" s="5">
        <v>39504</v>
      </c>
      <c r="E2550" s="6" t="s">
        <v>73</v>
      </c>
      <c r="F2550" s="4" t="s">
        <v>74</v>
      </c>
      <c r="G2550" s="4" t="s">
        <v>74</v>
      </c>
      <c r="H2550" s="4" t="s">
        <v>75</v>
      </c>
      <c r="I2550" s="12" t="s">
        <v>40</v>
      </c>
      <c r="J2550" s="4" t="s">
        <v>110</v>
      </c>
      <c r="K2550" s="4">
        <v>21</v>
      </c>
      <c r="L2550" s="4" t="str">
        <f t="shared" si="156"/>
        <v>20-25</v>
      </c>
      <c r="M2550" s="4" t="s">
        <v>42</v>
      </c>
      <c r="N2550" s="12">
        <v>5</v>
      </c>
      <c r="O2550" s="12" t="s">
        <v>53</v>
      </c>
      <c r="P2550" s="12" t="s">
        <v>54</v>
      </c>
      <c r="S2550" s="7">
        <v>4</v>
      </c>
      <c r="T2550" s="7">
        <v>1</v>
      </c>
      <c r="AE2550" s="4">
        <f t="shared" si="157"/>
        <v>17</v>
      </c>
      <c r="AF2550" s="8">
        <f t="shared" si="158"/>
        <v>5</v>
      </c>
      <c r="AG2550" s="8">
        <v>480.47</v>
      </c>
      <c r="AH2550" s="4">
        <f t="shared" si="159"/>
        <v>0.125</v>
      </c>
      <c r="AI2550" s="4">
        <f t="shared" si="159"/>
        <v>12.011750000000001</v>
      </c>
      <c r="AK2550" s="10">
        <f>Q2550*(0.026*(2.5^2.87))+R2550*(0.026*(7.5^2.87))+S2550*(0.0236*((15/1.1)^2.975))+T2550*(0.0236*((25/1.1)^2.975))+U2550*(0.0236*((35/1.1)^2.975))</f>
        <v>480.469459104446</v>
      </c>
    </row>
    <row r="2551" spans="1:37" ht="12.75" customHeight="1">
      <c r="A2551" s="12">
        <v>195</v>
      </c>
      <c r="B2551" s="4">
        <v>10</v>
      </c>
      <c r="C2551" s="4">
        <v>2</v>
      </c>
      <c r="D2551" s="5">
        <v>39504</v>
      </c>
      <c r="E2551" s="6" t="s">
        <v>73</v>
      </c>
      <c r="F2551" s="4" t="s">
        <v>74</v>
      </c>
      <c r="G2551" s="4" t="s">
        <v>74</v>
      </c>
      <c r="H2551" s="4" t="s">
        <v>75</v>
      </c>
      <c r="I2551" s="12" t="s">
        <v>40</v>
      </c>
      <c r="J2551" s="4" t="s">
        <v>110</v>
      </c>
      <c r="K2551" s="4">
        <v>21</v>
      </c>
      <c r="L2551" s="4" t="str">
        <f t="shared" si="156"/>
        <v>20-25</v>
      </c>
      <c r="M2551" s="4" t="s">
        <v>42</v>
      </c>
      <c r="N2551" s="12">
        <v>6</v>
      </c>
      <c r="O2551" s="4" t="s">
        <v>69</v>
      </c>
      <c r="P2551" s="12" t="s">
        <v>48</v>
      </c>
      <c r="R2551" s="7">
        <v>3</v>
      </c>
      <c r="AE2551" s="4">
        <f t="shared" si="157"/>
        <v>7.5</v>
      </c>
      <c r="AF2551" s="8">
        <f t="shared" si="158"/>
        <v>3</v>
      </c>
      <c r="AG2551" s="8">
        <v>35.25</v>
      </c>
      <c r="AH2551" s="4">
        <f t="shared" si="159"/>
        <v>7.4999999999999997E-2</v>
      </c>
      <c r="AI2551" s="4">
        <f t="shared" si="159"/>
        <v>0.88124999999999998</v>
      </c>
      <c r="AK2551" s="10">
        <f>Q2551*(0.029*(2.5^2.98))+R2551*(0.029*(7.5^2.98))+S2551*(0.0222*(15^3.14))</f>
        <v>35.253465655315964</v>
      </c>
    </row>
    <row r="2552" spans="1:37" ht="12.75" customHeight="1">
      <c r="A2552" s="12">
        <v>195</v>
      </c>
      <c r="B2552" s="4">
        <v>10</v>
      </c>
      <c r="C2552" s="4">
        <v>2</v>
      </c>
      <c r="D2552" s="5">
        <v>39504</v>
      </c>
      <c r="E2552" s="6" t="s">
        <v>73</v>
      </c>
      <c r="F2552" s="4" t="s">
        <v>74</v>
      </c>
      <c r="G2552" s="4" t="s">
        <v>74</v>
      </c>
      <c r="H2552" s="4" t="s">
        <v>75</v>
      </c>
      <c r="I2552" s="12" t="s">
        <v>40</v>
      </c>
      <c r="J2552" s="4" t="s">
        <v>110</v>
      </c>
      <c r="K2552" s="4">
        <v>21</v>
      </c>
      <c r="L2552" s="4" t="str">
        <f t="shared" si="156"/>
        <v>20-25</v>
      </c>
      <c r="M2552" s="4" t="s">
        <v>42</v>
      </c>
      <c r="N2552" s="12">
        <v>7</v>
      </c>
      <c r="O2552" s="12" t="s">
        <v>77</v>
      </c>
      <c r="P2552" s="6" t="s">
        <v>48</v>
      </c>
      <c r="T2552" s="15">
        <v>2</v>
      </c>
      <c r="AE2552" s="4">
        <f t="shared" si="157"/>
        <v>25</v>
      </c>
      <c r="AF2552" s="8">
        <f t="shared" si="158"/>
        <v>2</v>
      </c>
      <c r="AG2552" s="8">
        <v>846.81</v>
      </c>
      <c r="AH2552" s="4">
        <f t="shared" si="159"/>
        <v>0.05</v>
      </c>
      <c r="AI2552" s="4">
        <f t="shared" si="159"/>
        <v>21.170249999999999</v>
      </c>
      <c r="AK2552" s="10">
        <f>R2552*(0.0428*(7.5^2.858))+S2552*(0.0428*(15^2.858))+T2552*(0.0428*(25^2.858))+U2552*(0.0428*(35^2.858))</f>
        <v>846.81064635675693</v>
      </c>
    </row>
    <row r="2553" spans="1:37" ht="12.75" customHeight="1">
      <c r="A2553" s="12">
        <v>195</v>
      </c>
      <c r="B2553" s="4">
        <v>10</v>
      </c>
      <c r="C2553" s="4">
        <v>2</v>
      </c>
      <c r="D2553" s="5">
        <v>39504</v>
      </c>
      <c r="E2553" s="6" t="s">
        <v>73</v>
      </c>
      <c r="F2553" s="4" t="s">
        <v>74</v>
      </c>
      <c r="G2553" s="4" t="s">
        <v>74</v>
      </c>
      <c r="H2553" s="4" t="s">
        <v>75</v>
      </c>
      <c r="I2553" s="12" t="s">
        <v>40</v>
      </c>
      <c r="J2553" s="4" t="s">
        <v>110</v>
      </c>
      <c r="K2553" s="4">
        <v>21</v>
      </c>
      <c r="L2553" s="4" t="str">
        <f t="shared" si="156"/>
        <v>20-25</v>
      </c>
      <c r="M2553" s="4" t="s">
        <v>42</v>
      </c>
      <c r="N2553" s="12">
        <v>8</v>
      </c>
      <c r="O2553" s="12" t="s">
        <v>68</v>
      </c>
      <c r="P2553" s="6" t="s">
        <v>46</v>
      </c>
      <c r="S2553" s="7">
        <v>1</v>
      </c>
      <c r="AE2553" s="4">
        <f t="shared" si="157"/>
        <v>15</v>
      </c>
      <c r="AF2553" s="8">
        <f t="shared" si="158"/>
        <v>1</v>
      </c>
      <c r="AG2553" s="8">
        <v>39.630000000000003</v>
      </c>
      <c r="AH2553" s="4">
        <f t="shared" si="159"/>
        <v>2.5000000000000001E-2</v>
      </c>
      <c r="AI2553" s="4">
        <f t="shared" si="159"/>
        <v>0.99075000000000002</v>
      </c>
      <c r="AK2553" s="10">
        <f>Q2553*(0.0208*((2.5/1.21)^3))+R2553*(0.0208*((7.5/1.21)^3))+S2553*(0.0208*((15/1.21)^3))+T2553*(0.0079*(25^3.076))+U2553*(0.0079*(35^3.076))</f>
        <v>39.626069889775181</v>
      </c>
    </row>
    <row r="2554" spans="1:37" ht="12.75" customHeight="1">
      <c r="A2554" s="12">
        <v>195</v>
      </c>
      <c r="B2554" s="4">
        <v>10</v>
      </c>
      <c r="C2554" s="4">
        <v>2</v>
      </c>
      <c r="D2554" s="5">
        <v>39504</v>
      </c>
      <c r="E2554" s="6" t="s">
        <v>73</v>
      </c>
      <c r="F2554" s="4" t="s">
        <v>74</v>
      </c>
      <c r="G2554" s="4" t="s">
        <v>74</v>
      </c>
      <c r="H2554" s="4" t="s">
        <v>75</v>
      </c>
      <c r="I2554" s="12" t="s">
        <v>40</v>
      </c>
      <c r="J2554" s="4" t="s">
        <v>110</v>
      </c>
      <c r="K2554" s="4">
        <v>21</v>
      </c>
      <c r="L2554" s="4" t="str">
        <f t="shared" si="156"/>
        <v>20-25</v>
      </c>
      <c r="M2554" s="4" t="s">
        <v>42</v>
      </c>
      <c r="N2554" s="12">
        <v>9</v>
      </c>
      <c r="O2554" s="12" t="s">
        <v>189</v>
      </c>
      <c r="P2554" s="12" t="s">
        <v>46</v>
      </c>
      <c r="U2554" s="7">
        <v>2</v>
      </c>
      <c r="AE2554" s="4">
        <f t="shared" si="157"/>
        <v>35</v>
      </c>
      <c r="AF2554" s="8">
        <f t="shared" si="158"/>
        <v>2</v>
      </c>
      <c r="AG2554" s="8">
        <v>1420.3</v>
      </c>
      <c r="AH2554" s="4">
        <f t="shared" si="159"/>
        <v>0.05</v>
      </c>
      <c r="AI2554" s="4">
        <f t="shared" si="159"/>
        <v>35.5075</v>
      </c>
      <c r="AK2554" s="10">
        <f>S2554*(0.0119*(15^3.093))+U2554*(0.0119*(35^3.093))</f>
        <v>1420.297812732533</v>
      </c>
    </row>
    <row r="2555" spans="1:37" s="12" customFormat="1" ht="12.75" customHeight="1">
      <c r="A2555" s="12">
        <v>195</v>
      </c>
      <c r="B2555" s="4">
        <v>10</v>
      </c>
      <c r="C2555" s="4">
        <v>2</v>
      </c>
      <c r="D2555" s="5">
        <v>39504</v>
      </c>
      <c r="E2555" s="6" t="s">
        <v>73</v>
      </c>
      <c r="F2555" s="4" t="s">
        <v>74</v>
      </c>
      <c r="G2555" s="4" t="s">
        <v>74</v>
      </c>
      <c r="H2555" s="4" t="s">
        <v>75</v>
      </c>
      <c r="I2555" s="12" t="s">
        <v>40</v>
      </c>
      <c r="J2555" s="4" t="s">
        <v>110</v>
      </c>
      <c r="K2555" s="4">
        <v>21</v>
      </c>
      <c r="L2555" s="4" t="str">
        <f t="shared" si="156"/>
        <v>20-25</v>
      </c>
      <c r="M2555" s="4" t="s">
        <v>42</v>
      </c>
      <c r="N2555" s="12">
        <v>10</v>
      </c>
      <c r="O2555" s="12" t="s">
        <v>72</v>
      </c>
      <c r="P2555" s="6" t="s">
        <v>46</v>
      </c>
      <c r="Q2555" s="7"/>
      <c r="R2555" s="7">
        <v>1</v>
      </c>
      <c r="S2555" s="7"/>
      <c r="T2555" s="7"/>
      <c r="U2555" s="7"/>
      <c r="V2555" s="7"/>
      <c r="W2555" s="7"/>
      <c r="X2555" s="7"/>
      <c r="Y2555" s="7"/>
      <c r="Z2555" s="7"/>
      <c r="AA2555" s="7"/>
      <c r="AB2555" s="7"/>
      <c r="AC2555" s="7"/>
      <c r="AD2555" s="7"/>
      <c r="AE2555" s="4">
        <f t="shared" si="157"/>
        <v>7.5</v>
      </c>
      <c r="AF2555" s="8">
        <f t="shared" si="158"/>
        <v>1</v>
      </c>
      <c r="AG2555" s="8">
        <v>5.81</v>
      </c>
      <c r="AH2555" s="4">
        <f t="shared" si="159"/>
        <v>2.5000000000000001E-2</v>
      </c>
      <c r="AI2555" s="4">
        <f t="shared" si="159"/>
        <v>0.14524999999999999</v>
      </c>
      <c r="AJ2555" s="4"/>
      <c r="AK2555" s="10">
        <f>Q2555*(0.0128*(2.5^3.036))+R2555*(0.0128*(7.5^3.036))+S2555*(0.0128*(15^3.036))</f>
        <v>5.8062531280003862</v>
      </c>
    </row>
    <row r="2556" spans="1:37" s="9" customFormat="1" ht="12.75" customHeight="1">
      <c r="A2556" s="12">
        <v>195</v>
      </c>
      <c r="B2556" s="4">
        <v>10</v>
      </c>
      <c r="C2556" s="4">
        <v>2</v>
      </c>
      <c r="D2556" s="5">
        <v>39504</v>
      </c>
      <c r="E2556" s="6" t="s">
        <v>73</v>
      </c>
      <c r="F2556" s="4" t="s">
        <v>74</v>
      </c>
      <c r="G2556" s="4" t="s">
        <v>74</v>
      </c>
      <c r="H2556" s="4" t="s">
        <v>75</v>
      </c>
      <c r="I2556" s="12" t="s">
        <v>40</v>
      </c>
      <c r="J2556" s="4" t="s">
        <v>110</v>
      </c>
      <c r="K2556" s="4">
        <v>21</v>
      </c>
      <c r="L2556" s="4" t="str">
        <f t="shared" si="156"/>
        <v>20-25</v>
      </c>
      <c r="M2556" s="4" t="s">
        <v>42</v>
      </c>
      <c r="N2556" s="12">
        <v>11</v>
      </c>
      <c r="O2556" s="12" t="s">
        <v>71</v>
      </c>
      <c r="P2556" s="6" t="s">
        <v>46</v>
      </c>
      <c r="Q2556" s="7">
        <v>2</v>
      </c>
      <c r="R2556" s="7"/>
      <c r="S2556" s="7"/>
      <c r="T2556" s="7"/>
      <c r="U2556" s="7"/>
      <c r="V2556" s="7"/>
      <c r="W2556" s="7"/>
      <c r="X2556" s="7"/>
      <c r="Y2556" s="7"/>
      <c r="Z2556" s="7"/>
      <c r="AA2556" s="7"/>
      <c r="AB2556" s="7"/>
      <c r="AC2556" s="7"/>
      <c r="AD2556" s="7"/>
      <c r="AE2556" s="4">
        <f t="shared" si="157"/>
        <v>2.5</v>
      </c>
      <c r="AF2556" s="8">
        <f t="shared" si="158"/>
        <v>2</v>
      </c>
      <c r="AG2556" s="8">
        <v>0.28000000000000003</v>
      </c>
      <c r="AH2556" s="4">
        <f t="shared" si="159"/>
        <v>0.05</v>
      </c>
      <c r="AI2556" s="4">
        <f t="shared" si="159"/>
        <v>7.000000000000001E-3</v>
      </c>
      <c r="AK2556" s="10">
        <f>Q2556*(0.0089*(2.5^3))+R2556*(0.0089*(7.5^3))</f>
        <v>0.27812500000000001</v>
      </c>
    </row>
    <row r="2557" spans="1:37" ht="12.75" customHeight="1">
      <c r="A2557" s="12">
        <v>195</v>
      </c>
      <c r="B2557" s="4">
        <v>10</v>
      </c>
      <c r="C2557" s="4">
        <v>2</v>
      </c>
      <c r="D2557" s="5">
        <v>39504</v>
      </c>
      <c r="E2557" s="6" t="s">
        <v>73</v>
      </c>
      <c r="F2557" s="4" t="s">
        <v>74</v>
      </c>
      <c r="G2557" s="4" t="s">
        <v>74</v>
      </c>
      <c r="H2557" s="4" t="s">
        <v>75</v>
      </c>
      <c r="I2557" s="12" t="s">
        <v>40</v>
      </c>
      <c r="J2557" s="4" t="s">
        <v>110</v>
      </c>
      <c r="K2557" s="4">
        <v>21</v>
      </c>
      <c r="L2557" s="4" t="str">
        <f t="shared" si="156"/>
        <v>20-25</v>
      </c>
      <c r="M2557" s="4" t="s">
        <v>42</v>
      </c>
      <c r="N2557" s="12">
        <v>12</v>
      </c>
      <c r="O2557" s="12" t="s">
        <v>66</v>
      </c>
      <c r="P2557" s="12" t="s">
        <v>46</v>
      </c>
      <c r="Q2557" s="7">
        <v>1</v>
      </c>
      <c r="AE2557" s="4">
        <f t="shared" si="157"/>
        <v>2.5</v>
      </c>
      <c r="AF2557" s="8">
        <f t="shared" si="158"/>
        <v>1</v>
      </c>
      <c r="AG2557" s="8">
        <v>0.28000000000000003</v>
      </c>
      <c r="AH2557" s="4">
        <f t="shared" si="159"/>
        <v>2.5000000000000001E-2</v>
      </c>
      <c r="AI2557" s="4">
        <f t="shared" si="159"/>
        <v>7.000000000000001E-3</v>
      </c>
      <c r="AK2557" s="10">
        <f>Q2557*(0.0213*(2.5^2.8235))+R2557*(0.0213*(7.5^2.8235))</f>
        <v>0.28311522044385118</v>
      </c>
    </row>
    <row r="2558" spans="1:37" ht="12.75" customHeight="1">
      <c r="A2558" s="12">
        <v>195</v>
      </c>
      <c r="B2558" s="4">
        <v>10</v>
      </c>
      <c r="C2558" s="4">
        <v>2</v>
      </c>
      <c r="D2558" s="5">
        <v>39504</v>
      </c>
      <c r="E2558" s="6" t="s">
        <v>73</v>
      </c>
      <c r="F2558" s="4" t="s">
        <v>74</v>
      </c>
      <c r="G2558" s="4" t="s">
        <v>74</v>
      </c>
      <c r="H2558" s="4" t="s">
        <v>75</v>
      </c>
      <c r="I2558" s="12" t="s">
        <v>40</v>
      </c>
      <c r="J2558" s="4" t="s">
        <v>110</v>
      </c>
      <c r="K2558" s="4">
        <v>21</v>
      </c>
      <c r="L2558" s="4" t="str">
        <f t="shared" si="156"/>
        <v>20-25</v>
      </c>
      <c r="M2558" s="4" t="s">
        <v>42</v>
      </c>
      <c r="N2558" s="12">
        <v>13</v>
      </c>
      <c r="O2558" s="12" t="s">
        <v>85</v>
      </c>
      <c r="P2558" s="6" t="s">
        <v>46</v>
      </c>
      <c r="Q2558" s="7">
        <v>2</v>
      </c>
      <c r="AE2558" s="4">
        <f t="shared" si="157"/>
        <v>2.5</v>
      </c>
      <c r="AF2558" s="8">
        <f t="shared" si="158"/>
        <v>2</v>
      </c>
      <c r="AG2558" s="8">
        <v>0.28000000000000003</v>
      </c>
      <c r="AH2558" s="4">
        <f t="shared" si="159"/>
        <v>0.05</v>
      </c>
      <c r="AI2558" s="4">
        <f t="shared" si="159"/>
        <v>7.000000000000001E-3</v>
      </c>
      <c r="AK2558" s="10">
        <f>Q2558*(0.0091*(2.5^3))+R2558*(0.0091*(7.5^3))</f>
        <v>0.28437499999999999</v>
      </c>
    </row>
    <row r="2559" spans="1:37" ht="12.75" customHeight="1">
      <c r="A2559" s="12">
        <v>195</v>
      </c>
      <c r="B2559" s="4">
        <v>10</v>
      </c>
      <c r="C2559" s="4">
        <v>2</v>
      </c>
      <c r="D2559" s="5">
        <v>39504</v>
      </c>
      <c r="E2559" s="6" t="s">
        <v>73</v>
      </c>
      <c r="F2559" s="4" t="s">
        <v>74</v>
      </c>
      <c r="G2559" s="4" t="s">
        <v>74</v>
      </c>
      <c r="H2559" s="4" t="s">
        <v>75</v>
      </c>
      <c r="I2559" s="12" t="s">
        <v>40</v>
      </c>
      <c r="J2559" s="4" t="s">
        <v>110</v>
      </c>
      <c r="K2559" s="4">
        <v>21</v>
      </c>
      <c r="L2559" s="4" t="str">
        <f t="shared" si="156"/>
        <v>20-25</v>
      </c>
      <c r="M2559" s="4" t="s">
        <v>42</v>
      </c>
      <c r="N2559" s="12">
        <v>14</v>
      </c>
      <c r="O2559" s="12" t="s">
        <v>159</v>
      </c>
      <c r="P2559" s="6" t="s">
        <v>63</v>
      </c>
      <c r="S2559" s="7">
        <v>1</v>
      </c>
      <c r="AE2559" s="4">
        <f t="shared" si="157"/>
        <v>15</v>
      </c>
      <c r="AF2559" s="8">
        <f t="shared" si="158"/>
        <v>1</v>
      </c>
      <c r="AG2559" s="8">
        <v>78.239999999999995</v>
      </c>
      <c r="AH2559" s="4">
        <f t="shared" si="159"/>
        <v>2.5000000000000001E-2</v>
      </c>
      <c r="AI2559" s="4">
        <f t="shared" si="159"/>
        <v>1.956</v>
      </c>
      <c r="AK2559" s="10">
        <f>S2559*(0.0348*(15^2.85))+T2559*(0.0244*(25^2.949))+U2559*(0.0244*(35^2.949))</f>
        <v>78.241889926693077</v>
      </c>
    </row>
    <row r="2560" spans="1:37" s="9" customFormat="1" ht="12.75" customHeight="1">
      <c r="A2560" s="12">
        <v>196</v>
      </c>
      <c r="B2560" s="4">
        <v>10</v>
      </c>
      <c r="C2560" s="4">
        <v>2</v>
      </c>
      <c r="D2560" s="5">
        <v>39504</v>
      </c>
      <c r="E2560" s="6" t="s">
        <v>73</v>
      </c>
      <c r="F2560" s="4" t="s">
        <v>74</v>
      </c>
      <c r="G2560" s="4" t="s">
        <v>74</v>
      </c>
      <c r="H2560" s="4" t="s">
        <v>75</v>
      </c>
      <c r="I2560" s="12" t="s">
        <v>40</v>
      </c>
      <c r="J2560" s="4" t="s">
        <v>110</v>
      </c>
      <c r="K2560" s="4">
        <v>20</v>
      </c>
      <c r="L2560" s="4" t="str">
        <f t="shared" si="156"/>
        <v>15-20</v>
      </c>
      <c r="M2560" s="4" t="s">
        <v>76</v>
      </c>
      <c r="N2560" s="12">
        <v>1</v>
      </c>
      <c r="O2560" s="4" t="s">
        <v>82</v>
      </c>
      <c r="P2560" s="6" t="s">
        <v>46</v>
      </c>
      <c r="Q2560" s="7"/>
      <c r="R2560" s="7"/>
      <c r="S2560" s="7"/>
      <c r="T2560" s="7">
        <v>2</v>
      </c>
      <c r="U2560" s="7"/>
      <c r="V2560" s="7"/>
      <c r="W2560" s="7"/>
      <c r="X2560" s="7"/>
      <c r="Y2560" s="7"/>
      <c r="Z2560" s="7"/>
      <c r="AA2560" s="7"/>
      <c r="AB2560" s="7"/>
      <c r="AC2560" s="7"/>
      <c r="AD2560" s="7"/>
      <c r="AE2560" s="4">
        <f t="shared" si="157"/>
        <v>25</v>
      </c>
      <c r="AF2560" s="8">
        <f t="shared" si="158"/>
        <v>2</v>
      </c>
      <c r="AG2560" s="8">
        <v>502.53</v>
      </c>
      <c r="AH2560" s="4">
        <f t="shared" si="159"/>
        <v>0.05</v>
      </c>
      <c r="AI2560" s="4">
        <f t="shared" si="159"/>
        <v>12.56325</v>
      </c>
      <c r="AJ2560" s="11"/>
      <c r="AK2560" s="10">
        <f>Q2560*(0.0121*((2.5/1.09)^3.161))+R2560*(0.0121*((7.5/1.09)^3.161))+S2560*(0.0335*(15^2.772))+T2560*(0.0335*(25^2.772))+U2560*(0.0335*(35^2.772))</f>
        <v>502.53290830017215</v>
      </c>
    </row>
    <row r="2561" spans="1:37" ht="12.75" customHeight="1">
      <c r="A2561" s="12">
        <v>196</v>
      </c>
      <c r="B2561" s="4">
        <v>10</v>
      </c>
      <c r="C2561" s="4">
        <v>2</v>
      </c>
      <c r="D2561" s="5">
        <v>39504</v>
      </c>
      <c r="E2561" s="6" t="s">
        <v>73</v>
      </c>
      <c r="F2561" s="4" t="s">
        <v>74</v>
      </c>
      <c r="G2561" s="4" t="s">
        <v>74</v>
      </c>
      <c r="H2561" s="4" t="s">
        <v>75</v>
      </c>
      <c r="I2561" s="12" t="s">
        <v>40</v>
      </c>
      <c r="J2561" s="4" t="s">
        <v>110</v>
      </c>
      <c r="K2561" s="4">
        <v>20</v>
      </c>
      <c r="L2561" s="4" t="str">
        <f t="shared" si="156"/>
        <v>15-20</v>
      </c>
      <c r="M2561" s="4" t="s">
        <v>76</v>
      </c>
      <c r="N2561" s="12">
        <v>2</v>
      </c>
      <c r="O2561" s="12" t="s">
        <v>53</v>
      </c>
      <c r="P2561" s="12" t="s">
        <v>54</v>
      </c>
      <c r="T2561" s="7">
        <v>7</v>
      </c>
      <c r="AE2561" s="4">
        <f t="shared" si="157"/>
        <v>25</v>
      </c>
      <c r="AF2561" s="8">
        <f t="shared" si="158"/>
        <v>7</v>
      </c>
      <c r="AG2561" s="8">
        <v>1793.65</v>
      </c>
      <c r="AH2561" s="4">
        <f t="shared" si="159"/>
        <v>0.17499999999999999</v>
      </c>
      <c r="AI2561" s="4">
        <f t="shared" si="159"/>
        <v>44.841250000000002</v>
      </c>
      <c r="AK2561" s="10">
        <f>Q2561*(0.026*(2.5^2.87))+R2561*(0.026*(7.5^2.87))+S2561*(0.0236*((15/1.1)^2.975))+T2561*(0.0236*((25/1.1)^2.975))+U2561*(0.0236*((35/1.1)^2.975))</f>
        <v>1793.6525960318804</v>
      </c>
    </row>
    <row r="2562" spans="1:37" ht="12.75" customHeight="1">
      <c r="A2562" s="12">
        <v>196</v>
      </c>
      <c r="B2562" s="4">
        <v>10</v>
      </c>
      <c r="C2562" s="4">
        <v>2</v>
      </c>
      <c r="D2562" s="5">
        <v>39504</v>
      </c>
      <c r="E2562" s="6" t="s">
        <v>73</v>
      </c>
      <c r="F2562" s="4" t="s">
        <v>74</v>
      </c>
      <c r="G2562" s="4" t="s">
        <v>74</v>
      </c>
      <c r="H2562" s="4" t="s">
        <v>75</v>
      </c>
      <c r="I2562" s="12" t="s">
        <v>40</v>
      </c>
      <c r="J2562" s="4" t="s">
        <v>110</v>
      </c>
      <c r="K2562" s="4">
        <v>20</v>
      </c>
      <c r="L2562" s="4" t="str">
        <f t="shared" ref="L2562:L2625" si="160">IF(K2562&lt;=5,"0-5",IF(K2562&lt;=10,"5-10",IF(K2562&lt;=15,"10-15",IF(K2562&lt;=20,"15-20",IF(K2562&lt;=25,"20-25",IF(K2562&lt;=30,"25-30",IF(K2562&lt;=35,"30-35","35-40")))))))</f>
        <v>15-20</v>
      </c>
      <c r="M2562" s="4" t="s">
        <v>76</v>
      </c>
      <c r="N2562" s="12">
        <v>3</v>
      </c>
      <c r="O2562" s="4" t="s">
        <v>52</v>
      </c>
      <c r="P2562" s="6" t="s">
        <v>46</v>
      </c>
      <c r="S2562" s="24">
        <f>50+4</f>
        <v>54</v>
      </c>
      <c r="AE2562" s="4">
        <f t="shared" ref="AE2562:AE2625" si="161">ROUND(((Q2562*2.5)+(R2562*7.5)+(S2562*15)+(T2562*25)+(U2562*35)+(V2562*45)+(W2562*55)+(X2562*65)+(Y2562*75)+(Z2562*85)+(AA2562*95)+(AB2562*105)+(AC2562*115)+(AD2562*195))/(SUM(Q2562:AD2562)),1)</f>
        <v>15</v>
      </c>
      <c r="AF2562" s="8">
        <f t="shared" ref="AF2562:AF2625" si="162">SUM(Q2562:AD2562)</f>
        <v>54</v>
      </c>
      <c r="AG2562" s="8">
        <v>1350.09</v>
      </c>
      <c r="AH2562" s="4">
        <f t="shared" ref="AH2562:AI2625" si="163">AF2562/40</f>
        <v>1.35</v>
      </c>
      <c r="AI2562" s="4">
        <f t="shared" si="163"/>
        <v>33.752249999999997</v>
      </c>
      <c r="AK2562" s="10">
        <f>Q2562*(0.01*(((2.5-1.82)/1.15)^3.208))+R2562*(0.01*(((7.5-1.82)/1.15)^3.208))+S2562*(0.01*(((15-1.82)/1.15)^3.208))+T2562*(0.01*(((25-1.82)/1.15)^3.208))</f>
        <v>1350.0931198323576</v>
      </c>
    </row>
    <row r="2563" spans="1:37" ht="12.75" customHeight="1">
      <c r="A2563" s="12">
        <v>196</v>
      </c>
      <c r="B2563" s="4">
        <v>10</v>
      </c>
      <c r="C2563" s="4">
        <v>2</v>
      </c>
      <c r="D2563" s="5">
        <v>39504</v>
      </c>
      <c r="E2563" s="6" t="s">
        <v>73</v>
      </c>
      <c r="F2563" s="4" t="s">
        <v>74</v>
      </c>
      <c r="G2563" s="4" t="s">
        <v>74</v>
      </c>
      <c r="H2563" s="4" t="s">
        <v>75</v>
      </c>
      <c r="I2563" s="12" t="s">
        <v>40</v>
      </c>
      <c r="J2563" s="4" t="s">
        <v>110</v>
      </c>
      <c r="K2563" s="4">
        <v>20</v>
      </c>
      <c r="L2563" s="4" t="str">
        <f t="shared" si="160"/>
        <v>15-20</v>
      </c>
      <c r="M2563" s="4" t="s">
        <v>76</v>
      </c>
      <c r="N2563" s="12">
        <v>4</v>
      </c>
      <c r="O2563" s="12" t="s">
        <v>166</v>
      </c>
      <c r="P2563" s="6" t="s">
        <v>63</v>
      </c>
      <c r="T2563" s="7">
        <v>20</v>
      </c>
      <c r="AE2563" s="4">
        <f t="shared" si="161"/>
        <v>25</v>
      </c>
      <c r="AF2563" s="8">
        <f t="shared" si="162"/>
        <v>20</v>
      </c>
      <c r="AG2563" s="8">
        <v>4635.83</v>
      </c>
      <c r="AH2563" s="4">
        <f t="shared" si="163"/>
        <v>0.5</v>
      </c>
      <c r="AI2563" s="4">
        <f t="shared" si="163"/>
        <v>115.89574999999999</v>
      </c>
      <c r="AK2563" s="10">
        <f>T2563*(0.0206*(25^2.898))+U2563*(0.0206*(35^2.898))</f>
        <v>4635.8285007303821</v>
      </c>
    </row>
    <row r="2564" spans="1:37" ht="12.75" customHeight="1">
      <c r="A2564" s="12">
        <v>196</v>
      </c>
      <c r="B2564" s="4">
        <v>10</v>
      </c>
      <c r="C2564" s="4">
        <v>2</v>
      </c>
      <c r="D2564" s="5">
        <v>39504</v>
      </c>
      <c r="E2564" s="6" t="s">
        <v>73</v>
      </c>
      <c r="F2564" s="4" t="s">
        <v>74</v>
      </c>
      <c r="G2564" s="4" t="s">
        <v>74</v>
      </c>
      <c r="H2564" s="4" t="s">
        <v>75</v>
      </c>
      <c r="I2564" s="12" t="s">
        <v>40</v>
      </c>
      <c r="J2564" s="4" t="s">
        <v>110</v>
      </c>
      <c r="K2564" s="4">
        <v>20</v>
      </c>
      <c r="L2564" s="4" t="str">
        <f t="shared" si="160"/>
        <v>15-20</v>
      </c>
      <c r="M2564" s="4" t="s">
        <v>76</v>
      </c>
      <c r="N2564" s="12">
        <v>5</v>
      </c>
      <c r="O2564" s="12" t="s">
        <v>77</v>
      </c>
      <c r="P2564" s="6" t="s">
        <v>48</v>
      </c>
      <c r="U2564" s="7">
        <v>1</v>
      </c>
      <c r="AE2564" s="4">
        <f t="shared" si="161"/>
        <v>35</v>
      </c>
      <c r="AF2564" s="8">
        <f t="shared" si="162"/>
        <v>1</v>
      </c>
      <c r="AG2564" s="8">
        <v>1107.6199999999999</v>
      </c>
      <c r="AH2564" s="4">
        <f t="shared" si="163"/>
        <v>2.5000000000000001E-2</v>
      </c>
      <c r="AI2564" s="4">
        <f t="shared" si="163"/>
        <v>27.690499999999997</v>
      </c>
      <c r="AK2564" s="10">
        <f>R2564*(0.0428*(7.5^2.858))+S2564*(0.0428*(15^2.858))+T2564*(0.0428*(25^2.858))+U2564*(0.0428*(35^2.858))</f>
        <v>1107.6185990258091</v>
      </c>
    </row>
    <row r="2565" spans="1:37" ht="12.75" customHeight="1">
      <c r="A2565" s="12">
        <v>196</v>
      </c>
      <c r="B2565" s="4">
        <v>10</v>
      </c>
      <c r="C2565" s="4">
        <v>2</v>
      </c>
      <c r="D2565" s="5">
        <v>39504</v>
      </c>
      <c r="E2565" s="6" t="s">
        <v>73</v>
      </c>
      <c r="F2565" s="4" t="s">
        <v>74</v>
      </c>
      <c r="G2565" s="4" t="s">
        <v>74</v>
      </c>
      <c r="H2565" s="4" t="s">
        <v>75</v>
      </c>
      <c r="I2565" s="12" t="s">
        <v>40</v>
      </c>
      <c r="J2565" s="4" t="s">
        <v>110</v>
      </c>
      <c r="K2565" s="4">
        <v>20</v>
      </c>
      <c r="L2565" s="4" t="str">
        <f t="shared" si="160"/>
        <v>15-20</v>
      </c>
      <c r="M2565" s="4" t="s">
        <v>76</v>
      </c>
      <c r="N2565" s="12">
        <v>6</v>
      </c>
      <c r="O2565" s="12" t="s">
        <v>68</v>
      </c>
      <c r="P2565" s="6" t="s">
        <v>46</v>
      </c>
      <c r="T2565" s="15">
        <v>30</v>
      </c>
      <c r="AE2565" s="4">
        <f t="shared" si="161"/>
        <v>25</v>
      </c>
      <c r="AF2565" s="8">
        <f t="shared" si="162"/>
        <v>30</v>
      </c>
      <c r="AG2565" s="8">
        <v>4729.46</v>
      </c>
      <c r="AH2565" s="4">
        <f t="shared" si="163"/>
        <v>0.75</v>
      </c>
      <c r="AI2565" s="4">
        <f t="shared" si="163"/>
        <v>118.23650000000001</v>
      </c>
      <c r="AK2565" s="10">
        <f>Q2565*(0.0208*((2.5/1.21)^3))+R2565*(0.0208*((7.5/1.21)^3))+S2565*(0.0208*((15/1.21)^3))+T2565*(0.0079*(25^3.076))+U2565*(0.0079*(35^3.076))</f>
        <v>4729.4627874677935</v>
      </c>
    </row>
    <row r="2566" spans="1:37" ht="12.75" customHeight="1">
      <c r="A2566" s="12">
        <v>196</v>
      </c>
      <c r="B2566" s="4">
        <v>10</v>
      </c>
      <c r="C2566" s="4">
        <v>2</v>
      </c>
      <c r="D2566" s="5">
        <v>39504</v>
      </c>
      <c r="E2566" s="6" t="s">
        <v>73</v>
      </c>
      <c r="F2566" s="4" t="s">
        <v>74</v>
      </c>
      <c r="G2566" s="4" t="s">
        <v>74</v>
      </c>
      <c r="H2566" s="4" t="s">
        <v>75</v>
      </c>
      <c r="I2566" s="12" t="s">
        <v>40</v>
      </c>
      <c r="J2566" s="4" t="s">
        <v>110</v>
      </c>
      <c r="K2566" s="4">
        <v>20</v>
      </c>
      <c r="L2566" s="4" t="str">
        <f t="shared" si="160"/>
        <v>15-20</v>
      </c>
      <c r="M2566" s="4" t="s">
        <v>76</v>
      </c>
      <c r="N2566" s="12">
        <v>7</v>
      </c>
      <c r="O2566" s="12" t="s">
        <v>49</v>
      </c>
      <c r="P2566" s="6" t="s">
        <v>46</v>
      </c>
      <c r="R2566" s="7">
        <v>1</v>
      </c>
      <c r="AE2566" s="4">
        <f t="shared" si="161"/>
        <v>7.5</v>
      </c>
      <c r="AF2566" s="8">
        <f t="shared" si="162"/>
        <v>1</v>
      </c>
      <c r="AG2566" s="8">
        <v>6.09</v>
      </c>
      <c r="AH2566" s="4">
        <f t="shared" si="163"/>
        <v>2.5000000000000001E-2</v>
      </c>
      <c r="AI2566" s="4">
        <f t="shared" si="163"/>
        <v>0.15225</v>
      </c>
      <c r="AK2566" s="10">
        <f>Q2566*(0.007*(2.5^3.39))+R2566*(0.0126*(7.5^3.0673))+S2566*(0.0126*(15^3.0673))+T2566*(0.0126*(25^3.0673))+U2566*(0.0126*(35^3.0673))</f>
        <v>6.0875978967715536</v>
      </c>
    </row>
    <row r="2567" spans="1:37" ht="12.75" customHeight="1">
      <c r="A2567" s="12">
        <v>196</v>
      </c>
      <c r="B2567" s="4">
        <v>10</v>
      </c>
      <c r="C2567" s="4">
        <v>2</v>
      </c>
      <c r="D2567" s="5">
        <v>39504</v>
      </c>
      <c r="E2567" s="6" t="s">
        <v>73</v>
      </c>
      <c r="F2567" s="4" t="s">
        <v>74</v>
      </c>
      <c r="G2567" s="4" t="s">
        <v>74</v>
      </c>
      <c r="H2567" s="4" t="s">
        <v>75</v>
      </c>
      <c r="I2567" s="12" t="s">
        <v>40</v>
      </c>
      <c r="J2567" s="4" t="s">
        <v>110</v>
      </c>
      <c r="K2567" s="4">
        <v>20</v>
      </c>
      <c r="L2567" s="4" t="str">
        <f t="shared" si="160"/>
        <v>15-20</v>
      </c>
      <c r="M2567" s="4" t="s">
        <v>76</v>
      </c>
      <c r="N2567" s="12">
        <v>8</v>
      </c>
      <c r="O2567" s="12" t="s">
        <v>47</v>
      </c>
      <c r="P2567" s="12" t="s">
        <v>48</v>
      </c>
      <c r="R2567" s="7">
        <v>1</v>
      </c>
      <c r="AE2567" s="4">
        <f t="shared" si="161"/>
        <v>7.5</v>
      </c>
      <c r="AF2567" s="8">
        <f t="shared" si="162"/>
        <v>1</v>
      </c>
      <c r="AG2567" s="8">
        <v>12.34</v>
      </c>
      <c r="AH2567" s="4">
        <f t="shared" si="163"/>
        <v>2.5000000000000001E-2</v>
      </c>
      <c r="AI2567" s="4">
        <f t="shared" si="163"/>
        <v>0.3085</v>
      </c>
      <c r="AJ2567" s="13"/>
      <c r="AK2567" s="10">
        <f>Q2567*(0.0251*(2.5^3.076))+R2567*(0.0251*(7.5^3.076))+S2567*(0.0251*(15^3.076))</f>
        <v>12.341335752240466</v>
      </c>
    </row>
    <row r="2568" spans="1:37" ht="12.75" customHeight="1">
      <c r="A2568" s="12">
        <v>196</v>
      </c>
      <c r="B2568" s="4">
        <v>10</v>
      </c>
      <c r="C2568" s="4">
        <v>2</v>
      </c>
      <c r="D2568" s="5">
        <v>39504</v>
      </c>
      <c r="E2568" s="6" t="s">
        <v>73</v>
      </c>
      <c r="F2568" s="4" t="s">
        <v>74</v>
      </c>
      <c r="G2568" s="4" t="s">
        <v>74</v>
      </c>
      <c r="H2568" s="4" t="s">
        <v>75</v>
      </c>
      <c r="I2568" s="12" t="s">
        <v>40</v>
      </c>
      <c r="J2568" s="4" t="s">
        <v>110</v>
      </c>
      <c r="K2568" s="4">
        <v>20</v>
      </c>
      <c r="L2568" s="4" t="str">
        <f t="shared" si="160"/>
        <v>15-20</v>
      </c>
      <c r="M2568" s="4" t="s">
        <v>76</v>
      </c>
      <c r="N2568" s="12">
        <v>9</v>
      </c>
      <c r="O2568" s="12" t="s">
        <v>87</v>
      </c>
      <c r="P2568" s="6" t="s">
        <v>46</v>
      </c>
      <c r="S2568" s="7">
        <v>7</v>
      </c>
      <c r="AE2568" s="4">
        <f t="shared" si="161"/>
        <v>15</v>
      </c>
      <c r="AF2568" s="8">
        <f t="shared" si="162"/>
        <v>7</v>
      </c>
      <c r="AG2568" s="8">
        <v>384.54</v>
      </c>
      <c r="AH2568" s="4">
        <f t="shared" si="163"/>
        <v>0.17499999999999999</v>
      </c>
      <c r="AI2568" s="4">
        <f t="shared" si="163"/>
        <v>9.6135000000000002</v>
      </c>
      <c r="AK2568" s="10">
        <f>Q2568*(0.0229*((2.5/1.08)^2.958))+R2568*(0.0229*((7.5/1.08)^2.958))+S2568*(0.0229*((15/1.08)^2.958))+T2568*(0.0229*((25/1.08)^2.958))+U2568*(0.0229*((35/1.08)^2.958))</f>
        <v>384.54219229526461</v>
      </c>
    </row>
    <row r="2569" spans="1:37" ht="12.75" customHeight="1">
      <c r="A2569" s="12">
        <v>196</v>
      </c>
      <c r="B2569" s="4">
        <v>10</v>
      </c>
      <c r="C2569" s="4">
        <v>2</v>
      </c>
      <c r="D2569" s="5">
        <v>39504</v>
      </c>
      <c r="E2569" s="6" t="s">
        <v>73</v>
      </c>
      <c r="F2569" s="4" t="s">
        <v>74</v>
      </c>
      <c r="G2569" s="4" t="s">
        <v>74</v>
      </c>
      <c r="H2569" s="4" t="s">
        <v>75</v>
      </c>
      <c r="I2569" s="12" t="s">
        <v>40</v>
      </c>
      <c r="J2569" s="4" t="s">
        <v>110</v>
      </c>
      <c r="K2569" s="4">
        <v>20</v>
      </c>
      <c r="L2569" s="4" t="str">
        <f t="shared" si="160"/>
        <v>15-20</v>
      </c>
      <c r="M2569" s="4" t="s">
        <v>76</v>
      </c>
      <c r="N2569" s="12">
        <v>10</v>
      </c>
      <c r="O2569" s="12" t="s">
        <v>59</v>
      </c>
      <c r="P2569" s="6" t="s">
        <v>46</v>
      </c>
      <c r="R2569" s="7">
        <v>2</v>
      </c>
      <c r="S2569" s="7">
        <v>1</v>
      </c>
      <c r="AE2569" s="4">
        <f t="shared" si="161"/>
        <v>10</v>
      </c>
      <c r="AF2569" s="8">
        <f t="shared" si="162"/>
        <v>3</v>
      </c>
      <c r="AG2569" s="8">
        <v>46.97</v>
      </c>
      <c r="AH2569" s="4">
        <f t="shared" si="163"/>
        <v>7.4999999999999997E-2</v>
      </c>
      <c r="AI2569" s="4">
        <f t="shared" si="163"/>
        <v>1.17425</v>
      </c>
      <c r="AK2569" s="10">
        <f>Q2569*(0.0093*(2.5^3.07))+R2569*(0.0093*(7.5^3.07))+S2569*(0.0093*(15^3.07))+T2569*(0.0126*(25^3.0673))</f>
        <v>46.974234110042651</v>
      </c>
    </row>
    <row r="2570" spans="1:37" ht="12.75" customHeight="1">
      <c r="A2570" s="12">
        <v>196</v>
      </c>
      <c r="B2570" s="4">
        <v>10</v>
      </c>
      <c r="C2570" s="4">
        <v>2</v>
      </c>
      <c r="D2570" s="5">
        <v>39504</v>
      </c>
      <c r="E2570" s="6" t="s">
        <v>73</v>
      </c>
      <c r="F2570" s="4" t="s">
        <v>74</v>
      </c>
      <c r="G2570" s="4" t="s">
        <v>74</v>
      </c>
      <c r="H2570" s="4" t="s">
        <v>75</v>
      </c>
      <c r="I2570" s="12" t="s">
        <v>40</v>
      </c>
      <c r="J2570" s="4" t="s">
        <v>110</v>
      </c>
      <c r="K2570" s="4">
        <v>20</v>
      </c>
      <c r="L2570" s="4" t="str">
        <f t="shared" si="160"/>
        <v>15-20</v>
      </c>
      <c r="M2570" s="4" t="s">
        <v>76</v>
      </c>
      <c r="N2570" s="12">
        <v>11</v>
      </c>
      <c r="O2570" s="12" t="s">
        <v>55</v>
      </c>
      <c r="P2570" s="6" t="s">
        <v>56</v>
      </c>
      <c r="Q2570" s="7">
        <v>1</v>
      </c>
      <c r="AE2570" s="4">
        <f t="shared" si="161"/>
        <v>2.5</v>
      </c>
      <c r="AF2570" s="8">
        <f t="shared" si="162"/>
        <v>1</v>
      </c>
      <c r="AG2570" s="8">
        <v>0.17</v>
      </c>
      <c r="AH2570" s="4">
        <f t="shared" si="163"/>
        <v>2.5000000000000001E-2</v>
      </c>
      <c r="AI2570" s="4">
        <f t="shared" si="163"/>
        <v>4.2500000000000003E-3</v>
      </c>
      <c r="AK2570" s="10">
        <f>Q2570*(0.0109*(2.5^3.0249))+R2570*(0.0109*(7.5^3.0249))</f>
        <v>0.17424295598865394</v>
      </c>
    </row>
    <row r="2571" spans="1:37" ht="12.75" customHeight="1">
      <c r="A2571" s="12">
        <v>196</v>
      </c>
      <c r="B2571" s="4">
        <v>10</v>
      </c>
      <c r="C2571" s="4">
        <v>2</v>
      </c>
      <c r="D2571" s="5">
        <v>39504</v>
      </c>
      <c r="E2571" s="6" t="s">
        <v>73</v>
      </c>
      <c r="F2571" s="4" t="s">
        <v>74</v>
      </c>
      <c r="G2571" s="4" t="s">
        <v>74</v>
      </c>
      <c r="H2571" s="4" t="s">
        <v>75</v>
      </c>
      <c r="I2571" s="12" t="s">
        <v>40</v>
      </c>
      <c r="J2571" s="4" t="s">
        <v>110</v>
      </c>
      <c r="K2571" s="4">
        <v>20</v>
      </c>
      <c r="L2571" s="4" t="str">
        <f t="shared" si="160"/>
        <v>15-20</v>
      </c>
      <c r="M2571" s="4" t="s">
        <v>76</v>
      </c>
      <c r="N2571" s="12">
        <v>12</v>
      </c>
      <c r="O2571" s="12" t="s">
        <v>72</v>
      </c>
      <c r="P2571" s="6" t="s">
        <v>46</v>
      </c>
      <c r="R2571" s="15">
        <v>1</v>
      </c>
      <c r="AE2571" s="4">
        <f t="shared" si="161"/>
        <v>7.5</v>
      </c>
      <c r="AF2571" s="8">
        <f t="shared" si="162"/>
        <v>1</v>
      </c>
      <c r="AG2571" s="8">
        <v>5.81</v>
      </c>
      <c r="AH2571" s="4">
        <f t="shared" si="163"/>
        <v>2.5000000000000001E-2</v>
      </c>
      <c r="AI2571" s="4">
        <f t="shared" si="163"/>
        <v>0.14524999999999999</v>
      </c>
      <c r="AK2571" s="10">
        <f>Q2571*(0.0128*(2.5^3.036))+R2571*(0.0128*(7.5^3.036))+S2571*(0.0128*(15^3.036))</f>
        <v>5.8062531280003862</v>
      </c>
    </row>
    <row r="2572" spans="1:37" ht="12.75" customHeight="1">
      <c r="A2572" s="12">
        <v>197</v>
      </c>
      <c r="B2572" s="4">
        <v>10</v>
      </c>
      <c r="C2572" s="4">
        <v>2</v>
      </c>
      <c r="D2572" s="5">
        <v>39504</v>
      </c>
      <c r="E2572" s="6" t="s">
        <v>73</v>
      </c>
      <c r="F2572" s="4" t="s">
        <v>74</v>
      </c>
      <c r="G2572" s="4" t="s">
        <v>74</v>
      </c>
      <c r="H2572" s="4" t="s">
        <v>75</v>
      </c>
      <c r="I2572" s="12" t="s">
        <v>40</v>
      </c>
      <c r="J2572" s="4" t="s">
        <v>110</v>
      </c>
      <c r="K2572" s="4">
        <v>20</v>
      </c>
      <c r="L2572" s="4" t="str">
        <f t="shared" si="160"/>
        <v>15-20</v>
      </c>
      <c r="M2572" s="4" t="s">
        <v>76</v>
      </c>
      <c r="N2572" s="12">
        <v>1</v>
      </c>
      <c r="O2572" s="12" t="s">
        <v>87</v>
      </c>
      <c r="P2572" s="6" t="s">
        <v>46</v>
      </c>
      <c r="S2572" s="7">
        <v>2</v>
      </c>
      <c r="T2572" s="7">
        <v>5</v>
      </c>
      <c r="AE2572" s="4">
        <f t="shared" si="161"/>
        <v>22.1</v>
      </c>
      <c r="AF2572" s="8">
        <f t="shared" si="162"/>
        <v>7</v>
      </c>
      <c r="AG2572" s="8">
        <v>1354.51</v>
      </c>
      <c r="AH2572" s="4">
        <f t="shared" si="163"/>
        <v>0.17499999999999999</v>
      </c>
      <c r="AI2572" s="4">
        <f t="shared" si="163"/>
        <v>33.862749999999998</v>
      </c>
      <c r="AK2572" s="10">
        <f>Q2572*(0.0229*((2.5/1.08)^2.958))+R2572*(0.0229*((7.5/1.08)^2.958))+S2572*(0.0229*((15/1.08)^2.958))+T2572*(0.0229*((25/1.08)^2.958))+U2572*(0.0229*((35/1.08)^2.958))</f>
        <v>1354.5115176021184</v>
      </c>
    </row>
    <row r="2573" spans="1:37" ht="12.75" customHeight="1">
      <c r="A2573" s="12">
        <v>197</v>
      </c>
      <c r="B2573" s="4">
        <v>10</v>
      </c>
      <c r="C2573" s="4">
        <v>2</v>
      </c>
      <c r="D2573" s="5">
        <v>39504</v>
      </c>
      <c r="E2573" s="6" t="s">
        <v>73</v>
      </c>
      <c r="F2573" s="4" t="s">
        <v>74</v>
      </c>
      <c r="G2573" s="4" t="s">
        <v>74</v>
      </c>
      <c r="H2573" s="4" t="s">
        <v>75</v>
      </c>
      <c r="I2573" s="12" t="s">
        <v>40</v>
      </c>
      <c r="J2573" s="4" t="s">
        <v>110</v>
      </c>
      <c r="K2573" s="4">
        <v>20</v>
      </c>
      <c r="L2573" s="4" t="str">
        <f t="shared" si="160"/>
        <v>15-20</v>
      </c>
      <c r="M2573" s="4" t="s">
        <v>76</v>
      </c>
      <c r="N2573" s="12">
        <v>2</v>
      </c>
      <c r="O2573" s="12" t="s">
        <v>68</v>
      </c>
      <c r="P2573" s="6" t="s">
        <v>46</v>
      </c>
      <c r="T2573" s="7">
        <v>7</v>
      </c>
      <c r="AE2573" s="4">
        <f t="shared" si="161"/>
        <v>25</v>
      </c>
      <c r="AF2573" s="8">
        <f t="shared" si="162"/>
        <v>7</v>
      </c>
      <c r="AG2573" s="8">
        <v>1103.54</v>
      </c>
      <c r="AH2573" s="4">
        <f t="shared" si="163"/>
        <v>0.17499999999999999</v>
      </c>
      <c r="AI2573" s="4">
        <f t="shared" si="163"/>
        <v>27.5885</v>
      </c>
      <c r="AK2573" s="10">
        <f>Q2573*(0.0208*((2.5/1.21)^3))+R2573*(0.0208*((7.5/1.21)^3))+S2573*(0.0208*((15/1.21)^3))+T2573*(0.0079*(25^3.076))+U2573*(0.0079*(35^3.076))</f>
        <v>1103.5413170758184</v>
      </c>
    </row>
    <row r="2574" spans="1:37" ht="12.75" customHeight="1">
      <c r="A2574" s="12">
        <v>197</v>
      </c>
      <c r="B2574" s="4">
        <v>10</v>
      </c>
      <c r="C2574" s="4">
        <v>2</v>
      </c>
      <c r="D2574" s="5">
        <v>39504</v>
      </c>
      <c r="E2574" s="6" t="s">
        <v>73</v>
      </c>
      <c r="F2574" s="4" t="s">
        <v>74</v>
      </c>
      <c r="G2574" s="4" t="s">
        <v>74</v>
      </c>
      <c r="H2574" s="4" t="s">
        <v>75</v>
      </c>
      <c r="I2574" s="12" t="s">
        <v>40</v>
      </c>
      <c r="J2574" s="4" t="s">
        <v>110</v>
      </c>
      <c r="K2574" s="4">
        <v>20</v>
      </c>
      <c r="L2574" s="4" t="str">
        <f t="shared" si="160"/>
        <v>15-20</v>
      </c>
      <c r="M2574" s="4" t="s">
        <v>76</v>
      </c>
      <c r="N2574" s="12">
        <v>3</v>
      </c>
      <c r="O2574" s="12" t="s">
        <v>83</v>
      </c>
      <c r="P2574" s="6" t="s">
        <v>84</v>
      </c>
      <c r="R2574" s="7">
        <v>2</v>
      </c>
      <c r="AE2574" s="4">
        <f t="shared" si="161"/>
        <v>7.5</v>
      </c>
      <c r="AF2574" s="8">
        <f t="shared" si="162"/>
        <v>2</v>
      </c>
      <c r="AG2574" s="8">
        <v>24.61</v>
      </c>
      <c r="AH2574" s="4">
        <f t="shared" si="163"/>
        <v>0.05</v>
      </c>
      <c r="AI2574" s="4">
        <f t="shared" si="163"/>
        <v>0.61524999999999996</v>
      </c>
      <c r="AK2574" s="10">
        <f>Q2574*(0.0349*(2.5^2.9109))+R2574*(0.0349*(7.5^2.9109))+S2574*(0.0349*(15^2.9109))</f>
        <v>24.60771307139456</v>
      </c>
    </row>
    <row r="2575" spans="1:37" ht="12.75" customHeight="1">
      <c r="A2575" s="12">
        <v>197</v>
      </c>
      <c r="B2575" s="4">
        <v>10</v>
      </c>
      <c r="C2575" s="4">
        <v>2</v>
      </c>
      <c r="D2575" s="5">
        <v>39504</v>
      </c>
      <c r="E2575" s="6" t="s">
        <v>73</v>
      </c>
      <c r="F2575" s="4" t="s">
        <v>74</v>
      </c>
      <c r="G2575" s="4" t="s">
        <v>74</v>
      </c>
      <c r="H2575" s="4" t="s">
        <v>75</v>
      </c>
      <c r="I2575" s="12" t="s">
        <v>40</v>
      </c>
      <c r="J2575" s="4" t="s">
        <v>110</v>
      </c>
      <c r="K2575" s="4">
        <v>20</v>
      </c>
      <c r="L2575" s="4" t="str">
        <f t="shared" si="160"/>
        <v>15-20</v>
      </c>
      <c r="M2575" s="4" t="s">
        <v>76</v>
      </c>
      <c r="N2575" s="12">
        <v>4</v>
      </c>
      <c r="O2575" s="4" t="s">
        <v>69</v>
      </c>
      <c r="P2575" s="12" t="s">
        <v>48</v>
      </c>
      <c r="S2575" s="7">
        <v>4</v>
      </c>
      <c r="AE2575" s="4">
        <f t="shared" si="161"/>
        <v>15</v>
      </c>
      <c r="AF2575" s="8">
        <f t="shared" si="162"/>
        <v>4</v>
      </c>
      <c r="AG2575" s="8">
        <v>437.86</v>
      </c>
      <c r="AH2575" s="4">
        <f t="shared" si="163"/>
        <v>0.1</v>
      </c>
      <c r="AI2575" s="4">
        <f t="shared" si="163"/>
        <v>10.9465</v>
      </c>
      <c r="AK2575" s="10">
        <f>Q2575*(0.029*(2.5^2.98))+R2575*(0.029*(7.5^2.98))+S2575*(0.0222*(15^3.14))</f>
        <v>437.86428137123426</v>
      </c>
    </row>
    <row r="2576" spans="1:37" ht="12.75" customHeight="1">
      <c r="A2576" s="12">
        <v>197</v>
      </c>
      <c r="B2576" s="4">
        <v>10</v>
      </c>
      <c r="C2576" s="4">
        <v>2</v>
      </c>
      <c r="D2576" s="5">
        <v>39504</v>
      </c>
      <c r="E2576" s="6" t="s">
        <v>73</v>
      </c>
      <c r="F2576" s="4" t="s">
        <v>74</v>
      </c>
      <c r="G2576" s="4" t="s">
        <v>74</v>
      </c>
      <c r="H2576" s="4" t="s">
        <v>75</v>
      </c>
      <c r="I2576" s="12" t="s">
        <v>40</v>
      </c>
      <c r="J2576" s="4" t="s">
        <v>110</v>
      </c>
      <c r="K2576" s="4">
        <v>20</v>
      </c>
      <c r="L2576" s="4" t="str">
        <f t="shared" si="160"/>
        <v>15-20</v>
      </c>
      <c r="M2576" s="4" t="s">
        <v>76</v>
      </c>
      <c r="N2576" s="12">
        <v>5</v>
      </c>
      <c r="O2576" s="12" t="s">
        <v>53</v>
      </c>
      <c r="P2576" s="12" t="s">
        <v>54</v>
      </c>
      <c r="S2576" s="7">
        <v>1</v>
      </c>
      <c r="T2576" s="7">
        <v>3</v>
      </c>
      <c r="AE2576" s="4">
        <f t="shared" si="161"/>
        <v>22.5</v>
      </c>
      <c r="AF2576" s="8">
        <f t="shared" si="162"/>
        <v>4</v>
      </c>
      <c r="AG2576" s="8">
        <v>824.77</v>
      </c>
      <c r="AH2576" s="4">
        <f t="shared" si="163"/>
        <v>0.1</v>
      </c>
      <c r="AI2576" s="4">
        <f t="shared" si="163"/>
        <v>20.619250000000001</v>
      </c>
      <c r="AK2576" s="10">
        <f>Q2576*(0.026*(2.5^2.87))+R2576*(0.026*(7.5^2.87))+S2576*(0.0236*((15/1.1)^2.975))+T2576*(0.0236*((25/1.1)^2.975))+U2576*(0.0236*((35/1.1)^2.975))</f>
        <v>824.76659893149304</v>
      </c>
    </row>
    <row r="2577" spans="1:37" ht="12.75" customHeight="1">
      <c r="A2577" s="12">
        <v>197</v>
      </c>
      <c r="B2577" s="4">
        <v>10</v>
      </c>
      <c r="C2577" s="4">
        <v>2</v>
      </c>
      <c r="D2577" s="5">
        <v>39504</v>
      </c>
      <c r="E2577" s="6" t="s">
        <v>73</v>
      </c>
      <c r="F2577" s="4" t="s">
        <v>74</v>
      </c>
      <c r="G2577" s="4" t="s">
        <v>74</v>
      </c>
      <c r="H2577" s="4" t="s">
        <v>75</v>
      </c>
      <c r="I2577" s="12" t="s">
        <v>40</v>
      </c>
      <c r="J2577" s="4" t="s">
        <v>110</v>
      </c>
      <c r="K2577" s="4">
        <v>20</v>
      </c>
      <c r="L2577" s="4" t="str">
        <f t="shared" si="160"/>
        <v>15-20</v>
      </c>
      <c r="M2577" s="4" t="s">
        <v>76</v>
      </c>
      <c r="N2577" s="12">
        <v>6</v>
      </c>
      <c r="O2577" s="12" t="s">
        <v>59</v>
      </c>
      <c r="P2577" s="6" t="s">
        <v>46</v>
      </c>
      <c r="R2577" s="7">
        <v>2</v>
      </c>
      <c r="AE2577" s="4">
        <f t="shared" si="161"/>
        <v>7.5</v>
      </c>
      <c r="AF2577" s="8">
        <f t="shared" si="162"/>
        <v>2</v>
      </c>
      <c r="AG2577" s="8">
        <v>9.0399999999999991</v>
      </c>
      <c r="AH2577" s="4">
        <f t="shared" si="163"/>
        <v>0.05</v>
      </c>
      <c r="AI2577" s="4">
        <f t="shared" si="163"/>
        <v>0.22599999999999998</v>
      </c>
      <c r="AK2577" s="10">
        <f>Q2577*(0.0093*(2.5^3.07))+R2577*(0.0093*(7.5^3.07))+S2577*(0.0093*(15^3.07))+T2577*(0.0126*(25^3.0673))</f>
        <v>9.0354757121179148</v>
      </c>
    </row>
    <row r="2578" spans="1:37" ht="12.75" customHeight="1">
      <c r="A2578" s="12">
        <v>197</v>
      </c>
      <c r="B2578" s="4">
        <v>10</v>
      </c>
      <c r="C2578" s="4">
        <v>2</v>
      </c>
      <c r="D2578" s="5">
        <v>39504</v>
      </c>
      <c r="E2578" s="6" t="s">
        <v>73</v>
      </c>
      <c r="F2578" s="4" t="s">
        <v>74</v>
      </c>
      <c r="G2578" s="4" t="s">
        <v>74</v>
      </c>
      <c r="H2578" s="4" t="s">
        <v>75</v>
      </c>
      <c r="I2578" s="12" t="s">
        <v>40</v>
      </c>
      <c r="J2578" s="4" t="s">
        <v>110</v>
      </c>
      <c r="K2578" s="4">
        <v>20</v>
      </c>
      <c r="L2578" s="4" t="str">
        <f t="shared" si="160"/>
        <v>15-20</v>
      </c>
      <c r="M2578" s="4" t="s">
        <v>76</v>
      </c>
      <c r="N2578" s="12">
        <v>7</v>
      </c>
      <c r="O2578" s="12" t="s">
        <v>166</v>
      </c>
      <c r="P2578" s="6" t="s">
        <v>63</v>
      </c>
      <c r="T2578" s="7">
        <v>3</v>
      </c>
      <c r="AE2578" s="4">
        <f t="shared" si="161"/>
        <v>25</v>
      </c>
      <c r="AF2578" s="8">
        <f t="shared" si="162"/>
        <v>3</v>
      </c>
      <c r="AG2578" s="8">
        <v>695.37</v>
      </c>
      <c r="AH2578" s="4">
        <f t="shared" si="163"/>
        <v>7.4999999999999997E-2</v>
      </c>
      <c r="AI2578" s="4">
        <f t="shared" si="163"/>
        <v>17.384250000000002</v>
      </c>
      <c r="AK2578" s="10">
        <f>T2578*(0.0206*(25^2.898))+U2578*(0.0206*(35^2.898))</f>
        <v>695.37427510955729</v>
      </c>
    </row>
    <row r="2579" spans="1:37" ht="12.75" customHeight="1">
      <c r="A2579" s="12">
        <v>197</v>
      </c>
      <c r="B2579" s="4">
        <v>10</v>
      </c>
      <c r="C2579" s="4">
        <v>2</v>
      </c>
      <c r="D2579" s="5">
        <v>39504</v>
      </c>
      <c r="E2579" s="6" t="s">
        <v>73</v>
      </c>
      <c r="F2579" s="4" t="s">
        <v>74</v>
      </c>
      <c r="G2579" s="4" t="s">
        <v>74</v>
      </c>
      <c r="H2579" s="4" t="s">
        <v>75</v>
      </c>
      <c r="I2579" s="12" t="s">
        <v>40</v>
      </c>
      <c r="J2579" s="4" t="s">
        <v>110</v>
      </c>
      <c r="K2579" s="4">
        <v>20</v>
      </c>
      <c r="L2579" s="4" t="str">
        <f t="shared" si="160"/>
        <v>15-20</v>
      </c>
      <c r="M2579" s="4" t="s">
        <v>76</v>
      </c>
      <c r="N2579" s="12">
        <v>8</v>
      </c>
      <c r="O2579" s="11" t="s">
        <v>97</v>
      </c>
      <c r="P2579" s="12" t="s">
        <v>46</v>
      </c>
      <c r="R2579" s="7">
        <v>1</v>
      </c>
      <c r="AE2579" s="4">
        <f t="shared" si="161"/>
        <v>7.5</v>
      </c>
      <c r="AF2579" s="8">
        <f t="shared" si="162"/>
        <v>1</v>
      </c>
      <c r="AG2579" s="8">
        <v>2.59</v>
      </c>
      <c r="AH2579" s="4">
        <f t="shared" si="163"/>
        <v>2.5000000000000001E-2</v>
      </c>
      <c r="AI2579" s="4">
        <f t="shared" si="163"/>
        <v>6.4750000000000002E-2</v>
      </c>
      <c r="AK2579" s="10">
        <f>Q2579*(0.0026*(2.5^3.427))+R2579*(0.0026*(7.5^3.427))+S2579*(0.0026*(15^3.427))</f>
        <v>2.593034515359999</v>
      </c>
    </row>
    <row r="2580" spans="1:37" s="13" customFormat="1" ht="12.75" customHeight="1">
      <c r="A2580" s="12">
        <v>197</v>
      </c>
      <c r="B2580" s="4">
        <v>10</v>
      </c>
      <c r="C2580" s="4">
        <v>2</v>
      </c>
      <c r="D2580" s="5">
        <v>39504</v>
      </c>
      <c r="E2580" s="6" t="s">
        <v>73</v>
      </c>
      <c r="F2580" s="4" t="s">
        <v>74</v>
      </c>
      <c r="G2580" s="4" t="s">
        <v>74</v>
      </c>
      <c r="H2580" s="4" t="s">
        <v>75</v>
      </c>
      <c r="I2580" s="12" t="s">
        <v>40</v>
      </c>
      <c r="J2580" s="4" t="s">
        <v>110</v>
      </c>
      <c r="K2580" s="4">
        <v>20</v>
      </c>
      <c r="L2580" s="4" t="str">
        <f t="shared" si="160"/>
        <v>15-20</v>
      </c>
      <c r="M2580" s="4" t="s">
        <v>76</v>
      </c>
      <c r="N2580" s="12">
        <v>9</v>
      </c>
      <c r="O2580" s="12" t="s">
        <v>72</v>
      </c>
      <c r="P2580" s="6" t="s">
        <v>46</v>
      </c>
      <c r="Q2580" s="7"/>
      <c r="R2580" s="7">
        <v>1</v>
      </c>
      <c r="S2580" s="7"/>
      <c r="T2580" s="7"/>
      <c r="U2580" s="7"/>
      <c r="V2580" s="7"/>
      <c r="W2580" s="7"/>
      <c r="X2580" s="7"/>
      <c r="Y2580" s="7"/>
      <c r="Z2580" s="7"/>
      <c r="AA2580" s="7"/>
      <c r="AB2580" s="7"/>
      <c r="AC2580" s="7"/>
      <c r="AD2580" s="7"/>
      <c r="AE2580" s="4">
        <f t="shared" si="161"/>
        <v>7.5</v>
      </c>
      <c r="AF2580" s="8">
        <f t="shared" si="162"/>
        <v>1</v>
      </c>
      <c r="AG2580" s="8">
        <v>5.81</v>
      </c>
      <c r="AH2580" s="4">
        <f t="shared" si="163"/>
        <v>2.5000000000000001E-2</v>
      </c>
      <c r="AI2580" s="4">
        <f t="shared" si="163"/>
        <v>0.14524999999999999</v>
      </c>
      <c r="AJ2580" s="4"/>
      <c r="AK2580" s="10">
        <f>Q2580*(0.0128*(2.5^3.036))+R2580*(0.0128*(7.5^3.036))+S2580*(0.0128*(15^3.036))</f>
        <v>5.8062531280003862</v>
      </c>
    </row>
    <row r="2581" spans="1:37" ht="12.75" customHeight="1">
      <c r="A2581" s="12">
        <v>197</v>
      </c>
      <c r="B2581" s="4">
        <v>10</v>
      </c>
      <c r="C2581" s="4">
        <v>2</v>
      </c>
      <c r="D2581" s="5">
        <v>39504</v>
      </c>
      <c r="E2581" s="6" t="s">
        <v>73</v>
      </c>
      <c r="F2581" s="4" t="s">
        <v>74</v>
      </c>
      <c r="G2581" s="4" t="s">
        <v>74</v>
      </c>
      <c r="H2581" s="4" t="s">
        <v>75</v>
      </c>
      <c r="I2581" s="12" t="s">
        <v>40</v>
      </c>
      <c r="J2581" s="4" t="s">
        <v>110</v>
      </c>
      <c r="K2581" s="4">
        <v>20</v>
      </c>
      <c r="L2581" s="4" t="str">
        <f t="shared" si="160"/>
        <v>15-20</v>
      </c>
      <c r="M2581" s="4" t="s">
        <v>76</v>
      </c>
      <c r="N2581" s="12">
        <v>10</v>
      </c>
      <c r="O2581" s="12" t="s">
        <v>136</v>
      </c>
      <c r="P2581" s="6" t="s">
        <v>46</v>
      </c>
      <c r="Q2581" s="7">
        <v>1</v>
      </c>
      <c r="R2581" s="15"/>
      <c r="AE2581" s="4">
        <f t="shared" si="161"/>
        <v>2.5</v>
      </c>
      <c r="AF2581" s="8">
        <f t="shared" si="162"/>
        <v>1</v>
      </c>
      <c r="AG2581" s="8">
        <v>0.14000000000000001</v>
      </c>
      <c r="AH2581" s="4">
        <f t="shared" si="163"/>
        <v>2.5000000000000001E-2</v>
      </c>
      <c r="AI2581" s="4">
        <f t="shared" si="163"/>
        <v>3.5000000000000005E-3</v>
      </c>
      <c r="AK2581" s="10">
        <f>Q2581*(0.008*(2.5^3.137))</f>
        <v>0.14171890699888887</v>
      </c>
    </row>
    <row r="2582" spans="1:37" ht="12.75" customHeight="1">
      <c r="A2582" s="12">
        <v>198</v>
      </c>
      <c r="B2582" s="4">
        <v>10</v>
      </c>
      <c r="C2582" s="4">
        <v>2</v>
      </c>
      <c r="D2582" s="5">
        <v>39504</v>
      </c>
      <c r="E2582" s="6" t="s">
        <v>73</v>
      </c>
      <c r="F2582" s="4" t="s">
        <v>74</v>
      </c>
      <c r="G2582" s="4" t="s">
        <v>74</v>
      </c>
      <c r="H2582" s="4" t="s">
        <v>75</v>
      </c>
      <c r="I2582" s="12" t="s">
        <v>93</v>
      </c>
      <c r="J2582" s="4" t="s">
        <v>110</v>
      </c>
      <c r="K2582" s="4">
        <v>13</v>
      </c>
      <c r="L2582" s="4" t="str">
        <f t="shared" si="160"/>
        <v>10-15</v>
      </c>
      <c r="M2582" s="4" t="s">
        <v>94</v>
      </c>
      <c r="N2582" s="12">
        <v>1</v>
      </c>
      <c r="O2582" s="4" t="s">
        <v>82</v>
      </c>
      <c r="P2582" s="6" t="s">
        <v>46</v>
      </c>
      <c r="R2582" s="15">
        <v>1</v>
      </c>
      <c r="S2582" s="7">
        <v>2</v>
      </c>
      <c r="T2582" s="7">
        <v>35</v>
      </c>
      <c r="AE2582" s="4">
        <f t="shared" si="161"/>
        <v>24</v>
      </c>
      <c r="AF2582" s="8">
        <f t="shared" si="162"/>
        <v>38</v>
      </c>
      <c r="AG2582" s="8">
        <v>8921.66</v>
      </c>
      <c r="AH2582" s="4">
        <f t="shared" si="163"/>
        <v>0.95</v>
      </c>
      <c r="AI2582" s="4">
        <f t="shared" si="163"/>
        <v>223.04149999999998</v>
      </c>
      <c r="AK2582" s="10">
        <f>Q2582*(0.0121*((2.5/1.09)^3.161))+R2582*(0.0121*((7.5/1.09)^3.161))+S2582*(0.0335*(15^2.772))+T2582*(0.0335*(25^2.772))+U2582*(0.0335*(35^2.772))</f>
        <v>8921.6580501129229</v>
      </c>
    </row>
    <row r="2583" spans="1:37" ht="12.75" customHeight="1">
      <c r="A2583" s="12">
        <v>198</v>
      </c>
      <c r="B2583" s="4">
        <v>10</v>
      </c>
      <c r="C2583" s="4">
        <v>2</v>
      </c>
      <c r="D2583" s="5">
        <v>39504</v>
      </c>
      <c r="E2583" s="6" t="s">
        <v>73</v>
      </c>
      <c r="F2583" s="4" t="s">
        <v>74</v>
      </c>
      <c r="G2583" s="4" t="s">
        <v>74</v>
      </c>
      <c r="H2583" s="4" t="s">
        <v>75</v>
      </c>
      <c r="I2583" s="12" t="s">
        <v>93</v>
      </c>
      <c r="J2583" s="4" t="s">
        <v>110</v>
      </c>
      <c r="K2583" s="4">
        <v>13</v>
      </c>
      <c r="L2583" s="4" t="str">
        <f t="shared" si="160"/>
        <v>10-15</v>
      </c>
      <c r="M2583" s="4" t="s">
        <v>94</v>
      </c>
      <c r="N2583" s="12">
        <v>2</v>
      </c>
      <c r="O2583" s="12" t="s">
        <v>53</v>
      </c>
      <c r="P2583" s="12" t="s">
        <v>54</v>
      </c>
      <c r="S2583" s="7">
        <v>1</v>
      </c>
      <c r="AE2583" s="4">
        <f t="shared" si="161"/>
        <v>15</v>
      </c>
      <c r="AF2583" s="8">
        <f t="shared" si="162"/>
        <v>1</v>
      </c>
      <c r="AG2583" s="8">
        <v>56.06</v>
      </c>
      <c r="AH2583" s="4">
        <f t="shared" si="163"/>
        <v>2.5000000000000001E-2</v>
      </c>
      <c r="AI2583" s="4">
        <f t="shared" si="163"/>
        <v>1.4015</v>
      </c>
      <c r="AK2583" s="10">
        <f>Q2583*(0.026*(2.5^2.87))+R2583*(0.026*(7.5^2.87))+S2583*(0.0236*((15/1.1)^2.975))+T2583*(0.0236*((25/1.1)^2.975))+U2583*(0.0236*((35/1.1)^2.975))</f>
        <v>56.058343489258633</v>
      </c>
    </row>
    <row r="2584" spans="1:37" ht="12.75" customHeight="1">
      <c r="A2584" s="12">
        <v>198</v>
      </c>
      <c r="B2584" s="4">
        <v>10</v>
      </c>
      <c r="C2584" s="4">
        <v>2</v>
      </c>
      <c r="D2584" s="5">
        <v>39504</v>
      </c>
      <c r="E2584" s="6" t="s">
        <v>73</v>
      </c>
      <c r="F2584" s="4" t="s">
        <v>74</v>
      </c>
      <c r="G2584" s="4" t="s">
        <v>74</v>
      </c>
      <c r="H2584" s="4" t="s">
        <v>75</v>
      </c>
      <c r="I2584" s="12" t="s">
        <v>93</v>
      </c>
      <c r="J2584" s="4" t="s">
        <v>110</v>
      </c>
      <c r="K2584" s="4">
        <v>13</v>
      </c>
      <c r="L2584" s="4" t="str">
        <f t="shared" si="160"/>
        <v>10-15</v>
      </c>
      <c r="M2584" s="4" t="s">
        <v>94</v>
      </c>
      <c r="N2584" s="12">
        <v>3</v>
      </c>
      <c r="O2584" s="12" t="s">
        <v>83</v>
      </c>
      <c r="P2584" s="6" t="s">
        <v>84</v>
      </c>
      <c r="R2584" s="15">
        <v>6</v>
      </c>
      <c r="AE2584" s="4">
        <f t="shared" si="161"/>
        <v>7.5</v>
      </c>
      <c r="AF2584" s="8">
        <f t="shared" si="162"/>
        <v>6</v>
      </c>
      <c r="AG2584" s="8">
        <v>73.819999999999993</v>
      </c>
      <c r="AH2584" s="4">
        <f t="shared" si="163"/>
        <v>0.15</v>
      </c>
      <c r="AI2584" s="4">
        <f t="shared" si="163"/>
        <v>1.8454999999999999</v>
      </c>
      <c r="AK2584" s="10">
        <f>Q2584*(0.0349*(2.5^2.9109))+R2584*(0.0349*(7.5^2.9109))+S2584*(0.0349*(15^2.9109))</f>
        <v>73.823139214183684</v>
      </c>
    </row>
    <row r="2585" spans="1:37" ht="12.75" customHeight="1">
      <c r="A2585" s="12">
        <v>198</v>
      </c>
      <c r="B2585" s="4">
        <v>10</v>
      </c>
      <c r="C2585" s="4">
        <v>2</v>
      </c>
      <c r="D2585" s="5">
        <v>39504</v>
      </c>
      <c r="E2585" s="6" t="s">
        <v>73</v>
      </c>
      <c r="F2585" s="4" t="s">
        <v>74</v>
      </c>
      <c r="G2585" s="4" t="s">
        <v>74</v>
      </c>
      <c r="H2585" s="4" t="s">
        <v>75</v>
      </c>
      <c r="I2585" s="12" t="s">
        <v>93</v>
      </c>
      <c r="J2585" s="4" t="s">
        <v>110</v>
      </c>
      <c r="K2585" s="4">
        <v>13</v>
      </c>
      <c r="L2585" s="4" t="str">
        <f t="shared" si="160"/>
        <v>10-15</v>
      </c>
      <c r="M2585" s="4" t="s">
        <v>94</v>
      </c>
      <c r="N2585" s="12">
        <v>4</v>
      </c>
      <c r="O2585" s="12" t="s">
        <v>77</v>
      </c>
      <c r="P2585" s="6" t="s">
        <v>48</v>
      </c>
      <c r="T2585" s="7">
        <v>2</v>
      </c>
      <c r="U2585" s="7">
        <v>1</v>
      </c>
      <c r="AE2585" s="4">
        <f t="shared" si="161"/>
        <v>28.3</v>
      </c>
      <c r="AF2585" s="8">
        <f t="shared" si="162"/>
        <v>3</v>
      </c>
      <c r="AG2585" s="8">
        <v>1954.43</v>
      </c>
      <c r="AH2585" s="4">
        <f t="shared" si="163"/>
        <v>7.4999999999999997E-2</v>
      </c>
      <c r="AI2585" s="4">
        <f t="shared" si="163"/>
        <v>48.860750000000003</v>
      </c>
      <c r="AK2585" s="10">
        <f>R2585*(0.0428*(7.5^2.858))+S2585*(0.0428*(15^2.858))+T2585*(0.0428*(25^2.858))+U2585*(0.0428*(35^2.858))</f>
        <v>1954.429245382566</v>
      </c>
    </row>
    <row r="2586" spans="1:37" ht="12.75" customHeight="1">
      <c r="A2586" s="12">
        <v>198</v>
      </c>
      <c r="B2586" s="4">
        <v>10</v>
      </c>
      <c r="C2586" s="4">
        <v>2</v>
      </c>
      <c r="D2586" s="5">
        <v>39504</v>
      </c>
      <c r="E2586" s="6" t="s">
        <v>73</v>
      </c>
      <c r="F2586" s="4" t="s">
        <v>74</v>
      </c>
      <c r="G2586" s="4" t="s">
        <v>74</v>
      </c>
      <c r="H2586" s="4" t="s">
        <v>75</v>
      </c>
      <c r="I2586" s="12" t="s">
        <v>93</v>
      </c>
      <c r="J2586" s="4" t="s">
        <v>110</v>
      </c>
      <c r="K2586" s="4">
        <v>13</v>
      </c>
      <c r="L2586" s="4" t="str">
        <f t="shared" si="160"/>
        <v>10-15</v>
      </c>
      <c r="M2586" s="4" t="s">
        <v>94</v>
      </c>
      <c r="N2586" s="12">
        <v>5</v>
      </c>
      <c r="O2586" s="12" t="s">
        <v>79</v>
      </c>
      <c r="P2586" s="12" t="s">
        <v>54</v>
      </c>
      <c r="T2586" s="7">
        <v>9</v>
      </c>
      <c r="AE2586" s="4">
        <f t="shared" si="161"/>
        <v>25</v>
      </c>
      <c r="AF2586" s="8">
        <f t="shared" si="162"/>
        <v>9</v>
      </c>
      <c r="AG2586" s="8">
        <v>2860.76</v>
      </c>
      <c r="AH2586" s="4">
        <f t="shared" si="163"/>
        <v>0.22500000000000001</v>
      </c>
      <c r="AI2586" s="4">
        <f t="shared" si="163"/>
        <v>71.519000000000005</v>
      </c>
      <c r="AK2586" s="10">
        <f>Q2586*(0.024*(2.5^2.93))+R2586*(0.024*(7.5^2.93))+S2586*(0.0225*((15/1.03416)^3))+T2586*(0.0225*((25/1.03416)^3))+U2586*(0.0225*((35/1.03416)^3))</f>
        <v>2860.7627761110498</v>
      </c>
    </row>
    <row r="2587" spans="1:37" ht="12.75" customHeight="1">
      <c r="A2587" s="12">
        <v>198</v>
      </c>
      <c r="B2587" s="4">
        <v>10</v>
      </c>
      <c r="C2587" s="4">
        <v>2</v>
      </c>
      <c r="D2587" s="5">
        <v>39504</v>
      </c>
      <c r="E2587" s="6" t="s">
        <v>73</v>
      </c>
      <c r="F2587" s="4" t="s">
        <v>74</v>
      </c>
      <c r="G2587" s="4" t="s">
        <v>74</v>
      </c>
      <c r="H2587" s="4" t="s">
        <v>75</v>
      </c>
      <c r="I2587" s="12" t="s">
        <v>93</v>
      </c>
      <c r="J2587" s="4" t="s">
        <v>110</v>
      </c>
      <c r="K2587" s="4">
        <v>13</v>
      </c>
      <c r="L2587" s="4" t="str">
        <f t="shared" si="160"/>
        <v>10-15</v>
      </c>
      <c r="M2587" s="4" t="s">
        <v>94</v>
      </c>
      <c r="N2587" s="12">
        <v>6</v>
      </c>
      <c r="O2587" s="12" t="s">
        <v>68</v>
      </c>
      <c r="P2587" s="6" t="s">
        <v>46</v>
      </c>
      <c r="T2587" s="15">
        <v>8</v>
      </c>
      <c r="AE2587" s="4">
        <f t="shared" si="161"/>
        <v>25</v>
      </c>
      <c r="AF2587" s="8">
        <f t="shared" si="162"/>
        <v>8</v>
      </c>
      <c r="AG2587" s="8">
        <v>1261.19</v>
      </c>
      <c r="AH2587" s="4">
        <f t="shared" si="163"/>
        <v>0.2</v>
      </c>
      <c r="AI2587" s="4">
        <f t="shared" si="163"/>
        <v>31.52975</v>
      </c>
      <c r="AK2587" s="10">
        <f>Q2587*(0.0208*((2.5/1.21)^3))+R2587*(0.0208*((7.5/1.21)^3))+S2587*(0.0208*((15/1.21)^3))+T2587*(0.0079*(25^3.076))+U2587*(0.0079*(35^3.076))</f>
        <v>1261.1900766580782</v>
      </c>
    </row>
    <row r="2588" spans="1:37" ht="12.75" customHeight="1">
      <c r="A2588" s="12">
        <v>198</v>
      </c>
      <c r="B2588" s="4">
        <v>10</v>
      </c>
      <c r="C2588" s="4">
        <v>2</v>
      </c>
      <c r="D2588" s="5">
        <v>39504</v>
      </c>
      <c r="E2588" s="6" t="s">
        <v>73</v>
      </c>
      <c r="F2588" s="4" t="s">
        <v>74</v>
      </c>
      <c r="G2588" s="4" t="s">
        <v>74</v>
      </c>
      <c r="H2588" s="4" t="s">
        <v>75</v>
      </c>
      <c r="I2588" s="12" t="s">
        <v>93</v>
      </c>
      <c r="J2588" s="4" t="s">
        <v>110</v>
      </c>
      <c r="K2588" s="4">
        <v>13</v>
      </c>
      <c r="L2588" s="4" t="str">
        <f t="shared" si="160"/>
        <v>10-15</v>
      </c>
      <c r="M2588" s="4" t="s">
        <v>94</v>
      </c>
      <c r="N2588" s="12">
        <v>7</v>
      </c>
      <c r="O2588" s="4" t="s">
        <v>52</v>
      </c>
      <c r="P2588" s="6" t="s">
        <v>46</v>
      </c>
      <c r="S2588" s="7">
        <v>100</v>
      </c>
      <c r="AE2588" s="4">
        <f t="shared" si="161"/>
        <v>15</v>
      </c>
      <c r="AF2588" s="8">
        <f t="shared" si="162"/>
        <v>100</v>
      </c>
      <c r="AG2588" s="8">
        <v>2500.17</v>
      </c>
      <c r="AH2588" s="4">
        <f t="shared" si="163"/>
        <v>2.5</v>
      </c>
      <c r="AI2588" s="4">
        <f t="shared" si="163"/>
        <v>62.504249999999999</v>
      </c>
      <c r="AK2588" s="10">
        <f>Q2588*(0.01*(((2.5-1.82)/1.15)^3.208))+R2588*(0.01*(((7.5-1.82)/1.15)^3.208))+S2588*(0.01*(((15-1.82)/1.15)^3.208))+T2588*(0.01*(((25-1.82)/1.15)^3.208))</f>
        <v>2500.1724441339957</v>
      </c>
    </row>
    <row r="2589" spans="1:37" ht="12.75" customHeight="1">
      <c r="A2589" s="12">
        <v>198</v>
      </c>
      <c r="B2589" s="4">
        <v>10</v>
      </c>
      <c r="C2589" s="4">
        <v>2</v>
      </c>
      <c r="D2589" s="5">
        <v>39504</v>
      </c>
      <c r="E2589" s="6" t="s">
        <v>73</v>
      </c>
      <c r="F2589" s="4" t="s">
        <v>74</v>
      </c>
      <c r="G2589" s="4" t="s">
        <v>74</v>
      </c>
      <c r="H2589" s="4" t="s">
        <v>75</v>
      </c>
      <c r="I2589" s="12" t="s">
        <v>93</v>
      </c>
      <c r="J2589" s="4" t="s">
        <v>110</v>
      </c>
      <c r="K2589" s="4">
        <v>13</v>
      </c>
      <c r="L2589" s="4" t="str">
        <f t="shared" si="160"/>
        <v>10-15</v>
      </c>
      <c r="M2589" s="4" t="s">
        <v>94</v>
      </c>
      <c r="N2589" s="12">
        <v>8</v>
      </c>
      <c r="O2589" s="12" t="s">
        <v>58</v>
      </c>
      <c r="P2589" s="12" t="s">
        <v>46</v>
      </c>
      <c r="T2589" s="15">
        <v>1</v>
      </c>
      <c r="AE2589" s="4">
        <f t="shared" si="161"/>
        <v>25</v>
      </c>
      <c r="AF2589" s="8">
        <f t="shared" si="162"/>
        <v>1</v>
      </c>
      <c r="AG2589" s="8">
        <v>211.39</v>
      </c>
      <c r="AH2589" s="4">
        <f t="shared" si="163"/>
        <v>2.5000000000000001E-2</v>
      </c>
      <c r="AI2589" s="4">
        <f t="shared" si="163"/>
        <v>5.2847499999999998</v>
      </c>
      <c r="AK2589" s="10">
        <f>Q2589*(0.0145*((2.5/1.08175)^3.053))+R2589*(0.0145*((7.5/1.08175)^3.053))+S2589*(0.0145*((15/1.08175)^3.053))+T2589*(0.0145*((25/1.08175)^3.053))+U2589*(0.0145*((35/1.08175)^3.053))+V2589*(0.0145*((45/1.08175)^3.053))+W2589*(0.0145*((55/1.08175)^3.053))</f>
        <v>211.39242031612073</v>
      </c>
    </row>
    <row r="2590" spans="1:37" ht="12.75" customHeight="1">
      <c r="A2590" s="12">
        <v>198</v>
      </c>
      <c r="B2590" s="4">
        <v>10</v>
      </c>
      <c r="C2590" s="4">
        <v>2</v>
      </c>
      <c r="D2590" s="5">
        <v>39504</v>
      </c>
      <c r="E2590" s="6" t="s">
        <v>73</v>
      </c>
      <c r="F2590" s="4" t="s">
        <v>74</v>
      </c>
      <c r="G2590" s="4" t="s">
        <v>74</v>
      </c>
      <c r="H2590" s="4" t="s">
        <v>75</v>
      </c>
      <c r="I2590" s="12" t="s">
        <v>93</v>
      </c>
      <c r="J2590" s="4" t="s">
        <v>110</v>
      </c>
      <c r="K2590" s="4">
        <v>13</v>
      </c>
      <c r="L2590" s="4" t="str">
        <f t="shared" si="160"/>
        <v>10-15</v>
      </c>
      <c r="M2590" s="4" t="s">
        <v>94</v>
      </c>
      <c r="N2590" s="12">
        <v>9</v>
      </c>
      <c r="O2590" s="12" t="s">
        <v>134</v>
      </c>
      <c r="P2590" s="12" t="s">
        <v>56</v>
      </c>
      <c r="T2590" s="15">
        <v>1</v>
      </c>
      <c r="AE2590" s="4">
        <f t="shared" si="161"/>
        <v>25</v>
      </c>
      <c r="AF2590" s="8">
        <f t="shared" si="162"/>
        <v>1</v>
      </c>
      <c r="AG2590" s="8">
        <v>261.42</v>
      </c>
      <c r="AH2590" s="4">
        <f t="shared" si="163"/>
        <v>2.5000000000000001E-2</v>
      </c>
      <c r="AI2590" s="4">
        <f t="shared" si="163"/>
        <v>6.5355000000000008</v>
      </c>
      <c r="AK2590" s="10">
        <f>R2590*(0.0683*(7.5^2.563))+S2590*(0.0683*(15^2.563))+T2590*(0.0683*(25^2.563))</f>
        <v>261.42128550317625</v>
      </c>
    </row>
    <row r="2591" spans="1:37" ht="12.75" customHeight="1">
      <c r="A2591" s="12">
        <v>198</v>
      </c>
      <c r="B2591" s="4">
        <v>10</v>
      </c>
      <c r="C2591" s="4">
        <v>2</v>
      </c>
      <c r="D2591" s="5">
        <v>39504</v>
      </c>
      <c r="E2591" s="6" t="s">
        <v>73</v>
      </c>
      <c r="F2591" s="4" t="s">
        <v>74</v>
      </c>
      <c r="G2591" s="4" t="s">
        <v>74</v>
      </c>
      <c r="H2591" s="4" t="s">
        <v>75</v>
      </c>
      <c r="I2591" s="12" t="s">
        <v>93</v>
      </c>
      <c r="J2591" s="4" t="s">
        <v>110</v>
      </c>
      <c r="K2591" s="4">
        <v>13</v>
      </c>
      <c r="L2591" s="4" t="str">
        <f t="shared" si="160"/>
        <v>10-15</v>
      </c>
      <c r="M2591" s="4" t="s">
        <v>94</v>
      </c>
      <c r="N2591" s="12">
        <v>10</v>
      </c>
      <c r="O2591" s="12" t="s">
        <v>121</v>
      </c>
      <c r="P2591" s="6" t="s">
        <v>56</v>
      </c>
      <c r="U2591" s="7">
        <v>1</v>
      </c>
      <c r="AE2591" s="4">
        <f t="shared" si="161"/>
        <v>35</v>
      </c>
      <c r="AF2591" s="8">
        <f t="shared" si="162"/>
        <v>1</v>
      </c>
      <c r="AG2591" s="8">
        <v>1362.24</v>
      </c>
      <c r="AH2591" s="4">
        <f t="shared" si="163"/>
        <v>2.5000000000000001E-2</v>
      </c>
      <c r="AI2591" s="4">
        <f t="shared" si="163"/>
        <v>34.055999999999997</v>
      </c>
      <c r="AK2591" s="10">
        <f>S2591*(0.0203*(15^3.126))+T2591*(0.0203*(25^3.126))+U2591*(0.0203*(35^3.126))</f>
        <v>1362.2372273563635</v>
      </c>
    </row>
    <row r="2592" spans="1:37" ht="12.75" customHeight="1">
      <c r="A2592" s="12">
        <v>198</v>
      </c>
      <c r="B2592" s="4">
        <v>10</v>
      </c>
      <c r="C2592" s="4">
        <v>2</v>
      </c>
      <c r="D2592" s="5">
        <v>39504</v>
      </c>
      <c r="E2592" s="6" t="s">
        <v>73</v>
      </c>
      <c r="F2592" s="4" t="s">
        <v>74</v>
      </c>
      <c r="G2592" s="4" t="s">
        <v>74</v>
      </c>
      <c r="H2592" s="4" t="s">
        <v>75</v>
      </c>
      <c r="I2592" s="12" t="s">
        <v>93</v>
      </c>
      <c r="J2592" s="4" t="s">
        <v>110</v>
      </c>
      <c r="K2592" s="4">
        <v>13</v>
      </c>
      <c r="L2592" s="4" t="str">
        <f t="shared" si="160"/>
        <v>10-15</v>
      </c>
      <c r="M2592" s="4" t="s">
        <v>94</v>
      </c>
      <c r="N2592" s="12">
        <v>11</v>
      </c>
      <c r="O2592" s="12" t="s">
        <v>80</v>
      </c>
      <c r="P2592" s="12" t="s">
        <v>81</v>
      </c>
      <c r="S2592" s="7">
        <v>21</v>
      </c>
      <c r="AE2592" s="4">
        <f t="shared" si="161"/>
        <v>15</v>
      </c>
      <c r="AF2592" s="8">
        <f t="shared" si="162"/>
        <v>21</v>
      </c>
      <c r="AG2592" s="8">
        <v>1282.96</v>
      </c>
      <c r="AH2592" s="4">
        <f t="shared" si="163"/>
        <v>0.52500000000000002</v>
      </c>
      <c r="AI2592" s="4">
        <f t="shared" si="163"/>
        <v>32.073999999999998</v>
      </c>
      <c r="AK2592" s="10">
        <f>Q2592*(0.0202*(2.5^2.9595))+R2592*(0.0202*(7.5^2.9595))+S2592*(0.0202*(15^2.9595))+T2592*(0.0202*(25^2.9595))</f>
        <v>1282.9589044936019</v>
      </c>
    </row>
    <row r="2593" spans="1:37" s="13" customFormat="1" ht="12.75" customHeight="1">
      <c r="A2593" s="12">
        <v>198</v>
      </c>
      <c r="B2593" s="4">
        <v>10</v>
      </c>
      <c r="C2593" s="4">
        <v>2</v>
      </c>
      <c r="D2593" s="5">
        <v>39504</v>
      </c>
      <c r="E2593" s="6" t="s">
        <v>73</v>
      </c>
      <c r="F2593" s="4" t="s">
        <v>74</v>
      </c>
      <c r="G2593" s="4" t="s">
        <v>74</v>
      </c>
      <c r="H2593" s="4" t="s">
        <v>75</v>
      </c>
      <c r="I2593" s="12" t="s">
        <v>93</v>
      </c>
      <c r="J2593" s="4" t="s">
        <v>110</v>
      </c>
      <c r="K2593" s="4">
        <v>13</v>
      </c>
      <c r="L2593" s="4" t="str">
        <f t="shared" si="160"/>
        <v>10-15</v>
      </c>
      <c r="M2593" s="4" t="s">
        <v>94</v>
      </c>
      <c r="N2593" s="12">
        <v>12</v>
      </c>
      <c r="O2593" s="12" t="s">
        <v>101</v>
      </c>
      <c r="P2593" s="12" t="s">
        <v>46</v>
      </c>
      <c r="Q2593" s="7"/>
      <c r="R2593" s="7"/>
      <c r="S2593" s="7"/>
      <c r="T2593" s="7">
        <v>1</v>
      </c>
      <c r="U2593" s="7"/>
      <c r="V2593" s="7"/>
      <c r="W2593" s="7"/>
      <c r="X2593" s="7"/>
      <c r="Y2593" s="7"/>
      <c r="Z2593" s="7"/>
      <c r="AA2593" s="7"/>
      <c r="AB2593" s="7"/>
      <c r="AC2593" s="7"/>
      <c r="AD2593" s="7"/>
      <c r="AE2593" s="4">
        <f t="shared" si="161"/>
        <v>25</v>
      </c>
      <c r="AF2593" s="8">
        <f t="shared" si="162"/>
        <v>1</v>
      </c>
      <c r="AG2593" s="8">
        <v>281.55</v>
      </c>
      <c r="AH2593" s="4">
        <f t="shared" si="163"/>
        <v>2.5000000000000001E-2</v>
      </c>
      <c r="AI2593" s="4">
        <f t="shared" si="163"/>
        <v>7.0387500000000003</v>
      </c>
      <c r="AJ2593" s="4"/>
      <c r="AK2593" s="10">
        <f>Q2593*(0.0148*((2.5/1.11359)^3.167))+R2593*(0.0148*((7.5/1.11359)^3.167))+S2593*(0.0148*((15/1.11359)^3.167))+T2593*(0.0148*((25/1.11359)^3.167))+U2593*(0.0148*((35/1.11359)^3.167))</f>
        <v>281.55200669977285</v>
      </c>
    </row>
    <row r="2594" spans="1:37" ht="12.75" customHeight="1">
      <c r="A2594" s="12">
        <v>198</v>
      </c>
      <c r="B2594" s="4">
        <v>10</v>
      </c>
      <c r="C2594" s="4">
        <v>2</v>
      </c>
      <c r="D2594" s="5">
        <v>39504</v>
      </c>
      <c r="E2594" s="6" t="s">
        <v>73</v>
      </c>
      <c r="F2594" s="4" t="s">
        <v>74</v>
      </c>
      <c r="G2594" s="4" t="s">
        <v>74</v>
      </c>
      <c r="H2594" s="4" t="s">
        <v>75</v>
      </c>
      <c r="I2594" s="12" t="s">
        <v>93</v>
      </c>
      <c r="J2594" s="4" t="s">
        <v>110</v>
      </c>
      <c r="K2594" s="4">
        <v>13</v>
      </c>
      <c r="L2594" s="4" t="str">
        <f t="shared" si="160"/>
        <v>10-15</v>
      </c>
      <c r="M2594" s="4" t="s">
        <v>94</v>
      </c>
      <c r="N2594" s="12">
        <v>13</v>
      </c>
      <c r="O2594" s="12" t="s">
        <v>49</v>
      </c>
      <c r="P2594" s="6" t="s">
        <v>46</v>
      </c>
      <c r="R2594" s="7">
        <v>1</v>
      </c>
      <c r="AE2594" s="4">
        <f t="shared" si="161"/>
        <v>7.5</v>
      </c>
      <c r="AF2594" s="8">
        <f t="shared" si="162"/>
        <v>1</v>
      </c>
      <c r="AG2594" s="8">
        <v>6.09</v>
      </c>
      <c r="AH2594" s="4">
        <f t="shared" si="163"/>
        <v>2.5000000000000001E-2</v>
      </c>
      <c r="AI2594" s="4">
        <f t="shared" si="163"/>
        <v>0.15225</v>
      </c>
      <c r="AK2594" s="10">
        <f>Q2594*(0.007*(2.5^3.39))+R2594*(0.0126*(7.5^3.0673))+S2594*(0.0126*(15^3.0673))+T2594*(0.0126*(25^3.0673))+U2594*(0.0126*(35^3.0673))</f>
        <v>6.0875978967715536</v>
      </c>
    </row>
    <row r="2595" spans="1:37" ht="12.75" customHeight="1">
      <c r="A2595" s="12">
        <v>198</v>
      </c>
      <c r="B2595" s="4">
        <v>10</v>
      </c>
      <c r="C2595" s="4">
        <v>2</v>
      </c>
      <c r="D2595" s="5">
        <v>39504</v>
      </c>
      <c r="E2595" s="6" t="s">
        <v>73</v>
      </c>
      <c r="F2595" s="4" t="s">
        <v>74</v>
      </c>
      <c r="G2595" s="4" t="s">
        <v>74</v>
      </c>
      <c r="H2595" s="4" t="s">
        <v>75</v>
      </c>
      <c r="I2595" s="12" t="s">
        <v>93</v>
      </c>
      <c r="J2595" s="4" t="s">
        <v>110</v>
      </c>
      <c r="K2595" s="4">
        <v>13</v>
      </c>
      <c r="L2595" s="4" t="str">
        <f t="shared" si="160"/>
        <v>10-15</v>
      </c>
      <c r="M2595" s="4" t="s">
        <v>94</v>
      </c>
      <c r="N2595" s="12">
        <v>14</v>
      </c>
      <c r="O2595" s="12" t="s">
        <v>146</v>
      </c>
      <c r="P2595" s="6" t="s">
        <v>63</v>
      </c>
      <c r="U2595" s="7">
        <v>1</v>
      </c>
      <c r="AE2595" s="4">
        <f t="shared" si="161"/>
        <v>35</v>
      </c>
      <c r="AF2595" s="8">
        <f t="shared" si="162"/>
        <v>1</v>
      </c>
      <c r="AG2595" s="8">
        <v>70.45</v>
      </c>
      <c r="AH2595" s="4">
        <f t="shared" si="163"/>
        <v>2.5000000000000001E-2</v>
      </c>
      <c r="AI2595" s="4">
        <f t="shared" si="163"/>
        <v>1.76125</v>
      </c>
      <c r="AK2595" s="10">
        <f>U2595*(0.0007*(35^3.24))</f>
        <v>70.449595474453361</v>
      </c>
    </row>
    <row r="2596" spans="1:37" ht="12.75" customHeight="1">
      <c r="A2596" s="12">
        <v>198</v>
      </c>
      <c r="B2596" s="4">
        <v>10</v>
      </c>
      <c r="C2596" s="4">
        <v>2</v>
      </c>
      <c r="D2596" s="5">
        <v>39504</v>
      </c>
      <c r="E2596" s="6" t="s">
        <v>73</v>
      </c>
      <c r="F2596" s="4" t="s">
        <v>74</v>
      </c>
      <c r="G2596" s="4" t="s">
        <v>74</v>
      </c>
      <c r="H2596" s="4" t="s">
        <v>75</v>
      </c>
      <c r="I2596" s="12" t="s">
        <v>93</v>
      </c>
      <c r="J2596" s="4" t="s">
        <v>110</v>
      </c>
      <c r="K2596" s="4">
        <v>13</v>
      </c>
      <c r="L2596" s="4" t="str">
        <f t="shared" si="160"/>
        <v>10-15</v>
      </c>
      <c r="M2596" s="4" t="s">
        <v>94</v>
      </c>
      <c r="N2596" s="12">
        <v>15</v>
      </c>
      <c r="O2596" s="12" t="s">
        <v>71</v>
      </c>
      <c r="P2596" s="6" t="s">
        <v>46</v>
      </c>
      <c r="Q2596" s="7">
        <v>2</v>
      </c>
      <c r="AE2596" s="4">
        <f t="shared" si="161"/>
        <v>2.5</v>
      </c>
      <c r="AF2596" s="8">
        <f t="shared" si="162"/>
        <v>2</v>
      </c>
      <c r="AG2596" s="8">
        <v>0.28000000000000003</v>
      </c>
      <c r="AH2596" s="4">
        <f t="shared" si="163"/>
        <v>0.05</v>
      </c>
      <c r="AI2596" s="4">
        <f t="shared" si="163"/>
        <v>7.000000000000001E-3</v>
      </c>
      <c r="AK2596" s="10">
        <f>Q2596*(0.0089*(2.5^3))+R2596*(0.0089*(7.5^3))</f>
        <v>0.27812500000000001</v>
      </c>
    </row>
    <row r="2597" spans="1:37" ht="12.75" customHeight="1">
      <c r="A2597" s="12">
        <v>198</v>
      </c>
      <c r="B2597" s="4">
        <v>10</v>
      </c>
      <c r="C2597" s="4">
        <v>2</v>
      </c>
      <c r="D2597" s="5">
        <v>39504</v>
      </c>
      <c r="E2597" s="6" t="s">
        <v>73</v>
      </c>
      <c r="F2597" s="4" t="s">
        <v>74</v>
      </c>
      <c r="G2597" s="4" t="s">
        <v>74</v>
      </c>
      <c r="H2597" s="4" t="s">
        <v>75</v>
      </c>
      <c r="I2597" s="12" t="s">
        <v>93</v>
      </c>
      <c r="J2597" s="4" t="s">
        <v>110</v>
      </c>
      <c r="K2597" s="4">
        <v>13</v>
      </c>
      <c r="L2597" s="4" t="str">
        <f t="shared" si="160"/>
        <v>10-15</v>
      </c>
      <c r="M2597" s="4" t="s">
        <v>94</v>
      </c>
      <c r="N2597" s="12">
        <v>16</v>
      </c>
      <c r="O2597" s="12" t="s">
        <v>190</v>
      </c>
      <c r="P2597" s="6" t="s">
        <v>56</v>
      </c>
      <c r="Q2597" s="7">
        <v>1</v>
      </c>
      <c r="AE2597" s="4">
        <f t="shared" si="161"/>
        <v>2.5</v>
      </c>
      <c r="AF2597" s="8">
        <f t="shared" si="162"/>
        <v>1</v>
      </c>
      <c r="AG2597" s="8">
        <v>0.14000000000000001</v>
      </c>
      <c r="AH2597" s="4">
        <f t="shared" si="163"/>
        <v>2.5000000000000001E-2</v>
      </c>
      <c r="AI2597" s="4">
        <f t="shared" si="163"/>
        <v>3.5000000000000005E-3</v>
      </c>
      <c r="AK2597" s="10">
        <f>Q2597*(0.0091*(2.5^2.9904))</f>
        <v>0.14094224804199171</v>
      </c>
    </row>
    <row r="2598" spans="1:37" ht="12.75" customHeight="1">
      <c r="A2598" s="12">
        <v>198</v>
      </c>
      <c r="B2598" s="4">
        <v>10</v>
      </c>
      <c r="C2598" s="4">
        <v>2</v>
      </c>
      <c r="D2598" s="5">
        <v>39504</v>
      </c>
      <c r="E2598" s="6" t="s">
        <v>73</v>
      </c>
      <c r="F2598" s="4" t="s">
        <v>74</v>
      </c>
      <c r="G2598" s="4" t="s">
        <v>74</v>
      </c>
      <c r="H2598" s="4" t="s">
        <v>75</v>
      </c>
      <c r="I2598" s="12" t="s">
        <v>93</v>
      </c>
      <c r="J2598" s="4" t="s">
        <v>110</v>
      </c>
      <c r="K2598" s="4">
        <v>13</v>
      </c>
      <c r="L2598" s="4" t="str">
        <f t="shared" si="160"/>
        <v>10-15</v>
      </c>
      <c r="M2598" s="4" t="s">
        <v>94</v>
      </c>
      <c r="N2598" s="12">
        <v>17</v>
      </c>
      <c r="O2598" s="12" t="s">
        <v>66</v>
      </c>
      <c r="P2598" s="12" t="s">
        <v>46</v>
      </c>
      <c r="Q2598" s="7">
        <v>1</v>
      </c>
      <c r="AE2598" s="4">
        <f t="shared" si="161"/>
        <v>2.5</v>
      </c>
      <c r="AF2598" s="8">
        <f t="shared" si="162"/>
        <v>1</v>
      </c>
      <c r="AG2598" s="8">
        <v>0.28000000000000003</v>
      </c>
      <c r="AH2598" s="4">
        <f t="shared" si="163"/>
        <v>2.5000000000000001E-2</v>
      </c>
      <c r="AI2598" s="4">
        <f t="shared" si="163"/>
        <v>7.000000000000001E-3</v>
      </c>
      <c r="AK2598" s="10">
        <f>Q2598*(0.0213*(2.5^2.8235))+R2598*(0.0213*(7.5^2.8235))</f>
        <v>0.28311522044385118</v>
      </c>
    </row>
    <row r="2599" spans="1:37" ht="12.75" customHeight="1">
      <c r="A2599" s="12">
        <v>198</v>
      </c>
      <c r="B2599" s="4">
        <v>10</v>
      </c>
      <c r="C2599" s="4">
        <v>2</v>
      </c>
      <c r="D2599" s="5">
        <v>39504</v>
      </c>
      <c r="E2599" s="6" t="s">
        <v>73</v>
      </c>
      <c r="F2599" s="4" t="s">
        <v>74</v>
      </c>
      <c r="G2599" s="4" t="s">
        <v>74</v>
      </c>
      <c r="H2599" s="4" t="s">
        <v>75</v>
      </c>
      <c r="I2599" s="12" t="s">
        <v>93</v>
      </c>
      <c r="J2599" s="4" t="s">
        <v>110</v>
      </c>
      <c r="K2599" s="4">
        <v>13</v>
      </c>
      <c r="L2599" s="4" t="str">
        <f t="shared" si="160"/>
        <v>10-15</v>
      </c>
      <c r="M2599" s="4" t="s">
        <v>94</v>
      </c>
      <c r="N2599" s="12">
        <v>18</v>
      </c>
      <c r="O2599" s="12" t="s">
        <v>159</v>
      </c>
      <c r="P2599" s="6" t="s">
        <v>63</v>
      </c>
      <c r="T2599" s="7">
        <v>1</v>
      </c>
      <c r="AE2599" s="4">
        <f t="shared" si="161"/>
        <v>25</v>
      </c>
      <c r="AF2599" s="8">
        <f t="shared" si="162"/>
        <v>1</v>
      </c>
      <c r="AG2599" s="8">
        <v>323.52999999999997</v>
      </c>
      <c r="AH2599" s="4">
        <f t="shared" si="163"/>
        <v>2.5000000000000001E-2</v>
      </c>
      <c r="AI2599" s="4">
        <f t="shared" si="163"/>
        <v>8.0882499999999986</v>
      </c>
      <c r="AK2599" s="10">
        <f>S2599*(0.0348*(15^2.85))+T2599*(0.0244*(25^2.949))+U2599*(0.0244*(35^2.949))</f>
        <v>323.53026384167936</v>
      </c>
    </row>
    <row r="2600" spans="1:37" ht="12.75" customHeight="1">
      <c r="A2600" s="12">
        <v>198</v>
      </c>
      <c r="B2600" s="4">
        <v>10</v>
      </c>
      <c r="C2600" s="4">
        <v>2</v>
      </c>
      <c r="D2600" s="5">
        <v>39504</v>
      </c>
      <c r="E2600" s="6" t="s">
        <v>73</v>
      </c>
      <c r="F2600" s="4" t="s">
        <v>74</v>
      </c>
      <c r="G2600" s="4" t="s">
        <v>74</v>
      </c>
      <c r="H2600" s="4" t="s">
        <v>75</v>
      </c>
      <c r="I2600" s="12" t="s">
        <v>93</v>
      </c>
      <c r="J2600" s="4" t="s">
        <v>110</v>
      </c>
      <c r="K2600" s="4">
        <v>13</v>
      </c>
      <c r="L2600" s="4" t="str">
        <f t="shared" si="160"/>
        <v>10-15</v>
      </c>
      <c r="M2600" s="4" t="s">
        <v>94</v>
      </c>
      <c r="N2600" s="12">
        <v>19</v>
      </c>
      <c r="O2600" s="11" t="s">
        <v>97</v>
      </c>
      <c r="P2600" s="12" t="s">
        <v>46</v>
      </c>
      <c r="R2600" s="7">
        <v>1</v>
      </c>
      <c r="AE2600" s="4">
        <f t="shared" si="161"/>
        <v>7.5</v>
      </c>
      <c r="AF2600" s="8">
        <f t="shared" si="162"/>
        <v>1</v>
      </c>
      <c r="AG2600" s="8">
        <v>2.59</v>
      </c>
      <c r="AH2600" s="4">
        <f t="shared" si="163"/>
        <v>2.5000000000000001E-2</v>
      </c>
      <c r="AI2600" s="4">
        <f t="shared" si="163"/>
        <v>6.4750000000000002E-2</v>
      </c>
      <c r="AK2600" s="10">
        <f>Q2600*(0.0026*(2.5^3.427))+R2600*(0.0026*(7.5^3.427))+S2600*(0.0026*(15^3.427))</f>
        <v>2.593034515359999</v>
      </c>
    </row>
    <row r="2601" spans="1:37" ht="12.75" customHeight="1">
      <c r="A2601" s="12">
        <v>199</v>
      </c>
      <c r="B2601" s="4">
        <v>10</v>
      </c>
      <c r="C2601" s="4">
        <v>2</v>
      </c>
      <c r="D2601" s="5">
        <v>39504</v>
      </c>
      <c r="E2601" s="6" t="s">
        <v>73</v>
      </c>
      <c r="F2601" s="4" t="s">
        <v>74</v>
      </c>
      <c r="G2601" s="4" t="s">
        <v>74</v>
      </c>
      <c r="H2601" s="4" t="s">
        <v>75</v>
      </c>
      <c r="I2601" s="12" t="s">
        <v>93</v>
      </c>
      <c r="J2601" s="4" t="s">
        <v>110</v>
      </c>
      <c r="K2601" s="4">
        <v>12</v>
      </c>
      <c r="L2601" s="4" t="str">
        <f t="shared" si="160"/>
        <v>10-15</v>
      </c>
      <c r="M2601" s="4" t="s">
        <v>76</v>
      </c>
      <c r="N2601" s="12">
        <v>1</v>
      </c>
      <c r="O2601" s="12" t="s">
        <v>58</v>
      </c>
      <c r="P2601" s="12" t="s">
        <v>46</v>
      </c>
      <c r="T2601" s="7">
        <v>1</v>
      </c>
      <c r="AE2601" s="4">
        <f t="shared" si="161"/>
        <v>25</v>
      </c>
      <c r="AF2601" s="8">
        <f t="shared" si="162"/>
        <v>1</v>
      </c>
      <c r="AG2601" s="8">
        <v>211.39</v>
      </c>
      <c r="AH2601" s="4">
        <f t="shared" si="163"/>
        <v>2.5000000000000001E-2</v>
      </c>
      <c r="AI2601" s="4">
        <f t="shared" si="163"/>
        <v>5.2847499999999998</v>
      </c>
      <c r="AK2601" s="10">
        <f>Q2601*(0.0145*((2.5/1.08175)^3.053))+R2601*(0.0145*((7.5/1.08175)^3.053))+S2601*(0.0145*((15/1.08175)^3.053))+T2601*(0.0145*((25/1.08175)^3.053))+U2601*(0.0145*((35/1.08175)^3.053))+V2601*(0.0145*((45/1.08175)^3.053))+W2601*(0.0145*((55/1.08175)^3.053))</f>
        <v>211.39242031612073</v>
      </c>
    </row>
    <row r="2602" spans="1:37" ht="12.75" customHeight="1">
      <c r="A2602" s="12">
        <v>199</v>
      </c>
      <c r="B2602" s="4">
        <v>10</v>
      </c>
      <c r="C2602" s="4">
        <v>2</v>
      </c>
      <c r="D2602" s="5">
        <v>39504</v>
      </c>
      <c r="E2602" s="6" t="s">
        <v>73</v>
      </c>
      <c r="F2602" s="4" t="s">
        <v>74</v>
      </c>
      <c r="G2602" s="4" t="s">
        <v>74</v>
      </c>
      <c r="H2602" s="4" t="s">
        <v>75</v>
      </c>
      <c r="I2602" s="12" t="s">
        <v>93</v>
      </c>
      <c r="J2602" s="4" t="s">
        <v>110</v>
      </c>
      <c r="K2602" s="4">
        <v>12</v>
      </c>
      <c r="L2602" s="4" t="str">
        <f t="shared" si="160"/>
        <v>10-15</v>
      </c>
      <c r="M2602" s="4" t="s">
        <v>76</v>
      </c>
      <c r="N2602" s="12">
        <v>2</v>
      </c>
      <c r="O2602" s="12" t="s">
        <v>79</v>
      </c>
      <c r="P2602" s="12" t="s">
        <v>54</v>
      </c>
      <c r="T2602" s="7">
        <v>6</v>
      </c>
      <c r="U2602" s="7">
        <v>1</v>
      </c>
      <c r="AE2602" s="4">
        <f t="shared" si="161"/>
        <v>26.4</v>
      </c>
      <c r="AF2602" s="8">
        <f t="shared" si="162"/>
        <v>7</v>
      </c>
      <c r="AG2602" s="8">
        <v>2779.39</v>
      </c>
      <c r="AH2602" s="4">
        <f t="shared" si="163"/>
        <v>0.17499999999999999</v>
      </c>
      <c r="AI2602" s="4">
        <f t="shared" si="163"/>
        <v>69.484749999999991</v>
      </c>
      <c r="AK2602" s="10">
        <f>Q2602*(0.024*(2.5^2.93))+R2602*(0.024*(7.5^2.93))+S2602*(0.0225*((15/1.03416)^3))+T2602*(0.0225*((25/1.03416)^3))+U2602*(0.0225*((35/1.03416)^3))</f>
        <v>2779.3899682572246</v>
      </c>
    </row>
    <row r="2603" spans="1:37" ht="12.75" customHeight="1">
      <c r="A2603" s="12">
        <v>199</v>
      </c>
      <c r="B2603" s="4">
        <v>10</v>
      </c>
      <c r="C2603" s="4">
        <v>2</v>
      </c>
      <c r="D2603" s="5">
        <v>39504</v>
      </c>
      <c r="E2603" s="6" t="s">
        <v>73</v>
      </c>
      <c r="F2603" s="4" t="s">
        <v>74</v>
      </c>
      <c r="G2603" s="4" t="s">
        <v>74</v>
      </c>
      <c r="H2603" s="4" t="s">
        <v>75</v>
      </c>
      <c r="I2603" s="12" t="s">
        <v>93</v>
      </c>
      <c r="J2603" s="4" t="s">
        <v>110</v>
      </c>
      <c r="K2603" s="4">
        <v>12</v>
      </c>
      <c r="L2603" s="4" t="str">
        <f t="shared" si="160"/>
        <v>10-15</v>
      </c>
      <c r="M2603" s="4" t="s">
        <v>76</v>
      </c>
      <c r="N2603" s="12">
        <v>3</v>
      </c>
      <c r="O2603" s="4" t="s">
        <v>60</v>
      </c>
      <c r="P2603" s="12" t="s">
        <v>48</v>
      </c>
      <c r="R2603" s="7">
        <v>4</v>
      </c>
      <c r="AE2603" s="4">
        <f t="shared" si="161"/>
        <v>7.5</v>
      </c>
      <c r="AF2603" s="8">
        <f t="shared" si="162"/>
        <v>4</v>
      </c>
      <c r="AG2603" s="8">
        <v>28.15</v>
      </c>
      <c r="AH2603" s="4">
        <f t="shared" si="163"/>
        <v>0.1</v>
      </c>
      <c r="AI2603" s="4">
        <f t="shared" si="163"/>
        <v>0.70374999999999999</v>
      </c>
      <c r="AK2603" s="10">
        <f>Q2603*(0.0197*(2.5^2.9174))+R2603*(0.0197*(7.5^2.9174))+S2603*(0.0197*(15^2.9174))</f>
        <v>28.146859632422046</v>
      </c>
    </row>
    <row r="2604" spans="1:37" ht="12.75" customHeight="1">
      <c r="A2604" s="12">
        <v>199</v>
      </c>
      <c r="B2604" s="4">
        <v>10</v>
      </c>
      <c r="C2604" s="4">
        <v>2</v>
      </c>
      <c r="D2604" s="5">
        <v>39504</v>
      </c>
      <c r="E2604" s="6" t="s">
        <v>73</v>
      </c>
      <c r="F2604" s="4" t="s">
        <v>74</v>
      </c>
      <c r="G2604" s="4" t="s">
        <v>74</v>
      </c>
      <c r="H2604" s="4" t="s">
        <v>75</v>
      </c>
      <c r="I2604" s="12" t="s">
        <v>93</v>
      </c>
      <c r="J2604" s="4" t="s">
        <v>110</v>
      </c>
      <c r="K2604" s="4">
        <v>12</v>
      </c>
      <c r="L2604" s="4" t="str">
        <f t="shared" si="160"/>
        <v>10-15</v>
      </c>
      <c r="M2604" s="4" t="s">
        <v>76</v>
      </c>
      <c r="N2604" s="12">
        <v>4</v>
      </c>
      <c r="O2604" s="12" t="s">
        <v>189</v>
      </c>
      <c r="P2604" s="12" t="s">
        <v>46</v>
      </c>
      <c r="U2604" s="7">
        <v>3</v>
      </c>
      <c r="AE2604" s="4">
        <f t="shared" si="161"/>
        <v>35</v>
      </c>
      <c r="AF2604" s="8">
        <f t="shared" si="162"/>
        <v>3</v>
      </c>
      <c r="AG2604" s="8">
        <v>2130.4499999999998</v>
      </c>
      <c r="AH2604" s="4">
        <f t="shared" si="163"/>
        <v>7.4999999999999997E-2</v>
      </c>
      <c r="AI2604" s="4">
        <f t="shared" si="163"/>
        <v>53.261249999999997</v>
      </c>
      <c r="AK2604" s="10">
        <f>S2604*(0.0119*(15^3.093))+U2604*(0.0119*(35^3.093))</f>
        <v>2130.4467190987993</v>
      </c>
    </row>
    <row r="2605" spans="1:37" ht="12.75" customHeight="1">
      <c r="A2605" s="12">
        <v>199</v>
      </c>
      <c r="B2605" s="4">
        <v>10</v>
      </c>
      <c r="C2605" s="4">
        <v>2</v>
      </c>
      <c r="D2605" s="5">
        <v>39504</v>
      </c>
      <c r="E2605" s="6" t="s">
        <v>73</v>
      </c>
      <c r="F2605" s="4" t="s">
        <v>74</v>
      </c>
      <c r="G2605" s="4" t="s">
        <v>74</v>
      </c>
      <c r="H2605" s="4" t="s">
        <v>75</v>
      </c>
      <c r="I2605" s="12" t="s">
        <v>93</v>
      </c>
      <c r="J2605" s="4" t="s">
        <v>110</v>
      </c>
      <c r="K2605" s="4">
        <v>12</v>
      </c>
      <c r="L2605" s="4" t="str">
        <f t="shared" si="160"/>
        <v>10-15</v>
      </c>
      <c r="M2605" s="4" t="s">
        <v>76</v>
      </c>
      <c r="N2605" s="12">
        <v>5</v>
      </c>
      <c r="O2605" s="12" t="s">
        <v>120</v>
      </c>
      <c r="P2605" s="6" t="s">
        <v>54</v>
      </c>
      <c r="T2605" s="7">
        <v>1</v>
      </c>
      <c r="AE2605" s="4">
        <f t="shared" si="161"/>
        <v>25</v>
      </c>
      <c r="AF2605" s="8">
        <f t="shared" si="162"/>
        <v>1</v>
      </c>
      <c r="AG2605" s="8">
        <v>274.51</v>
      </c>
      <c r="AH2605" s="4">
        <f t="shared" si="163"/>
        <v>2.5000000000000001E-2</v>
      </c>
      <c r="AI2605" s="4">
        <f t="shared" si="163"/>
        <v>6.8627500000000001</v>
      </c>
      <c r="AK2605" s="10">
        <f>R2605*(0.0162*(7.5^3.0252))+S2605*(0.0162*(15^3.0252))+T2605*(0.0162*(25^3.0252))+U2605*(0.0162*(35^3.0252))+V2605*(0.0162*(45^3.0252))</f>
        <v>274.51313450729776</v>
      </c>
    </row>
    <row r="2606" spans="1:37" ht="12.75" customHeight="1">
      <c r="A2606" s="12">
        <v>199</v>
      </c>
      <c r="B2606" s="4">
        <v>10</v>
      </c>
      <c r="C2606" s="4">
        <v>2</v>
      </c>
      <c r="D2606" s="5">
        <v>39504</v>
      </c>
      <c r="E2606" s="6" t="s">
        <v>73</v>
      </c>
      <c r="F2606" s="4" t="s">
        <v>74</v>
      </c>
      <c r="G2606" s="4" t="s">
        <v>74</v>
      </c>
      <c r="H2606" s="4" t="s">
        <v>75</v>
      </c>
      <c r="I2606" s="12" t="s">
        <v>93</v>
      </c>
      <c r="J2606" s="4" t="s">
        <v>110</v>
      </c>
      <c r="K2606" s="4">
        <v>12</v>
      </c>
      <c r="L2606" s="4" t="str">
        <f t="shared" si="160"/>
        <v>10-15</v>
      </c>
      <c r="M2606" s="4" t="s">
        <v>76</v>
      </c>
      <c r="N2606" s="12">
        <v>6</v>
      </c>
      <c r="O2606" s="4" t="s">
        <v>52</v>
      </c>
      <c r="P2606" s="6" t="s">
        <v>46</v>
      </c>
      <c r="S2606" s="7">
        <v>50</v>
      </c>
      <c r="AE2606" s="4">
        <f t="shared" si="161"/>
        <v>15</v>
      </c>
      <c r="AF2606" s="8">
        <f t="shared" si="162"/>
        <v>50</v>
      </c>
      <c r="AG2606" s="8">
        <v>1250.0899999999999</v>
      </c>
      <c r="AH2606" s="4">
        <f t="shared" si="163"/>
        <v>1.25</v>
      </c>
      <c r="AI2606" s="4">
        <f t="shared" si="163"/>
        <v>31.252249999999997</v>
      </c>
      <c r="AK2606" s="10">
        <f>Q2606*(0.01*(((2.5-1.82)/1.15)^3.208))+R2606*(0.01*(((7.5-1.82)/1.15)^3.208))+S2606*(0.01*(((15-1.82)/1.15)^3.208))+T2606*(0.01*(((25-1.82)/1.15)^3.208))</f>
        <v>1250.0862220669978</v>
      </c>
    </row>
    <row r="2607" spans="1:37" ht="12.75" customHeight="1">
      <c r="A2607" s="12">
        <v>199</v>
      </c>
      <c r="B2607" s="4">
        <v>10</v>
      </c>
      <c r="C2607" s="4">
        <v>2</v>
      </c>
      <c r="D2607" s="5">
        <v>39504</v>
      </c>
      <c r="E2607" s="6" t="s">
        <v>73</v>
      </c>
      <c r="F2607" s="4" t="s">
        <v>74</v>
      </c>
      <c r="G2607" s="4" t="s">
        <v>74</v>
      </c>
      <c r="H2607" s="4" t="s">
        <v>75</v>
      </c>
      <c r="I2607" s="12" t="s">
        <v>93</v>
      </c>
      <c r="J2607" s="4" t="s">
        <v>110</v>
      </c>
      <c r="K2607" s="4">
        <v>12</v>
      </c>
      <c r="L2607" s="4" t="str">
        <f t="shared" si="160"/>
        <v>10-15</v>
      </c>
      <c r="M2607" s="4" t="s">
        <v>76</v>
      </c>
      <c r="N2607" s="12">
        <v>7</v>
      </c>
      <c r="O2607" s="12" t="s">
        <v>53</v>
      </c>
      <c r="P2607" s="12" t="s">
        <v>54</v>
      </c>
      <c r="S2607" s="7">
        <v>7</v>
      </c>
      <c r="T2607" s="7">
        <v>3</v>
      </c>
      <c r="AE2607" s="4">
        <f t="shared" si="161"/>
        <v>18</v>
      </c>
      <c r="AF2607" s="8">
        <f t="shared" si="162"/>
        <v>10</v>
      </c>
      <c r="AG2607" s="8">
        <v>1161.1199999999999</v>
      </c>
      <c r="AH2607" s="4">
        <f t="shared" si="163"/>
        <v>0.25</v>
      </c>
      <c r="AI2607" s="4">
        <f t="shared" si="163"/>
        <v>29.027999999999999</v>
      </c>
      <c r="AK2607" s="10">
        <f>Q2607*(0.026*(2.5^2.87))+R2607*(0.026*(7.5^2.87))+S2607*(0.0236*((15/1.1)^2.975))+T2607*(0.0236*((25/1.1)^2.975))+U2607*(0.0236*((35/1.1)^2.975))</f>
        <v>1161.1166598670447</v>
      </c>
    </row>
    <row r="2608" spans="1:37" ht="12.75" customHeight="1">
      <c r="A2608" s="12">
        <v>199</v>
      </c>
      <c r="B2608" s="4">
        <v>10</v>
      </c>
      <c r="C2608" s="4">
        <v>2</v>
      </c>
      <c r="D2608" s="5">
        <v>39504</v>
      </c>
      <c r="E2608" s="6" t="s">
        <v>73</v>
      </c>
      <c r="F2608" s="4" t="s">
        <v>74</v>
      </c>
      <c r="G2608" s="4" t="s">
        <v>74</v>
      </c>
      <c r="H2608" s="4" t="s">
        <v>75</v>
      </c>
      <c r="I2608" s="12" t="s">
        <v>93</v>
      </c>
      <c r="J2608" s="4" t="s">
        <v>110</v>
      </c>
      <c r="K2608" s="4">
        <v>12</v>
      </c>
      <c r="L2608" s="4" t="str">
        <f t="shared" si="160"/>
        <v>10-15</v>
      </c>
      <c r="M2608" s="4" t="s">
        <v>76</v>
      </c>
      <c r="N2608" s="12">
        <v>8</v>
      </c>
      <c r="O2608" s="4" t="s">
        <v>82</v>
      </c>
      <c r="P2608" s="6" t="s">
        <v>46</v>
      </c>
      <c r="T2608" s="7">
        <v>3</v>
      </c>
      <c r="AE2608" s="4">
        <f t="shared" si="161"/>
        <v>25</v>
      </c>
      <c r="AF2608" s="8">
        <f t="shared" si="162"/>
        <v>3</v>
      </c>
      <c r="AG2608" s="8">
        <v>753.8</v>
      </c>
      <c r="AH2608" s="4">
        <f t="shared" si="163"/>
        <v>7.4999999999999997E-2</v>
      </c>
      <c r="AI2608" s="4">
        <f t="shared" si="163"/>
        <v>18.844999999999999</v>
      </c>
      <c r="AK2608" s="10">
        <f>Q2608*(0.0121*((2.5/1.09)^3.161))+R2608*(0.0121*((7.5/1.09)^3.161))+S2608*(0.0335*(15^2.772))+T2608*(0.0335*(25^2.772))+U2608*(0.0335*(35^2.772))</f>
        <v>753.79936245025829</v>
      </c>
    </row>
    <row r="2609" spans="1:37" ht="12.75" customHeight="1">
      <c r="A2609" s="12">
        <v>199</v>
      </c>
      <c r="B2609" s="4">
        <v>10</v>
      </c>
      <c r="C2609" s="4">
        <v>2</v>
      </c>
      <c r="D2609" s="5">
        <v>39504</v>
      </c>
      <c r="E2609" s="6" t="s">
        <v>73</v>
      </c>
      <c r="F2609" s="4" t="s">
        <v>74</v>
      </c>
      <c r="G2609" s="4" t="s">
        <v>74</v>
      </c>
      <c r="H2609" s="4" t="s">
        <v>75</v>
      </c>
      <c r="I2609" s="12" t="s">
        <v>93</v>
      </c>
      <c r="J2609" s="4" t="s">
        <v>110</v>
      </c>
      <c r="K2609" s="4">
        <v>12</v>
      </c>
      <c r="L2609" s="4" t="str">
        <f t="shared" si="160"/>
        <v>10-15</v>
      </c>
      <c r="M2609" s="4" t="s">
        <v>76</v>
      </c>
      <c r="N2609" s="12">
        <v>9</v>
      </c>
      <c r="O2609" s="4" t="s">
        <v>69</v>
      </c>
      <c r="P2609" s="12" t="s">
        <v>48</v>
      </c>
      <c r="S2609" s="7">
        <v>1</v>
      </c>
      <c r="AE2609" s="4">
        <f t="shared" si="161"/>
        <v>15</v>
      </c>
      <c r="AF2609" s="8">
        <f t="shared" si="162"/>
        <v>1</v>
      </c>
      <c r="AG2609" s="8">
        <v>109.47</v>
      </c>
      <c r="AH2609" s="4">
        <f t="shared" si="163"/>
        <v>2.5000000000000001E-2</v>
      </c>
      <c r="AI2609" s="4">
        <f t="shared" si="163"/>
        <v>2.7367499999999998</v>
      </c>
      <c r="AK2609" s="10">
        <f>Q2609*(0.029*(2.5^2.98))+R2609*(0.029*(7.5^2.98))+S2609*(0.0222*(15^3.14))</f>
        <v>109.46607034280856</v>
      </c>
    </row>
    <row r="2610" spans="1:37" ht="12.75" customHeight="1">
      <c r="A2610" s="12">
        <v>199</v>
      </c>
      <c r="B2610" s="4">
        <v>10</v>
      </c>
      <c r="C2610" s="4">
        <v>2</v>
      </c>
      <c r="D2610" s="5">
        <v>39504</v>
      </c>
      <c r="E2610" s="6" t="s">
        <v>73</v>
      </c>
      <c r="F2610" s="4" t="s">
        <v>74</v>
      </c>
      <c r="G2610" s="4" t="s">
        <v>74</v>
      </c>
      <c r="H2610" s="4" t="s">
        <v>75</v>
      </c>
      <c r="I2610" s="12" t="s">
        <v>93</v>
      </c>
      <c r="J2610" s="4" t="s">
        <v>110</v>
      </c>
      <c r="K2610" s="4">
        <v>12</v>
      </c>
      <c r="L2610" s="4" t="str">
        <f t="shared" si="160"/>
        <v>10-15</v>
      </c>
      <c r="M2610" s="4" t="s">
        <v>76</v>
      </c>
      <c r="N2610" s="12">
        <v>10</v>
      </c>
      <c r="O2610" s="12" t="s">
        <v>83</v>
      </c>
      <c r="P2610" s="6" t="s">
        <v>84</v>
      </c>
      <c r="R2610" s="7">
        <v>3</v>
      </c>
      <c r="AE2610" s="4">
        <f t="shared" si="161"/>
        <v>7.5</v>
      </c>
      <c r="AF2610" s="8">
        <f t="shared" si="162"/>
        <v>3</v>
      </c>
      <c r="AG2610" s="8">
        <v>36.909999999999997</v>
      </c>
      <c r="AH2610" s="4">
        <f t="shared" si="163"/>
        <v>7.4999999999999997E-2</v>
      </c>
      <c r="AI2610" s="4">
        <f t="shared" si="163"/>
        <v>0.92274999999999996</v>
      </c>
      <c r="AK2610" s="10">
        <f>Q2610*(0.0349*(2.5^2.9109))+R2610*(0.0349*(7.5^2.9109))+S2610*(0.0349*(15^2.9109))</f>
        <v>36.911569607091842</v>
      </c>
    </row>
    <row r="2611" spans="1:37" ht="12.75" customHeight="1">
      <c r="A2611" s="12">
        <v>199</v>
      </c>
      <c r="B2611" s="4">
        <v>10</v>
      </c>
      <c r="C2611" s="4">
        <v>2</v>
      </c>
      <c r="D2611" s="5">
        <v>39504</v>
      </c>
      <c r="E2611" s="6" t="s">
        <v>73</v>
      </c>
      <c r="F2611" s="4" t="s">
        <v>74</v>
      </c>
      <c r="G2611" s="4" t="s">
        <v>74</v>
      </c>
      <c r="H2611" s="4" t="s">
        <v>75</v>
      </c>
      <c r="I2611" s="12" t="s">
        <v>93</v>
      </c>
      <c r="J2611" s="4" t="s">
        <v>110</v>
      </c>
      <c r="K2611" s="4">
        <v>12</v>
      </c>
      <c r="L2611" s="4" t="str">
        <f t="shared" si="160"/>
        <v>10-15</v>
      </c>
      <c r="M2611" s="4" t="s">
        <v>76</v>
      </c>
      <c r="N2611" s="12">
        <v>11</v>
      </c>
      <c r="O2611" s="12" t="s">
        <v>68</v>
      </c>
      <c r="P2611" s="6" t="s">
        <v>46</v>
      </c>
      <c r="S2611" s="15">
        <v>2</v>
      </c>
      <c r="T2611" s="7">
        <v>1</v>
      </c>
      <c r="AE2611" s="4">
        <f t="shared" si="161"/>
        <v>18.3</v>
      </c>
      <c r="AF2611" s="8">
        <f t="shared" si="162"/>
        <v>3</v>
      </c>
      <c r="AG2611" s="8">
        <v>236.9</v>
      </c>
      <c r="AH2611" s="4">
        <f t="shared" si="163"/>
        <v>7.4999999999999997E-2</v>
      </c>
      <c r="AI2611" s="4">
        <f t="shared" si="163"/>
        <v>5.9225000000000003</v>
      </c>
      <c r="AK2611" s="10">
        <f>Q2611*(0.0208*((2.5/1.21)^3))+R2611*(0.0208*((7.5/1.21)^3))+S2611*(0.0208*((15/1.21)^3))+T2611*(0.0079*(25^3.076))+U2611*(0.0079*(35^3.076))</f>
        <v>236.90089936181013</v>
      </c>
    </row>
    <row r="2612" spans="1:37" ht="12.75" customHeight="1">
      <c r="A2612" s="12">
        <v>199</v>
      </c>
      <c r="B2612" s="4">
        <v>10</v>
      </c>
      <c r="C2612" s="4">
        <v>2</v>
      </c>
      <c r="D2612" s="5">
        <v>39504</v>
      </c>
      <c r="E2612" s="6" t="s">
        <v>73</v>
      </c>
      <c r="F2612" s="4" t="s">
        <v>74</v>
      </c>
      <c r="G2612" s="4" t="s">
        <v>74</v>
      </c>
      <c r="H2612" s="4" t="s">
        <v>75</v>
      </c>
      <c r="I2612" s="12" t="s">
        <v>93</v>
      </c>
      <c r="J2612" s="4" t="s">
        <v>110</v>
      </c>
      <c r="K2612" s="4">
        <v>12</v>
      </c>
      <c r="L2612" s="4" t="str">
        <f t="shared" si="160"/>
        <v>10-15</v>
      </c>
      <c r="M2612" s="4" t="s">
        <v>76</v>
      </c>
      <c r="N2612" s="12">
        <v>12</v>
      </c>
      <c r="O2612" s="12" t="s">
        <v>80</v>
      </c>
      <c r="P2612" s="12" t="s">
        <v>81</v>
      </c>
      <c r="S2612" s="15">
        <v>3</v>
      </c>
      <c r="AE2612" s="4">
        <f t="shared" si="161"/>
        <v>15</v>
      </c>
      <c r="AF2612" s="8">
        <f t="shared" si="162"/>
        <v>3</v>
      </c>
      <c r="AG2612" s="8">
        <v>183.28</v>
      </c>
      <c r="AH2612" s="4">
        <f t="shared" si="163"/>
        <v>7.4999999999999997E-2</v>
      </c>
      <c r="AI2612" s="4">
        <f t="shared" si="163"/>
        <v>4.5819999999999999</v>
      </c>
      <c r="AK2612" s="10">
        <f>Q2612*(0.0202*(2.5^2.9595))+R2612*(0.0202*(7.5^2.9595))+S2612*(0.0202*(15^2.9595))+T2612*(0.0202*(25^2.9595))</f>
        <v>183.27984349908598</v>
      </c>
    </row>
    <row r="2613" spans="1:37" ht="12.75" customHeight="1">
      <c r="A2613" s="12">
        <v>200</v>
      </c>
      <c r="B2613" s="4">
        <v>10</v>
      </c>
      <c r="C2613" s="4">
        <v>2</v>
      </c>
      <c r="D2613" s="5">
        <v>39504</v>
      </c>
      <c r="E2613" s="6" t="s">
        <v>73</v>
      </c>
      <c r="F2613" s="4" t="s">
        <v>74</v>
      </c>
      <c r="G2613" s="4" t="s">
        <v>74</v>
      </c>
      <c r="H2613" s="4" t="s">
        <v>75</v>
      </c>
      <c r="I2613" s="12" t="s">
        <v>151</v>
      </c>
      <c r="J2613" s="4" t="s">
        <v>110</v>
      </c>
      <c r="K2613" s="4">
        <v>5</v>
      </c>
      <c r="L2613" s="4" t="str">
        <f t="shared" si="160"/>
        <v>0-5</v>
      </c>
      <c r="M2613" s="4" t="s">
        <v>42</v>
      </c>
      <c r="N2613" s="12">
        <v>1</v>
      </c>
      <c r="O2613" s="12" t="s">
        <v>95</v>
      </c>
      <c r="P2613" s="6" t="s">
        <v>56</v>
      </c>
      <c r="T2613" s="7">
        <v>6</v>
      </c>
      <c r="AE2613" s="4">
        <f t="shared" si="161"/>
        <v>25</v>
      </c>
      <c r="AF2613" s="8">
        <f t="shared" si="162"/>
        <v>6</v>
      </c>
      <c r="AG2613" s="8">
        <v>1857.89</v>
      </c>
      <c r="AH2613" s="4">
        <f t="shared" si="163"/>
        <v>0.15</v>
      </c>
      <c r="AI2613" s="4">
        <f t="shared" si="163"/>
        <v>46.447250000000004</v>
      </c>
      <c r="AK2613" s="10">
        <f>S2613*(0.0204*(15^2.991))+T2613*(0.0204*(25^2.991))+U2613*(0.0204*(35^2.991))</f>
        <v>1857.8899425916663</v>
      </c>
    </row>
    <row r="2614" spans="1:37" s="9" customFormat="1" ht="12.75" customHeight="1">
      <c r="A2614" s="12">
        <v>200</v>
      </c>
      <c r="B2614" s="4">
        <v>10</v>
      </c>
      <c r="C2614" s="4">
        <v>2</v>
      </c>
      <c r="D2614" s="5">
        <v>39504</v>
      </c>
      <c r="E2614" s="6" t="s">
        <v>73</v>
      </c>
      <c r="F2614" s="4" t="s">
        <v>74</v>
      </c>
      <c r="G2614" s="4" t="s">
        <v>74</v>
      </c>
      <c r="H2614" s="4" t="s">
        <v>75</v>
      </c>
      <c r="I2614" s="12" t="s">
        <v>151</v>
      </c>
      <c r="J2614" s="4" t="s">
        <v>110</v>
      </c>
      <c r="K2614" s="4">
        <v>5</v>
      </c>
      <c r="L2614" s="4" t="str">
        <f t="shared" si="160"/>
        <v>0-5</v>
      </c>
      <c r="M2614" s="4" t="s">
        <v>42</v>
      </c>
      <c r="N2614" s="12">
        <v>2</v>
      </c>
      <c r="O2614" s="12" t="s">
        <v>53</v>
      </c>
      <c r="P2614" s="12" t="s">
        <v>54</v>
      </c>
      <c r="Q2614" s="7"/>
      <c r="R2614" s="7"/>
      <c r="S2614" s="15">
        <v>9</v>
      </c>
      <c r="T2614" s="7">
        <v>5</v>
      </c>
      <c r="U2614" s="7"/>
      <c r="V2614" s="7"/>
      <c r="W2614" s="7"/>
      <c r="X2614" s="7"/>
      <c r="Y2614" s="7"/>
      <c r="Z2614" s="7"/>
      <c r="AA2614" s="7"/>
      <c r="AB2614" s="7"/>
      <c r="AC2614" s="7"/>
      <c r="AD2614" s="7"/>
      <c r="AE2614" s="4">
        <f t="shared" si="161"/>
        <v>18.600000000000001</v>
      </c>
      <c r="AF2614" s="8">
        <f t="shared" si="162"/>
        <v>14</v>
      </c>
      <c r="AG2614" s="8">
        <v>1785.71</v>
      </c>
      <c r="AH2614" s="4">
        <f t="shared" si="163"/>
        <v>0.35</v>
      </c>
      <c r="AI2614" s="4">
        <f t="shared" si="163"/>
        <v>44.642749999999999</v>
      </c>
      <c r="AJ2614" s="4"/>
      <c r="AK2614" s="10">
        <f>Q2614*(0.026*(2.5^2.87))+R2614*(0.026*(7.5^2.87))+S2614*(0.0236*((15/1.1)^2.975))+T2614*(0.0236*((25/1.1)^2.975))+U2614*(0.0236*((35/1.1)^2.975))</f>
        <v>1785.7055171403849</v>
      </c>
    </row>
    <row r="2615" spans="1:37" ht="12.75" customHeight="1">
      <c r="A2615" s="12">
        <v>200</v>
      </c>
      <c r="B2615" s="4">
        <v>10</v>
      </c>
      <c r="C2615" s="4">
        <v>2</v>
      </c>
      <c r="D2615" s="5">
        <v>39504</v>
      </c>
      <c r="E2615" s="6" t="s">
        <v>73</v>
      </c>
      <c r="F2615" s="4" t="s">
        <v>74</v>
      </c>
      <c r="G2615" s="4" t="s">
        <v>74</v>
      </c>
      <c r="H2615" s="4" t="s">
        <v>75</v>
      </c>
      <c r="I2615" s="12" t="s">
        <v>151</v>
      </c>
      <c r="J2615" s="4" t="s">
        <v>110</v>
      </c>
      <c r="K2615" s="4">
        <v>5</v>
      </c>
      <c r="L2615" s="4" t="str">
        <f t="shared" si="160"/>
        <v>0-5</v>
      </c>
      <c r="M2615" s="4" t="s">
        <v>42</v>
      </c>
      <c r="N2615" s="12">
        <v>3</v>
      </c>
      <c r="O2615" s="12" t="s">
        <v>89</v>
      </c>
      <c r="P2615" s="4" t="s">
        <v>56</v>
      </c>
      <c r="S2615" s="15">
        <v>3</v>
      </c>
      <c r="AE2615" s="4">
        <f t="shared" si="161"/>
        <v>15</v>
      </c>
      <c r="AF2615" s="8">
        <f t="shared" si="162"/>
        <v>3</v>
      </c>
      <c r="AG2615" s="8">
        <v>216.02</v>
      </c>
      <c r="AH2615" s="4">
        <f t="shared" si="163"/>
        <v>7.4999999999999997E-2</v>
      </c>
      <c r="AI2615" s="4">
        <f t="shared" si="163"/>
        <v>5.4005000000000001</v>
      </c>
      <c r="AK2615" s="10">
        <f>R2615*(0.0246*(7.5^2.85))+S2615*(0.0227*((15/1.13204)^3.12))+T2615*(0.0227*((25/1.13204)^3.12))</f>
        <v>216.02455014267076</v>
      </c>
    </row>
    <row r="2616" spans="1:37" ht="12.75" customHeight="1">
      <c r="A2616" s="12">
        <v>200</v>
      </c>
      <c r="B2616" s="4">
        <v>10</v>
      </c>
      <c r="C2616" s="4">
        <v>2</v>
      </c>
      <c r="D2616" s="5">
        <v>39504</v>
      </c>
      <c r="E2616" s="6" t="s">
        <v>73</v>
      </c>
      <c r="F2616" s="4" t="s">
        <v>74</v>
      </c>
      <c r="G2616" s="4" t="s">
        <v>74</v>
      </c>
      <c r="H2616" s="4" t="s">
        <v>75</v>
      </c>
      <c r="I2616" s="12" t="s">
        <v>151</v>
      </c>
      <c r="J2616" s="4" t="s">
        <v>110</v>
      </c>
      <c r="K2616" s="4">
        <v>5</v>
      </c>
      <c r="L2616" s="4" t="str">
        <f t="shared" si="160"/>
        <v>0-5</v>
      </c>
      <c r="M2616" s="4" t="s">
        <v>42</v>
      </c>
      <c r="N2616" s="12">
        <v>4</v>
      </c>
      <c r="O2616" s="12" t="s">
        <v>101</v>
      </c>
      <c r="P2616" s="12" t="s">
        <v>46</v>
      </c>
      <c r="T2616" s="15">
        <v>1</v>
      </c>
      <c r="AE2616" s="4">
        <f t="shared" si="161"/>
        <v>25</v>
      </c>
      <c r="AF2616" s="8">
        <f t="shared" si="162"/>
        <v>1</v>
      </c>
      <c r="AG2616" s="8">
        <v>281.55</v>
      </c>
      <c r="AH2616" s="4">
        <f t="shared" si="163"/>
        <v>2.5000000000000001E-2</v>
      </c>
      <c r="AI2616" s="4">
        <f t="shared" si="163"/>
        <v>7.0387500000000003</v>
      </c>
      <c r="AK2616" s="10">
        <f>Q2616*(0.0148*((2.5/1.11359)^3.167))+R2616*(0.0148*((7.5/1.11359)^3.167))+S2616*(0.0148*((15/1.11359)^3.167))+T2616*(0.0148*((25/1.11359)^3.167))+U2616*(0.0148*((35/1.11359)^3.167))</f>
        <v>281.55200669977285</v>
      </c>
    </row>
    <row r="2617" spans="1:37" ht="12.75" customHeight="1">
      <c r="A2617" s="12">
        <v>200</v>
      </c>
      <c r="B2617" s="4">
        <v>10</v>
      </c>
      <c r="C2617" s="4">
        <v>2</v>
      </c>
      <c r="D2617" s="5">
        <v>39504</v>
      </c>
      <c r="E2617" s="6" t="s">
        <v>73</v>
      </c>
      <c r="F2617" s="4" t="s">
        <v>74</v>
      </c>
      <c r="G2617" s="4" t="s">
        <v>74</v>
      </c>
      <c r="H2617" s="4" t="s">
        <v>75</v>
      </c>
      <c r="I2617" s="12" t="s">
        <v>151</v>
      </c>
      <c r="J2617" s="4" t="s">
        <v>110</v>
      </c>
      <c r="K2617" s="4">
        <v>5</v>
      </c>
      <c r="L2617" s="4" t="str">
        <f t="shared" si="160"/>
        <v>0-5</v>
      </c>
      <c r="M2617" s="4" t="s">
        <v>42</v>
      </c>
      <c r="N2617" s="12">
        <v>5</v>
      </c>
      <c r="O2617" s="12" t="s">
        <v>59</v>
      </c>
      <c r="P2617" s="6" t="s">
        <v>46</v>
      </c>
      <c r="S2617" s="15">
        <v>2</v>
      </c>
      <c r="AE2617" s="4">
        <f t="shared" si="161"/>
        <v>15</v>
      </c>
      <c r="AF2617" s="8">
        <f t="shared" si="162"/>
        <v>2</v>
      </c>
      <c r="AG2617" s="8">
        <v>75.88</v>
      </c>
      <c r="AH2617" s="4">
        <f t="shared" si="163"/>
        <v>0.05</v>
      </c>
      <c r="AI2617" s="4">
        <f t="shared" si="163"/>
        <v>1.8969999999999998</v>
      </c>
      <c r="AK2617" s="10">
        <f>Q2617*(0.0093*(2.5^3.07))+R2617*(0.0093*(7.5^3.07))+S2617*(0.0093*(15^3.07))+T2617*(0.0126*(25^3.0673))</f>
        <v>75.877516795849473</v>
      </c>
    </row>
    <row r="2618" spans="1:37" s="13" customFormat="1" ht="12.75" customHeight="1">
      <c r="A2618" s="12">
        <v>200</v>
      </c>
      <c r="B2618" s="4">
        <v>10</v>
      </c>
      <c r="C2618" s="4">
        <v>2</v>
      </c>
      <c r="D2618" s="5">
        <v>39504</v>
      </c>
      <c r="E2618" s="6" t="s">
        <v>73</v>
      </c>
      <c r="F2618" s="4" t="s">
        <v>74</v>
      </c>
      <c r="G2618" s="4" t="s">
        <v>74</v>
      </c>
      <c r="H2618" s="4" t="s">
        <v>75</v>
      </c>
      <c r="I2618" s="12" t="s">
        <v>151</v>
      </c>
      <c r="J2618" s="4" t="s">
        <v>110</v>
      </c>
      <c r="K2618" s="4">
        <v>5</v>
      </c>
      <c r="L2618" s="4" t="str">
        <f t="shared" si="160"/>
        <v>0-5</v>
      </c>
      <c r="M2618" s="4" t="s">
        <v>42</v>
      </c>
      <c r="N2618" s="12">
        <v>6</v>
      </c>
      <c r="O2618" s="12" t="s">
        <v>134</v>
      </c>
      <c r="P2618" s="12" t="s">
        <v>56</v>
      </c>
      <c r="Q2618" s="7"/>
      <c r="R2618" s="7"/>
      <c r="S2618" s="15">
        <v>1</v>
      </c>
      <c r="T2618" s="7"/>
      <c r="U2618" s="7"/>
      <c r="V2618" s="7"/>
      <c r="W2618" s="7"/>
      <c r="X2618" s="7"/>
      <c r="Y2618" s="7"/>
      <c r="Z2618" s="7"/>
      <c r="AA2618" s="7"/>
      <c r="AB2618" s="7"/>
      <c r="AC2618" s="7"/>
      <c r="AD2618" s="7"/>
      <c r="AE2618" s="4">
        <f t="shared" si="161"/>
        <v>15</v>
      </c>
      <c r="AF2618" s="8">
        <f t="shared" si="162"/>
        <v>1</v>
      </c>
      <c r="AG2618" s="8">
        <v>70.59</v>
      </c>
      <c r="AH2618" s="4">
        <f t="shared" si="163"/>
        <v>2.5000000000000001E-2</v>
      </c>
      <c r="AI2618" s="4">
        <f t="shared" si="163"/>
        <v>1.76475</v>
      </c>
      <c r="AJ2618" s="4"/>
      <c r="AK2618" s="10">
        <f>R2618*(0.0683*(7.5^2.563))+S2618*(0.0683*(15^2.563))+T2618*(0.0683*(25^2.563))</f>
        <v>70.589905523267788</v>
      </c>
    </row>
    <row r="2619" spans="1:37" s="9" customFormat="1" ht="12.75" customHeight="1">
      <c r="A2619" s="12">
        <v>200</v>
      </c>
      <c r="B2619" s="4">
        <v>10</v>
      </c>
      <c r="C2619" s="4">
        <v>2</v>
      </c>
      <c r="D2619" s="5">
        <v>39504</v>
      </c>
      <c r="E2619" s="6" t="s">
        <v>73</v>
      </c>
      <c r="F2619" s="4" t="s">
        <v>74</v>
      </c>
      <c r="G2619" s="4" t="s">
        <v>74</v>
      </c>
      <c r="H2619" s="4" t="s">
        <v>75</v>
      </c>
      <c r="I2619" s="12" t="s">
        <v>151</v>
      </c>
      <c r="J2619" s="4" t="s">
        <v>110</v>
      </c>
      <c r="K2619" s="4">
        <v>5</v>
      </c>
      <c r="L2619" s="4" t="str">
        <f t="shared" si="160"/>
        <v>0-5</v>
      </c>
      <c r="M2619" s="4" t="s">
        <v>42</v>
      </c>
      <c r="N2619" s="12">
        <v>7</v>
      </c>
      <c r="O2619" s="12" t="s">
        <v>58</v>
      </c>
      <c r="P2619" s="12" t="s">
        <v>46</v>
      </c>
      <c r="Q2619" s="7"/>
      <c r="R2619" s="7"/>
      <c r="S2619" s="7"/>
      <c r="T2619" s="7">
        <v>1</v>
      </c>
      <c r="U2619" s="7"/>
      <c r="V2619" s="7"/>
      <c r="W2619" s="7"/>
      <c r="X2619" s="7"/>
      <c r="Y2619" s="7"/>
      <c r="Z2619" s="7"/>
      <c r="AA2619" s="7"/>
      <c r="AB2619" s="7"/>
      <c r="AC2619" s="7"/>
      <c r="AD2619" s="7"/>
      <c r="AE2619" s="4">
        <f t="shared" si="161"/>
        <v>25</v>
      </c>
      <c r="AF2619" s="8">
        <f t="shared" si="162"/>
        <v>1</v>
      </c>
      <c r="AG2619" s="8">
        <v>211.39</v>
      </c>
      <c r="AH2619" s="4">
        <f t="shared" si="163"/>
        <v>2.5000000000000001E-2</v>
      </c>
      <c r="AI2619" s="4">
        <f t="shared" si="163"/>
        <v>5.2847499999999998</v>
      </c>
      <c r="AJ2619" s="4"/>
      <c r="AK2619" s="10">
        <f>Q2619*(0.0145*((2.5/1.08175)^3.053))+R2619*(0.0145*((7.5/1.08175)^3.053))+S2619*(0.0145*((15/1.08175)^3.053))+T2619*(0.0145*((25/1.08175)^3.053))+U2619*(0.0145*((35/1.08175)^3.053))+V2619*(0.0145*((45/1.08175)^3.053))+W2619*(0.0145*((55/1.08175)^3.053))</f>
        <v>211.39242031612073</v>
      </c>
    </row>
    <row r="2620" spans="1:37" s="9" customFormat="1" ht="12.75" customHeight="1">
      <c r="A2620" s="12">
        <v>200</v>
      </c>
      <c r="B2620" s="4">
        <v>10</v>
      </c>
      <c r="C2620" s="4">
        <v>2</v>
      </c>
      <c r="D2620" s="5">
        <v>39504</v>
      </c>
      <c r="E2620" s="6" t="s">
        <v>73</v>
      </c>
      <c r="F2620" s="4" t="s">
        <v>74</v>
      </c>
      <c r="G2620" s="4" t="s">
        <v>74</v>
      </c>
      <c r="H2620" s="4" t="s">
        <v>75</v>
      </c>
      <c r="I2620" s="12" t="s">
        <v>151</v>
      </c>
      <c r="J2620" s="4" t="s">
        <v>110</v>
      </c>
      <c r="K2620" s="4">
        <v>5</v>
      </c>
      <c r="L2620" s="4" t="str">
        <f t="shared" si="160"/>
        <v>0-5</v>
      </c>
      <c r="M2620" s="4" t="s">
        <v>42</v>
      </c>
      <c r="N2620" s="12">
        <v>8</v>
      </c>
      <c r="O2620" s="4" t="s">
        <v>52</v>
      </c>
      <c r="P2620" s="6" t="s">
        <v>46</v>
      </c>
      <c r="Q2620" s="7"/>
      <c r="R2620" s="7"/>
      <c r="S2620" s="15">
        <v>15</v>
      </c>
      <c r="T2620" s="7"/>
      <c r="U2620" s="7"/>
      <c r="V2620" s="7"/>
      <c r="W2620" s="7"/>
      <c r="X2620" s="7"/>
      <c r="Y2620" s="7"/>
      <c r="Z2620" s="7"/>
      <c r="AA2620" s="7"/>
      <c r="AB2620" s="7"/>
      <c r="AC2620" s="7"/>
      <c r="AD2620" s="7"/>
      <c r="AE2620" s="4">
        <f t="shared" si="161"/>
        <v>15</v>
      </c>
      <c r="AF2620" s="8">
        <f t="shared" si="162"/>
        <v>15</v>
      </c>
      <c r="AG2620" s="8">
        <v>375.03</v>
      </c>
      <c r="AH2620" s="4">
        <f t="shared" si="163"/>
        <v>0.375</v>
      </c>
      <c r="AI2620" s="4">
        <f t="shared" si="163"/>
        <v>9.37575</v>
      </c>
      <c r="AJ2620" s="4"/>
      <c r="AK2620" s="10">
        <f>Q2620*(0.01*(((2.5-1.82)/1.15)^3.208))+R2620*(0.01*(((7.5-1.82)/1.15)^3.208))+S2620*(0.01*(((15-1.82)/1.15)^3.208))+T2620*(0.01*(((25-1.82)/1.15)^3.208))</f>
        <v>375.02586662009935</v>
      </c>
    </row>
    <row r="2621" spans="1:37" s="13" customFormat="1" ht="12.75" customHeight="1">
      <c r="A2621" s="12">
        <v>200</v>
      </c>
      <c r="B2621" s="4">
        <v>10</v>
      </c>
      <c r="C2621" s="4">
        <v>2</v>
      </c>
      <c r="D2621" s="5">
        <v>39504</v>
      </c>
      <c r="E2621" s="6" t="s">
        <v>73</v>
      </c>
      <c r="F2621" s="4" t="s">
        <v>74</v>
      </c>
      <c r="G2621" s="4" t="s">
        <v>74</v>
      </c>
      <c r="H2621" s="4" t="s">
        <v>75</v>
      </c>
      <c r="I2621" s="12" t="s">
        <v>151</v>
      </c>
      <c r="J2621" s="4" t="s">
        <v>110</v>
      </c>
      <c r="K2621" s="4">
        <v>5</v>
      </c>
      <c r="L2621" s="4" t="str">
        <f t="shared" si="160"/>
        <v>0-5</v>
      </c>
      <c r="M2621" s="4" t="s">
        <v>42</v>
      </c>
      <c r="N2621" s="12">
        <v>9</v>
      </c>
      <c r="O2621" s="12" t="s">
        <v>55</v>
      </c>
      <c r="P2621" s="6" t="s">
        <v>56</v>
      </c>
      <c r="Q2621" s="7">
        <v>1</v>
      </c>
      <c r="R2621" s="7"/>
      <c r="S2621" s="7"/>
      <c r="T2621" s="7"/>
      <c r="U2621" s="7"/>
      <c r="V2621" s="7"/>
      <c r="W2621" s="7"/>
      <c r="X2621" s="7"/>
      <c r="Y2621" s="7"/>
      <c r="Z2621" s="7"/>
      <c r="AA2621" s="7"/>
      <c r="AB2621" s="7"/>
      <c r="AC2621" s="7"/>
      <c r="AD2621" s="7"/>
      <c r="AE2621" s="4">
        <f t="shared" si="161"/>
        <v>2.5</v>
      </c>
      <c r="AF2621" s="8">
        <f t="shared" si="162"/>
        <v>1</v>
      </c>
      <c r="AG2621" s="8">
        <v>0.17</v>
      </c>
      <c r="AH2621" s="4">
        <f t="shared" si="163"/>
        <v>2.5000000000000001E-2</v>
      </c>
      <c r="AI2621" s="4">
        <f t="shared" si="163"/>
        <v>4.2500000000000003E-3</v>
      </c>
      <c r="AJ2621" s="4"/>
      <c r="AK2621" s="10">
        <f>Q2621*(0.0109*(2.5^3.0249))+R2621*(0.0109*(7.5^3.0249))</f>
        <v>0.17424295598865394</v>
      </c>
    </row>
    <row r="2622" spans="1:37" ht="12.75" customHeight="1">
      <c r="A2622" s="12">
        <v>200</v>
      </c>
      <c r="B2622" s="4">
        <v>10</v>
      </c>
      <c r="C2622" s="4">
        <v>2</v>
      </c>
      <c r="D2622" s="5">
        <v>39504</v>
      </c>
      <c r="E2622" s="6" t="s">
        <v>73</v>
      </c>
      <c r="F2622" s="4" t="s">
        <v>74</v>
      </c>
      <c r="G2622" s="4" t="s">
        <v>74</v>
      </c>
      <c r="H2622" s="4" t="s">
        <v>75</v>
      </c>
      <c r="I2622" s="12" t="s">
        <v>151</v>
      </c>
      <c r="J2622" s="4" t="s">
        <v>110</v>
      </c>
      <c r="K2622" s="4">
        <v>5</v>
      </c>
      <c r="L2622" s="4" t="str">
        <f t="shared" si="160"/>
        <v>0-5</v>
      </c>
      <c r="M2622" s="4" t="s">
        <v>42</v>
      </c>
      <c r="N2622" s="12">
        <v>10</v>
      </c>
      <c r="O2622" s="12" t="s">
        <v>186</v>
      </c>
      <c r="P2622" s="6" t="s">
        <v>56</v>
      </c>
      <c r="Q2622" s="7">
        <v>1</v>
      </c>
      <c r="AE2622" s="4">
        <f t="shared" si="161"/>
        <v>2.5</v>
      </c>
      <c r="AF2622" s="8">
        <f t="shared" si="162"/>
        <v>1</v>
      </c>
      <c r="AG2622" s="8">
        <v>0.17</v>
      </c>
      <c r="AH2622" s="4">
        <f t="shared" si="163"/>
        <v>2.5000000000000001E-2</v>
      </c>
      <c r="AI2622" s="4">
        <f t="shared" si="163"/>
        <v>4.2500000000000003E-3</v>
      </c>
      <c r="AJ2622" s="13"/>
      <c r="AK2622" s="10">
        <f>Q2622*(0.0109*(2.5^3.0249))+R2622*(0.0109*(7.5^3.0249))</f>
        <v>0.17424295598865394</v>
      </c>
    </row>
    <row r="2623" spans="1:37" ht="12.75" customHeight="1">
      <c r="A2623" s="12">
        <v>201</v>
      </c>
      <c r="B2623" s="4">
        <v>10</v>
      </c>
      <c r="C2623" s="4">
        <v>2</v>
      </c>
      <c r="D2623" s="5">
        <v>39504</v>
      </c>
      <c r="E2623" s="6" t="s">
        <v>73</v>
      </c>
      <c r="F2623" s="4" t="s">
        <v>74</v>
      </c>
      <c r="G2623" s="4" t="s">
        <v>74</v>
      </c>
      <c r="H2623" s="4" t="s">
        <v>75</v>
      </c>
      <c r="I2623" s="12" t="s">
        <v>151</v>
      </c>
      <c r="J2623" s="4" t="s">
        <v>110</v>
      </c>
      <c r="K2623" s="4">
        <v>5</v>
      </c>
      <c r="L2623" s="4" t="str">
        <f t="shared" si="160"/>
        <v>0-5</v>
      </c>
      <c r="M2623" s="4" t="s">
        <v>42</v>
      </c>
      <c r="N2623" s="12">
        <v>1</v>
      </c>
      <c r="O2623" s="12" t="s">
        <v>101</v>
      </c>
      <c r="P2623" s="12" t="s">
        <v>46</v>
      </c>
      <c r="T2623" s="7">
        <v>1</v>
      </c>
      <c r="AE2623" s="4">
        <f t="shared" si="161"/>
        <v>25</v>
      </c>
      <c r="AF2623" s="8">
        <f t="shared" si="162"/>
        <v>1</v>
      </c>
      <c r="AG2623" s="8">
        <v>281.55</v>
      </c>
      <c r="AH2623" s="4">
        <f t="shared" si="163"/>
        <v>2.5000000000000001E-2</v>
      </c>
      <c r="AI2623" s="4">
        <f t="shared" si="163"/>
        <v>7.0387500000000003</v>
      </c>
      <c r="AK2623" s="10">
        <f>Q2623*(0.0148*((2.5/1.11359)^3.167))+R2623*(0.0148*((7.5/1.11359)^3.167))+S2623*(0.0148*((15/1.11359)^3.167))+T2623*(0.0148*((25/1.11359)^3.167))+U2623*(0.0148*((35/1.11359)^3.167))</f>
        <v>281.55200669977285</v>
      </c>
    </row>
    <row r="2624" spans="1:37" ht="12.75" customHeight="1">
      <c r="A2624" s="12">
        <v>201</v>
      </c>
      <c r="B2624" s="4">
        <v>10</v>
      </c>
      <c r="C2624" s="4">
        <v>2</v>
      </c>
      <c r="D2624" s="5">
        <v>39504</v>
      </c>
      <c r="E2624" s="6" t="s">
        <v>73</v>
      </c>
      <c r="F2624" s="4" t="s">
        <v>74</v>
      </c>
      <c r="G2624" s="4" t="s">
        <v>74</v>
      </c>
      <c r="H2624" s="4" t="s">
        <v>75</v>
      </c>
      <c r="I2624" s="12" t="s">
        <v>151</v>
      </c>
      <c r="J2624" s="4" t="s">
        <v>110</v>
      </c>
      <c r="K2624" s="4">
        <v>5</v>
      </c>
      <c r="L2624" s="4" t="str">
        <f t="shared" si="160"/>
        <v>0-5</v>
      </c>
      <c r="M2624" s="4" t="s">
        <v>42</v>
      </c>
      <c r="N2624" s="12">
        <v>2</v>
      </c>
      <c r="O2624" s="12" t="s">
        <v>53</v>
      </c>
      <c r="P2624" s="12" t="s">
        <v>54</v>
      </c>
      <c r="S2624" s="7">
        <v>3</v>
      </c>
      <c r="T2624" s="7">
        <v>14</v>
      </c>
      <c r="AE2624" s="4">
        <f t="shared" si="161"/>
        <v>23.2</v>
      </c>
      <c r="AF2624" s="8">
        <f t="shared" si="162"/>
        <v>17</v>
      </c>
      <c r="AG2624" s="8">
        <v>3755.48</v>
      </c>
      <c r="AH2624" s="4">
        <f t="shared" si="163"/>
        <v>0.42499999999999999</v>
      </c>
      <c r="AI2624" s="4">
        <f t="shared" si="163"/>
        <v>93.887</v>
      </c>
      <c r="AK2624" s="10">
        <f>Q2624*(0.026*(2.5^2.87))+R2624*(0.026*(7.5^2.87))+S2624*(0.0236*((15/1.1)^2.975))+T2624*(0.0236*((25/1.1)^2.975))+U2624*(0.0236*((35/1.1)^2.975))</f>
        <v>3755.4802225315366</v>
      </c>
    </row>
    <row r="2625" spans="1:37" ht="12.75" customHeight="1">
      <c r="A2625" s="12">
        <v>201</v>
      </c>
      <c r="B2625" s="4">
        <v>10</v>
      </c>
      <c r="C2625" s="4">
        <v>2</v>
      </c>
      <c r="D2625" s="5">
        <v>39504</v>
      </c>
      <c r="E2625" s="6" t="s">
        <v>73</v>
      </c>
      <c r="F2625" s="4" t="s">
        <v>74</v>
      </c>
      <c r="G2625" s="4" t="s">
        <v>74</v>
      </c>
      <c r="H2625" s="4" t="s">
        <v>75</v>
      </c>
      <c r="I2625" s="12" t="s">
        <v>151</v>
      </c>
      <c r="J2625" s="4" t="s">
        <v>110</v>
      </c>
      <c r="K2625" s="4">
        <v>5</v>
      </c>
      <c r="L2625" s="4" t="str">
        <f t="shared" si="160"/>
        <v>0-5</v>
      </c>
      <c r="M2625" s="4" t="s">
        <v>42</v>
      </c>
      <c r="N2625" s="12">
        <v>3</v>
      </c>
      <c r="O2625" s="12" t="s">
        <v>95</v>
      </c>
      <c r="P2625" s="6" t="s">
        <v>56</v>
      </c>
      <c r="T2625" s="7">
        <v>4</v>
      </c>
      <c r="U2625" s="7">
        <v>1</v>
      </c>
      <c r="AE2625" s="4">
        <f t="shared" si="161"/>
        <v>27</v>
      </c>
      <c r="AF2625" s="8">
        <f t="shared" si="162"/>
        <v>5</v>
      </c>
      <c r="AG2625" s="8">
        <v>2085.6999999999998</v>
      </c>
      <c r="AH2625" s="4">
        <f t="shared" si="163"/>
        <v>0.125</v>
      </c>
      <c r="AI2625" s="4">
        <f t="shared" si="163"/>
        <v>52.142499999999998</v>
      </c>
      <c r="AK2625" s="10">
        <f>S2625*(0.0204*(15^2.991))+T2625*(0.0204*(25^2.991))+U2625*(0.0204*(35^2.991))</f>
        <v>2085.6991590001658</v>
      </c>
    </row>
    <row r="2626" spans="1:37" ht="12.75" customHeight="1">
      <c r="A2626" s="12">
        <v>201</v>
      </c>
      <c r="B2626" s="4">
        <v>10</v>
      </c>
      <c r="C2626" s="4">
        <v>2</v>
      </c>
      <c r="D2626" s="5">
        <v>39504</v>
      </c>
      <c r="E2626" s="6" t="s">
        <v>73</v>
      </c>
      <c r="F2626" s="4" t="s">
        <v>74</v>
      </c>
      <c r="G2626" s="4" t="s">
        <v>74</v>
      </c>
      <c r="H2626" s="4" t="s">
        <v>75</v>
      </c>
      <c r="I2626" s="12" t="s">
        <v>151</v>
      </c>
      <c r="J2626" s="4" t="s">
        <v>110</v>
      </c>
      <c r="K2626" s="4">
        <v>5</v>
      </c>
      <c r="L2626" s="4" t="str">
        <f t="shared" ref="L2626:L2689" si="164">IF(K2626&lt;=5,"0-5",IF(K2626&lt;=10,"5-10",IF(K2626&lt;=15,"10-15",IF(K2626&lt;=20,"15-20",IF(K2626&lt;=25,"20-25",IF(K2626&lt;=30,"25-30",IF(K2626&lt;=35,"30-35","35-40")))))))</f>
        <v>0-5</v>
      </c>
      <c r="M2626" s="4" t="s">
        <v>42</v>
      </c>
      <c r="N2626" s="12">
        <v>4</v>
      </c>
      <c r="O2626" s="4" t="s">
        <v>60</v>
      </c>
      <c r="P2626" s="12" t="s">
        <v>48</v>
      </c>
      <c r="R2626" s="7">
        <v>2</v>
      </c>
      <c r="S2626" s="7">
        <v>1</v>
      </c>
      <c r="AE2626" s="4">
        <f t="shared" ref="AE2626:AE2689" si="165">ROUND(((Q2626*2.5)+(R2626*7.5)+(S2626*15)+(T2626*25)+(U2626*35)+(V2626*45)+(W2626*55)+(X2626*65)+(Y2626*75)+(Z2626*85)+(AA2626*95)+(AB2626*105)+(AC2626*115)+(AD2626*195))/(SUM(Q2626:AD2626)),1)</f>
        <v>10</v>
      </c>
      <c r="AF2626" s="8">
        <f t="shared" ref="AF2626:AF2689" si="166">SUM(Q2626:AD2626)</f>
        <v>3</v>
      </c>
      <c r="AG2626" s="8">
        <v>67.23</v>
      </c>
      <c r="AH2626" s="4">
        <f t="shared" ref="AH2626:AI2689" si="167">AF2626/40</f>
        <v>7.4999999999999997E-2</v>
      </c>
      <c r="AI2626" s="4">
        <f t="shared" si="167"/>
        <v>1.6807500000000002</v>
      </c>
      <c r="AK2626" s="10">
        <f>Q2626*(0.0197*(2.5^2.9174))+R2626*(0.0197*(7.5^2.9174))+S2626*(0.0197*(15^2.9174))</f>
        <v>67.234640794196267</v>
      </c>
    </row>
    <row r="2627" spans="1:37" ht="12.75" customHeight="1">
      <c r="A2627" s="12">
        <v>201</v>
      </c>
      <c r="B2627" s="12">
        <v>10</v>
      </c>
      <c r="C2627" s="12">
        <v>2</v>
      </c>
      <c r="D2627" s="14">
        <v>39504</v>
      </c>
      <c r="E2627" s="6" t="s">
        <v>73</v>
      </c>
      <c r="F2627" s="12" t="s">
        <v>74</v>
      </c>
      <c r="G2627" s="12" t="s">
        <v>74</v>
      </c>
      <c r="H2627" s="12" t="s">
        <v>75</v>
      </c>
      <c r="I2627" s="12" t="s">
        <v>151</v>
      </c>
      <c r="J2627" s="12" t="s">
        <v>110</v>
      </c>
      <c r="K2627" s="12">
        <v>5</v>
      </c>
      <c r="L2627" s="12" t="str">
        <f t="shared" si="164"/>
        <v>0-5</v>
      </c>
      <c r="M2627" s="12" t="s">
        <v>42</v>
      </c>
      <c r="N2627" s="12">
        <v>5</v>
      </c>
      <c r="O2627" s="12" t="s">
        <v>117</v>
      </c>
      <c r="P2627" s="6" t="s">
        <v>46</v>
      </c>
      <c r="Q2627" s="15">
        <v>1</v>
      </c>
      <c r="R2627" s="15"/>
      <c r="S2627" s="15"/>
      <c r="T2627" s="15"/>
      <c r="U2627" s="15"/>
      <c r="V2627" s="15"/>
      <c r="W2627" s="15"/>
      <c r="X2627" s="15"/>
      <c r="Y2627" s="15"/>
      <c r="Z2627" s="15"/>
      <c r="AA2627" s="15"/>
      <c r="AB2627" s="15"/>
      <c r="AC2627" s="15"/>
      <c r="AD2627" s="15"/>
      <c r="AE2627" s="12">
        <f t="shared" si="165"/>
        <v>2.5</v>
      </c>
      <c r="AF2627" s="16">
        <f t="shared" si="166"/>
        <v>1</v>
      </c>
      <c r="AG2627" s="16">
        <v>0.18</v>
      </c>
      <c r="AH2627" s="12">
        <f t="shared" si="167"/>
        <v>2.5000000000000001E-2</v>
      </c>
      <c r="AI2627" s="4">
        <f t="shared" si="167"/>
        <v>4.4999999999999997E-3</v>
      </c>
      <c r="AJ2627" s="12"/>
      <c r="AK2627" s="10">
        <f>Q2627*(0.0122*(2.5^2.95))+R2627*(0.0122*(7.5^2.95))</f>
        <v>0.18208864169091182</v>
      </c>
    </row>
    <row r="2628" spans="1:37" ht="12.75" customHeight="1">
      <c r="A2628" s="12">
        <v>201</v>
      </c>
      <c r="B2628" s="4">
        <v>10</v>
      </c>
      <c r="C2628" s="4">
        <v>2</v>
      </c>
      <c r="D2628" s="5">
        <v>39504</v>
      </c>
      <c r="E2628" s="6" t="s">
        <v>73</v>
      </c>
      <c r="F2628" s="4" t="s">
        <v>74</v>
      </c>
      <c r="G2628" s="4" t="s">
        <v>74</v>
      </c>
      <c r="H2628" s="4" t="s">
        <v>75</v>
      </c>
      <c r="I2628" s="12" t="s">
        <v>151</v>
      </c>
      <c r="J2628" s="4" t="s">
        <v>110</v>
      </c>
      <c r="K2628" s="4">
        <v>5</v>
      </c>
      <c r="L2628" s="4" t="str">
        <f t="shared" si="164"/>
        <v>0-5</v>
      </c>
      <c r="M2628" s="4" t="s">
        <v>42</v>
      </c>
      <c r="N2628" s="12">
        <v>6</v>
      </c>
      <c r="O2628" s="12" t="s">
        <v>55</v>
      </c>
      <c r="P2628" s="6" t="s">
        <v>56</v>
      </c>
      <c r="Q2628" s="7">
        <v>1</v>
      </c>
      <c r="AE2628" s="4">
        <f t="shared" si="165"/>
        <v>2.5</v>
      </c>
      <c r="AF2628" s="8">
        <f t="shared" si="166"/>
        <v>1</v>
      </c>
      <c r="AG2628" s="8">
        <v>0.17</v>
      </c>
      <c r="AH2628" s="4">
        <f t="shared" si="167"/>
        <v>2.5000000000000001E-2</v>
      </c>
      <c r="AI2628" s="4">
        <f t="shared" si="167"/>
        <v>4.2500000000000003E-3</v>
      </c>
      <c r="AJ2628" s="13"/>
      <c r="AK2628" s="10">
        <f>Q2628*(0.0109*(2.5^3.0249))+R2628*(0.0109*(7.5^3.0249))</f>
        <v>0.17424295598865394</v>
      </c>
    </row>
    <row r="2629" spans="1:37" ht="12.75" customHeight="1">
      <c r="A2629" s="12">
        <v>202</v>
      </c>
      <c r="B2629" s="4">
        <v>10</v>
      </c>
      <c r="C2629" s="4">
        <v>2</v>
      </c>
      <c r="D2629" s="5">
        <v>39504</v>
      </c>
      <c r="E2629" s="6" t="s">
        <v>73</v>
      </c>
      <c r="F2629" s="4" t="s">
        <v>74</v>
      </c>
      <c r="G2629" s="4" t="s">
        <v>74</v>
      </c>
      <c r="H2629" s="4" t="s">
        <v>75</v>
      </c>
      <c r="I2629" s="12" t="s">
        <v>151</v>
      </c>
      <c r="J2629" s="4" t="s">
        <v>110</v>
      </c>
      <c r="K2629" s="4">
        <v>7</v>
      </c>
      <c r="L2629" s="4" t="str">
        <f t="shared" si="164"/>
        <v>5-10</v>
      </c>
      <c r="M2629" s="4" t="s">
        <v>76</v>
      </c>
      <c r="N2629" s="12">
        <v>1</v>
      </c>
      <c r="O2629" s="12" t="s">
        <v>59</v>
      </c>
      <c r="P2629" s="6" t="s">
        <v>46</v>
      </c>
      <c r="S2629" s="7">
        <v>1</v>
      </c>
      <c r="AE2629" s="4">
        <f t="shared" si="165"/>
        <v>15</v>
      </c>
      <c r="AF2629" s="8">
        <f t="shared" si="166"/>
        <v>1</v>
      </c>
      <c r="AG2629" s="8">
        <v>37.94</v>
      </c>
      <c r="AH2629" s="4">
        <f t="shared" si="167"/>
        <v>2.5000000000000001E-2</v>
      </c>
      <c r="AI2629" s="4">
        <f t="shared" si="167"/>
        <v>0.9484999999999999</v>
      </c>
      <c r="AK2629" s="10">
        <f>Q2629*(0.0093*(2.5^3.07))+R2629*(0.0093*(7.5^3.07))+S2629*(0.0093*(15^3.07))+T2629*(0.0126*(25^3.0673))</f>
        <v>37.938758397924737</v>
      </c>
    </row>
    <row r="2630" spans="1:37" s="13" customFormat="1" ht="12.75" customHeight="1">
      <c r="A2630" s="12">
        <v>202</v>
      </c>
      <c r="B2630" s="4">
        <v>10</v>
      </c>
      <c r="C2630" s="4">
        <v>2</v>
      </c>
      <c r="D2630" s="5">
        <v>39504</v>
      </c>
      <c r="E2630" s="6" t="s">
        <v>73</v>
      </c>
      <c r="F2630" s="4" t="s">
        <v>74</v>
      </c>
      <c r="G2630" s="4" t="s">
        <v>74</v>
      </c>
      <c r="H2630" s="4" t="s">
        <v>75</v>
      </c>
      <c r="I2630" s="12" t="s">
        <v>151</v>
      </c>
      <c r="J2630" s="4" t="s">
        <v>110</v>
      </c>
      <c r="K2630" s="4">
        <v>7</v>
      </c>
      <c r="L2630" s="4" t="str">
        <f t="shared" si="164"/>
        <v>5-10</v>
      </c>
      <c r="M2630" s="4" t="s">
        <v>76</v>
      </c>
      <c r="N2630" s="12">
        <v>2</v>
      </c>
      <c r="O2630" s="12" t="s">
        <v>53</v>
      </c>
      <c r="P2630" s="12" t="s">
        <v>54</v>
      </c>
      <c r="Q2630" s="7"/>
      <c r="R2630" s="7"/>
      <c r="S2630" s="7">
        <v>3</v>
      </c>
      <c r="T2630" s="7">
        <v>7</v>
      </c>
      <c r="U2630" s="7"/>
      <c r="V2630" s="7"/>
      <c r="W2630" s="7"/>
      <c r="X2630" s="7"/>
      <c r="Y2630" s="7"/>
      <c r="Z2630" s="7"/>
      <c r="AA2630" s="7"/>
      <c r="AB2630" s="7"/>
      <c r="AC2630" s="7"/>
      <c r="AD2630" s="7"/>
      <c r="AE2630" s="4">
        <f t="shared" si="165"/>
        <v>22</v>
      </c>
      <c r="AF2630" s="8">
        <f t="shared" si="166"/>
        <v>10</v>
      </c>
      <c r="AG2630" s="8">
        <v>1961.83</v>
      </c>
      <c r="AH2630" s="4">
        <f t="shared" si="167"/>
        <v>0.25</v>
      </c>
      <c r="AI2630" s="4">
        <f t="shared" si="167"/>
        <v>49.045749999999998</v>
      </c>
      <c r="AJ2630" s="4"/>
      <c r="AK2630" s="10">
        <f>Q2630*(0.026*(2.5^2.87))+R2630*(0.026*(7.5^2.87))+S2630*(0.0236*((15/1.1)^2.975))+T2630*(0.0236*((25/1.1)^2.975))+U2630*(0.0236*((35/1.1)^2.975))</f>
        <v>1961.8276264996564</v>
      </c>
    </row>
    <row r="2631" spans="1:37" ht="12.75" customHeight="1">
      <c r="A2631" s="12">
        <v>202</v>
      </c>
      <c r="B2631" s="4">
        <v>10</v>
      </c>
      <c r="C2631" s="4">
        <v>2</v>
      </c>
      <c r="D2631" s="5">
        <v>39504</v>
      </c>
      <c r="E2631" s="6" t="s">
        <v>73</v>
      </c>
      <c r="F2631" s="4" t="s">
        <v>74</v>
      </c>
      <c r="G2631" s="4" t="s">
        <v>74</v>
      </c>
      <c r="H2631" s="4" t="s">
        <v>75</v>
      </c>
      <c r="I2631" s="12" t="s">
        <v>151</v>
      </c>
      <c r="J2631" s="4" t="s">
        <v>110</v>
      </c>
      <c r="K2631" s="4">
        <v>7</v>
      </c>
      <c r="L2631" s="4" t="str">
        <f t="shared" si="164"/>
        <v>5-10</v>
      </c>
      <c r="M2631" s="4" t="s">
        <v>76</v>
      </c>
      <c r="N2631" s="12">
        <v>3</v>
      </c>
      <c r="O2631" s="4" t="s">
        <v>69</v>
      </c>
      <c r="P2631" s="12" t="s">
        <v>48</v>
      </c>
      <c r="S2631" s="15">
        <v>1</v>
      </c>
      <c r="AE2631" s="4">
        <f t="shared" si="165"/>
        <v>15</v>
      </c>
      <c r="AF2631" s="8">
        <f t="shared" si="166"/>
        <v>1</v>
      </c>
      <c r="AG2631" s="8">
        <v>109.47</v>
      </c>
      <c r="AH2631" s="4">
        <f t="shared" si="167"/>
        <v>2.5000000000000001E-2</v>
      </c>
      <c r="AI2631" s="4">
        <f t="shared" si="167"/>
        <v>2.7367499999999998</v>
      </c>
      <c r="AK2631" s="10">
        <f>Q2631*(0.029*(2.5^2.98))+R2631*(0.029*(7.5^2.98))+S2631*(0.0222*(15^3.14))</f>
        <v>109.46607034280856</v>
      </c>
    </row>
    <row r="2632" spans="1:37" ht="12.75" customHeight="1">
      <c r="A2632" s="12">
        <v>202</v>
      </c>
      <c r="B2632" s="4">
        <v>10</v>
      </c>
      <c r="C2632" s="4">
        <v>2</v>
      </c>
      <c r="D2632" s="5">
        <v>39504</v>
      </c>
      <c r="E2632" s="6" t="s">
        <v>73</v>
      </c>
      <c r="F2632" s="4" t="s">
        <v>74</v>
      </c>
      <c r="G2632" s="4" t="s">
        <v>74</v>
      </c>
      <c r="H2632" s="4" t="s">
        <v>75</v>
      </c>
      <c r="I2632" s="12" t="s">
        <v>151</v>
      </c>
      <c r="J2632" s="4" t="s">
        <v>110</v>
      </c>
      <c r="K2632" s="4">
        <v>7</v>
      </c>
      <c r="L2632" s="4" t="str">
        <f t="shared" si="164"/>
        <v>5-10</v>
      </c>
      <c r="M2632" s="4" t="s">
        <v>76</v>
      </c>
      <c r="N2632" s="12">
        <v>4</v>
      </c>
      <c r="O2632" s="12" t="s">
        <v>116</v>
      </c>
      <c r="P2632" s="6" t="s">
        <v>84</v>
      </c>
      <c r="R2632" s="7">
        <v>1</v>
      </c>
      <c r="AE2632" s="4">
        <f t="shared" si="165"/>
        <v>7.5</v>
      </c>
      <c r="AF2632" s="8">
        <f t="shared" si="166"/>
        <v>1</v>
      </c>
      <c r="AG2632" s="8">
        <v>8.5500000000000007</v>
      </c>
      <c r="AH2632" s="4">
        <f t="shared" si="167"/>
        <v>2.5000000000000001E-2</v>
      </c>
      <c r="AI2632" s="4">
        <f t="shared" si="167"/>
        <v>0.21375000000000002</v>
      </c>
      <c r="AK2632" s="10">
        <f>Q2632*(0.0156*(2.5^3.13))+R2632*(0.0156*(7.5^3.13))</f>
        <v>8.551973624371902</v>
      </c>
    </row>
    <row r="2633" spans="1:37" ht="12.75" customHeight="1">
      <c r="A2633" s="12">
        <v>202</v>
      </c>
      <c r="B2633" s="4">
        <v>10</v>
      </c>
      <c r="C2633" s="4">
        <v>2</v>
      </c>
      <c r="D2633" s="5">
        <v>39504</v>
      </c>
      <c r="E2633" s="6" t="s">
        <v>73</v>
      </c>
      <c r="F2633" s="4" t="s">
        <v>74</v>
      </c>
      <c r="G2633" s="4" t="s">
        <v>74</v>
      </c>
      <c r="H2633" s="4" t="s">
        <v>75</v>
      </c>
      <c r="I2633" s="12" t="s">
        <v>151</v>
      </c>
      <c r="J2633" s="4" t="s">
        <v>110</v>
      </c>
      <c r="K2633" s="4">
        <v>7</v>
      </c>
      <c r="L2633" s="4" t="str">
        <f t="shared" si="164"/>
        <v>5-10</v>
      </c>
      <c r="M2633" s="4" t="s">
        <v>76</v>
      </c>
      <c r="N2633" s="12">
        <v>5</v>
      </c>
      <c r="O2633" s="12" t="s">
        <v>134</v>
      </c>
      <c r="P2633" s="12" t="s">
        <v>56</v>
      </c>
      <c r="T2633" s="7">
        <v>1</v>
      </c>
      <c r="AE2633" s="4">
        <f t="shared" si="165"/>
        <v>25</v>
      </c>
      <c r="AF2633" s="8">
        <f t="shared" si="166"/>
        <v>1</v>
      </c>
      <c r="AG2633" s="8">
        <v>261.42</v>
      </c>
      <c r="AH2633" s="4">
        <f t="shared" si="167"/>
        <v>2.5000000000000001E-2</v>
      </c>
      <c r="AI2633" s="4">
        <f t="shared" si="167"/>
        <v>6.5355000000000008</v>
      </c>
      <c r="AJ2633" s="9"/>
      <c r="AK2633" s="10">
        <f>R2633*(0.0683*(7.5^2.563))+S2633*(0.0683*(15^2.563))+T2633*(0.0683*(25^2.563))</f>
        <v>261.42128550317625</v>
      </c>
    </row>
    <row r="2634" spans="1:37" ht="12.75" customHeight="1">
      <c r="A2634" s="12">
        <v>202</v>
      </c>
      <c r="B2634" s="4">
        <v>10</v>
      </c>
      <c r="C2634" s="4">
        <v>2</v>
      </c>
      <c r="D2634" s="5">
        <v>39504</v>
      </c>
      <c r="E2634" s="6" t="s">
        <v>73</v>
      </c>
      <c r="F2634" s="4" t="s">
        <v>74</v>
      </c>
      <c r="G2634" s="4" t="s">
        <v>74</v>
      </c>
      <c r="H2634" s="4" t="s">
        <v>75</v>
      </c>
      <c r="I2634" s="12" t="s">
        <v>151</v>
      </c>
      <c r="J2634" s="4" t="s">
        <v>110</v>
      </c>
      <c r="K2634" s="4">
        <v>7</v>
      </c>
      <c r="L2634" s="4" t="str">
        <f t="shared" si="164"/>
        <v>5-10</v>
      </c>
      <c r="M2634" s="4" t="s">
        <v>76</v>
      </c>
      <c r="N2634" s="12">
        <v>6</v>
      </c>
      <c r="O2634" s="4" t="s">
        <v>60</v>
      </c>
      <c r="P2634" s="12" t="s">
        <v>48</v>
      </c>
      <c r="R2634" s="7">
        <v>2</v>
      </c>
      <c r="AE2634" s="4">
        <f t="shared" si="165"/>
        <v>7.5</v>
      </c>
      <c r="AF2634" s="8">
        <f t="shared" si="166"/>
        <v>2</v>
      </c>
      <c r="AG2634" s="8">
        <v>14.07</v>
      </c>
      <c r="AH2634" s="4">
        <f t="shared" si="167"/>
        <v>0.05</v>
      </c>
      <c r="AI2634" s="4">
        <f t="shared" si="167"/>
        <v>0.35175000000000001</v>
      </c>
      <c r="AK2634" s="10">
        <f>Q2634*(0.0197*(2.5^2.9174))+R2634*(0.0197*(7.5^2.9174))+S2634*(0.0197*(15^2.9174))</f>
        <v>14.073429816211023</v>
      </c>
    </row>
    <row r="2635" spans="1:37" s="13" customFormat="1" ht="12.75" customHeight="1">
      <c r="A2635" s="12">
        <v>202</v>
      </c>
      <c r="B2635" s="4">
        <v>10</v>
      </c>
      <c r="C2635" s="4">
        <v>2</v>
      </c>
      <c r="D2635" s="5">
        <v>39504</v>
      </c>
      <c r="E2635" s="6" t="s">
        <v>73</v>
      </c>
      <c r="F2635" s="4" t="s">
        <v>74</v>
      </c>
      <c r="G2635" s="4" t="s">
        <v>74</v>
      </c>
      <c r="H2635" s="4" t="s">
        <v>75</v>
      </c>
      <c r="I2635" s="12" t="s">
        <v>151</v>
      </c>
      <c r="J2635" s="4" t="s">
        <v>110</v>
      </c>
      <c r="K2635" s="4">
        <v>7</v>
      </c>
      <c r="L2635" s="4" t="str">
        <f t="shared" si="164"/>
        <v>5-10</v>
      </c>
      <c r="M2635" s="4" t="s">
        <v>76</v>
      </c>
      <c r="N2635" s="12">
        <v>7</v>
      </c>
      <c r="O2635" s="12" t="s">
        <v>148</v>
      </c>
      <c r="P2635" s="6" t="s">
        <v>46</v>
      </c>
      <c r="Q2635" s="7"/>
      <c r="R2635" s="7">
        <v>1</v>
      </c>
      <c r="S2635" s="7"/>
      <c r="T2635" s="7"/>
      <c r="U2635" s="7"/>
      <c r="V2635" s="7"/>
      <c r="W2635" s="7"/>
      <c r="X2635" s="7"/>
      <c r="Y2635" s="7"/>
      <c r="Z2635" s="7"/>
      <c r="AA2635" s="7"/>
      <c r="AB2635" s="7"/>
      <c r="AC2635" s="7"/>
      <c r="AD2635" s="7"/>
      <c r="AE2635" s="4">
        <f t="shared" si="165"/>
        <v>7.5</v>
      </c>
      <c r="AF2635" s="8">
        <f t="shared" si="166"/>
        <v>1</v>
      </c>
      <c r="AG2635" s="8">
        <v>10.96</v>
      </c>
      <c r="AH2635" s="4">
        <f t="shared" si="167"/>
        <v>2.5000000000000001E-2</v>
      </c>
      <c r="AI2635" s="4">
        <f t="shared" si="167"/>
        <v>0.27400000000000002</v>
      </c>
      <c r="AJ2635" s="4"/>
      <c r="AK2635" s="10">
        <f>Q2635*(0.0235*(2.5^3.05))+R2635*(0.0235*(7.5^3.05))+S2635*(0.0107*(15^3.267))</f>
        <v>10.964901018865781</v>
      </c>
    </row>
    <row r="2636" spans="1:37" ht="12.75" customHeight="1">
      <c r="A2636" s="12">
        <v>202</v>
      </c>
      <c r="B2636" s="4">
        <v>10</v>
      </c>
      <c r="C2636" s="4">
        <v>2</v>
      </c>
      <c r="D2636" s="5">
        <v>39504</v>
      </c>
      <c r="E2636" s="6" t="s">
        <v>73</v>
      </c>
      <c r="F2636" s="4" t="s">
        <v>74</v>
      </c>
      <c r="G2636" s="4" t="s">
        <v>74</v>
      </c>
      <c r="H2636" s="4" t="s">
        <v>75</v>
      </c>
      <c r="I2636" s="12" t="s">
        <v>151</v>
      </c>
      <c r="J2636" s="4" t="s">
        <v>110</v>
      </c>
      <c r="K2636" s="4">
        <v>7</v>
      </c>
      <c r="L2636" s="4" t="str">
        <f t="shared" si="164"/>
        <v>5-10</v>
      </c>
      <c r="M2636" s="4" t="s">
        <v>76</v>
      </c>
      <c r="N2636" s="12">
        <v>8</v>
      </c>
      <c r="O2636" s="12" t="s">
        <v>58</v>
      </c>
      <c r="P2636" s="12" t="s">
        <v>46</v>
      </c>
      <c r="U2636" s="7">
        <v>1</v>
      </c>
      <c r="AE2636" s="4">
        <f t="shared" si="165"/>
        <v>35</v>
      </c>
      <c r="AF2636" s="8">
        <f t="shared" si="166"/>
        <v>1</v>
      </c>
      <c r="AG2636" s="8">
        <v>590.5</v>
      </c>
      <c r="AH2636" s="4">
        <f t="shared" si="167"/>
        <v>2.5000000000000001E-2</v>
      </c>
      <c r="AI2636" s="4">
        <f t="shared" si="167"/>
        <v>14.762499999999999</v>
      </c>
      <c r="AK2636" s="10">
        <f>Q2636*(0.0145*((2.5/1.08175)^3.053))+R2636*(0.0145*((7.5/1.08175)^3.053))+S2636*(0.0145*((15/1.08175)^3.053))+T2636*(0.0145*((25/1.08175)^3.053))+U2636*(0.0145*((35/1.08175)^3.053))+V2636*(0.0145*((45/1.08175)^3.053))+W2636*(0.0145*((55/1.08175)^3.053))</f>
        <v>590.49782747127915</v>
      </c>
    </row>
    <row r="2637" spans="1:37" ht="12.75" customHeight="1">
      <c r="A2637" s="12">
        <v>202</v>
      </c>
      <c r="B2637" s="4">
        <v>10</v>
      </c>
      <c r="C2637" s="4">
        <v>2</v>
      </c>
      <c r="D2637" s="5">
        <v>39504</v>
      </c>
      <c r="E2637" s="6" t="s">
        <v>73</v>
      </c>
      <c r="F2637" s="4" t="s">
        <v>74</v>
      </c>
      <c r="G2637" s="4" t="s">
        <v>74</v>
      </c>
      <c r="H2637" s="4" t="s">
        <v>75</v>
      </c>
      <c r="I2637" s="12" t="s">
        <v>151</v>
      </c>
      <c r="J2637" s="4" t="s">
        <v>110</v>
      </c>
      <c r="K2637" s="4">
        <v>7</v>
      </c>
      <c r="L2637" s="4" t="str">
        <f t="shared" si="164"/>
        <v>5-10</v>
      </c>
      <c r="M2637" s="4" t="s">
        <v>76</v>
      </c>
      <c r="N2637" s="12">
        <v>9</v>
      </c>
      <c r="O2637" s="12" t="s">
        <v>78</v>
      </c>
      <c r="P2637" s="12" t="s">
        <v>44</v>
      </c>
      <c r="U2637" s="7">
        <v>5</v>
      </c>
      <c r="AE2637" s="4">
        <f t="shared" si="165"/>
        <v>35</v>
      </c>
      <c r="AF2637" s="8">
        <f t="shared" si="166"/>
        <v>5</v>
      </c>
      <c r="AG2637" s="8">
        <v>2499.2399999999998</v>
      </c>
      <c r="AH2637" s="4">
        <f t="shared" si="167"/>
        <v>0.125</v>
      </c>
      <c r="AI2637" s="4">
        <f t="shared" si="167"/>
        <v>62.480999999999995</v>
      </c>
      <c r="AJ2637" s="13"/>
      <c r="AK2637" s="10">
        <f>T2637*(0.0524*((25/1.16064)^2.69))+U2637*(0.0524*((35/1.16064)^2.69))</f>
        <v>2499.2400077831348</v>
      </c>
    </row>
    <row r="2638" spans="1:37" ht="12.75" customHeight="1">
      <c r="A2638" s="12">
        <v>202</v>
      </c>
      <c r="B2638" s="4">
        <v>10</v>
      </c>
      <c r="C2638" s="4">
        <v>2</v>
      </c>
      <c r="D2638" s="5">
        <v>39504</v>
      </c>
      <c r="E2638" s="6" t="s">
        <v>73</v>
      </c>
      <c r="F2638" s="4" t="s">
        <v>74</v>
      </c>
      <c r="G2638" s="4" t="s">
        <v>74</v>
      </c>
      <c r="H2638" s="4" t="s">
        <v>75</v>
      </c>
      <c r="I2638" s="12" t="s">
        <v>151</v>
      </c>
      <c r="J2638" s="4" t="s">
        <v>110</v>
      </c>
      <c r="K2638" s="4">
        <v>7</v>
      </c>
      <c r="L2638" s="4" t="str">
        <f t="shared" si="164"/>
        <v>5-10</v>
      </c>
      <c r="M2638" s="4" t="s">
        <v>76</v>
      </c>
      <c r="N2638" s="12">
        <v>10</v>
      </c>
      <c r="O2638" s="12" t="s">
        <v>95</v>
      </c>
      <c r="P2638" s="6" t="s">
        <v>56</v>
      </c>
      <c r="U2638" s="7">
        <v>2</v>
      </c>
      <c r="AE2638" s="4">
        <f t="shared" si="165"/>
        <v>35</v>
      </c>
      <c r="AF2638" s="8">
        <f t="shared" si="166"/>
        <v>2</v>
      </c>
      <c r="AG2638" s="8">
        <v>1694.21</v>
      </c>
      <c r="AH2638" s="4">
        <f t="shared" si="167"/>
        <v>0.05</v>
      </c>
      <c r="AI2638" s="4">
        <f t="shared" si="167"/>
        <v>42.355249999999998</v>
      </c>
      <c r="AK2638" s="10">
        <f>S2638*(0.0204*(15^2.991))+T2638*(0.0204*(25^2.991))+U2638*(0.0204*(35^2.991))</f>
        <v>1694.2117278781095</v>
      </c>
    </row>
    <row r="2639" spans="1:37" ht="12.75" customHeight="1">
      <c r="A2639" s="12">
        <v>202</v>
      </c>
      <c r="B2639" s="4">
        <v>10</v>
      </c>
      <c r="C2639" s="4">
        <v>2</v>
      </c>
      <c r="D2639" s="5">
        <v>39504</v>
      </c>
      <c r="E2639" s="6" t="s">
        <v>73</v>
      </c>
      <c r="F2639" s="4" t="s">
        <v>74</v>
      </c>
      <c r="G2639" s="4" t="s">
        <v>74</v>
      </c>
      <c r="H2639" s="4" t="s">
        <v>75</v>
      </c>
      <c r="I2639" s="12" t="s">
        <v>151</v>
      </c>
      <c r="J2639" s="4" t="s">
        <v>110</v>
      </c>
      <c r="K2639" s="4">
        <v>7</v>
      </c>
      <c r="L2639" s="4" t="str">
        <f t="shared" si="164"/>
        <v>5-10</v>
      </c>
      <c r="M2639" s="4" t="s">
        <v>76</v>
      </c>
      <c r="N2639" s="12">
        <v>11</v>
      </c>
      <c r="O2639" s="12" t="s">
        <v>79</v>
      </c>
      <c r="P2639" s="12" t="s">
        <v>54</v>
      </c>
      <c r="U2639" s="15">
        <v>1</v>
      </c>
      <c r="AE2639" s="4">
        <f t="shared" si="165"/>
        <v>35</v>
      </c>
      <c r="AF2639" s="8">
        <f t="shared" si="166"/>
        <v>1</v>
      </c>
      <c r="AG2639" s="8">
        <v>872.21</v>
      </c>
      <c r="AH2639" s="4">
        <f t="shared" si="167"/>
        <v>2.5000000000000001E-2</v>
      </c>
      <c r="AI2639" s="4">
        <f t="shared" si="167"/>
        <v>21.805250000000001</v>
      </c>
      <c r="AK2639" s="10">
        <f>Q2639*(0.024*(2.5^2.93))+R2639*(0.024*(7.5^2.93))+S2639*(0.0225*((15/1.03416)^3))+T2639*(0.0225*((25/1.03416)^3))+U2639*(0.0225*((35/1.03416)^3))</f>
        <v>872.21478418319157</v>
      </c>
    </row>
    <row r="2640" spans="1:37" ht="12.75" customHeight="1">
      <c r="A2640" s="12">
        <v>202</v>
      </c>
      <c r="B2640" s="4">
        <v>10</v>
      </c>
      <c r="C2640" s="4">
        <v>2</v>
      </c>
      <c r="D2640" s="5">
        <v>39504</v>
      </c>
      <c r="E2640" s="6" t="s">
        <v>73</v>
      </c>
      <c r="F2640" s="4" t="s">
        <v>74</v>
      </c>
      <c r="G2640" s="4" t="s">
        <v>74</v>
      </c>
      <c r="H2640" s="4" t="s">
        <v>75</v>
      </c>
      <c r="I2640" s="12" t="s">
        <v>151</v>
      </c>
      <c r="J2640" s="4" t="s">
        <v>110</v>
      </c>
      <c r="K2640" s="4">
        <v>7</v>
      </c>
      <c r="L2640" s="4" t="str">
        <f t="shared" si="164"/>
        <v>5-10</v>
      </c>
      <c r="M2640" s="4" t="s">
        <v>76</v>
      </c>
      <c r="N2640" s="12">
        <v>12</v>
      </c>
      <c r="O2640" s="12" t="s">
        <v>101</v>
      </c>
      <c r="P2640" s="12" t="s">
        <v>46</v>
      </c>
      <c r="T2640" s="7">
        <v>1</v>
      </c>
      <c r="AE2640" s="4">
        <f t="shared" si="165"/>
        <v>25</v>
      </c>
      <c r="AF2640" s="8">
        <f t="shared" si="166"/>
        <v>1</v>
      </c>
      <c r="AG2640" s="8">
        <v>281.55</v>
      </c>
      <c r="AH2640" s="4">
        <f t="shared" si="167"/>
        <v>2.5000000000000001E-2</v>
      </c>
      <c r="AI2640" s="4">
        <f t="shared" si="167"/>
        <v>7.0387500000000003</v>
      </c>
      <c r="AK2640" s="10">
        <f>Q2640*(0.0148*((2.5/1.11359)^3.167))+R2640*(0.0148*((7.5/1.11359)^3.167))+S2640*(0.0148*((15/1.11359)^3.167))+T2640*(0.0148*((25/1.11359)^3.167))+U2640*(0.0148*((35/1.11359)^3.167))</f>
        <v>281.55200669977285</v>
      </c>
    </row>
    <row r="2641" spans="1:41" ht="12.75" customHeight="1">
      <c r="A2641" s="12">
        <v>203</v>
      </c>
      <c r="B2641" s="4">
        <v>10</v>
      </c>
      <c r="C2641" s="4">
        <v>2</v>
      </c>
      <c r="D2641" s="5">
        <v>39504</v>
      </c>
      <c r="E2641" s="6" t="s">
        <v>73</v>
      </c>
      <c r="F2641" s="4" t="s">
        <v>74</v>
      </c>
      <c r="G2641" s="4" t="s">
        <v>74</v>
      </c>
      <c r="H2641" s="4" t="s">
        <v>75</v>
      </c>
      <c r="I2641" s="12" t="s">
        <v>151</v>
      </c>
      <c r="J2641" s="4" t="s">
        <v>110</v>
      </c>
      <c r="K2641" s="4">
        <v>6</v>
      </c>
      <c r="L2641" s="4" t="str">
        <f t="shared" si="164"/>
        <v>5-10</v>
      </c>
      <c r="M2641" s="4" t="s">
        <v>94</v>
      </c>
      <c r="N2641" s="12">
        <v>1</v>
      </c>
      <c r="O2641" s="12" t="s">
        <v>101</v>
      </c>
      <c r="P2641" s="12" t="s">
        <v>46</v>
      </c>
      <c r="S2641" s="7">
        <v>1</v>
      </c>
      <c r="T2641" s="7">
        <v>3</v>
      </c>
      <c r="AE2641" s="4">
        <f t="shared" si="165"/>
        <v>22.5</v>
      </c>
      <c r="AF2641" s="8">
        <f t="shared" si="166"/>
        <v>4</v>
      </c>
      <c r="AG2641" s="8">
        <v>900.5</v>
      </c>
      <c r="AH2641" s="4">
        <f t="shared" si="167"/>
        <v>0.1</v>
      </c>
      <c r="AI2641" s="4">
        <f t="shared" si="167"/>
        <v>22.512499999999999</v>
      </c>
      <c r="AK2641" s="10">
        <f>Q2641*(0.0148*((2.5/1.11359)^3.167))+R2641*(0.0148*((7.5/1.11359)^3.167))+S2641*(0.0148*((15/1.11359)^3.167))+T2641*(0.0148*((25/1.11359)^3.167))+U2641*(0.0148*((35/1.11359)^3.167))</f>
        <v>900.49836375800498</v>
      </c>
    </row>
    <row r="2642" spans="1:41" ht="12.75" customHeight="1">
      <c r="A2642" s="12">
        <v>203</v>
      </c>
      <c r="B2642" s="4">
        <v>10</v>
      </c>
      <c r="C2642" s="4">
        <v>2</v>
      </c>
      <c r="D2642" s="5">
        <v>39504</v>
      </c>
      <c r="E2642" s="6" t="s">
        <v>73</v>
      </c>
      <c r="F2642" s="4" t="s">
        <v>74</v>
      </c>
      <c r="G2642" s="4" t="s">
        <v>74</v>
      </c>
      <c r="H2642" s="4" t="s">
        <v>75</v>
      </c>
      <c r="I2642" s="12" t="s">
        <v>151</v>
      </c>
      <c r="J2642" s="4" t="s">
        <v>110</v>
      </c>
      <c r="K2642" s="4">
        <v>6</v>
      </c>
      <c r="L2642" s="4" t="str">
        <f t="shared" si="164"/>
        <v>5-10</v>
      </c>
      <c r="M2642" s="4" t="s">
        <v>94</v>
      </c>
      <c r="N2642" s="12">
        <v>2</v>
      </c>
      <c r="O2642" s="4" t="s">
        <v>52</v>
      </c>
      <c r="P2642" s="6" t="s">
        <v>46</v>
      </c>
      <c r="S2642" s="15">
        <v>200</v>
      </c>
      <c r="AE2642" s="4">
        <f t="shared" si="165"/>
        <v>15</v>
      </c>
      <c r="AF2642" s="8">
        <f t="shared" si="166"/>
        <v>200</v>
      </c>
      <c r="AG2642" s="8">
        <v>5000.34</v>
      </c>
      <c r="AH2642" s="4">
        <f t="shared" si="167"/>
        <v>5</v>
      </c>
      <c r="AI2642" s="4">
        <f t="shared" si="167"/>
        <v>125.0085</v>
      </c>
      <c r="AK2642" s="10">
        <f>Q2642*(0.01*(((2.5-1.82)/1.15)^3.208))+R2642*(0.01*(((7.5-1.82)/1.15)^3.208))+S2642*(0.01*(((15-1.82)/1.15)^3.208))+T2642*(0.01*(((25-1.82)/1.15)^3.208))</f>
        <v>5000.3448882679913</v>
      </c>
    </row>
    <row r="2643" spans="1:41" s="9" customFormat="1" ht="12.75" customHeight="1">
      <c r="A2643" s="12">
        <v>203</v>
      </c>
      <c r="B2643" s="4">
        <v>10</v>
      </c>
      <c r="C2643" s="4">
        <v>2</v>
      </c>
      <c r="D2643" s="5">
        <v>39504</v>
      </c>
      <c r="E2643" s="6" t="s">
        <v>73</v>
      </c>
      <c r="F2643" s="4" t="s">
        <v>74</v>
      </c>
      <c r="G2643" s="4" t="s">
        <v>74</v>
      </c>
      <c r="H2643" s="4" t="s">
        <v>75</v>
      </c>
      <c r="I2643" s="12" t="s">
        <v>151</v>
      </c>
      <c r="J2643" s="4" t="s">
        <v>110</v>
      </c>
      <c r="K2643" s="4">
        <v>6</v>
      </c>
      <c r="L2643" s="4" t="str">
        <f t="shared" si="164"/>
        <v>5-10</v>
      </c>
      <c r="M2643" s="4" t="s">
        <v>94</v>
      </c>
      <c r="N2643" s="12">
        <v>3</v>
      </c>
      <c r="O2643" s="12" t="s">
        <v>89</v>
      </c>
      <c r="P2643" s="4" t="s">
        <v>56</v>
      </c>
      <c r="Q2643" s="7"/>
      <c r="R2643" s="7"/>
      <c r="S2643" s="7">
        <v>22</v>
      </c>
      <c r="T2643" s="7"/>
      <c r="U2643" s="7"/>
      <c r="V2643" s="7"/>
      <c r="W2643" s="7"/>
      <c r="X2643" s="7"/>
      <c r="Y2643" s="7"/>
      <c r="Z2643" s="7"/>
      <c r="AA2643" s="7"/>
      <c r="AB2643" s="7"/>
      <c r="AC2643" s="7"/>
      <c r="AD2643" s="7"/>
      <c r="AE2643" s="4">
        <f t="shared" si="165"/>
        <v>15</v>
      </c>
      <c r="AF2643" s="8">
        <f t="shared" si="166"/>
        <v>22</v>
      </c>
      <c r="AG2643" s="8">
        <v>1584.18</v>
      </c>
      <c r="AH2643" s="4">
        <f t="shared" si="167"/>
        <v>0.55000000000000004</v>
      </c>
      <c r="AI2643" s="4">
        <f t="shared" si="167"/>
        <v>39.604500000000002</v>
      </c>
      <c r="AJ2643" s="4"/>
      <c r="AK2643" s="10">
        <f>R2643*(0.0246*(7.5^2.85))+S2643*(0.0227*((15/1.13204)^3.12))+T2643*(0.0227*((25/1.13204)^3.12))</f>
        <v>1584.1800343795858</v>
      </c>
      <c r="AL2643" s="4"/>
      <c r="AM2643" s="4"/>
      <c r="AN2643" s="4"/>
      <c r="AO2643" s="4"/>
    </row>
    <row r="2644" spans="1:41" ht="12.75" customHeight="1">
      <c r="A2644" s="12">
        <v>203</v>
      </c>
      <c r="B2644" s="4">
        <v>10</v>
      </c>
      <c r="C2644" s="4">
        <v>2</v>
      </c>
      <c r="D2644" s="5">
        <v>39504</v>
      </c>
      <c r="E2644" s="6" t="s">
        <v>73</v>
      </c>
      <c r="F2644" s="4" t="s">
        <v>74</v>
      </c>
      <c r="G2644" s="4" t="s">
        <v>74</v>
      </c>
      <c r="H2644" s="4" t="s">
        <v>75</v>
      </c>
      <c r="I2644" s="12" t="s">
        <v>151</v>
      </c>
      <c r="J2644" s="4" t="s">
        <v>110</v>
      </c>
      <c r="K2644" s="4">
        <v>6</v>
      </c>
      <c r="L2644" s="4" t="str">
        <f t="shared" si="164"/>
        <v>5-10</v>
      </c>
      <c r="M2644" s="4" t="s">
        <v>94</v>
      </c>
      <c r="N2644" s="12">
        <v>4</v>
      </c>
      <c r="O2644" s="12" t="s">
        <v>53</v>
      </c>
      <c r="P2644" s="12" t="s">
        <v>54</v>
      </c>
      <c r="S2644" s="15">
        <v>7</v>
      </c>
      <c r="T2644" s="7">
        <v>9</v>
      </c>
      <c r="AE2644" s="4">
        <f t="shared" si="165"/>
        <v>20.6</v>
      </c>
      <c r="AF2644" s="8">
        <f t="shared" si="166"/>
        <v>16</v>
      </c>
      <c r="AG2644" s="8">
        <v>2698.53</v>
      </c>
      <c r="AH2644" s="4">
        <f t="shared" si="167"/>
        <v>0.4</v>
      </c>
      <c r="AI2644" s="4">
        <f t="shared" si="167"/>
        <v>67.463250000000002</v>
      </c>
      <c r="AJ2644" s="13"/>
      <c r="AK2644" s="10">
        <f>Q2644*(0.026*(2.5^2.87))+R2644*(0.026*(7.5^2.87))+S2644*(0.0236*((15/1.1)^2.975))+T2644*(0.0236*((25/1.1)^2.975))+U2644*(0.0236*((35/1.1)^2.975))</f>
        <v>2698.5331707515134</v>
      </c>
    </row>
    <row r="2645" spans="1:41" ht="12.75" customHeight="1">
      <c r="A2645" s="12">
        <v>203</v>
      </c>
      <c r="B2645" s="4">
        <v>10</v>
      </c>
      <c r="C2645" s="4">
        <v>2</v>
      </c>
      <c r="D2645" s="5">
        <v>39504</v>
      </c>
      <c r="E2645" s="6" t="s">
        <v>73</v>
      </c>
      <c r="F2645" s="4" t="s">
        <v>74</v>
      </c>
      <c r="G2645" s="4" t="s">
        <v>74</v>
      </c>
      <c r="H2645" s="4" t="s">
        <v>75</v>
      </c>
      <c r="I2645" s="12" t="s">
        <v>151</v>
      </c>
      <c r="J2645" s="4" t="s">
        <v>110</v>
      </c>
      <c r="K2645" s="4">
        <v>6</v>
      </c>
      <c r="L2645" s="4" t="str">
        <f t="shared" si="164"/>
        <v>5-10</v>
      </c>
      <c r="M2645" s="4" t="s">
        <v>94</v>
      </c>
      <c r="N2645" s="12">
        <v>5</v>
      </c>
      <c r="O2645" s="4" t="s">
        <v>69</v>
      </c>
      <c r="P2645" s="12" t="s">
        <v>48</v>
      </c>
      <c r="S2645" s="15">
        <v>2</v>
      </c>
      <c r="AE2645" s="4">
        <f t="shared" si="165"/>
        <v>15</v>
      </c>
      <c r="AF2645" s="8">
        <f t="shared" si="166"/>
        <v>2</v>
      </c>
      <c r="AG2645" s="8">
        <v>218.93</v>
      </c>
      <c r="AH2645" s="4">
        <f t="shared" si="167"/>
        <v>0.05</v>
      </c>
      <c r="AI2645" s="4">
        <f t="shared" si="167"/>
        <v>5.4732500000000002</v>
      </c>
      <c r="AK2645" s="10">
        <f>Q2645*(0.029*(2.5^2.98))+R2645*(0.029*(7.5^2.98))+S2645*(0.0222*(15^3.14))</f>
        <v>218.93214068561713</v>
      </c>
    </row>
    <row r="2646" spans="1:41" ht="12.75" customHeight="1">
      <c r="A2646" s="12">
        <v>203</v>
      </c>
      <c r="B2646" s="4">
        <v>10</v>
      </c>
      <c r="C2646" s="4">
        <v>2</v>
      </c>
      <c r="D2646" s="5">
        <v>39504</v>
      </c>
      <c r="E2646" s="6" t="s">
        <v>73</v>
      </c>
      <c r="F2646" s="4" t="s">
        <v>74</v>
      </c>
      <c r="G2646" s="4" t="s">
        <v>74</v>
      </c>
      <c r="H2646" s="4" t="s">
        <v>75</v>
      </c>
      <c r="I2646" s="12" t="s">
        <v>151</v>
      </c>
      <c r="J2646" s="4" t="s">
        <v>110</v>
      </c>
      <c r="K2646" s="4">
        <v>6</v>
      </c>
      <c r="L2646" s="4" t="str">
        <f t="shared" si="164"/>
        <v>5-10</v>
      </c>
      <c r="M2646" s="4" t="s">
        <v>94</v>
      </c>
      <c r="N2646" s="12">
        <v>6</v>
      </c>
      <c r="O2646" s="12" t="s">
        <v>95</v>
      </c>
      <c r="P2646" s="6" t="s">
        <v>56</v>
      </c>
      <c r="T2646" s="7">
        <v>7</v>
      </c>
      <c r="AE2646" s="4">
        <f t="shared" si="165"/>
        <v>25</v>
      </c>
      <c r="AF2646" s="8">
        <f t="shared" si="166"/>
        <v>7</v>
      </c>
      <c r="AG2646" s="8">
        <v>2167.54</v>
      </c>
      <c r="AH2646" s="4">
        <f t="shared" si="167"/>
        <v>0.17499999999999999</v>
      </c>
      <c r="AI2646" s="4">
        <f t="shared" si="167"/>
        <v>54.188499999999998</v>
      </c>
      <c r="AK2646" s="10">
        <f>S2646*(0.0204*(15^2.991))+T2646*(0.0204*(25^2.991))+U2646*(0.0204*(35^2.991))</f>
        <v>2167.538266356944</v>
      </c>
    </row>
    <row r="2647" spans="1:41" ht="12.75" customHeight="1">
      <c r="A2647" s="12">
        <v>203</v>
      </c>
      <c r="B2647" s="4">
        <v>10</v>
      </c>
      <c r="C2647" s="4">
        <v>2</v>
      </c>
      <c r="D2647" s="5">
        <v>39504</v>
      </c>
      <c r="E2647" s="6" t="s">
        <v>73</v>
      </c>
      <c r="F2647" s="4" t="s">
        <v>74</v>
      </c>
      <c r="G2647" s="4" t="s">
        <v>74</v>
      </c>
      <c r="H2647" s="4" t="s">
        <v>75</v>
      </c>
      <c r="I2647" s="12" t="s">
        <v>151</v>
      </c>
      <c r="J2647" s="4" t="s">
        <v>110</v>
      </c>
      <c r="K2647" s="4">
        <v>6</v>
      </c>
      <c r="L2647" s="4" t="str">
        <f t="shared" si="164"/>
        <v>5-10</v>
      </c>
      <c r="M2647" s="4" t="s">
        <v>94</v>
      </c>
      <c r="N2647" s="12">
        <v>7</v>
      </c>
      <c r="O2647" s="4" t="s">
        <v>60</v>
      </c>
      <c r="P2647" s="12" t="s">
        <v>48</v>
      </c>
      <c r="R2647" s="7">
        <v>1</v>
      </c>
      <c r="S2647" s="15">
        <v>2</v>
      </c>
      <c r="AE2647" s="4">
        <f t="shared" si="165"/>
        <v>12.5</v>
      </c>
      <c r="AF2647" s="8">
        <f t="shared" si="166"/>
        <v>3</v>
      </c>
      <c r="AG2647" s="8">
        <v>113.36</v>
      </c>
      <c r="AH2647" s="4">
        <f t="shared" si="167"/>
        <v>7.4999999999999997E-2</v>
      </c>
      <c r="AI2647" s="4">
        <f t="shared" si="167"/>
        <v>2.8340000000000001</v>
      </c>
      <c r="AK2647" s="10">
        <f>Q2647*(0.0197*(2.5^2.9174))+R2647*(0.0197*(7.5^2.9174))+S2647*(0.0197*(15^2.9174))</f>
        <v>113.35913686407599</v>
      </c>
    </row>
    <row r="2648" spans="1:41" s="13" customFormat="1" ht="12.75" customHeight="1">
      <c r="A2648" s="12">
        <v>203</v>
      </c>
      <c r="B2648" s="4">
        <v>10</v>
      </c>
      <c r="C2648" s="4">
        <v>2</v>
      </c>
      <c r="D2648" s="5">
        <v>39504</v>
      </c>
      <c r="E2648" s="6" t="s">
        <v>73</v>
      </c>
      <c r="F2648" s="4" t="s">
        <v>74</v>
      </c>
      <c r="G2648" s="4" t="s">
        <v>74</v>
      </c>
      <c r="H2648" s="4" t="s">
        <v>75</v>
      </c>
      <c r="I2648" s="12" t="s">
        <v>151</v>
      </c>
      <c r="J2648" s="4" t="s">
        <v>110</v>
      </c>
      <c r="K2648" s="4">
        <v>6</v>
      </c>
      <c r="L2648" s="4" t="str">
        <f t="shared" si="164"/>
        <v>5-10</v>
      </c>
      <c r="M2648" s="4" t="s">
        <v>94</v>
      </c>
      <c r="N2648" s="12">
        <v>8</v>
      </c>
      <c r="O2648" s="12" t="s">
        <v>121</v>
      </c>
      <c r="P2648" s="6" t="s">
        <v>56</v>
      </c>
      <c r="Q2648" s="7"/>
      <c r="R2648" s="7"/>
      <c r="S2648" s="7"/>
      <c r="T2648" s="7"/>
      <c r="U2648" s="7">
        <v>7</v>
      </c>
      <c r="V2648" s="7"/>
      <c r="W2648" s="7"/>
      <c r="X2648" s="7"/>
      <c r="Y2648" s="7"/>
      <c r="Z2648" s="7"/>
      <c r="AA2648" s="7"/>
      <c r="AB2648" s="7"/>
      <c r="AC2648" s="7"/>
      <c r="AD2648" s="7"/>
      <c r="AE2648" s="4">
        <f t="shared" si="165"/>
        <v>35</v>
      </c>
      <c r="AF2648" s="8">
        <f t="shared" si="166"/>
        <v>7</v>
      </c>
      <c r="AG2648" s="8">
        <v>9535.66</v>
      </c>
      <c r="AH2648" s="4">
        <f t="shared" si="167"/>
        <v>0.17499999999999999</v>
      </c>
      <c r="AI2648" s="4">
        <f t="shared" si="167"/>
        <v>238.39150000000001</v>
      </c>
      <c r="AJ2648" s="4"/>
      <c r="AK2648" s="10">
        <f>S2648*(0.0203*(15^3.126))+T2648*(0.0203*(25^3.126))+U2648*(0.0203*(35^3.126))</f>
        <v>9535.6605914945449</v>
      </c>
    </row>
    <row r="2649" spans="1:41" ht="12.75" customHeight="1">
      <c r="A2649" s="12">
        <v>203</v>
      </c>
      <c r="B2649" s="4">
        <v>10</v>
      </c>
      <c r="C2649" s="4">
        <v>2</v>
      </c>
      <c r="D2649" s="5">
        <v>39504</v>
      </c>
      <c r="E2649" s="6" t="s">
        <v>73</v>
      </c>
      <c r="F2649" s="4" t="s">
        <v>74</v>
      </c>
      <c r="G2649" s="4" t="s">
        <v>74</v>
      </c>
      <c r="H2649" s="4" t="s">
        <v>75</v>
      </c>
      <c r="I2649" s="12" t="s">
        <v>151</v>
      </c>
      <c r="J2649" s="4" t="s">
        <v>110</v>
      </c>
      <c r="K2649" s="4">
        <v>6</v>
      </c>
      <c r="L2649" s="4" t="str">
        <f t="shared" si="164"/>
        <v>5-10</v>
      </c>
      <c r="M2649" s="4" t="s">
        <v>94</v>
      </c>
      <c r="N2649" s="12">
        <v>9</v>
      </c>
      <c r="O2649" s="12" t="s">
        <v>106</v>
      </c>
      <c r="P2649" s="6" t="s">
        <v>81</v>
      </c>
      <c r="T2649" s="7">
        <v>3</v>
      </c>
      <c r="AE2649" s="4">
        <f t="shared" si="165"/>
        <v>25</v>
      </c>
      <c r="AF2649" s="8">
        <f t="shared" si="166"/>
        <v>3</v>
      </c>
      <c r="AG2649" s="8">
        <v>1203.06</v>
      </c>
      <c r="AH2649" s="4">
        <f t="shared" si="167"/>
        <v>7.4999999999999997E-2</v>
      </c>
      <c r="AI2649" s="4">
        <f t="shared" si="167"/>
        <v>30.076499999999999</v>
      </c>
      <c r="AK2649" s="10">
        <f>R2649*(0.111*((7.5*0.813)^2.72))+S2649*(0.111*((15*0.813)^2.72))+T2649*(0.111*((25*0.813)^2.72))+U2649*(0.111*((35*0.813)^2.72))</f>
        <v>1203.0601488615741</v>
      </c>
    </row>
    <row r="2650" spans="1:41" ht="12.75" customHeight="1">
      <c r="A2650" s="12">
        <v>203</v>
      </c>
      <c r="B2650" s="4">
        <v>10</v>
      </c>
      <c r="C2650" s="4">
        <v>2</v>
      </c>
      <c r="D2650" s="5">
        <v>39504</v>
      </c>
      <c r="E2650" s="6" t="s">
        <v>73</v>
      </c>
      <c r="F2650" s="4" t="s">
        <v>74</v>
      </c>
      <c r="G2650" s="4" t="s">
        <v>74</v>
      </c>
      <c r="H2650" s="4" t="s">
        <v>75</v>
      </c>
      <c r="I2650" s="12" t="s">
        <v>151</v>
      </c>
      <c r="J2650" s="4" t="s">
        <v>110</v>
      </c>
      <c r="K2650" s="4">
        <v>6</v>
      </c>
      <c r="L2650" s="4" t="str">
        <f t="shared" si="164"/>
        <v>5-10</v>
      </c>
      <c r="M2650" s="4" t="s">
        <v>94</v>
      </c>
      <c r="N2650" s="12">
        <v>10</v>
      </c>
      <c r="O2650" s="12" t="s">
        <v>58</v>
      </c>
      <c r="P2650" s="12" t="s">
        <v>46</v>
      </c>
      <c r="T2650" s="7">
        <v>1</v>
      </c>
      <c r="AE2650" s="4">
        <f t="shared" si="165"/>
        <v>25</v>
      </c>
      <c r="AF2650" s="8">
        <f t="shared" si="166"/>
        <v>1</v>
      </c>
      <c r="AG2650" s="8">
        <v>211.39</v>
      </c>
      <c r="AH2650" s="4">
        <f t="shared" si="167"/>
        <v>2.5000000000000001E-2</v>
      </c>
      <c r="AI2650" s="4">
        <f t="shared" si="167"/>
        <v>5.2847499999999998</v>
      </c>
      <c r="AK2650" s="10">
        <f>Q2650*(0.0145*((2.5/1.08175)^3.053))+R2650*(0.0145*((7.5/1.08175)^3.053))+S2650*(0.0145*((15/1.08175)^3.053))+T2650*(0.0145*((25/1.08175)^3.053))+U2650*(0.0145*((35/1.08175)^3.053))+V2650*(0.0145*((45/1.08175)^3.053))+W2650*(0.0145*((55/1.08175)^3.053))</f>
        <v>211.39242031612073</v>
      </c>
    </row>
    <row r="2651" spans="1:41" ht="12.75" customHeight="1">
      <c r="A2651" s="12">
        <v>203</v>
      </c>
      <c r="B2651" s="4">
        <v>10</v>
      </c>
      <c r="C2651" s="4">
        <v>2</v>
      </c>
      <c r="D2651" s="5">
        <v>39504</v>
      </c>
      <c r="E2651" s="6" t="s">
        <v>73</v>
      </c>
      <c r="F2651" s="4" t="s">
        <v>74</v>
      </c>
      <c r="G2651" s="4" t="s">
        <v>74</v>
      </c>
      <c r="H2651" s="4" t="s">
        <v>75</v>
      </c>
      <c r="I2651" s="12" t="s">
        <v>151</v>
      </c>
      <c r="J2651" s="4" t="s">
        <v>110</v>
      </c>
      <c r="K2651" s="4">
        <v>6</v>
      </c>
      <c r="L2651" s="4" t="str">
        <f t="shared" si="164"/>
        <v>5-10</v>
      </c>
      <c r="M2651" s="4" t="s">
        <v>94</v>
      </c>
      <c r="N2651" s="12">
        <v>11</v>
      </c>
      <c r="O2651" s="12" t="s">
        <v>77</v>
      </c>
      <c r="P2651" s="6" t="s">
        <v>48</v>
      </c>
      <c r="T2651" s="15">
        <v>1</v>
      </c>
      <c r="U2651" s="7">
        <v>1</v>
      </c>
      <c r="AE2651" s="4">
        <f t="shared" si="165"/>
        <v>30</v>
      </c>
      <c r="AF2651" s="8">
        <f t="shared" si="166"/>
        <v>2</v>
      </c>
      <c r="AG2651" s="8">
        <v>1531.02</v>
      </c>
      <c r="AH2651" s="4">
        <f t="shared" si="167"/>
        <v>0.05</v>
      </c>
      <c r="AI2651" s="4">
        <f t="shared" si="167"/>
        <v>38.275500000000001</v>
      </c>
      <c r="AK2651" s="10">
        <f>R2651*(0.0428*(7.5^2.858))+S2651*(0.0428*(15^2.858))+T2651*(0.0428*(25^2.858))+U2651*(0.0428*(35^2.858))</f>
        <v>1531.0239222041876</v>
      </c>
    </row>
    <row r="2652" spans="1:41" ht="12.75" customHeight="1">
      <c r="A2652" s="12">
        <v>203</v>
      </c>
      <c r="B2652" s="4">
        <v>10</v>
      </c>
      <c r="C2652" s="4">
        <v>2</v>
      </c>
      <c r="D2652" s="5">
        <v>39504</v>
      </c>
      <c r="E2652" s="6" t="s">
        <v>73</v>
      </c>
      <c r="F2652" s="4" t="s">
        <v>74</v>
      </c>
      <c r="G2652" s="4" t="s">
        <v>74</v>
      </c>
      <c r="H2652" s="4" t="s">
        <v>75</v>
      </c>
      <c r="I2652" s="12" t="s">
        <v>151</v>
      </c>
      <c r="J2652" s="4" t="s">
        <v>110</v>
      </c>
      <c r="K2652" s="4">
        <v>6</v>
      </c>
      <c r="L2652" s="4" t="str">
        <f t="shared" si="164"/>
        <v>5-10</v>
      </c>
      <c r="M2652" s="4" t="s">
        <v>94</v>
      </c>
      <c r="N2652" s="12">
        <v>12</v>
      </c>
      <c r="O2652" s="12" t="s">
        <v>80</v>
      </c>
      <c r="P2652" s="12" t="s">
        <v>81</v>
      </c>
      <c r="S2652" s="7">
        <v>8</v>
      </c>
      <c r="AE2652" s="4">
        <f t="shared" si="165"/>
        <v>15</v>
      </c>
      <c r="AF2652" s="8">
        <f t="shared" si="166"/>
        <v>8</v>
      </c>
      <c r="AG2652" s="8">
        <v>488.75</v>
      </c>
      <c r="AH2652" s="4">
        <f t="shared" si="167"/>
        <v>0.2</v>
      </c>
      <c r="AI2652" s="4">
        <f t="shared" si="167"/>
        <v>12.21875</v>
      </c>
      <c r="AK2652" s="10">
        <f>Q2652*(0.0202*(2.5^2.9595))+R2652*(0.0202*(7.5^2.9595))+S2652*(0.0202*(15^2.9595))+T2652*(0.0202*(25^2.9595))</f>
        <v>488.74624933089598</v>
      </c>
    </row>
    <row r="2653" spans="1:41" ht="12.75" customHeight="1">
      <c r="A2653" s="12">
        <v>203</v>
      </c>
      <c r="B2653" s="4">
        <v>10</v>
      </c>
      <c r="C2653" s="4">
        <v>2</v>
      </c>
      <c r="D2653" s="5">
        <v>39504</v>
      </c>
      <c r="E2653" s="6" t="s">
        <v>73</v>
      </c>
      <c r="F2653" s="4" t="s">
        <v>74</v>
      </c>
      <c r="G2653" s="4" t="s">
        <v>74</v>
      </c>
      <c r="H2653" s="4" t="s">
        <v>75</v>
      </c>
      <c r="I2653" s="12" t="s">
        <v>151</v>
      </c>
      <c r="J2653" s="4" t="s">
        <v>110</v>
      </c>
      <c r="K2653" s="4">
        <v>6</v>
      </c>
      <c r="L2653" s="4" t="str">
        <f t="shared" si="164"/>
        <v>5-10</v>
      </c>
      <c r="M2653" s="4" t="s">
        <v>94</v>
      </c>
      <c r="N2653" s="12">
        <v>13</v>
      </c>
      <c r="O2653" s="12" t="s">
        <v>49</v>
      </c>
      <c r="P2653" s="6" t="s">
        <v>46</v>
      </c>
      <c r="R2653" s="7">
        <v>3</v>
      </c>
      <c r="AE2653" s="4">
        <f t="shared" si="165"/>
        <v>7.5</v>
      </c>
      <c r="AF2653" s="8">
        <f t="shared" si="166"/>
        <v>3</v>
      </c>
      <c r="AG2653" s="8">
        <v>18.260000000000002</v>
      </c>
      <c r="AH2653" s="4">
        <f t="shared" si="167"/>
        <v>7.4999999999999997E-2</v>
      </c>
      <c r="AI2653" s="4">
        <f t="shared" si="167"/>
        <v>0.45650000000000002</v>
      </c>
      <c r="AK2653" s="10">
        <f>Q2653*(0.007*(2.5^3.39))+R2653*(0.0126*(7.5^3.0673))+S2653*(0.0126*(15^3.0673))+T2653*(0.0126*(25^3.0673))+U2653*(0.0126*(35^3.0673))</f>
        <v>18.262793690314659</v>
      </c>
    </row>
    <row r="2654" spans="1:41" ht="12.75" customHeight="1">
      <c r="A2654" s="12">
        <v>204</v>
      </c>
      <c r="B2654" s="4">
        <v>10</v>
      </c>
      <c r="C2654" s="4">
        <v>2</v>
      </c>
      <c r="D2654" s="5">
        <v>39504</v>
      </c>
      <c r="E2654" s="6" t="s">
        <v>73</v>
      </c>
      <c r="F2654" s="4" t="s">
        <v>74</v>
      </c>
      <c r="G2654" s="4" t="s">
        <v>74</v>
      </c>
      <c r="H2654" s="4" t="s">
        <v>75</v>
      </c>
      <c r="I2654" s="12" t="s">
        <v>151</v>
      </c>
      <c r="J2654" s="4" t="s">
        <v>110</v>
      </c>
      <c r="K2654" s="4">
        <v>6</v>
      </c>
      <c r="L2654" s="4" t="str">
        <f t="shared" si="164"/>
        <v>5-10</v>
      </c>
      <c r="M2654" s="4" t="s">
        <v>42</v>
      </c>
      <c r="N2654" s="12">
        <v>1</v>
      </c>
      <c r="O2654" s="12" t="s">
        <v>78</v>
      </c>
      <c r="P2654" s="12" t="s">
        <v>44</v>
      </c>
      <c r="U2654" s="7">
        <v>23</v>
      </c>
      <c r="AE2654" s="4">
        <f t="shared" si="165"/>
        <v>35</v>
      </c>
      <c r="AF2654" s="8">
        <f t="shared" si="166"/>
        <v>23</v>
      </c>
      <c r="AG2654" s="8">
        <v>11496.5</v>
      </c>
      <c r="AH2654" s="4">
        <f t="shared" si="167"/>
        <v>0.57499999999999996</v>
      </c>
      <c r="AI2654" s="4">
        <f t="shared" si="167"/>
        <v>287.41250000000002</v>
      </c>
      <c r="AK2654" s="10">
        <f>T2654*(0.0524*((25/1.16064)^2.69))+U2654*(0.0524*((35/1.16064)^2.69))</f>
        <v>11496.50403580242</v>
      </c>
    </row>
    <row r="2655" spans="1:41" s="13" customFormat="1" ht="12.75" customHeight="1">
      <c r="A2655" s="12">
        <v>204</v>
      </c>
      <c r="B2655" s="4">
        <v>10</v>
      </c>
      <c r="C2655" s="4">
        <v>2</v>
      </c>
      <c r="D2655" s="5">
        <v>39504</v>
      </c>
      <c r="E2655" s="6" t="s">
        <v>73</v>
      </c>
      <c r="F2655" s="4" t="s">
        <v>74</v>
      </c>
      <c r="G2655" s="4" t="s">
        <v>74</v>
      </c>
      <c r="H2655" s="4" t="s">
        <v>75</v>
      </c>
      <c r="I2655" s="12" t="s">
        <v>151</v>
      </c>
      <c r="J2655" s="4" t="s">
        <v>110</v>
      </c>
      <c r="K2655" s="4">
        <v>6</v>
      </c>
      <c r="L2655" s="4" t="str">
        <f t="shared" si="164"/>
        <v>5-10</v>
      </c>
      <c r="M2655" s="4" t="s">
        <v>42</v>
      </c>
      <c r="N2655" s="12">
        <v>2</v>
      </c>
      <c r="O2655" s="4" t="s">
        <v>69</v>
      </c>
      <c r="P2655" s="12" t="s">
        <v>48</v>
      </c>
      <c r="Q2655" s="7"/>
      <c r="R2655" s="7"/>
      <c r="S2655" s="7">
        <v>3</v>
      </c>
      <c r="T2655" s="7"/>
      <c r="U2655" s="7"/>
      <c r="V2655" s="7"/>
      <c r="W2655" s="7"/>
      <c r="X2655" s="7"/>
      <c r="Y2655" s="7"/>
      <c r="Z2655" s="7"/>
      <c r="AA2655" s="7"/>
      <c r="AB2655" s="7"/>
      <c r="AC2655" s="7"/>
      <c r="AD2655" s="7"/>
      <c r="AE2655" s="4">
        <f t="shared" si="165"/>
        <v>15</v>
      </c>
      <c r="AF2655" s="8">
        <f t="shared" si="166"/>
        <v>3</v>
      </c>
      <c r="AG2655" s="8">
        <v>328.4</v>
      </c>
      <c r="AH2655" s="4">
        <f t="shared" si="167"/>
        <v>7.4999999999999997E-2</v>
      </c>
      <c r="AI2655" s="4">
        <f t="shared" si="167"/>
        <v>8.2099999999999991</v>
      </c>
      <c r="AJ2655" s="4"/>
      <c r="AK2655" s="10">
        <f>Q2655*(0.029*(2.5^2.98))+R2655*(0.029*(7.5^2.98))+S2655*(0.0222*(15^3.14))</f>
        <v>328.39821102842569</v>
      </c>
      <c r="AL2655" s="4"/>
      <c r="AM2655" s="4"/>
      <c r="AN2655" s="4"/>
      <c r="AO2655" s="4"/>
    </row>
    <row r="2656" spans="1:41" s="13" customFormat="1" ht="12.75" customHeight="1">
      <c r="A2656" s="12">
        <v>204</v>
      </c>
      <c r="B2656" s="4">
        <v>10</v>
      </c>
      <c r="C2656" s="4">
        <v>2</v>
      </c>
      <c r="D2656" s="5">
        <v>39504</v>
      </c>
      <c r="E2656" s="6" t="s">
        <v>73</v>
      </c>
      <c r="F2656" s="4" t="s">
        <v>74</v>
      </c>
      <c r="G2656" s="4" t="s">
        <v>74</v>
      </c>
      <c r="H2656" s="4" t="s">
        <v>75</v>
      </c>
      <c r="I2656" s="12" t="s">
        <v>151</v>
      </c>
      <c r="J2656" s="4" t="s">
        <v>110</v>
      </c>
      <c r="K2656" s="4">
        <v>6</v>
      </c>
      <c r="L2656" s="4" t="str">
        <f t="shared" si="164"/>
        <v>5-10</v>
      </c>
      <c r="M2656" s="4" t="s">
        <v>42</v>
      </c>
      <c r="N2656" s="12">
        <v>3</v>
      </c>
      <c r="O2656" s="12" t="s">
        <v>53</v>
      </c>
      <c r="P2656" s="12" t="s">
        <v>54</v>
      </c>
      <c r="Q2656" s="7"/>
      <c r="R2656" s="7"/>
      <c r="S2656" s="7">
        <v>3</v>
      </c>
      <c r="T2656" s="7">
        <v>14</v>
      </c>
      <c r="U2656" s="7"/>
      <c r="V2656" s="7"/>
      <c r="W2656" s="7"/>
      <c r="X2656" s="7"/>
      <c r="Y2656" s="7"/>
      <c r="Z2656" s="7"/>
      <c r="AA2656" s="7"/>
      <c r="AB2656" s="7"/>
      <c r="AC2656" s="7"/>
      <c r="AD2656" s="7"/>
      <c r="AE2656" s="4">
        <f t="shared" si="165"/>
        <v>23.2</v>
      </c>
      <c r="AF2656" s="8">
        <f t="shared" si="166"/>
        <v>17</v>
      </c>
      <c r="AG2656" s="8">
        <v>3755.48</v>
      </c>
      <c r="AH2656" s="4">
        <f t="shared" si="167"/>
        <v>0.42499999999999999</v>
      </c>
      <c r="AI2656" s="4">
        <f t="shared" si="167"/>
        <v>93.887</v>
      </c>
      <c r="AJ2656" s="4"/>
      <c r="AK2656" s="10">
        <f>Q2656*(0.026*(2.5^2.87))+R2656*(0.026*(7.5^2.87))+S2656*(0.0236*((15/1.1)^2.975))+T2656*(0.0236*((25/1.1)^2.975))+U2656*(0.0236*((35/1.1)^2.975))</f>
        <v>3755.4802225315366</v>
      </c>
    </row>
    <row r="2657" spans="1:37" ht="12.75" customHeight="1">
      <c r="A2657" s="12">
        <v>204</v>
      </c>
      <c r="B2657" s="4">
        <v>10</v>
      </c>
      <c r="C2657" s="4">
        <v>2</v>
      </c>
      <c r="D2657" s="5">
        <v>39504</v>
      </c>
      <c r="E2657" s="6" t="s">
        <v>73</v>
      </c>
      <c r="F2657" s="4" t="s">
        <v>74</v>
      </c>
      <c r="G2657" s="4" t="s">
        <v>74</v>
      </c>
      <c r="H2657" s="4" t="s">
        <v>75</v>
      </c>
      <c r="I2657" s="12" t="s">
        <v>151</v>
      </c>
      <c r="J2657" s="4" t="s">
        <v>110</v>
      </c>
      <c r="K2657" s="4">
        <v>6</v>
      </c>
      <c r="L2657" s="4" t="str">
        <f t="shared" si="164"/>
        <v>5-10</v>
      </c>
      <c r="M2657" s="4" t="s">
        <v>42</v>
      </c>
      <c r="N2657" s="12">
        <v>4</v>
      </c>
      <c r="O2657" s="12" t="s">
        <v>95</v>
      </c>
      <c r="P2657" s="6" t="s">
        <v>56</v>
      </c>
      <c r="T2657" s="7">
        <v>20</v>
      </c>
      <c r="U2657" s="7">
        <v>14</v>
      </c>
      <c r="AE2657" s="4">
        <f t="shared" si="165"/>
        <v>29.1</v>
      </c>
      <c r="AF2657" s="8">
        <f t="shared" si="166"/>
        <v>34</v>
      </c>
      <c r="AG2657" s="8">
        <v>18052.45</v>
      </c>
      <c r="AH2657" s="4">
        <f t="shared" si="167"/>
        <v>0.85</v>
      </c>
      <c r="AI2657" s="4">
        <f t="shared" si="167"/>
        <v>451.31125000000003</v>
      </c>
      <c r="AK2657" s="10">
        <f>S2657*(0.0204*(15^2.991))+T2657*(0.0204*(25^2.991))+U2657*(0.0204*(35^2.991))</f>
        <v>18052.448570452321</v>
      </c>
    </row>
    <row r="2658" spans="1:37" ht="12.75" customHeight="1">
      <c r="A2658" s="12">
        <v>204</v>
      </c>
      <c r="B2658" s="4">
        <v>10</v>
      </c>
      <c r="C2658" s="4">
        <v>2</v>
      </c>
      <c r="D2658" s="5">
        <v>39504</v>
      </c>
      <c r="E2658" s="6" t="s">
        <v>73</v>
      </c>
      <c r="F2658" s="4" t="s">
        <v>74</v>
      </c>
      <c r="G2658" s="4" t="s">
        <v>74</v>
      </c>
      <c r="H2658" s="4" t="s">
        <v>75</v>
      </c>
      <c r="I2658" s="12" t="s">
        <v>151</v>
      </c>
      <c r="J2658" s="4" t="s">
        <v>110</v>
      </c>
      <c r="K2658" s="4">
        <v>6</v>
      </c>
      <c r="L2658" s="4" t="str">
        <f t="shared" si="164"/>
        <v>5-10</v>
      </c>
      <c r="M2658" s="4" t="s">
        <v>42</v>
      </c>
      <c r="N2658" s="12">
        <v>5</v>
      </c>
      <c r="O2658" s="12" t="s">
        <v>77</v>
      </c>
      <c r="P2658" s="6" t="s">
        <v>48</v>
      </c>
      <c r="T2658" s="7">
        <v>1</v>
      </c>
      <c r="U2658" s="7">
        <v>1</v>
      </c>
      <c r="AE2658" s="4">
        <f t="shared" si="165"/>
        <v>30</v>
      </c>
      <c r="AF2658" s="8">
        <f t="shared" si="166"/>
        <v>2</v>
      </c>
      <c r="AG2658" s="8">
        <v>1531.02</v>
      </c>
      <c r="AH2658" s="4">
        <f t="shared" si="167"/>
        <v>0.05</v>
      </c>
      <c r="AI2658" s="4">
        <f t="shared" si="167"/>
        <v>38.275500000000001</v>
      </c>
      <c r="AK2658" s="10">
        <f>R2658*(0.0428*(7.5^2.858))+S2658*(0.0428*(15^2.858))+T2658*(0.0428*(25^2.858))+U2658*(0.0428*(35^2.858))</f>
        <v>1531.0239222041876</v>
      </c>
    </row>
    <row r="2659" spans="1:37" ht="12.75" customHeight="1">
      <c r="A2659" s="12">
        <v>204</v>
      </c>
      <c r="B2659" s="4">
        <v>10</v>
      </c>
      <c r="C2659" s="4">
        <v>2</v>
      </c>
      <c r="D2659" s="5">
        <v>39504</v>
      </c>
      <c r="E2659" s="6" t="s">
        <v>73</v>
      </c>
      <c r="F2659" s="4" t="s">
        <v>74</v>
      </c>
      <c r="G2659" s="4" t="s">
        <v>74</v>
      </c>
      <c r="H2659" s="4" t="s">
        <v>75</v>
      </c>
      <c r="I2659" s="12" t="s">
        <v>151</v>
      </c>
      <c r="J2659" s="4" t="s">
        <v>110</v>
      </c>
      <c r="K2659" s="4">
        <v>6</v>
      </c>
      <c r="L2659" s="4" t="str">
        <f t="shared" si="164"/>
        <v>5-10</v>
      </c>
      <c r="M2659" s="4" t="s">
        <v>42</v>
      </c>
      <c r="N2659" s="12">
        <v>6</v>
      </c>
      <c r="O2659" s="12" t="s">
        <v>71</v>
      </c>
      <c r="P2659" s="6" t="s">
        <v>46</v>
      </c>
      <c r="Q2659" s="7">
        <v>4</v>
      </c>
      <c r="AE2659" s="4">
        <f t="shared" si="165"/>
        <v>2.5</v>
      </c>
      <c r="AF2659" s="8">
        <f t="shared" si="166"/>
        <v>4</v>
      </c>
      <c r="AG2659" s="8">
        <v>0.56000000000000005</v>
      </c>
      <c r="AH2659" s="4">
        <f t="shared" si="167"/>
        <v>0.1</v>
      </c>
      <c r="AI2659" s="4">
        <f t="shared" si="167"/>
        <v>1.4000000000000002E-2</v>
      </c>
      <c r="AK2659" s="10">
        <f>Q2659*(0.0089*(2.5^3))+R2659*(0.0089*(7.5^3))</f>
        <v>0.55625000000000002</v>
      </c>
    </row>
    <row r="2660" spans="1:37" ht="12.75" customHeight="1">
      <c r="A2660" s="12">
        <v>205</v>
      </c>
      <c r="B2660" s="12">
        <v>11</v>
      </c>
      <c r="C2660" s="12">
        <v>2</v>
      </c>
      <c r="D2660" s="5">
        <v>39505</v>
      </c>
      <c r="E2660" s="6" t="s">
        <v>73</v>
      </c>
      <c r="F2660" s="12" t="s">
        <v>74</v>
      </c>
      <c r="G2660" s="4" t="s">
        <v>74</v>
      </c>
      <c r="H2660" s="12" t="s">
        <v>155</v>
      </c>
      <c r="I2660" s="12" t="s">
        <v>40</v>
      </c>
      <c r="J2660" s="12" t="s">
        <v>41</v>
      </c>
      <c r="K2660" s="12">
        <v>9</v>
      </c>
      <c r="L2660" s="4" t="str">
        <f t="shared" si="164"/>
        <v>5-10</v>
      </c>
      <c r="M2660" s="12" t="s">
        <v>42</v>
      </c>
      <c r="N2660" s="12">
        <v>1</v>
      </c>
      <c r="O2660" s="12" t="s">
        <v>77</v>
      </c>
      <c r="P2660" s="6" t="s">
        <v>48</v>
      </c>
      <c r="S2660" s="7">
        <v>1</v>
      </c>
      <c r="AE2660" s="4">
        <f t="shared" si="165"/>
        <v>15</v>
      </c>
      <c r="AF2660" s="8">
        <f t="shared" si="166"/>
        <v>1</v>
      </c>
      <c r="AG2660" s="8">
        <v>98.34</v>
      </c>
      <c r="AH2660" s="4">
        <f t="shared" si="167"/>
        <v>2.5000000000000001E-2</v>
      </c>
      <c r="AI2660" s="4">
        <f t="shared" si="167"/>
        <v>2.4584999999999999</v>
      </c>
      <c r="AJ2660" s="11"/>
      <c r="AK2660" s="10">
        <f>R2660*(0.0428*(7.5^2.858))+S2660*(0.0428*(15^2.858))+T2660*(0.0428*(25^2.858))+U2660*(0.0428*(35^2.858))</f>
        <v>98.336011053719943</v>
      </c>
    </row>
    <row r="2661" spans="1:37" ht="12.75" customHeight="1">
      <c r="A2661" s="12">
        <v>205</v>
      </c>
      <c r="B2661" s="12">
        <v>11</v>
      </c>
      <c r="C2661" s="12">
        <v>2</v>
      </c>
      <c r="D2661" s="5">
        <v>39505</v>
      </c>
      <c r="E2661" s="6" t="s">
        <v>73</v>
      </c>
      <c r="F2661" s="12" t="s">
        <v>74</v>
      </c>
      <c r="G2661" s="4" t="s">
        <v>74</v>
      </c>
      <c r="H2661" s="12" t="s">
        <v>155</v>
      </c>
      <c r="I2661" s="12" t="s">
        <v>40</v>
      </c>
      <c r="J2661" s="12" t="s">
        <v>41</v>
      </c>
      <c r="K2661" s="12">
        <v>9</v>
      </c>
      <c r="L2661" s="4" t="str">
        <f t="shared" si="164"/>
        <v>5-10</v>
      </c>
      <c r="M2661" s="12" t="s">
        <v>42</v>
      </c>
      <c r="N2661" s="12">
        <v>2</v>
      </c>
      <c r="O2661" s="12" t="s">
        <v>89</v>
      </c>
      <c r="P2661" s="4" t="s">
        <v>56</v>
      </c>
      <c r="S2661" s="7">
        <v>3</v>
      </c>
      <c r="T2661" s="15">
        <v>5</v>
      </c>
      <c r="AE2661" s="4">
        <f t="shared" si="165"/>
        <v>21.3</v>
      </c>
      <c r="AF2661" s="8">
        <f t="shared" si="166"/>
        <v>8</v>
      </c>
      <c r="AG2661" s="8">
        <v>1988.25</v>
      </c>
      <c r="AH2661" s="4">
        <f t="shared" si="167"/>
        <v>0.2</v>
      </c>
      <c r="AI2661" s="4">
        <f t="shared" si="167"/>
        <v>49.706249999999997</v>
      </c>
      <c r="AJ2661" s="9"/>
      <c r="AK2661" s="10">
        <f>R2661*(0.0246*(7.5^2.85))+S2661*(0.0227*((15/1.13204)^3.12))+T2661*(0.0227*((25/1.13204)^3.12))</f>
        <v>1988.2540355358976</v>
      </c>
    </row>
    <row r="2662" spans="1:37" ht="12.75" customHeight="1">
      <c r="A2662" s="12">
        <v>205</v>
      </c>
      <c r="B2662" s="12">
        <v>11</v>
      </c>
      <c r="C2662" s="12">
        <v>2</v>
      </c>
      <c r="D2662" s="5">
        <v>39505</v>
      </c>
      <c r="E2662" s="6" t="s">
        <v>73</v>
      </c>
      <c r="F2662" s="12" t="s">
        <v>74</v>
      </c>
      <c r="G2662" s="4" t="s">
        <v>74</v>
      </c>
      <c r="H2662" s="12" t="s">
        <v>155</v>
      </c>
      <c r="I2662" s="12" t="s">
        <v>40</v>
      </c>
      <c r="J2662" s="12" t="s">
        <v>41</v>
      </c>
      <c r="K2662" s="12">
        <v>9</v>
      </c>
      <c r="L2662" s="4" t="str">
        <f t="shared" si="164"/>
        <v>5-10</v>
      </c>
      <c r="M2662" s="12" t="s">
        <v>42</v>
      </c>
      <c r="N2662" s="12">
        <v>3</v>
      </c>
      <c r="O2662" s="12" t="s">
        <v>53</v>
      </c>
      <c r="P2662" s="12" t="s">
        <v>54</v>
      </c>
      <c r="R2662" s="7">
        <v>1</v>
      </c>
      <c r="S2662" s="7">
        <v>6</v>
      </c>
      <c r="AE2662" s="4">
        <f t="shared" si="165"/>
        <v>13.9</v>
      </c>
      <c r="AF2662" s="8">
        <f t="shared" si="166"/>
        <v>7</v>
      </c>
      <c r="AG2662" s="8">
        <v>344.79</v>
      </c>
      <c r="AH2662" s="4">
        <f t="shared" si="167"/>
        <v>0.17499999999999999</v>
      </c>
      <c r="AI2662" s="4">
        <f t="shared" si="167"/>
        <v>8.6197499999999998</v>
      </c>
      <c r="AK2662" s="10">
        <f>Q2662*(0.026*(2.5^2.87))+R2662*(0.026*(7.5^2.87))+S2662*(0.0236*((15/1.1)^2.975))+T2662*(0.0236*((25/1.1)^2.975))+U2662*(0.0236*((35/1.1)^2.975))</f>
        <v>344.791163435187</v>
      </c>
    </row>
    <row r="2663" spans="1:37" ht="12.75" customHeight="1">
      <c r="A2663" s="12">
        <v>205</v>
      </c>
      <c r="B2663" s="12">
        <v>11</v>
      </c>
      <c r="C2663" s="12">
        <v>2</v>
      </c>
      <c r="D2663" s="5">
        <v>39505</v>
      </c>
      <c r="E2663" s="6" t="s">
        <v>73</v>
      </c>
      <c r="F2663" s="12" t="s">
        <v>74</v>
      </c>
      <c r="G2663" s="4" t="s">
        <v>74</v>
      </c>
      <c r="H2663" s="12" t="s">
        <v>155</v>
      </c>
      <c r="I2663" s="12" t="s">
        <v>40</v>
      </c>
      <c r="J2663" s="12" t="s">
        <v>41</v>
      </c>
      <c r="K2663" s="12">
        <v>9</v>
      </c>
      <c r="L2663" s="4" t="str">
        <f t="shared" si="164"/>
        <v>5-10</v>
      </c>
      <c r="M2663" s="12" t="s">
        <v>42</v>
      </c>
      <c r="N2663" s="12">
        <v>4</v>
      </c>
      <c r="O2663" s="12" t="s">
        <v>83</v>
      </c>
      <c r="P2663" s="6" t="s">
        <v>84</v>
      </c>
      <c r="R2663" s="7">
        <v>1</v>
      </c>
      <c r="AE2663" s="4">
        <f t="shared" si="165"/>
        <v>7.5</v>
      </c>
      <c r="AF2663" s="8">
        <f t="shared" si="166"/>
        <v>1</v>
      </c>
      <c r="AG2663" s="8">
        <v>12.3</v>
      </c>
      <c r="AH2663" s="4">
        <f t="shared" si="167"/>
        <v>2.5000000000000001E-2</v>
      </c>
      <c r="AI2663" s="4">
        <f t="shared" si="167"/>
        <v>0.3075</v>
      </c>
      <c r="AK2663" s="10">
        <f>Q2663*(0.0349*(2.5^2.9109))+R2663*(0.0349*(7.5^2.9109))+S2663*(0.0349*(15^2.9109))</f>
        <v>12.30385653569728</v>
      </c>
    </row>
    <row r="2664" spans="1:37" ht="12.75" customHeight="1">
      <c r="A2664" s="12">
        <v>205</v>
      </c>
      <c r="B2664" s="12">
        <v>11</v>
      </c>
      <c r="C2664" s="12">
        <v>2</v>
      </c>
      <c r="D2664" s="5">
        <v>39505</v>
      </c>
      <c r="E2664" s="6" t="s">
        <v>73</v>
      </c>
      <c r="F2664" s="12" t="s">
        <v>74</v>
      </c>
      <c r="G2664" s="4" t="s">
        <v>74</v>
      </c>
      <c r="H2664" s="12" t="s">
        <v>155</v>
      </c>
      <c r="I2664" s="12" t="s">
        <v>40</v>
      </c>
      <c r="J2664" s="12" t="s">
        <v>41</v>
      </c>
      <c r="K2664" s="12">
        <v>9</v>
      </c>
      <c r="L2664" s="4" t="str">
        <f t="shared" si="164"/>
        <v>5-10</v>
      </c>
      <c r="M2664" s="12" t="s">
        <v>42</v>
      </c>
      <c r="N2664" s="12">
        <v>5</v>
      </c>
      <c r="O2664" s="12" t="s">
        <v>95</v>
      </c>
      <c r="P2664" s="6" t="s">
        <v>56</v>
      </c>
      <c r="T2664" s="7">
        <v>8</v>
      </c>
      <c r="AE2664" s="4">
        <f t="shared" si="165"/>
        <v>25</v>
      </c>
      <c r="AF2664" s="8">
        <f t="shared" si="166"/>
        <v>8</v>
      </c>
      <c r="AG2664" s="8">
        <v>2477.19</v>
      </c>
      <c r="AH2664" s="4">
        <f t="shared" si="167"/>
        <v>0.2</v>
      </c>
      <c r="AI2664" s="4">
        <f t="shared" si="167"/>
        <v>61.929749999999999</v>
      </c>
      <c r="AK2664" s="10">
        <f>S2664*(0.0204*(15^2.991))+T2664*(0.0204*(25^2.991))+U2664*(0.0204*(35^2.991))</f>
        <v>2477.1865901222218</v>
      </c>
    </row>
    <row r="2665" spans="1:37" ht="12.75" customHeight="1">
      <c r="A2665" s="12">
        <v>205</v>
      </c>
      <c r="B2665" s="12">
        <v>11</v>
      </c>
      <c r="C2665" s="12">
        <v>2</v>
      </c>
      <c r="D2665" s="5">
        <v>39505</v>
      </c>
      <c r="E2665" s="6" t="s">
        <v>73</v>
      </c>
      <c r="F2665" s="12" t="s">
        <v>74</v>
      </c>
      <c r="G2665" s="4" t="s">
        <v>74</v>
      </c>
      <c r="H2665" s="12" t="s">
        <v>155</v>
      </c>
      <c r="I2665" s="12" t="s">
        <v>40</v>
      </c>
      <c r="J2665" s="12" t="s">
        <v>41</v>
      </c>
      <c r="K2665" s="12">
        <v>9</v>
      </c>
      <c r="L2665" s="4" t="str">
        <f t="shared" si="164"/>
        <v>5-10</v>
      </c>
      <c r="M2665" s="12" t="s">
        <v>42</v>
      </c>
      <c r="N2665" s="12">
        <v>6</v>
      </c>
      <c r="O2665" s="12" t="s">
        <v>59</v>
      </c>
      <c r="P2665" s="6" t="s">
        <v>46</v>
      </c>
      <c r="S2665" s="15">
        <v>1</v>
      </c>
      <c r="AE2665" s="4">
        <f t="shared" si="165"/>
        <v>15</v>
      </c>
      <c r="AF2665" s="8">
        <f t="shared" si="166"/>
        <v>1</v>
      </c>
      <c r="AG2665" s="8">
        <v>37.94</v>
      </c>
      <c r="AH2665" s="4">
        <f t="shared" si="167"/>
        <v>2.5000000000000001E-2</v>
      </c>
      <c r="AI2665" s="4">
        <f t="shared" si="167"/>
        <v>0.9484999999999999</v>
      </c>
      <c r="AK2665" s="10">
        <f>Q2665*(0.0093*(2.5^3.07))+R2665*(0.0093*(7.5^3.07))+S2665*(0.0093*(15^3.07))+T2665*(0.0126*(25^3.0673))</f>
        <v>37.938758397924737</v>
      </c>
    </row>
    <row r="2666" spans="1:37" ht="12.75" customHeight="1">
      <c r="A2666" s="12">
        <v>205</v>
      </c>
      <c r="B2666" s="12">
        <v>11</v>
      </c>
      <c r="C2666" s="12">
        <v>2</v>
      </c>
      <c r="D2666" s="5">
        <v>39505</v>
      </c>
      <c r="E2666" s="6" t="s">
        <v>73</v>
      </c>
      <c r="F2666" s="12" t="s">
        <v>74</v>
      </c>
      <c r="G2666" s="4" t="s">
        <v>74</v>
      </c>
      <c r="H2666" s="12" t="s">
        <v>155</v>
      </c>
      <c r="I2666" s="12" t="s">
        <v>40</v>
      </c>
      <c r="J2666" s="12" t="s">
        <v>41</v>
      </c>
      <c r="K2666" s="12">
        <v>9</v>
      </c>
      <c r="L2666" s="4" t="str">
        <f t="shared" si="164"/>
        <v>5-10</v>
      </c>
      <c r="M2666" s="12" t="s">
        <v>42</v>
      </c>
      <c r="N2666" s="12">
        <v>7</v>
      </c>
      <c r="O2666" s="12" t="s">
        <v>134</v>
      </c>
      <c r="P2666" s="12" t="s">
        <v>56</v>
      </c>
      <c r="S2666" s="15">
        <v>2</v>
      </c>
      <c r="AE2666" s="4">
        <f t="shared" si="165"/>
        <v>15</v>
      </c>
      <c r="AF2666" s="8">
        <f t="shared" si="166"/>
        <v>2</v>
      </c>
      <c r="AG2666" s="8">
        <v>141.18</v>
      </c>
      <c r="AH2666" s="4">
        <f t="shared" si="167"/>
        <v>0.05</v>
      </c>
      <c r="AI2666" s="4">
        <f t="shared" si="167"/>
        <v>3.5295000000000001</v>
      </c>
      <c r="AJ2666" s="13"/>
      <c r="AK2666" s="10">
        <f>R2666*(0.0683*(7.5^2.563))+S2666*(0.0683*(15^2.563))+T2666*(0.0683*(25^2.563))</f>
        <v>141.17981104653558</v>
      </c>
    </row>
    <row r="2667" spans="1:37" ht="12.75" customHeight="1">
      <c r="A2667" s="12">
        <v>205</v>
      </c>
      <c r="B2667" s="12">
        <v>11</v>
      </c>
      <c r="C2667" s="12">
        <v>2</v>
      </c>
      <c r="D2667" s="5">
        <v>39505</v>
      </c>
      <c r="E2667" s="6" t="s">
        <v>73</v>
      </c>
      <c r="F2667" s="12" t="s">
        <v>74</v>
      </c>
      <c r="G2667" s="4" t="s">
        <v>74</v>
      </c>
      <c r="H2667" s="12" t="s">
        <v>155</v>
      </c>
      <c r="I2667" s="12" t="s">
        <v>40</v>
      </c>
      <c r="J2667" s="12" t="s">
        <v>41</v>
      </c>
      <c r="K2667" s="12">
        <v>9</v>
      </c>
      <c r="L2667" s="4" t="str">
        <f t="shared" si="164"/>
        <v>5-10</v>
      </c>
      <c r="M2667" s="12" t="s">
        <v>42</v>
      </c>
      <c r="N2667" s="12">
        <v>8</v>
      </c>
      <c r="O2667" s="12" t="s">
        <v>47</v>
      </c>
      <c r="P2667" s="12" t="s">
        <v>48</v>
      </c>
      <c r="R2667" s="7">
        <v>1</v>
      </c>
      <c r="AE2667" s="4">
        <f t="shared" si="165"/>
        <v>7.5</v>
      </c>
      <c r="AF2667" s="8">
        <f t="shared" si="166"/>
        <v>1</v>
      </c>
      <c r="AG2667" s="8">
        <v>12.34</v>
      </c>
      <c r="AH2667" s="4">
        <f t="shared" si="167"/>
        <v>2.5000000000000001E-2</v>
      </c>
      <c r="AI2667" s="4">
        <f t="shared" si="167"/>
        <v>0.3085</v>
      </c>
      <c r="AK2667" s="10">
        <f>Q2667*(0.0251*(2.5^3.076))+R2667*(0.0251*(7.5^3.076))+S2667*(0.0251*(15^3.076))</f>
        <v>12.341335752240466</v>
      </c>
    </row>
    <row r="2668" spans="1:37" ht="12.75" customHeight="1">
      <c r="A2668" s="12">
        <v>205</v>
      </c>
      <c r="B2668" s="12">
        <v>11</v>
      </c>
      <c r="C2668" s="12">
        <v>2</v>
      </c>
      <c r="D2668" s="5">
        <v>39505</v>
      </c>
      <c r="E2668" s="6" t="s">
        <v>73</v>
      </c>
      <c r="F2668" s="12" t="s">
        <v>74</v>
      </c>
      <c r="G2668" s="4" t="s">
        <v>74</v>
      </c>
      <c r="H2668" s="12" t="s">
        <v>155</v>
      </c>
      <c r="I2668" s="12" t="s">
        <v>40</v>
      </c>
      <c r="J2668" s="12" t="s">
        <v>41</v>
      </c>
      <c r="K2668" s="12">
        <v>9</v>
      </c>
      <c r="L2668" s="4" t="str">
        <f t="shared" si="164"/>
        <v>5-10</v>
      </c>
      <c r="M2668" s="12" t="s">
        <v>42</v>
      </c>
      <c r="N2668" s="12">
        <v>9</v>
      </c>
      <c r="O2668" s="12" t="s">
        <v>49</v>
      </c>
      <c r="P2668" s="6" t="s">
        <v>46</v>
      </c>
      <c r="Q2668" s="7">
        <v>7</v>
      </c>
      <c r="R2668" s="7">
        <v>4</v>
      </c>
      <c r="AE2668" s="4">
        <f t="shared" si="165"/>
        <v>4.3</v>
      </c>
      <c r="AF2668" s="8">
        <f t="shared" si="166"/>
        <v>11</v>
      </c>
      <c r="AG2668" s="8">
        <v>25.44</v>
      </c>
      <c r="AH2668" s="4">
        <f t="shared" si="167"/>
        <v>0.27500000000000002</v>
      </c>
      <c r="AI2668" s="4">
        <f t="shared" si="167"/>
        <v>0.63600000000000001</v>
      </c>
      <c r="AJ2668" s="13"/>
      <c r="AK2668" s="10">
        <f>Q2668*(0.007*(2.5^3.39))+R2668*(0.0126*(7.5^3.0673))+S2668*(0.0126*(15^3.0673))+T2668*(0.0126*(25^3.0673))+U2668*(0.0126*(35^3.0673))</f>
        <v>25.444883884242419</v>
      </c>
    </row>
    <row r="2669" spans="1:37" ht="12.75" customHeight="1">
      <c r="A2669" s="12">
        <v>205</v>
      </c>
      <c r="B2669" s="12">
        <v>11</v>
      </c>
      <c r="C2669" s="12">
        <v>2</v>
      </c>
      <c r="D2669" s="5">
        <v>39505</v>
      </c>
      <c r="E2669" s="6" t="s">
        <v>73</v>
      </c>
      <c r="F2669" s="12" t="s">
        <v>74</v>
      </c>
      <c r="G2669" s="4" t="s">
        <v>74</v>
      </c>
      <c r="H2669" s="12" t="s">
        <v>155</v>
      </c>
      <c r="I2669" s="12" t="s">
        <v>40</v>
      </c>
      <c r="J2669" s="12" t="s">
        <v>41</v>
      </c>
      <c r="K2669" s="12">
        <v>9</v>
      </c>
      <c r="L2669" s="4" t="str">
        <f t="shared" si="164"/>
        <v>5-10</v>
      </c>
      <c r="M2669" s="12" t="s">
        <v>42</v>
      </c>
      <c r="N2669" s="12">
        <v>10</v>
      </c>
      <c r="O2669" s="12" t="s">
        <v>105</v>
      </c>
      <c r="P2669" s="12" t="s">
        <v>46</v>
      </c>
      <c r="T2669" s="7">
        <v>2</v>
      </c>
      <c r="AE2669" s="4">
        <f t="shared" si="165"/>
        <v>25</v>
      </c>
      <c r="AF2669" s="8">
        <f t="shared" si="166"/>
        <v>2</v>
      </c>
      <c r="AG2669" s="8">
        <v>501.22</v>
      </c>
      <c r="AH2669" s="4">
        <f t="shared" si="167"/>
        <v>0.05</v>
      </c>
      <c r="AI2669" s="4">
        <f t="shared" si="167"/>
        <v>12.5305</v>
      </c>
      <c r="AK2669" s="10">
        <f>S2669*(0.0168*(15^2.9856))+T2669*(0.0168*(25^2.9856))</f>
        <v>501.22066374498991</v>
      </c>
    </row>
    <row r="2670" spans="1:37" s="13" customFormat="1" ht="12.75" customHeight="1">
      <c r="A2670" s="12">
        <v>205</v>
      </c>
      <c r="B2670" s="12">
        <v>11</v>
      </c>
      <c r="C2670" s="12">
        <v>2</v>
      </c>
      <c r="D2670" s="5">
        <v>39505</v>
      </c>
      <c r="E2670" s="6" t="s">
        <v>73</v>
      </c>
      <c r="F2670" s="12" t="s">
        <v>74</v>
      </c>
      <c r="G2670" s="4" t="s">
        <v>74</v>
      </c>
      <c r="H2670" s="12" t="s">
        <v>155</v>
      </c>
      <c r="I2670" s="12" t="s">
        <v>40</v>
      </c>
      <c r="J2670" s="12" t="s">
        <v>41</v>
      </c>
      <c r="K2670" s="12">
        <v>9</v>
      </c>
      <c r="L2670" s="4" t="str">
        <f t="shared" si="164"/>
        <v>5-10</v>
      </c>
      <c r="M2670" s="12" t="s">
        <v>42</v>
      </c>
      <c r="N2670" s="12">
        <v>11</v>
      </c>
      <c r="O2670" s="4" t="s">
        <v>82</v>
      </c>
      <c r="P2670" s="6" t="s">
        <v>46</v>
      </c>
      <c r="Q2670" s="7"/>
      <c r="R2670" s="7"/>
      <c r="S2670" s="7"/>
      <c r="T2670" s="7"/>
      <c r="U2670" s="7">
        <v>1</v>
      </c>
      <c r="V2670" s="7"/>
      <c r="W2670" s="7"/>
      <c r="X2670" s="7"/>
      <c r="Y2670" s="7"/>
      <c r="Z2670" s="7"/>
      <c r="AA2670" s="7"/>
      <c r="AB2670" s="7"/>
      <c r="AC2670" s="7"/>
      <c r="AD2670" s="7"/>
      <c r="AE2670" s="4">
        <f t="shared" si="165"/>
        <v>35</v>
      </c>
      <c r="AF2670" s="8">
        <f t="shared" si="166"/>
        <v>1</v>
      </c>
      <c r="AG2670" s="8">
        <v>638.55999999999995</v>
      </c>
      <c r="AH2670" s="4">
        <f t="shared" si="167"/>
        <v>2.5000000000000001E-2</v>
      </c>
      <c r="AI2670" s="4">
        <f t="shared" si="167"/>
        <v>15.963999999999999</v>
      </c>
      <c r="AJ2670" s="4"/>
      <c r="AK2670" s="10">
        <f>Q2670*(0.0121*((2.5/1.09)^3.161))+R2670*(0.0121*((7.5/1.09)^3.161))+S2670*(0.0335*(15^2.772))+T2670*(0.0335*(25^2.772))+U2670*(0.0335*(35^2.772))</f>
        <v>638.55958174149339</v>
      </c>
    </row>
    <row r="2671" spans="1:37" s="13" customFormat="1" ht="12.75" customHeight="1">
      <c r="A2671" s="12">
        <v>205</v>
      </c>
      <c r="B2671" s="12">
        <v>11</v>
      </c>
      <c r="C2671" s="12">
        <v>2</v>
      </c>
      <c r="D2671" s="5">
        <v>39505</v>
      </c>
      <c r="E2671" s="6" t="s">
        <v>73</v>
      </c>
      <c r="F2671" s="12" t="s">
        <v>74</v>
      </c>
      <c r="G2671" s="4" t="s">
        <v>74</v>
      </c>
      <c r="H2671" s="12" t="s">
        <v>155</v>
      </c>
      <c r="I2671" s="12" t="s">
        <v>40</v>
      </c>
      <c r="J2671" s="12" t="s">
        <v>41</v>
      </c>
      <c r="K2671" s="12">
        <v>9</v>
      </c>
      <c r="L2671" s="4" t="str">
        <f t="shared" si="164"/>
        <v>5-10</v>
      </c>
      <c r="M2671" s="12" t="s">
        <v>42</v>
      </c>
      <c r="N2671" s="12">
        <v>12</v>
      </c>
      <c r="O2671" s="12" t="s">
        <v>80</v>
      </c>
      <c r="P2671" s="12" t="s">
        <v>81</v>
      </c>
      <c r="Q2671" s="7"/>
      <c r="R2671" s="7"/>
      <c r="S2671" s="7">
        <v>2</v>
      </c>
      <c r="T2671" s="7"/>
      <c r="U2671" s="7"/>
      <c r="V2671" s="7"/>
      <c r="W2671" s="7"/>
      <c r="X2671" s="7"/>
      <c r="Y2671" s="7"/>
      <c r="Z2671" s="7"/>
      <c r="AA2671" s="7"/>
      <c r="AB2671" s="7"/>
      <c r="AC2671" s="7"/>
      <c r="AD2671" s="7"/>
      <c r="AE2671" s="4">
        <f t="shared" si="165"/>
        <v>15</v>
      </c>
      <c r="AF2671" s="8">
        <f t="shared" si="166"/>
        <v>2</v>
      </c>
      <c r="AG2671" s="8">
        <v>122.19</v>
      </c>
      <c r="AH2671" s="4">
        <f t="shared" si="167"/>
        <v>0.05</v>
      </c>
      <c r="AI2671" s="4">
        <f t="shared" si="167"/>
        <v>3.0547499999999999</v>
      </c>
      <c r="AJ2671" s="4"/>
      <c r="AK2671" s="10">
        <f>Q2671*(0.0202*(2.5^2.9595))+R2671*(0.0202*(7.5^2.9595))+S2671*(0.0202*(15^2.9595))+T2671*(0.0202*(25^2.9595))</f>
        <v>122.18656233272399</v>
      </c>
    </row>
    <row r="2672" spans="1:37" ht="12.75" customHeight="1">
      <c r="A2672" s="12">
        <v>205</v>
      </c>
      <c r="B2672" s="12">
        <v>11</v>
      </c>
      <c r="C2672" s="12">
        <v>2</v>
      </c>
      <c r="D2672" s="5">
        <v>39505</v>
      </c>
      <c r="E2672" s="6" t="s">
        <v>73</v>
      </c>
      <c r="F2672" s="12" t="s">
        <v>74</v>
      </c>
      <c r="G2672" s="4" t="s">
        <v>74</v>
      </c>
      <c r="H2672" s="12" t="s">
        <v>155</v>
      </c>
      <c r="I2672" s="12" t="s">
        <v>40</v>
      </c>
      <c r="J2672" s="12" t="s">
        <v>41</v>
      </c>
      <c r="K2672" s="12">
        <v>9</v>
      </c>
      <c r="L2672" s="4" t="str">
        <f t="shared" si="164"/>
        <v>5-10</v>
      </c>
      <c r="M2672" s="12" t="s">
        <v>42</v>
      </c>
      <c r="N2672" s="12">
        <v>13</v>
      </c>
      <c r="O2672" s="12" t="s">
        <v>68</v>
      </c>
      <c r="P2672" s="6" t="s">
        <v>46</v>
      </c>
      <c r="S2672" s="7">
        <v>1</v>
      </c>
      <c r="T2672" s="7">
        <v>2</v>
      </c>
      <c r="AE2672" s="4">
        <f t="shared" si="165"/>
        <v>21.7</v>
      </c>
      <c r="AF2672" s="8">
        <f t="shared" si="166"/>
        <v>3</v>
      </c>
      <c r="AG2672" s="8">
        <v>354.92</v>
      </c>
      <c r="AH2672" s="4">
        <f t="shared" si="167"/>
        <v>7.4999999999999997E-2</v>
      </c>
      <c r="AI2672" s="4">
        <f t="shared" si="167"/>
        <v>8.8730000000000011</v>
      </c>
      <c r="AK2672" s="10">
        <f>Q2672*(0.0208*((2.5/1.21)^3))+R2672*(0.0208*((7.5/1.21)^3))+S2672*(0.0208*((15/1.21)^3))+T2672*(0.0079*(25^3.076))+U2672*(0.0079*(35^3.076))</f>
        <v>354.92358905429472</v>
      </c>
    </row>
    <row r="2673" spans="1:37" ht="12.75" customHeight="1">
      <c r="A2673" s="12">
        <v>205</v>
      </c>
      <c r="B2673" s="12">
        <v>11</v>
      </c>
      <c r="C2673" s="12">
        <v>2</v>
      </c>
      <c r="D2673" s="5">
        <v>39505</v>
      </c>
      <c r="E2673" s="6" t="s">
        <v>73</v>
      </c>
      <c r="F2673" s="12" t="s">
        <v>74</v>
      </c>
      <c r="G2673" s="4" t="s">
        <v>74</v>
      </c>
      <c r="H2673" s="12" t="s">
        <v>155</v>
      </c>
      <c r="I2673" s="12" t="s">
        <v>40</v>
      </c>
      <c r="J2673" s="12" t="s">
        <v>41</v>
      </c>
      <c r="K2673" s="12">
        <v>9</v>
      </c>
      <c r="L2673" s="4" t="str">
        <f t="shared" si="164"/>
        <v>5-10</v>
      </c>
      <c r="M2673" s="12" t="s">
        <v>42</v>
      </c>
      <c r="N2673" s="12">
        <v>14</v>
      </c>
      <c r="O2673" s="12" t="s">
        <v>123</v>
      </c>
      <c r="P2673" s="12" t="s">
        <v>56</v>
      </c>
      <c r="T2673" s="7">
        <v>2</v>
      </c>
      <c r="AE2673" s="4">
        <f t="shared" si="165"/>
        <v>25</v>
      </c>
      <c r="AF2673" s="8">
        <f t="shared" si="166"/>
        <v>2</v>
      </c>
      <c r="AG2673" s="8">
        <v>573.76</v>
      </c>
      <c r="AH2673" s="4">
        <f t="shared" si="167"/>
        <v>0.05</v>
      </c>
      <c r="AI2673" s="4">
        <f t="shared" si="167"/>
        <v>14.343999999999999</v>
      </c>
      <c r="AK2673" s="10">
        <f>T2673*(0.0561*(25^2.653))+U2673*(0.0561*(35^2.653))</f>
        <v>573.75660740446028</v>
      </c>
    </row>
    <row r="2674" spans="1:37" ht="12.75" customHeight="1">
      <c r="A2674" s="12">
        <v>205</v>
      </c>
      <c r="B2674" s="12">
        <v>11</v>
      </c>
      <c r="C2674" s="12">
        <v>2</v>
      </c>
      <c r="D2674" s="5">
        <v>39505</v>
      </c>
      <c r="E2674" s="6" t="s">
        <v>73</v>
      </c>
      <c r="F2674" s="12" t="s">
        <v>74</v>
      </c>
      <c r="G2674" s="4" t="s">
        <v>74</v>
      </c>
      <c r="H2674" s="12" t="s">
        <v>155</v>
      </c>
      <c r="I2674" s="12" t="s">
        <v>40</v>
      </c>
      <c r="J2674" s="12" t="s">
        <v>41</v>
      </c>
      <c r="K2674" s="12">
        <v>9</v>
      </c>
      <c r="L2674" s="4" t="str">
        <f t="shared" si="164"/>
        <v>5-10</v>
      </c>
      <c r="M2674" s="12" t="s">
        <v>42</v>
      </c>
      <c r="N2674" s="12">
        <v>15</v>
      </c>
      <c r="O2674" s="4" t="s">
        <v>69</v>
      </c>
      <c r="P2674" s="12" t="s">
        <v>48</v>
      </c>
      <c r="S2674" s="7">
        <v>1</v>
      </c>
      <c r="AE2674" s="4">
        <f t="shared" si="165"/>
        <v>15</v>
      </c>
      <c r="AF2674" s="8">
        <f t="shared" si="166"/>
        <v>1</v>
      </c>
      <c r="AG2674" s="8">
        <v>109.47</v>
      </c>
      <c r="AH2674" s="4">
        <f t="shared" si="167"/>
        <v>2.5000000000000001E-2</v>
      </c>
      <c r="AI2674" s="4">
        <f t="shared" si="167"/>
        <v>2.7367499999999998</v>
      </c>
      <c r="AK2674" s="10">
        <f>Q2674*(0.029*(2.5^2.98))+R2674*(0.029*(7.5^2.98))+S2674*(0.0222*(15^3.14))</f>
        <v>109.46607034280856</v>
      </c>
    </row>
    <row r="2675" spans="1:37" ht="12.75" customHeight="1">
      <c r="A2675" s="12">
        <v>205</v>
      </c>
      <c r="B2675" s="12">
        <v>11</v>
      </c>
      <c r="C2675" s="12">
        <v>2</v>
      </c>
      <c r="D2675" s="5">
        <v>39505</v>
      </c>
      <c r="E2675" s="6" t="s">
        <v>73</v>
      </c>
      <c r="F2675" s="12" t="s">
        <v>74</v>
      </c>
      <c r="G2675" s="4" t="s">
        <v>74</v>
      </c>
      <c r="H2675" s="12" t="s">
        <v>155</v>
      </c>
      <c r="I2675" s="12" t="s">
        <v>40</v>
      </c>
      <c r="J2675" s="12" t="s">
        <v>41</v>
      </c>
      <c r="K2675" s="12">
        <v>9</v>
      </c>
      <c r="L2675" s="4" t="str">
        <f t="shared" si="164"/>
        <v>5-10</v>
      </c>
      <c r="M2675" s="12" t="s">
        <v>42</v>
      </c>
      <c r="N2675" s="12">
        <v>16</v>
      </c>
      <c r="O2675" s="12" t="s">
        <v>96</v>
      </c>
      <c r="P2675" s="6" t="s">
        <v>84</v>
      </c>
      <c r="R2675" s="7">
        <v>1</v>
      </c>
      <c r="AE2675" s="4">
        <f t="shared" si="165"/>
        <v>7.5</v>
      </c>
      <c r="AF2675" s="8">
        <f t="shared" si="166"/>
        <v>1</v>
      </c>
      <c r="AG2675" s="8">
        <v>7.51</v>
      </c>
      <c r="AH2675" s="4">
        <f t="shared" si="167"/>
        <v>2.5000000000000001E-2</v>
      </c>
      <c r="AI2675" s="4">
        <f t="shared" si="167"/>
        <v>0.18775</v>
      </c>
      <c r="AK2675" s="10">
        <f>Q2675*(0.0193*(2.5^2.96))+R2675*(0.0193*(7.5^2.96))+S2675*(0.0193*(15^2.96))</f>
        <v>7.5117071566069322</v>
      </c>
    </row>
    <row r="2676" spans="1:37" ht="12.75" customHeight="1">
      <c r="A2676" s="12">
        <v>205</v>
      </c>
      <c r="B2676" s="12">
        <v>11</v>
      </c>
      <c r="C2676" s="12">
        <v>2</v>
      </c>
      <c r="D2676" s="5">
        <v>39505</v>
      </c>
      <c r="E2676" s="6" t="s">
        <v>73</v>
      </c>
      <c r="F2676" s="12" t="s">
        <v>74</v>
      </c>
      <c r="G2676" s="4" t="s">
        <v>74</v>
      </c>
      <c r="H2676" s="12" t="s">
        <v>155</v>
      </c>
      <c r="I2676" s="12" t="s">
        <v>40</v>
      </c>
      <c r="J2676" s="12" t="s">
        <v>41</v>
      </c>
      <c r="K2676" s="12">
        <v>9</v>
      </c>
      <c r="L2676" s="4" t="str">
        <f t="shared" si="164"/>
        <v>5-10</v>
      </c>
      <c r="M2676" s="12" t="s">
        <v>42</v>
      </c>
      <c r="N2676" s="12">
        <v>17</v>
      </c>
      <c r="O2676" s="12" t="s">
        <v>116</v>
      </c>
      <c r="P2676" s="6" t="s">
        <v>84</v>
      </c>
      <c r="R2676" s="7">
        <v>1</v>
      </c>
      <c r="AE2676" s="4">
        <f t="shared" si="165"/>
        <v>7.5</v>
      </c>
      <c r="AF2676" s="8">
        <f t="shared" si="166"/>
        <v>1</v>
      </c>
      <c r="AG2676" s="8">
        <v>8.5500000000000007</v>
      </c>
      <c r="AH2676" s="4">
        <f t="shared" si="167"/>
        <v>2.5000000000000001E-2</v>
      </c>
      <c r="AI2676" s="4">
        <f t="shared" si="167"/>
        <v>0.21375000000000002</v>
      </c>
      <c r="AK2676" s="10">
        <f>Q2676*(0.0156*(2.5^3.13))+R2676*(0.0156*(7.5^3.13))</f>
        <v>8.551973624371902</v>
      </c>
    </row>
    <row r="2677" spans="1:37" ht="12.75" customHeight="1">
      <c r="A2677" s="12">
        <v>205</v>
      </c>
      <c r="B2677" s="12">
        <v>11</v>
      </c>
      <c r="C2677" s="12">
        <v>2</v>
      </c>
      <c r="D2677" s="5">
        <v>39505</v>
      </c>
      <c r="E2677" s="6" t="s">
        <v>73</v>
      </c>
      <c r="F2677" s="12" t="s">
        <v>74</v>
      </c>
      <c r="G2677" s="4" t="s">
        <v>74</v>
      </c>
      <c r="H2677" s="12" t="s">
        <v>155</v>
      </c>
      <c r="I2677" s="12" t="s">
        <v>40</v>
      </c>
      <c r="J2677" s="12" t="s">
        <v>41</v>
      </c>
      <c r="K2677" s="12">
        <v>9</v>
      </c>
      <c r="L2677" s="4" t="str">
        <f t="shared" si="164"/>
        <v>5-10</v>
      </c>
      <c r="M2677" s="12" t="s">
        <v>42</v>
      </c>
      <c r="N2677" s="12">
        <v>18</v>
      </c>
      <c r="O2677" s="12" t="s">
        <v>106</v>
      </c>
      <c r="P2677" s="6" t="s">
        <v>81</v>
      </c>
      <c r="R2677" s="7">
        <v>1</v>
      </c>
      <c r="AE2677" s="4">
        <f t="shared" si="165"/>
        <v>7.5</v>
      </c>
      <c r="AF2677" s="8">
        <f t="shared" si="166"/>
        <v>1</v>
      </c>
      <c r="AG2677" s="8">
        <v>15.17</v>
      </c>
      <c r="AH2677" s="4">
        <f t="shared" si="167"/>
        <v>2.5000000000000001E-2</v>
      </c>
      <c r="AI2677" s="4">
        <f t="shared" si="167"/>
        <v>0.37924999999999998</v>
      </c>
      <c r="AK2677" s="10">
        <f>R2677*(0.111*((7.5*0.813)^2.72))+S2677*(0.111*((15*0.813)^2.72))+T2677*(0.111*((25*0.813)^2.72))+U2677*(0.111*((35*0.813)^2.72))</f>
        <v>15.168264711684328</v>
      </c>
    </row>
    <row r="2678" spans="1:37" ht="12.75" customHeight="1">
      <c r="A2678" s="12">
        <v>205</v>
      </c>
      <c r="B2678" s="12">
        <v>11</v>
      </c>
      <c r="C2678" s="12">
        <v>2</v>
      </c>
      <c r="D2678" s="5">
        <v>39505</v>
      </c>
      <c r="E2678" s="6" t="s">
        <v>73</v>
      </c>
      <c r="F2678" s="12" t="s">
        <v>74</v>
      </c>
      <c r="G2678" s="4" t="s">
        <v>74</v>
      </c>
      <c r="H2678" s="12" t="s">
        <v>155</v>
      </c>
      <c r="I2678" s="12" t="s">
        <v>40</v>
      </c>
      <c r="J2678" s="12" t="s">
        <v>41</v>
      </c>
      <c r="K2678" s="12">
        <v>9</v>
      </c>
      <c r="L2678" s="4" t="str">
        <f t="shared" si="164"/>
        <v>5-10</v>
      </c>
      <c r="M2678" s="12" t="s">
        <v>42</v>
      </c>
      <c r="N2678" s="12">
        <v>19</v>
      </c>
      <c r="O2678" s="12" t="s">
        <v>107</v>
      </c>
      <c r="P2678" s="6" t="s">
        <v>54</v>
      </c>
      <c r="U2678" s="7">
        <v>1</v>
      </c>
      <c r="AE2678" s="4">
        <f t="shared" si="165"/>
        <v>35</v>
      </c>
      <c r="AF2678" s="8">
        <f t="shared" si="166"/>
        <v>1</v>
      </c>
      <c r="AG2678" s="8">
        <v>759.68</v>
      </c>
      <c r="AH2678" s="4">
        <f t="shared" si="167"/>
        <v>2.5000000000000001E-2</v>
      </c>
      <c r="AI2678" s="4">
        <f t="shared" si="167"/>
        <v>18.991999999999997</v>
      </c>
      <c r="AK2678" s="10">
        <f>R2678*(0.0144*(7.5^3.1))+S2678*(0.0162*(15^3.0252))+T2678*(0.0162*(25^3.0252))+U2678*(0.0162*(35^3.0252))+V2678*(0.0162*(45^3.0252))</f>
        <v>759.67819720000477</v>
      </c>
    </row>
    <row r="2679" spans="1:37" ht="12.75" customHeight="1">
      <c r="A2679" s="12">
        <v>205</v>
      </c>
      <c r="B2679" s="12">
        <v>11</v>
      </c>
      <c r="C2679" s="12">
        <v>2</v>
      </c>
      <c r="D2679" s="5">
        <v>39505</v>
      </c>
      <c r="E2679" s="6" t="s">
        <v>73</v>
      </c>
      <c r="F2679" s="12" t="s">
        <v>74</v>
      </c>
      <c r="G2679" s="4" t="s">
        <v>74</v>
      </c>
      <c r="H2679" s="12" t="s">
        <v>155</v>
      </c>
      <c r="I2679" s="12" t="s">
        <v>40</v>
      </c>
      <c r="J2679" s="12" t="s">
        <v>41</v>
      </c>
      <c r="K2679" s="12">
        <v>9</v>
      </c>
      <c r="L2679" s="4" t="str">
        <f t="shared" si="164"/>
        <v>5-10</v>
      </c>
      <c r="M2679" s="12" t="s">
        <v>42</v>
      </c>
      <c r="N2679" s="12">
        <v>20</v>
      </c>
      <c r="O2679" s="12" t="s">
        <v>58</v>
      </c>
      <c r="P2679" s="12" t="s">
        <v>46</v>
      </c>
      <c r="U2679" s="7">
        <v>1</v>
      </c>
      <c r="AE2679" s="4">
        <f t="shared" si="165"/>
        <v>35</v>
      </c>
      <c r="AF2679" s="8">
        <f t="shared" si="166"/>
        <v>1</v>
      </c>
      <c r="AG2679" s="8">
        <v>590.5</v>
      </c>
      <c r="AH2679" s="4">
        <f t="shared" si="167"/>
        <v>2.5000000000000001E-2</v>
      </c>
      <c r="AI2679" s="4">
        <f t="shared" si="167"/>
        <v>14.762499999999999</v>
      </c>
      <c r="AK2679" s="10">
        <f>Q2679*(0.0145*((2.5/1.08175)^3.053))+R2679*(0.0145*((7.5/1.08175)^3.053))+S2679*(0.0145*((15/1.08175)^3.053))+T2679*(0.0145*((25/1.08175)^3.053))+U2679*(0.0145*((35/1.08175)^3.053))+V2679*(0.0145*((45/1.08175)^3.053))+W2679*(0.0145*((55/1.08175)^3.053))</f>
        <v>590.49782747127915</v>
      </c>
    </row>
    <row r="2680" spans="1:37" ht="12.75" customHeight="1">
      <c r="A2680" s="12">
        <v>205</v>
      </c>
      <c r="B2680" s="12">
        <v>11</v>
      </c>
      <c r="C2680" s="12">
        <v>2</v>
      </c>
      <c r="D2680" s="5">
        <v>39505</v>
      </c>
      <c r="E2680" s="6" t="s">
        <v>73</v>
      </c>
      <c r="F2680" s="12" t="s">
        <v>74</v>
      </c>
      <c r="G2680" s="4" t="s">
        <v>74</v>
      </c>
      <c r="H2680" s="12" t="s">
        <v>155</v>
      </c>
      <c r="I2680" s="12" t="s">
        <v>40</v>
      </c>
      <c r="J2680" s="12" t="s">
        <v>41</v>
      </c>
      <c r="K2680" s="12">
        <v>9</v>
      </c>
      <c r="L2680" s="4" t="str">
        <f t="shared" si="164"/>
        <v>5-10</v>
      </c>
      <c r="M2680" s="12" t="s">
        <v>42</v>
      </c>
      <c r="N2680" s="12">
        <v>21</v>
      </c>
      <c r="O2680" s="12" t="s">
        <v>99</v>
      </c>
      <c r="P2680" s="6" t="s">
        <v>63</v>
      </c>
      <c r="U2680" s="7">
        <v>1</v>
      </c>
      <c r="AE2680" s="4">
        <f t="shared" si="165"/>
        <v>35</v>
      </c>
      <c r="AF2680" s="8">
        <f t="shared" si="166"/>
        <v>1</v>
      </c>
      <c r="AG2680" s="8">
        <v>54.99</v>
      </c>
      <c r="AH2680" s="4">
        <f t="shared" si="167"/>
        <v>2.5000000000000001E-2</v>
      </c>
      <c r="AI2680" s="4">
        <f t="shared" si="167"/>
        <v>1.3747500000000001</v>
      </c>
      <c r="AK2680" s="10">
        <f>U2680*(0.001*(35^3.07))</f>
        <v>54.990655444598652</v>
      </c>
    </row>
    <row r="2681" spans="1:37" ht="12.75" customHeight="1">
      <c r="A2681" s="12">
        <v>206</v>
      </c>
      <c r="B2681" s="12">
        <v>11</v>
      </c>
      <c r="C2681" s="12">
        <v>2</v>
      </c>
      <c r="D2681" s="5">
        <v>39505</v>
      </c>
      <c r="E2681" s="6" t="s">
        <v>73</v>
      </c>
      <c r="F2681" s="12" t="s">
        <v>74</v>
      </c>
      <c r="G2681" s="4" t="s">
        <v>74</v>
      </c>
      <c r="H2681" s="12" t="s">
        <v>155</v>
      </c>
      <c r="I2681" s="12" t="s">
        <v>40</v>
      </c>
      <c r="J2681" s="12" t="s">
        <v>41</v>
      </c>
      <c r="K2681" s="12">
        <v>9</v>
      </c>
      <c r="L2681" s="4" t="str">
        <f t="shared" si="164"/>
        <v>5-10</v>
      </c>
      <c r="M2681" s="12" t="s">
        <v>76</v>
      </c>
      <c r="N2681" s="12">
        <v>1</v>
      </c>
      <c r="O2681" s="12" t="s">
        <v>83</v>
      </c>
      <c r="P2681" s="6" t="s">
        <v>84</v>
      </c>
      <c r="Q2681" s="7">
        <v>1</v>
      </c>
      <c r="R2681" s="7">
        <v>3</v>
      </c>
      <c r="AE2681" s="4">
        <f t="shared" si="165"/>
        <v>6.3</v>
      </c>
      <c r="AF2681" s="8">
        <f t="shared" si="166"/>
        <v>4</v>
      </c>
      <c r="AG2681" s="8">
        <v>37.409999999999997</v>
      </c>
      <c r="AH2681" s="4">
        <f t="shared" si="167"/>
        <v>0.1</v>
      </c>
      <c r="AI2681" s="4">
        <f t="shared" si="167"/>
        <v>0.93524999999999991</v>
      </c>
      <c r="AK2681" s="10">
        <f>Q2681*(0.0349*(2.5^2.9109))+R2681*(0.0349*(7.5^2.9109))+S2681*(0.0349*(15^2.9109))</f>
        <v>37.414130855869821</v>
      </c>
    </row>
    <row r="2682" spans="1:37" s="11" customFormat="1" ht="12.75" customHeight="1">
      <c r="A2682" s="12">
        <v>206</v>
      </c>
      <c r="B2682" s="12">
        <v>11</v>
      </c>
      <c r="C2682" s="12">
        <v>2</v>
      </c>
      <c r="D2682" s="5">
        <v>39505</v>
      </c>
      <c r="E2682" s="6" t="s">
        <v>73</v>
      </c>
      <c r="F2682" s="12" t="s">
        <v>74</v>
      </c>
      <c r="G2682" s="4" t="s">
        <v>74</v>
      </c>
      <c r="H2682" s="12" t="s">
        <v>155</v>
      </c>
      <c r="I2682" s="12" t="s">
        <v>40</v>
      </c>
      <c r="J2682" s="12" t="s">
        <v>41</v>
      </c>
      <c r="K2682" s="12">
        <v>9</v>
      </c>
      <c r="L2682" s="4" t="str">
        <f t="shared" si="164"/>
        <v>5-10</v>
      </c>
      <c r="M2682" s="12" t="s">
        <v>76</v>
      </c>
      <c r="N2682" s="12">
        <v>2</v>
      </c>
      <c r="O2682" s="12" t="s">
        <v>169</v>
      </c>
      <c r="P2682" s="6" t="s">
        <v>63</v>
      </c>
      <c r="Q2682" s="7"/>
      <c r="R2682" s="7"/>
      <c r="S2682" s="7"/>
      <c r="T2682" s="7"/>
      <c r="U2682" s="7"/>
      <c r="V2682" s="7"/>
      <c r="W2682" s="7"/>
      <c r="X2682" s="7"/>
      <c r="Y2682" s="7"/>
      <c r="Z2682" s="7"/>
      <c r="AA2682" s="7">
        <v>2</v>
      </c>
      <c r="AB2682" s="7"/>
      <c r="AC2682" s="7"/>
      <c r="AD2682" s="7"/>
      <c r="AE2682" s="4">
        <f t="shared" si="165"/>
        <v>95</v>
      </c>
      <c r="AF2682" s="8">
        <f t="shared" si="166"/>
        <v>2</v>
      </c>
      <c r="AG2682" s="8">
        <v>1404.79</v>
      </c>
      <c r="AH2682" s="4">
        <f t="shared" si="167"/>
        <v>0.05</v>
      </c>
      <c r="AI2682" s="4">
        <f t="shared" si="167"/>
        <v>35.119749999999996</v>
      </c>
      <c r="AJ2682" s="4"/>
      <c r="AK2682" s="10">
        <f>W2682*(0.0053*(55^2.59))+AA2682*(0.0053*(95^2.59))+AC2682*(0.0053*(115^2.59))</f>
        <v>1404.7854582886725</v>
      </c>
    </row>
    <row r="2683" spans="1:37" ht="12.75" customHeight="1">
      <c r="A2683" s="12">
        <v>206</v>
      </c>
      <c r="B2683" s="12">
        <v>11</v>
      </c>
      <c r="C2683" s="12">
        <v>2</v>
      </c>
      <c r="D2683" s="5">
        <v>39505</v>
      </c>
      <c r="E2683" s="6" t="s">
        <v>73</v>
      </c>
      <c r="F2683" s="12" t="s">
        <v>74</v>
      </c>
      <c r="G2683" s="4" t="s">
        <v>74</v>
      </c>
      <c r="H2683" s="12" t="s">
        <v>155</v>
      </c>
      <c r="I2683" s="12" t="s">
        <v>40</v>
      </c>
      <c r="J2683" s="12" t="s">
        <v>41</v>
      </c>
      <c r="K2683" s="12">
        <v>9</v>
      </c>
      <c r="L2683" s="4" t="str">
        <f t="shared" si="164"/>
        <v>5-10</v>
      </c>
      <c r="M2683" s="12" t="s">
        <v>76</v>
      </c>
      <c r="N2683" s="12">
        <v>3</v>
      </c>
      <c r="O2683" s="12" t="s">
        <v>53</v>
      </c>
      <c r="P2683" s="12" t="s">
        <v>54</v>
      </c>
      <c r="R2683" s="7">
        <v>4</v>
      </c>
      <c r="S2683" s="7">
        <v>11</v>
      </c>
      <c r="T2683" s="7">
        <v>4</v>
      </c>
      <c r="U2683" s="15">
        <v>1</v>
      </c>
      <c r="AE2683" s="4">
        <f t="shared" si="165"/>
        <v>16.5</v>
      </c>
      <c r="AF2683" s="8">
        <f t="shared" si="166"/>
        <v>20</v>
      </c>
      <c r="AG2683" s="8">
        <v>2372.5700000000002</v>
      </c>
      <c r="AH2683" s="4">
        <f t="shared" si="167"/>
        <v>0.5</v>
      </c>
      <c r="AI2683" s="4">
        <f t="shared" si="167"/>
        <v>59.314250000000001</v>
      </c>
      <c r="AK2683" s="10">
        <f>Q2683*(0.026*(2.5^2.87))+R2683*(0.026*(7.5^2.87))+S2683*(0.0236*((15/1.1)^2.975))+T2683*(0.0236*((25/1.1)^2.975))+U2683*(0.0236*((35/1.1)^2.975))</f>
        <v>2372.5727124258642</v>
      </c>
    </row>
    <row r="2684" spans="1:37" ht="12.75" customHeight="1">
      <c r="A2684" s="12">
        <v>206</v>
      </c>
      <c r="B2684" s="12">
        <v>11</v>
      </c>
      <c r="C2684" s="12">
        <v>2</v>
      </c>
      <c r="D2684" s="5">
        <v>39505</v>
      </c>
      <c r="E2684" s="6" t="s">
        <v>73</v>
      </c>
      <c r="F2684" s="12" t="s">
        <v>74</v>
      </c>
      <c r="G2684" s="4" t="s">
        <v>74</v>
      </c>
      <c r="H2684" s="12" t="s">
        <v>155</v>
      </c>
      <c r="I2684" s="12" t="s">
        <v>40</v>
      </c>
      <c r="J2684" s="12" t="s">
        <v>41</v>
      </c>
      <c r="K2684" s="12">
        <v>9</v>
      </c>
      <c r="L2684" s="4" t="str">
        <f t="shared" si="164"/>
        <v>5-10</v>
      </c>
      <c r="M2684" s="12" t="s">
        <v>76</v>
      </c>
      <c r="N2684" s="12">
        <v>4</v>
      </c>
      <c r="O2684" s="4" t="s">
        <v>60</v>
      </c>
      <c r="P2684" s="12" t="s">
        <v>48</v>
      </c>
      <c r="R2684" s="7">
        <v>2</v>
      </c>
      <c r="AE2684" s="4">
        <f t="shared" si="165"/>
        <v>7.5</v>
      </c>
      <c r="AF2684" s="8">
        <f t="shared" si="166"/>
        <v>2</v>
      </c>
      <c r="AG2684" s="8">
        <v>14.07</v>
      </c>
      <c r="AH2684" s="4">
        <f t="shared" si="167"/>
        <v>0.05</v>
      </c>
      <c r="AI2684" s="4">
        <f t="shared" si="167"/>
        <v>0.35175000000000001</v>
      </c>
      <c r="AK2684" s="10">
        <f>Q2684*(0.0197*(2.5^2.9174))+R2684*(0.0197*(7.5^2.9174))+S2684*(0.0197*(15^2.9174))</f>
        <v>14.073429816211023</v>
      </c>
    </row>
    <row r="2685" spans="1:37" ht="12.75" customHeight="1">
      <c r="A2685" s="12">
        <v>206</v>
      </c>
      <c r="B2685" s="12">
        <v>11</v>
      </c>
      <c r="C2685" s="12">
        <v>2</v>
      </c>
      <c r="D2685" s="5">
        <v>39505</v>
      </c>
      <c r="E2685" s="6" t="s">
        <v>73</v>
      </c>
      <c r="F2685" s="12" t="s">
        <v>74</v>
      </c>
      <c r="G2685" s="4" t="s">
        <v>74</v>
      </c>
      <c r="H2685" s="12" t="s">
        <v>155</v>
      </c>
      <c r="I2685" s="12" t="s">
        <v>40</v>
      </c>
      <c r="J2685" s="12" t="s">
        <v>41</v>
      </c>
      <c r="K2685" s="12">
        <v>9</v>
      </c>
      <c r="L2685" s="4" t="str">
        <f t="shared" si="164"/>
        <v>5-10</v>
      </c>
      <c r="M2685" s="12" t="s">
        <v>76</v>
      </c>
      <c r="N2685" s="12">
        <v>5</v>
      </c>
      <c r="O2685" s="12" t="s">
        <v>59</v>
      </c>
      <c r="P2685" s="6" t="s">
        <v>46</v>
      </c>
      <c r="R2685" s="15">
        <v>1</v>
      </c>
      <c r="S2685" s="7">
        <v>2</v>
      </c>
      <c r="AE2685" s="4">
        <f t="shared" si="165"/>
        <v>12.5</v>
      </c>
      <c r="AF2685" s="8">
        <f t="shared" si="166"/>
        <v>3</v>
      </c>
      <c r="AG2685" s="8">
        <v>80.400000000000006</v>
      </c>
      <c r="AH2685" s="4">
        <f t="shared" si="167"/>
        <v>7.4999999999999997E-2</v>
      </c>
      <c r="AI2685" s="4">
        <f t="shared" si="167"/>
        <v>2.0100000000000002</v>
      </c>
      <c r="AK2685" s="10">
        <f>Q2685*(0.0093*(2.5^3.07))+R2685*(0.0093*(7.5^3.07))+S2685*(0.0093*(15^3.07))+T2685*(0.0126*(25^3.0673))</f>
        <v>80.395254651908431</v>
      </c>
    </row>
    <row r="2686" spans="1:37" ht="12.75" customHeight="1">
      <c r="A2686" s="12">
        <v>206</v>
      </c>
      <c r="B2686" s="12">
        <v>11</v>
      </c>
      <c r="C2686" s="12">
        <v>2</v>
      </c>
      <c r="D2686" s="5">
        <v>39505</v>
      </c>
      <c r="E2686" s="6" t="s">
        <v>73</v>
      </c>
      <c r="F2686" s="12" t="s">
        <v>74</v>
      </c>
      <c r="G2686" s="4" t="s">
        <v>74</v>
      </c>
      <c r="H2686" s="12" t="s">
        <v>155</v>
      </c>
      <c r="I2686" s="12" t="s">
        <v>40</v>
      </c>
      <c r="J2686" s="12" t="s">
        <v>41</v>
      </c>
      <c r="K2686" s="12">
        <v>9</v>
      </c>
      <c r="L2686" s="4" t="str">
        <f t="shared" si="164"/>
        <v>5-10</v>
      </c>
      <c r="M2686" s="12" t="s">
        <v>76</v>
      </c>
      <c r="N2686" s="12">
        <v>6</v>
      </c>
      <c r="O2686" s="12" t="s">
        <v>79</v>
      </c>
      <c r="P2686" s="12" t="s">
        <v>54</v>
      </c>
      <c r="S2686" s="7">
        <v>2</v>
      </c>
      <c r="T2686" s="7">
        <v>2</v>
      </c>
      <c r="U2686" s="7">
        <v>2</v>
      </c>
      <c r="AE2686" s="4">
        <f t="shared" si="165"/>
        <v>25</v>
      </c>
      <c r="AF2686" s="8">
        <f t="shared" si="166"/>
        <v>6</v>
      </c>
      <c r="AG2686" s="8">
        <v>2517.4699999999998</v>
      </c>
      <c r="AH2686" s="4">
        <f t="shared" si="167"/>
        <v>0.15</v>
      </c>
      <c r="AI2686" s="4">
        <f t="shared" si="167"/>
        <v>62.936749999999996</v>
      </c>
      <c r="AK2686" s="10">
        <f>Q2686*(0.024*(2.5^2.93))+R2686*(0.024*(7.5^2.93))+S2686*(0.0225*((15/1.03416)^3))+T2686*(0.0225*((25/1.03416)^3))+U2686*(0.0225*((35/1.03416)^3))</f>
        <v>2517.4712429777246</v>
      </c>
    </row>
    <row r="2687" spans="1:37" ht="12.75" customHeight="1">
      <c r="A2687" s="12">
        <v>206</v>
      </c>
      <c r="B2687" s="12">
        <v>11</v>
      </c>
      <c r="C2687" s="12">
        <v>2</v>
      </c>
      <c r="D2687" s="5">
        <v>39505</v>
      </c>
      <c r="E2687" s="6" t="s">
        <v>73</v>
      </c>
      <c r="F2687" s="12" t="s">
        <v>74</v>
      </c>
      <c r="G2687" s="4" t="s">
        <v>74</v>
      </c>
      <c r="H2687" s="12" t="s">
        <v>155</v>
      </c>
      <c r="I2687" s="12" t="s">
        <v>40</v>
      </c>
      <c r="J2687" s="12" t="s">
        <v>41</v>
      </c>
      <c r="K2687" s="12">
        <v>9</v>
      </c>
      <c r="L2687" s="4" t="str">
        <f t="shared" si="164"/>
        <v>5-10</v>
      </c>
      <c r="M2687" s="12" t="s">
        <v>76</v>
      </c>
      <c r="N2687" s="12">
        <v>7</v>
      </c>
      <c r="O2687" s="12" t="s">
        <v>89</v>
      </c>
      <c r="P2687" s="4" t="s">
        <v>56</v>
      </c>
      <c r="S2687" s="15">
        <v>3</v>
      </c>
      <c r="AE2687" s="4">
        <f t="shared" si="165"/>
        <v>15</v>
      </c>
      <c r="AF2687" s="8">
        <f t="shared" si="166"/>
        <v>3</v>
      </c>
      <c r="AG2687" s="8">
        <v>216.02</v>
      </c>
      <c r="AH2687" s="4">
        <f t="shared" si="167"/>
        <v>7.4999999999999997E-2</v>
      </c>
      <c r="AI2687" s="4">
        <f t="shared" si="167"/>
        <v>5.4005000000000001</v>
      </c>
      <c r="AK2687" s="10">
        <f>R2687*(0.0246*(7.5^2.85))+S2687*(0.0227*((15/1.13204)^3.12))+T2687*(0.0227*((25/1.13204)^3.12))</f>
        <v>216.02455014267076</v>
      </c>
    </row>
    <row r="2688" spans="1:37" ht="12.75" customHeight="1">
      <c r="A2688" s="12">
        <v>206</v>
      </c>
      <c r="B2688" s="12">
        <v>11</v>
      </c>
      <c r="C2688" s="12">
        <v>2</v>
      </c>
      <c r="D2688" s="5">
        <v>39505</v>
      </c>
      <c r="E2688" s="6" t="s">
        <v>73</v>
      </c>
      <c r="F2688" s="12" t="s">
        <v>74</v>
      </c>
      <c r="G2688" s="4" t="s">
        <v>74</v>
      </c>
      <c r="H2688" s="12" t="s">
        <v>155</v>
      </c>
      <c r="I2688" s="12" t="s">
        <v>40</v>
      </c>
      <c r="J2688" s="12" t="s">
        <v>41</v>
      </c>
      <c r="K2688" s="12">
        <v>9</v>
      </c>
      <c r="L2688" s="4" t="str">
        <f t="shared" si="164"/>
        <v>5-10</v>
      </c>
      <c r="M2688" s="12" t="s">
        <v>76</v>
      </c>
      <c r="N2688" s="12">
        <v>8</v>
      </c>
      <c r="O2688" s="12" t="s">
        <v>49</v>
      </c>
      <c r="P2688" s="6" t="s">
        <v>46</v>
      </c>
      <c r="Q2688" s="7">
        <v>1</v>
      </c>
      <c r="R2688" s="15">
        <v>1</v>
      </c>
      <c r="AE2688" s="4">
        <f t="shared" si="165"/>
        <v>5</v>
      </c>
      <c r="AF2688" s="8">
        <f t="shared" si="166"/>
        <v>2</v>
      </c>
      <c r="AG2688" s="8">
        <v>6.24</v>
      </c>
      <c r="AH2688" s="4">
        <f t="shared" si="167"/>
        <v>0.05</v>
      </c>
      <c r="AI2688" s="4">
        <f t="shared" si="167"/>
        <v>0.156</v>
      </c>
      <c r="AK2688" s="10">
        <f>Q2688*(0.007*(2.5^3.39))+R2688*(0.0126*(7.5^3.0673))+S2688*(0.0126*(15^3.0673))+T2688*(0.0126*(25^3.0673))+U2688*(0.0126*(35^3.0673))</f>
        <v>6.2439539392224397</v>
      </c>
    </row>
    <row r="2689" spans="1:37" ht="12.75" customHeight="1">
      <c r="A2689" s="12">
        <v>206</v>
      </c>
      <c r="B2689" s="12">
        <v>11</v>
      </c>
      <c r="C2689" s="12">
        <v>2</v>
      </c>
      <c r="D2689" s="5">
        <v>39505</v>
      </c>
      <c r="E2689" s="6" t="s">
        <v>73</v>
      </c>
      <c r="F2689" s="12" t="s">
        <v>74</v>
      </c>
      <c r="G2689" s="4" t="s">
        <v>74</v>
      </c>
      <c r="H2689" s="12" t="s">
        <v>155</v>
      </c>
      <c r="I2689" s="12" t="s">
        <v>40</v>
      </c>
      <c r="J2689" s="12" t="s">
        <v>41</v>
      </c>
      <c r="K2689" s="12">
        <v>9</v>
      </c>
      <c r="L2689" s="4" t="str">
        <f t="shared" si="164"/>
        <v>5-10</v>
      </c>
      <c r="M2689" s="12" t="s">
        <v>76</v>
      </c>
      <c r="N2689" s="12">
        <v>9</v>
      </c>
      <c r="O2689" s="4" t="s">
        <v>69</v>
      </c>
      <c r="P2689" s="12" t="s">
        <v>48</v>
      </c>
      <c r="S2689" s="15">
        <v>2</v>
      </c>
      <c r="AE2689" s="4">
        <f t="shared" si="165"/>
        <v>15</v>
      </c>
      <c r="AF2689" s="8">
        <f t="shared" si="166"/>
        <v>2</v>
      </c>
      <c r="AG2689" s="8">
        <v>218.93</v>
      </c>
      <c r="AH2689" s="4">
        <f t="shared" si="167"/>
        <v>0.05</v>
      </c>
      <c r="AI2689" s="4">
        <f t="shared" si="167"/>
        <v>5.4732500000000002</v>
      </c>
      <c r="AK2689" s="10">
        <f>Q2689*(0.029*(2.5^2.98))+R2689*(0.029*(7.5^2.98))+S2689*(0.0222*(15^3.14))</f>
        <v>218.93214068561713</v>
      </c>
    </row>
    <row r="2690" spans="1:37" ht="12.75" customHeight="1">
      <c r="A2690" s="12">
        <v>206</v>
      </c>
      <c r="B2690" s="12">
        <v>11</v>
      </c>
      <c r="C2690" s="12">
        <v>2</v>
      </c>
      <c r="D2690" s="5">
        <v>39505</v>
      </c>
      <c r="E2690" s="6" t="s">
        <v>73</v>
      </c>
      <c r="F2690" s="12" t="s">
        <v>74</v>
      </c>
      <c r="G2690" s="4" t="s">
        <v>74</v>
      </c>
      <c r="H2690" s="12" t="s">
        <v>155</v>
      </c>
      <c r="I2690" s="12" t="s">
        <v>40</v>
      </c>
      <c r="J2690" s="12" t="s">
        <v>41</v>
      </c>
      <c r="K2690" s="12">
        <v>9</v>
      </c>
      <c r="L2690" s="4" t="str">
        <f t="shared" ref="L2690:L2753" si="168">IF(K2690&lt;=5,"0-5",IF(K2690&lt;=10,"5-10",IF(K2690&lt;=15,"10-15",IF(K2690&lt;=20,"15-20",IF(K2690&lt;=25,"20-25",IF(K2690&lt;=30,"25-30",IF(K2690&lt;=35,"30-35","35-40")))))))</f>
        <v>5-10</v>
      </c>
      <c r="M2690" s="12" t="s">
        <v>76</v>
      </c>
      <c r="N2690" s="12">
        <v>10</v>
      </c>
      <c r="O2690" s="12" t="s">
        <v>68</v>
      </c>
      <c r="P2690" s="6" t="s">
        <v>46</v>
      </c>
      <c r="T2690" s="7">
        <v>2</v>
      </c>
      <c r="U2690" s="7">
        <v>1</v>
      </c>
      <c r="AE2690" s="4">
        <f t="shared" ref="AE2690:AE2753" si="169">ROUND(((Q2690*2.5)+(R2690*7.5)+(S2690*15)+(T2690*25)+(U2690*35)+(V2690*45)+(W2690*55)+(X2690*65)+(Y2690*75)+(Z2690*85)+(AA2690*95)+(AB2690*105)+(AC2690*115)+(AD2690*195))/(SUM(Q2690:AD2690)),1)</f>
        <v>28.3</v>
      </c>
      <c r="AF2690" s="8">
        <f t="shared" ref="AF2690:AF2753" si="170">SUM(Q2690:AD2690)</f>
        <v>3</v>
      </c>
      <c r="AG2690" s="8">
        <v>759.09</v>
      </c>
      <c r="AH2690" s="4">
        <f t="shared" ref="AH2690:AI2753" si="171">AF2690/40</f>
        <v>7.4999999999999997E-2</v>
      </c>
      <c r="AI2690" s="4">
        <f t="shared" si="171"/>
        <v>18.977250000000002</v>
      </c>
      <c r="AK2690" s="10">
        <f>Q2690*(0.0208*((2.5/1.21)^3))+R2690*(0.0208*((7.5/1.21)^3))+S2690*(0.0208*((15/1.21)^3))+T2690*(0.0079*(25^3.076))+U2690*(0.0079*(35^3.076))</f>
        <v>759.09046596653957</v>
      </c>
    </row>
    <row r="2691" spans="1:37" ht="12.75" customHeight="1">
      <c r="A2691" s="12">
        <v>206</v>
      </c>
      <c r="B2691" s="12">
        <v>11</v>
      </c>
      <c r="C2691" s="12">
        <v>2</v>
      </c>
      <c r="D2691" s="5">
        <v>39505</v>
      </c>
      <c r="E2691" s="6" t="s">
        <v>73</v>
      </c>
      <c r="F2691" s="12" t="s">
        <v>74</v>
      </c>
      <c r="G2691" s="4" t="s">
        <v>74</v>
      </c>
      <c r="H2691" s="12" t="s">
        <v>155</v>
      </c>
      <c r="I2691" s="12" t="s">
        <v>40</v>
      </c>
      <c r="J2691" s="12" t="s">
        <v>41</v>
      </c>
      <c r="K2691" s="12">
        <v>9</v>
      </c>
      <c r="L2691" s="4" t="str">
        <f t="shared" si="168"/>
        <v>5-10</v>
      </c>
      <c r="M2691" s="12" t="s">
        <v>76</v>
      </c>
      <c r="N2691" s="12">
        <v>11</v>
      </c>
      <c r="O2691" s="12" t="s">
        <v>106</v>
      </c>
      <c r="P2691" s="6" t="s">
        <v>81</v>
      </c>
      <c r="T2691" s="7">
        <v>1</v>
      </c>
      <c r="AE2691" s="4">
        <f t="shared" si="169"/>
        <v>25</v>
      </c>
      <c r="AF2691" s="8">
        <f t="shared" si="170"/>
        <v>1</v>
      </c>
      <c r="AG2691" s="8">
        <v>401.02</v>
      </c>
      <c r="AH2691" s="4">
        <f t="shared" si="171"/>
        <v>2.5000000000000001E-2</v>
      </c>
      <c r="AI2691" s="4">
        <f t="shared" si="171"/>
        <v>10.025499999999999</v>
      </c>
      <c r="AK2691" s="10">
        <f>R2691*(0.111*((7.5*0.813)^2.72))+S2691*(0.111*((15*0.813)^2.72))+T2691*(0.111*((25*0.813)^2.72))+U2691*(0.111*((35*0.813)^2.72))</f>
        <v>401.02004962052473</v>
      </c>
    </row>
    <row r="2692" spans="1:37" ht="12.75" customHeight="1">
      <c r="A2692" s="12">
        <v>206</v>
      </c>
      <c r="B2692" s="12">
        <v>11</v>
      </c>
      <c r="C2692" s="12">
        <v>2</v>
      </c>
      <c r="D2692" s="5">
        <v>39505</v>
      </c>
      <c r="E2692" s="6" t="s">
        <v>73</v>
      </c>
      <c r="F2692" s="12" t="s">
        <v>74</v>
      </c>
      <c r="G2692" s="4" t="s">
        <v>74</v>
      </c>
      <c r="H2692" s="12" t="s">
        <v>155</v>
      </c>
      <c r="I2692" s="12" t="s">
        <v>40</v>
      </c>
      <c r="J2692" s="12" t="s">
        <v>41</v>
      </c>
      <c r="K2692" s="12">
        <v>9</v>
      </c>
      <c r="L2692" s="4" t="str">
        <f t="shared" si="168"/>
        <v>5-10</v>
      </c>
      <c r="M2692" s="12" t="s">
        <v>76</v>
      </c>
      <c r="N2692" s="12">
        <v>12</v>
      </c>
      <c r="O2692" s="12" t="s">
        <v>77</v>
      </c>
      <c r="P2692" s="6" t="s">
        <v>48</v>
      </c>
      <c r="S2692" s="7">
        <v>3</v>
      </c>
      <c r="AE2692" s="4">
        <f t="shared" si="169"/>
        <v>15</v>
      </c>
      <c r="AF2692" s="8">
        <f t="shared" si="170"/>
        <v>3</v>
      </c>
      <c r="AG2692" s="8">
        <v>295.01</v>
      </c>
      <c r="AH2692" s="4">
        <f t="shared" si="171"/>
        <v>7.4999999999999997E-2</v>
      </c>
      <c r="AI2692" s="4">
        <f t="shared" si="171"/>
        <v>7.3752499999999994</v>
      </c>
      <c r="AK2692" s="10">
        <f>R2692*(0.0428*(7.5^2.858))+S2692*(0.0428*(15^2.858))+T2692*(0.0428*(25^2.858))+U2692*(0.0428*(35^2.858))</f>
        <v>295.0080331611598</v>
      </c>
    </row>
    <row r="2693" spans="1:37" ht="12.75" customHeight="1">
      <c r="A2693" s="12">
        <v>206</v>
      </c>
      <c r="B2693" s="12">
        <v>11</v>
      </c>
      <c r="C2693" s="12">
        <v>2</v>
      </c>
      <c r="D2693" s="5">
        <v>39505</v>
      </c>
      <c r="E2693" s="6" t="s">
        <v>73</v>
      </c>
      <c r="F2693" s="12" t="s">
        <v>74</v>
      </c>
      <c r="G2693" s="4" t="s">
        <v>74</v>
      </c>
      <c r="H2693" s="12" t="s">
        <v>155</v>
      </c>
      <c r="I2693" s="12" t="s">
        <v>40</v>
      </c>
      <c r="J2693" s="12" t="s">
        <v>41</v>
      </c>
      <c r="K2693" s="12">
        <v>9</v>
      </c>
      <c r="L2693" s="4" t="str">
        <f t="shared" si="168"/>
        <v>5-10</v>
      </c>
      <c r="M2693" s="12" t="s">
        <v>76</v>
      </c>
      <c r="N2693" s="12">
        <v>13</v>
      </c>
      <c r="O2693" s="12" t="s">
        <v>58</v>
      </c>
      <c r="P2693" s="12" t="s">
        <v>46</v>
      </c>
      <c r="U2693" s="7">
        <v>1</v>
      </c>
      <c r="AE2693" s="4">
        <f t="shared" si="169"/>
        <v>35</v>
      </c>
      <c r="AF2693" s="8">
        <f t="shared" si="170"/>
        <v>1</v>
      </c>
      <c r="AG2693" s="8">
        <v>590.5</v>
      </c>
      <c r="AH2693" s="4">
        <f t="shared" si="171"/>
        <v>2.5000000000000001E-2</v>
      </c>
      <c r="AI2693" s="4">
        <f t="shared" si="171"/>
        <v>14.762499999999999</v>
      </c>
      <c r="AK2693" s="10">
        <f>Q2693*(0.0145*((2.5/1.08175)^3.053))+R2693*(0.0145*((7.5/1.08175)^3.053))+S2693*(0.0145*((15/1.08175)^3.053))+T2693*(0.0145*((25/1.08175)^3.053))+U2693*(0.0145*((35/1.08175)^3.053))+V2693*(0.0145*((45/1.08175)^3.053))+W2693*(0.0145*((55/1.08175)^3.053))</f>
        <v>590.49782747127915</v>
      </c>
    </row>
    <row r="2694" spans="1:37" s="13" customFormat="1" ht="12.75" customHeight="1">
      <c r="A2694" s="12">
        <v>206</v>
      </c>
      <c r="B2694" s="12">
        <v>11</v>
      </c>
      <c r="C2694" s="12">
        <v>2</v>
      </c>
      <c r="D2694" s="5">
        <v>39505</v>
      </c>
      <c r="E2694" s="6" t="s">
        <v>73</v>
      </c>
      <c r="F2694" s="12" t="s">
        <v>74</v>
      </c>
      <c r="G2694" s="4" t="s">
        <v>74</v>
      </c>
      <c r="H2694" s="12" t="s">
        <v>155</v>
      </c>
      <c r="I2694" s="12" t="s">
        <v>40</v>
      </c>
      <c r="J2694" s="12" t="s">
        <v>41</v>
      </c>
      <c r="K2694" s="12">
        <v>9</v>
      </c>
      <c r="L2694" s="4" t="str">
        <f t="shared" si="168"/>
        <v>5-10</v>
      </c>
      <c r="M2694" s="12" t="s">
        <v>76</v>
      </c>
      <c r="N2694" s="12">
        <v>14</v>
      </c>
      <c r="O2694" s="4" t="s">
        <v>82</v>
      </c>
      <c r="P2694" s="6" t="s">
        <v>46</v>
      </c>
      <c r="Q2694" s="7"/>
      <c r="R2694" s="7"/>
      <c r="S2694" s="7"/>
      <c r="T2694" s="7">
        <v>1</v>
      </c>
      <c r="U2694" s="7"/>
      <c r="V2694" s="7"/>
      <c r="W2694" s="7"/>
      <c r="X2694" s="7"/>
      <c r="Y2694" s="7"/>
      <c r="Z2694" s="7"/>
      <c r="AA2694" s="7"/>
      <c r="AB2694" s="7"/>
      <c r="AC2694" s="7"/>
      <c r="AD2694" s="7"/>
      <c r="AE2694" s="4">
        <f t="shared" si="169"/>
        <v>25</v>
      </c>
      <c r="AF2694" s="8">
        <f t="shared" si="170"/>
        <v>1</v>
      </c>
      <c r="AG2694" s="8">
        <v>251.27</v>
      </c>
      <c r="AH2694" s="4">
        <f t="shared" si="171"/>
        <v>2.5000000000000001E-2</v>
      </c>
      <c r="AI2694" s="4">
        <f t="shared" si="171"/>
        <v>6.2817500000000006</v>
      </c>
      <c r="AJ2694" s="4"/>
      <c r="AK2694" s="10">
        <f>Q2694*(0.0121*((2.5/1.09)^3.161))+R2694*(0.0121*((7.5/1.09)^3.161))+S2694*(0.0335*(15^2.772))+T2694*(0.0335*(25^2.772))+U2694*(0.0335*(35^2.772))</f>
        <v>251.26645415008608</v>
      </c>
    </row>
    <row r="2695" spans="1:37" ht="12.75" customHeight="1">
      <c r="A2695" s="12">
        <v>206</v>
      </c>
      <c r="B2695" s="12">
        <v>11</v>
      </c>
      <c r="C2695" s="12">
        <v>2</v>
      </c>
      <c r="D2695" s="5">
        <v>39505</v>
      </c>
      <c r="E2695" s="6" t="s">
        <v>73</v>
      </c>
      <c r="F2695" s="12" t="s">
        <v>74</v>
      </c>
      <c r="G2695" s="4" t="s">
        <v>74</v>
      </c>
      <c r="H2695" s="12" t="s">
        <v>155</v>
      </c>
      <c r="I2695" s="12" t="s">
        <v>40</v>
      </c>
      <c r="J2695" s="12" t="s">
        <v>41</v>
      </c>
      <c r="K2695" s="12">
        <v>9</v>
      </c>
      <c r="L2695" s="4" t="str">
        <f t="shared" si="168"/>
        <v>5-10</v>
      </c>
      <c r="M2695" s="12" t="s">
        <v>76</v>
      </c>
      <c r="N2695" s="12">
        <v>15</v>
      </c>
      <c r="O2695" s="12" t="s">
        <v>71</v>
      </c>
      <c r="P2695" s="6" t="s">
        <v>46</v>
      </c>
      <c r="Q2695" s="7">
        <v>3</v>
      </c>
      <c r="AE2695" s="4">
        <f t="shared" si="169"/>
        <v>2.5</v>
      </c>
      <c r="AF2695" s="8">
        <f t="shared" si="170"/>
        <v>3</v>
      </c>
      <c r="AG2695" s="8">
        <v>0.42</v>
      </c>
      <c r="AH2695" s="4">
        <f t="shared" si="171"/>
        <v>7.4999999999999997E-2</v>
      </c>
      <c r="AI2695" s="4">
        <f t="shared" si="171"/>
        <v>1.0499999999999999E-2</v>
      </c>
      <c r="AK2695" s="10">
        <f>Q2695*(0.0089*(2.5^3))+R2695*(0.0089*(7.5^3))</f>
        <v>0.41718750000000004</v>
      </c>
    </row>
    <row r="2696" spans="1:37" ht="12.75" customHeight="1">
      <c r="A2696" s="12">
        <v>206</v>
      </c>
      <c r="B2696" s="12">
        <v>11</v>
      </c>
      <c r="C2696" s="12">
        <v>2</v>
      </c>
      <c r="D2696" s="5">
        <v>39505</v>
      </c>
      <c r="E2696" s="6" t="s">
        <v>73</v>
      </c>
      <c r="F2696" s="12" t="s">
        <v>74</v>
      </c>
      <c r="G2696" s="4" t="s">
        <v>74</v>
      </c>
      <c r="H2696" s="12" t="s">
        <v>155</v>
      </c>
      <c r="I2696" s="12" t="s">
        <v>40</v>
      </c>
      <c r="J2696" s="12" t="s">
        <v>41</v>
      </c>
      <c r="K2696" s="12">
        <v>9</v>
      </c>
      <c r="L2696" s="4" t="str">
        <f t="shared" si="168"/>
        <v>5-10</v>
      </c>
      <c r="M2696" s="12" t="s">
        <v>76</v>
      </c>
      <c r="N2696" s="12">
        <v>16</v>
      </c>
      <c r="O2696" s="12" t="s">
        <v>55</v>
      </c>
      <c r="P2696" s="6" t="s">
        <v>56</v>
      </c>
      <c r="Q2696" s="7">
        <v>1</v>
      </c>
      <c r="AE2696" s="4">
        <f t="shared" si="169"/>
        <v>2.5</v>
      </c>
      <c r="AF2696" s="8">
        <f t="shared" si="170"/>
        <v>1</v>
      </c>
      <c r="AG2696" s="8">
        <v>0.17</v>
      </c>
      <c r="AH2696" s="4">
        <f t="shared" si="171"/>
        <v>2.5000000000000001E-2</v>
      </c>
      <c r="AI2696" s="4">
        <f t="shared" si="171"/>
        <v>4.2500000000000003E-3</v>
      </c>
      <c r="AK2696" s="10">
        <f>Q2696*(0.0109*(2.5^3.0249))+R2696*(0.0109*(7.5^3.0249))</f>
        <v>0.17424295598865394</v>
      </c>
    </row>
    <row r="2697" spans="1:37" ht="12.75" customHeight="1">
      <c r="A2697" s="12">
        <v>206</v>
      </c>
      <c r="B2697" s="12">
        <v>11</v>
      </c>
      <c r="C2697" s="12">
        <v>2</v>
      </c>
      <c r="D2697" s="5">
        <v>39505</v>
      </c>
      <c r="E2697" s="6" t="s">
        <v>73</v>
      </c>
      <c r="F2697" s="12" t="s">
        <v>74</v>
      </c>
      <c r="G2697" s="4" t="s">
        <v>74</v>
      </c>
      <c r="H2697" s="12" t="s">
        <v>155</v>
      </c>
      <c r="I2697" s="12" t="s">
        <v>40</v>
      </c>
      <c r="J2697" s="12" t="s">
        <v>41</v>
      </c>
      <c r="K2697" s="12">
        <v>9</v>
      </c>
      <c r="L2697" s="4" t="str">
        <f t="shared" si="168"/>
        <v>5-10</v>
      </c>
      <c r="M2697" s="12" t="s">
        <v>76</v>
      </c>
      <c r="N2697" s="12">
        <v>17</v>
      </c>
      <c r="O2697" s="12" t="s">
        <v>109</v>
      </c>
      <c r="P2697" s="6" t="s">
        <v>63</v>
      </c>
      <c r="T2697" s="7">
        <v>1</v>
      </c>
      <c r="AE2697" s="4">
        <f t="shared" si="169"/>
        <v>25</v>
      </c>
      <c r="AF2697" s="8">
        <f t="shared" si="170"/>
        <v>1</v>
      </c>
      <c r="AG2697" s="8">
        <v>249.85</v>
      </c>
      <c r="AH2697" s="4">
        <f t="shared" si="171"/>
        <v>2.5000000000000001E-2</v>
      </c>
      <c r="AI2697" s="4">
        <f t="shared" si="171"/>
        <v>6.2462499999999999</v>
      </c>
      <c r="AK2697" s="10">
        <f>R2697*(0.0084*(7.5^3.2))+S2697*(0.0084*(15^3.2))+T2697*(0.0084*(25^3.2))</f>
        <v>249.85457945645913</v>
      </c>
    </row>
    <row r="2698" spans="1:37" ht="12.75" customHeight="1">
      <c r="A2698" s="12">
        <v>207</v>
      </c>
      <c r="B2698" s="12">
        <v>11</v>
      </c>
      <c r="C2698" s="12">
        <v>2</v>
      </c>
      <c r="D2698" s="5">
        <v>39505</v>
      </c>
      <c r="E2698" s="6" t="s">
        <v>73</v>
      </c>
      <c r="F2698" s="12" t="s">
        <v>74</v>
      </c>
      <c r="G2698" s="4" t="s">
        <v>74</v>
      </c>
      <c r="H2698" s="12" t="s">
        <v>155</v>
      </c>
      <c r="I2698" s="12" t="s">
        <v>93</v>
      </c>
      <c r="J2698" s="12" t="s">
        <v>41</v>
      </c>
      <c r="K2698" s="12">
        <v>6</v>
      </c>
      <c r="L2698" s="4" t="str">
        <f t="shared" si="168"/>
        <v>5-10</v>
      </c>
      <c r="M2698" s="12" t="s">
        <v>76</v>
      </c>
      <c r="N2698" s="12">
        <v>1</v>
      </c>
      <c r="O2698" s="12" t="s">
        <v>96</v>
      </c>
      <c r="P2698" s="6" t="s">
        <v>84</v>
      </c>
      <c r="R2698" s="7">
        <v>1</v>
      </c>
      <c r="S2698" s="7">
        <v>2</v>
      </c>
      <c r="AE2698" s="4">
        <f t="shared" si="169"/>
        <v>12.5</v>
      </c>
      <c r="AF2698" s="8">
        <f t="shared" si="170"/>
        <v>3</v>
      </c>
      <c r="AG2698" s="8">
        <v>124.41</v>
      </c>
      <c r="AH2698" s="4">
        <f t="shared" si="171"/>
        <v>7.4999999999999997E-2</v>
      </c>
      <c r="AI2698" s="4">
        <f t="shared" si="171"/>
        <v>3.1102499999999997</v>
      </c>
      <c r="AK2698" s="10">
        <f>Q2698*(0.0193*(2.5^2.96))+R2698*(0.0193*(7.5^2.96))+S2698*(0.0193*(15^2.96))</f>
        <v>124.41249322678311</v>
      </c>
    </row>
    <row r="2699" spans="1:37" ht="12.75" customHeight="1">
      <c r="A2699" s="12">
        <v>207</v>
      </c>
      <c r="B2699" s="12">
        <v>11</v>
      </c>
      <c r="C2699" s="12">
        <v>2</v>
      </c>
      <c r="D2699" s="5">
        <v>39505</v>
      </c>
      <c r="E2699" s="6" t="s">
        <v>73</v>
      </c>
      <c r="F2699" s="12" t="s">
        <v>74</v>
      </c>
      <c r="G2699" s="4" t="s">
        <v>74</v>
      </c>
      <c r="H2699" s="12" t="s">
        <v>155</v>
      </c>
      <c r="I2699" s="12" t="s">
        <v>93</v>
      </c>
      <c r="J2699" s="12" t="s">
        <v>41</v>
      </c>
      <c r="K2699" s="12">
        <v>6</v>
      </c>
      <c r="L2699" s="4" t="str">
        <f t="shared" si="168"/>
        <v>5-10</v>
      </c>
      <c r="M2699" s="12" t="s">
        <v>76</v>
      </c>
      <c r="N2699" s="12">
        <v>2</v>
      </c>
      <c r="O2699" s="12" t="s">
        <v>89</v>
      </c>
      <c r="P2699" s="4" t="s">
        <v>56</v>
      </c>
      <c r="S2699" s="7">
        <v>11</v>
      </c>
      <c r="AE2699" s="4">
        <f t="shared" si="169"/>
        <v>15</v>
      </c>
      <c r="AF2699" s="8">
        <f t="shared" si="170"/>
        <v>11</v>
      </c>
      <c r="AG2699" s="8">
        <v>792.09</v>
      </c>
      <c r="AH2699" s="4">
        <f t="shared" si="171"/>
        <v>0.27500000000000002</v>
      </c>
      <c r="AI2699" s="4">
        <f t="shared" si="171"/>
        <v>19.802250000000001</v>
      </c>
      <c r="AK2699" s="10">
        <f>R2699*(0.0246*(7.5^2.85))+S2699*(0.0227*((15/1.13204)^3.12))+T2699*(0.0227*((25/1.13204)^3.12))</f>
        <v>792.09001718979289</v>
      </c>
    </row>
    <row r="2700" spans="1:37" ht="12.75" customHeight="1">
      <c r="A2700" s="12">
        <v>207</v>
      </c>
      <c r="B2700" s="12">
        <v>11</v>
      </c>
      <c r="C2700" s="12">
        <v>2</v>
      </c>
      <c r="D2700" s="5">
        <v>39505</v>
      </c>
      <c r="E2700" s="6" t="s">
        <v>73</v>
      </c>
      <c r="F2700" s="12" t="s">
        <v>74</v>
      </c>
      <c r="G2700" s="4" t="s">
        <v>74</v>
      </c>
      <c r="H2700" s="12" t="s">
        <v>155</v>
      </c>
      <c r="I2700" s="12" t="s">
        <v>93</v>
      </c>
      <c r="J2700" s="12" t="s">
        <v>41</v>
      </c>
      <c r="K2700" s="12">
        <v>6</v>
      </c>
      <c r="L2700" s="4" t="str">
        <f t="shared" si="168"/>
        <v>5-10</v>
      </c>
      <c r="M2700" s="12" t="s">
        <v>76</v>
      </c>
      <c r="N2700" s="12">
        <v>3</v>
      </c>
      <c r="O2700" s="12" t="s">
        <v>68</v>
      </c>
      <c r="P2700" s="6" t="s">
        <v>46</v>
      </c>
      <c r="T2700" s="7">
        <v>3</v>
      </c>
      <c r="AE2700" s="4">
        <f t="shared" si="169"/>
        <v>25</v>
      </c>
      <c r="AF2700" s="8">
        <f t="shared" si="170"/>
        <v>3</v>
      </c>
      <c r="AG2700" s="8">
        <v>472.95</v>
      </c>
      <c r="AH2700" s="4">
        <f t="shared" si="171"/>
        <v>7.4999999999999997E-2</v>
      </c>
      <c r="AI2700" s="4">
        <f t="shared" si="171"/>
        <v>11.82375</v>
      </c>
      <c r="AK2700" s="10">
        <f>Q2700*(0.0208*((2.5/1.21)^3))+R2700*(0.0208*((7.5/1.21)^3))+S2700*(0.0208*((15/1.21)^3))+T2700*(0.0079*(25^3.076))+U2700*(0.0079*(35^3.076))</f>
        <v>472.94627874677929</v>
      </c>
    </row>
    <row r="2701" spans="1:37" ht="12.75" customHeight="1">
      <c r="A2701" s="12">
        <v>207</v>
      </c>
      <c r="B2701" s="12">
        <v>11</v>
      </c>
      <c r="C2701" s="12">
        <v>2</v>
      </c>
      <c r="D2701" s="5">
        <v>39505</v>
      </c>
      <c r="E2701" s="6" t="s">
        <v>73</v>
      </c>
      <c r="F2701" s="12" t="s">
        <v>74</v>
      </c>
      <c r="G2701" s="4" t="s">
        <v>74</v>
      </c>
      <c r="H2701" s="12" t="s">
        <v>155</v>
      </c>
      <c r="I2701" s="12" t="s">
        <v>93</v>
      </c>
      <c r="J2701" s="12" t="s">
        <v>41</v>
      </c>
      <c r="K2701" s="12">
        <v>6</v>
      </c>
      <c r="L2701" s="4" t="str">
        <f t="shared" si="168"/>
        <v>5-10</v>
      </c>
      <c r="M2701" s="12" t="s">
        <v>76</v>
      </c>
      <c r="N2701" s="12">
        <v>4</v>
      </c>
      <c r="O2701" s="12" t="s">
        <v>100</v>
      </c>
      <c r="P2701" s="12" t="s">
        <v>44</v>
      </c>
      <c r="U2701" s="7">
        <v>1</v>
      </c>
      <c r="AE2701" s="4">
        <f t="shared" si="169"/>
        <v>35</v>
      </c>
      <c r="AF2701" s="8">
        <f t="shared" si="170"/>
        <v>1</v>
      </c>
      <c r="AG2701" s="8">
        <v>126.25</v>
      </c>
      <c r="AH2701" s="4">
        <f t="shared" si="171"/>
        <v>2.5000000000000001E-2</v>
      </c>
      <c r="AI2701" s="4">
        <f t="shared" si="171"/>
        <v>3.15625</v>
      </c>
      <c r="AK2701" s="10">
        <f>R2701*(0.0009*(7.5^3.3334))+T2701*(0.0009*(25^3.3334))+U2701*(0.0009*(35^3.3334))+V2701*(0.0009*(45^3.3334))+W2701*(0.0009*(55^3.3334))+X2701*(0.0009*(65^3.3334))+Y2701*(0.0009*(75^3.3334))</f>
        <v>126.25219239742502</v>
      </c>
    </row>
    <row r="2702" spans="1:37" ht="12.75" customHeight="1">
      <c r="A2702" s="12">
        <v>207</v>
      </c>
      <c r="B2702" s="12">
        <v>11</v>
      </c>
      <c r="C2702" s="12">
        <v>2</v>
      </c>
      <c r="D2702" s="5">
        <v>39505</v>
      </c>
      <c r="E2702" s="6" t="s">
        <v>73</v>
      </c>
      <c r="F2702" s="12" t="s">
        <v>74</v>
      </c>
      <c r="G2702" s="4" t="s">
        <v>74</v>
      </c>
      <c r="H2702" s="12" t="s">
        <v>155</v>
      </c>
      <c r="I2702" s="12" t="s">
        <v>93</v>
      </c>
      <c r="J2702" s="12" t="s">
        <v>41</v>
      </c>
      <c r="K2702" s="12">
        <v>6</v>
      </c>
      <c r="L2702" s="4" t="str">
        <f t="shared" si="168"/>
        <v>5-10</v>
      </c>
      <c r="M2702" s="12" t="s">
        <v>76</v>
      </c>
      <c r="N2702" s="12">
        <v>5</v>
      </c>
      <c r="O2702" s="12" t="s">
        <v>80</v>
      </c>
      <c r="P2702" s="12" t="s">
        <v>81</v>
      </c>
      <c r="S2702" s="7">
        <v>4</v>
      </c>
      <c r="AE2702" s="4">
        <f t="shared" si="169"/>
        <v>15</v>
      </c>
      <c r="AF2702" s="8">
        <f t="shared" si="170"/>
        <v>4</v>
      </c>
      <c r="AG2702" s="8">
        <v>244.37</v>
      </c>
      <c r="AH2702" s="4">
        <f t="shared" si="171"/>
        <v>0.1</v>
      </c>
      <c r="AI2702" s="4">
        <f t="shared" si="171"/>
        <v>6.1092500000000003</v>
      </c>
      <c r="AK2702" s="10">
        <f>Q2702*(0.0202*(2.5^2.9595))+R2702*(0.0202*(7.5^2.9595))+S2702*(0.0202*(15^2.9595))+T2702*(0.0202*(25^2.9595))</f>
        <v>244.37312466544799</v>
      </c>
    </row>
    <row r="2703" spans="1:37" ht="12.75" customHeight="1">
      <c r="A2703" s="12">
        <v>207</v>
      </c>
      <c r="B2703" s="12">
        <v>11</v>
      </c>
      <c r="C2703" s="12">
        <v>2</v>
      </c>
      <c r="D2703" s="5">
        <v>39505</v>
      </c>
      <c r="E2703" s="6" t="s">
        <v>73</v>
      </c>
      <c r="F2703" s="12" t="s">
        <v>74</v>
      </c>
      <c r="G2703" s="4" t="s">
        <v>74</v>
      </c>
      <c r="H2703" s="12" t="s">
        <v>155</v>
      </c>
      <c r="I2703" s="12" t="s">
        <v>93</v>
      </c>
      <c r="J2703" s="12" t="s">
        <v>41</v>
      </c>
      <c r="K2703" s="12">
        <v>6</v>
      </c>
      <c r="L2703" s="4" t="str">
        <f t="shared" si="168"/>
        <v>5-10</v>
      </c>
      <c r="M2703" s="12" t="s">
        <v>76</v>
      </c>
      <c r="N2703" s="12">
        <v>6</v>
      </c>
      <c r="O2703" s="12" t="s">
        <v>106</v>
      </c>
      <c r="P2703" s="6" t="s">
        <v>81</v>
      </c>
      <c r="T2703" s="7">
        <v>3</v>
      </c>
      <c r="AE2703" s="4">
        <f t="shared" si="169"/>
        <v>25</v>
      </c>
      <c r="AF2703" s="8">
        <f t="shared" si="170"/>
        <v>3</v>
      </c>
      <c r="AG2703" s="8">
        <v>1203.06</v>
      </c>
      <c r="AH2703" s="4">
        <f t="shared" si="171"/>
        <v>7.4999999999999997E-2</v>
      </c>
      <c r="AI2703" s="4">
        <f t="shared" si="171"/>
        <v>30.076499999999999</v>
      </c>
      <c r="AK2703" s="10">
        <f>R2703*(0.111*((7.5*0.813)^2.72))+S2703*(0.111*((15*0.813)^2.72))+T2703*(0.111*((25*0.813)^2.72))+U2703*(0.111*((35*0.813)^2.72))</f>
        <v>1203.0601488615741</v>
      </c>
    </row>
    <row r="2704" spans="1:37" ht="12.75" customHeight="1">
      <c r="A2704" s="12">
        <v>207</v>
      </c>
      <c r="B2704" s="12">
        <v>11</v>
      </c>
      <c r="C2704" s="12">
        <v>2</v>
      </c>
      <c r="D2704" s="5">
        <v>39505</v>
      </c>
      <c r="E2704" s="6" t="s">
        <v>73</v>
      </c>
      <c r="F2704" s="12" t="s">
        <v>74</v>
      </c>
      <c r="G2704" s="4" t="s">
        <v>74</v>
      </c>
      <c r="H2704" s="12" t="s">
        <v>155</v>
      </c>
      <c r="I2704" s="12" t="s">
        <v>93</v>
      </c>
      <c r="J2704" s="12" t="s">
        <v>41</v>
      </c>
      <c r="K2704" s="12">
        <v>6</v>
      </c>
      <c r="L2704" s="4" t="str">
        <f t="shared" si="168"/>
        <v>5-10</v>
      </c>
      <c r="M2704" s="12" t="s">
        <v>76</v>
      </c>
      <c r="N2704" s="12">
        <v>7</v>
      </c>
      <c r="O2704" s="12" t="s">
        <v>53</v>
      </c>
      <c r="P2704" s="12" t="s">
        <v>54</v>
      </c>
      <c r="S2704" s="7">
        <v>21</v>
      </c>
      <c r="AE2704" s="4">
        <f t="shared" si="169"/>
        <v>15</v>
      </c>
      <c r="AF2704" s="8">
        <f t="shared" si="170"/>
        <v>21</v>
      </c>
      <c r="AG2704" s="8">
        <v>1177.23</v>
      </c>
      <c r="AH2704" s="4">
        <f t="shared" si="171"/>
        <v>0.52500000000000002</v>
      </c>
      <c r="AI2704" s="4">
        <f t="shared" si="171"/>
        <v>29.43075</v>
      </c>
      <c r="AK2704" s="10">
        <f>Q2704*(0.026*(2.5^2.87))+R2704*(0.026*(7.5^2.87))+S2704*(0.0236*((15/1.1)^2.975))+T2704*(0.0236*((25/1.1)^2.975))+U2704*(0.0236*((35/1.1)^2.975))</f>
        <v>1177.2252132744313</v>
      </c>
    </row>
    <row r="2705" spans="1:37" ht="12.75" customHeight="1">
      <c r="A2705" s="12">
        <v>207</v>
      </c>
      <c r="B2705" s="12">
        <v>11</v>
      </c>
      <c r="C2705" s="12">
        <v>2</v>
      </c>
      <c r="D2705" s="5">
        <v>39505</v>
      </c>
      <c r="E2705" s="6" t="s">
        <v>73</v>
      </c>
      <c r="F2705" s="12" t="s">
        <v>74</v>
      </c>
      <c r="G2705" s="4" t="s">
        <v>74</v>
      </c>
      <c r="H2705" s="12" t="s">
        <v>155</v>
      </c>
      <c r="I2705" s="12" t="s">
        <v>93</v>
      </c>
      <c r="J2705" s="12" t="s">
        <v>41</v>
      </c>
      <c r="K2705" s="12">
        <v>6</v>
      </c>
      <c r="L2705" s="4" t="str">
        <f t="shared" si="168"/>
        <v>5-10</v>
      </c>
      <c r="M2705" s="12" t="s">
        <v>76</v>
      </c>
      <c r="N2705" s="12">
        <v>8</v>
      </c>
      <c r="O2705" s="12" t="s">
        <v>77</v>
      </c>
      <c r="P2705" s="6" t="s">
        <v>48</v>
      </c>
      <c r="S2705" s="7">
        <v>1</v>
      </c>
      <c r="AE2705" s="4">
        <f t="shared" si="169"/>
        <v>15</v>
      </c>
      <c r="AF2705" s="8">
        <f t="shared" si="170"/>
        <v>1</v>
      </c>
      <c r="AG2705" s="8">
        <v>98.34</v>
      </c>
      <c r="AH2705" s="4">
        <f t="shared" si="171"/>
        <v>2.5000000000000001E-2</v>
      </c>
      <c r="AI2705" s="4">
        <f t="shared" si="171"/>
        <v>2.4584999999999999</v>
      </c>
      <c r="AK2705" s="10">
        <f>R2705*(0.0428*(7.5^2.858))+S2705*(0.0428*(15^2.858))+T2705*(0.0428*(25^2.858))+U2705*(0.0428*(35^2.858))</f>
        <v>98.336011053719943</v>
      </c>
    </row>
    <row r="2706" spans="1:37" ht="12.75" customHeight="1">
      <c r="A2706" s="12">
        <v>207</v>
      </c>
      <c r="B2706" s="12">
        <v>11</v>
      </c>
      <c r="C2706" s="12">
        <v>2</v>
      </c>
      <c r="D2706" s="5">
        <v>39505</v>
      </c>
      <c r="E2706" s="6" t="s">
        <v>73</v>
      </c>
      <c r="F2706" s="12" t="s">
        <v>74</v>
      </c>
      <c r="G2706" s="4" t="s">
        <v>74</v>
      </c>
      <c r="H2706" s="12" t="s">
        <v>155</v>
      </c>
      <c r="I2706" s="12" t="s">
        <v>93</v>
      </c>
      <c r="J2706" s="12" t="s">
        <v>41</v>
      </c>
      <c r="K2706" s="12">
        <v>6</v>
      </c>
      <c r="L2706" s="4" t="str">
        <f t="shared" si="168"/>
        <v>5-10</v>
      </c>
      <c r="M2706" s="12" t="s">
        <v>76</v>
      </c>
      <c r="N2706" s="12">
        <v>9</v>
      </c>
      <c r="O2706" s="12" t="s">
        <v>59</v>
      </c>
      <c r="P2706" s="6" t="s">
        <v>46</v>
      </c>
      <c r="R2706" s="7">
        <v>2</v>
      </c>
      <c r="AE2706" s="4">
        <f t="shared" si="169"/>
        <v>7.5</v>
      </c>
      <c r="AF2706" s="8">
        <f t="shared" si="170"/>
        <v>2</v>
      </c>
      <c r="AG2706" s="8">
        <v>9.0399999999999991</v>
      </c>
      <c r="AH2706" s="4">
        <f t="shared" si="171"/>
        <v>0.05</v>
      </c>
      <c r="AI2706" s="4">
        <f t="shared" si="171"/>
        <v>0.22599999999999998</v>
      </c>
      <c r="AK2706" s="10">
        <f>Q2706*(0.0093*(2.5^3.07))+R2706*(0.0093*(7.5^3.07))+S2706*(0.0093*(15^3.07))+T2706*(0.0126*(25^3.0673))</f>
        <v>9.0354757121179148</v>
      </c>
    </row>
    <row r="2707" spans="1:37" ht="12.75" customHeight="1">
      <c r="A2707" s="12">
        <v>207</v>
      </c>
      <c r="B2707" s="12">
        <v>11</v>
      </c>
      <c r="C2707" s="12">
        <v>2</v>
      </c>
      <c r="D2707" s="5">
        <v>39505</v>
      </c>
      <c r="E2707" s="6" t="s">
        <v>73</v>
      </c>
      <c r="F2707" s="12" t="s">
        <v>74</v>
      </c>
      <c r="G2707" s="4" t="s">
        <v>74</v>
      </c>
      <c r="H2707" s="12" t="s">
        <v>155</v>
      </c>
      <c r="I2707" s="12" t="s">
        <v>93</v>
      </c>
      <c r="J2707" s="12" t="s">
        <v>41</v>
      </c>
      <c r="K2707" s="12">
        <v>6</v>
      </c>
      <c r="L2707" s="4" t="str">
        <f t="shared" si="168"/>
        <v>5-10</v>
      </c>
      <c r="M2707" s="12" t="s">
        <v>76</v>
      </c>
      <c r="N2707" s="12">
        <v>10</v>
      </c>
      <c r="O2707" s="12" t="s">
        <v>49</v>
      </c>
      <c r="P2707" s="6" t="s">
        <v>46</v>
      </c>
      <c r="Q2707" s="7">
        <v>1</v>
      </c>
      <c r="R2707" s="7">
        <v>4</v>
      </c>
      <c r="AE2707" s="4">
        <f t="shared" si="169"/>
        <v>6.5</v>
      </c>
      <c r="AF2707" s="8">
        <f t="shared" si="170"/>
        <v>5</v>
      </c>
      <c r="AG2707" s="8">
        <v>24.51</v>
      </c>
      <c r="AH2707" s="4">
        <f t="shared" si="171"/>
        <v>0.125</v>
      </c>
      <c r="AI2707" s="4">
        <f t="shared" si="171"/>
        <v>0.61275000000000002</v>
      </c>
      <c r="AK2707" s="10">
        <f>Q2707*(0.007*(2.5^3.39))+R2707*(0.0126*(7.5^3.0673))+S2707*(0.0126*(15^3.0673))+T2707*(0.0126*(25^3.0673))+U2707*(0.0126*(35^3.0673))</f>
        <v>24.506747629537102</v>
      </c>
    </row>
    <row r="2708" spans="1:37" ht="12.75" customHeight="1">
      <c r="A2708" s="12">
        <v>207</v>
      </c>
      <c r="B2708" s="12">
        <v>11</v>
      </c>
      <c r="C2708" s="12">
        <v>2</v>
      </c>
      <c r="D2708" s="5">
        <v>39505</v>
      </c>
      <c r="E2708" s="6" t="s">
        <v>73</v>
      </c>
      <c r="F2708" s="12" t="s">
        <v>74</v>
      </c>
      <c r="G2708" s="4" t="s">
        <v>74</v>
      </c>
      <c r="H2708" s="12" t="s">
        <v>155</v>
      </c>
      <c r="I2708" s="12" t="s">
        <v>93</v>
      </c>
      <c r="J2708" s="12" t="s">
        <v>41</v>
      </c>
      <c r="K2708" s="12">
        <v>6</v>
      </c>
      <c r="L2708" s="4" t="str">
        <f t="shared" si="168"/>
        <v>5-10</v>
      </c>
      <c r="M2708" s="12" t="s">
        <v>76</v>
      </c>
      <c r="N2708" s="12">
        <v>11</v>
      </c>
      <c r="O2708" s="4" t="s">
        <v>82</v>
      </c>
      <c r="P2708" s="6" t="s">
        <v>46</v>
      </c>
      <c r="S2708" s="7">
        <v>1</v>
      </c>
      <c r="AE2708" s="4">
        <f t="shared" si="169"/>
        <v>15</v>
      </c>
      <c r="AF2708" s="8">
        <f t="shared" si="170"/>
        <v>1</v>
      </c>
      <c r="AG2708" s="8">
        <v>60.98</v>
      </c>
      <c r="AH2708" s="4">
        <f t="shared" si="171"/>
        <v>2.5000000000000001E-2</v>
      </c>
      <c r="AI2708" s="4">
        <f t="shared" si="171"/>
        <v>1.5245</v>
      </c>
      <c r="AK2708" s="10">
        <f>Q2708*(0.0121*((2.5/1.09)^3.161))+R2708*(0.0121*((7.5/1.09)^3.161))+S2708*(0.0335*(15^2.772))+T2708*(0.0335*(25^2.772))+U2708*(0.0335*(35^2.772))</f>
        <v>60.977522783193166</v>
      </c>
    </row>
    <row r="2709" spans="1:37" ht="12.75" customHeight="1">
      <c r="A2709" s="12">
        <v>207</v>
      </c>
      <c r="B2709" s="12">
        <v>11</v>
      </c>
      <c r="C2709" s="12">
        <v>2</v>
      </c>
      <c r="D2709" s="5">
        <v>39505</v>
      </c>
      <c r="E2709" s="6" t="s">
        <v>73</v>
      </c>
      <c r="F2709" s="12" t="s">
        <v>74</v>
      </c>
      <c r="G2709" s="4" t="s">
        <v>74</v>
      </c>
      <c r="H2709" s="12" t="s">
        <v>155</v>
      </c>
      <c r="I2709" s="12" t="s">
        <v>93</v>
      </c>
      <c r="J2709" s="12" t="s">
        <v>41</v>
      </c>
      <c r="K2709" s="12">
        <v>6</v>
      </c>
      <c r="L2709" s="4" t="str">
        <f t="shared" si="168"/>
        <v>5-10</v>
      </c>
      <c r="M2709" s="12" t="s">
        <v>76</v>
      </c>
      <c r="N2709" s="12">
        <v>12</v>
      </c>
      <c r="O2709" s="12" t="s">
        <v>95</v>
      </c>
      <c r="P2709" s="6" t="s">
        <v>56</v>
      </c>
      <c r="S2709" s="15">
        <v>2</v>
      </c>
      <c r="AE2709" s="4">
        <f t="shared" si="169"/>
        <v>15</v>
      </c>
      <c r="AF2709" s="8">
        <f t="shared" si="170"/>
        <v>2</v>
      </c>
      <c r="AG2709" s="8">
        <v>134.38</v>
      </c>
      <c r="AH2709" s="4">
        <f t="shared" si="171"/>
        <v>0.05</v>
      </c>
      <c r="AI2709" s="4">
        <f t="shared" si="171"/>
        <v>3.3594999999999997</v>
      </c>
      <c r="AK2709" s="10">
        <f>S2709*(0.0204*(15^2.991))+T2709*(0.0204*(25^2.991))+U2709*(0.0204*(35^2.991))</f>
        <v>134.38448116833942</v>
      </c>
    </row>
    <row r="2710" spans="1:37" ht="12.75" customHeight="1">
      <c r="A2710" s="12">
        <v>207</v>
      </c>
      <c r="B2710" s="12">
        <v>11</v>
      </c>
      <c r="C2710" s="12">
        <v>2</v>
      </c>
      <c r="D2710" s="5">
        <v>39505</v>
      </c>
      <c r="E2710" s="6" t="s">
        <v>73</v>
      </c>
      <c r="F2710" s="12" t="s">
        <v>74</v>
      </c>
      <c r="G2710" s="4" t="s">
        <v>74</v>
      </c>
      <c r="H2710" s="12" t="s">
        <v>155</v>
      </c>
      <c r="I2710" s="12" t="s">
        <v>93</v>
      </c>
      <c r="J2710" s="12" t="s">
        <v>41</v>
      </c>
      <c r="K2710" s="12">
        <v>6</v>
      </c>
      <c r="L2710" s="4" t="str">
        <f t="shared" si="168"/>
        <v>5-10</v>
      </c>
      <c r="M2710" s="12" t="s">
        <v>76</v>
      </c>
      <c r="N2710" s="12">
        <v>13</v>
      </c>
      <c r="O2710" s="4" t="s">
        <v>69</v>
      </c>
      <c r="P2710" s="12" t="s">
        <v>48</v>
      </c>
      <c r="R2710" s="7">
        <v>1</v>
      </c>
      <c r="AE2710" s="4">
        <f t="shared" si="169"/>
        <v>7.5</v>
      </c>
      <c r="AF2710" s="8">
        <f t="shared" si="170"/>
        <v>1</v>
      </c>
      <c r="AG2710" s="8">
        <v>11.75</v>
      </c>
      <c r="AH2710" s="4">
        <f t="shared" si="171"/>
        <v>2.5000000000000001E-2</v>
      </c>
      <c r="AI2710" s="4">
        <f t="shared" si="171"/>
        <v>0.29375000000000001</v>
      </c>
      <c r="AK2710" s="10">
        <f>Q2710*(0.029*(2.5^2.98))+R2710*(0.029*(7.5^2.98))+S2710*(0.0222*(15^3.14))</f>
        <v>11.751155218438655</v>
      </c>
    </row>
    <row r="2711" spans="1:37" s="11" customFormat="1" ht="12.75" customHeight="1">
      <c r="A2711" s="12">
        <v>207</v>
      </c>
      <c r="B2711" s="12">
        <v>11</v>
      </c>
      <c r="C2711" s="12">
        <v>2</v>
      </c>
      <c r="D2711" s="5">
        <v>39505</v>
      </c>
      <c r="E2711" s="6" t="s">
        <v>73</v>
      </c>
      <c r="F2711" s="12" t="s">
        <v>74</v>
      </c>
      <c r="G2711" s="4" t="s">
        <v>74</v>
      </c>
      <c r="H2711" s="12" t="s">
        <v>155</v>
      </c>
      <c r="I2711" s="12" t="s">
        <v>93</v>
      </c>
      <c r="J2711" s="12" t="s">
        <v>41</v>
      </c>
      <c r="K2711" s="12">
        <v>6</v>
      </c>
      <c r="L2711" s="4" t="str">
        <f t="shared" si="168"/>
        <v>5-10</v>
      </c>
      <c r="M2711" s="12" t="s">
        <v>76</v>
      </c>
      <c r="N2711" s="12">
        <v>14</v>
      </c>
      <c r="O2711" s="12" t="s">
        <v>134</v>
      </c>
      <c r="P2711" s="12" t="s">
        <v>56</v>
      </c>
      <c r="Q2711" s="7"/>
      <c r="R2711" s="7"/>
      <c r="S2711" s="7">
        <v>1</v>
      </c>
      <c r="T2711" s="7"/>
      <c r="U2711" s="7"/>
      <c r="V2711" s="7"/>
      <c r="W2711" s="7"/>
      <c r="X2711" s="7"/>
      <c r="Y2711" s="7"/>
      <c r="Z2711" s="7"/>
      <c r="AA2711" s="7"/>
      <c r="AB2711" s="7"/>
      <c r="AC2711" s="7"/>
      <c r="AD2711" s="7"/>
      <c r="AE2711" s="4">
        <f t="shared" si="169"/>
        <v>15</v>
      </c>
      <c r="AF2711" s="8">
        <f t="shared" si="170"/>
        <v>1</v>
      </c>
      <c r="AG2711" s="8">
        <v>70.59</v>
      </c>
      <c r="AH2711" s="4">
        <f t="shared" si="171"/>
        <v>2.5000000000000001E-2</v>
      </c>
      <c r="AI2711" s="4">
        <f t="shared" si="171"/>
        <v>1.76475</v>
      </c>
      <c r="AJ2711" s="4"/>
      <c r="AK2711" s="10">
        <f>R2711*(0.0683*(7.5^2.563))+S2711*(0.0683*(15^2.563))+T2711*(0.0683*(25^2.563))</f>
        <v>70.589905523267788</v>
      </c>
    </row>
    <row r="2712" spans="1:37" ht="12.75" customHeight="1">
      <c r="A2712" s="12">
        <v>207</v>
      </c>
      <c r="B2712" s="12">
        <v>11</v>
      </c>
      <c r="C2712" s="12">
        <v>2</v>
      </c>
      <c r="D2712" s="5">
        <v>39505</v>
      </c>
      <c r="E2712" s="6" t="s">
        <v>73</v>
      </c>
      <c r="F2712" s="12" t="s">
        <v>74</v>
      </c>
      <c r="G2712" s="4" t="s">
        <v>74</v>
      </c>
      <c r="H2712" s="12" t="s">
        <v>155</v>
      </c>
      <c r="I2712" s="12" t="s">
        <v>93</v>
      </c>
      <c r="J2712" s="12" t="s">
        <v>41</v>
      </c>
      <c r="K2712" s="12">
        <v>6</v>
      </c>
      <c r="L2712" s="4" t="str">
        <f t="shared" si="168"/>
        <v>5-10</v>
      </c>
      <c r="M2712" s="12" t="s">
        <v>76</v>
      </c>
      <c r="N2712" s="12">
        <v>15</v>
      </c>
      <c r="O2712" s="12" t="s">
        <v>107</v>
      </c>
      <c r="P2712" s="6" t="s">
        <v>54</v>
      </c>
      <c r="T2712" s="7">
        <v>1</v>
      </c>
      <c r="U2712" s="7">
        <v>1</v>
      </c>
      <c r="AE2712" s="4">
        <f t="shared" si="169"/>
        <v>30</v>
      </c>
      <c r="AF2712" s="8">
        <f t="shared" si="170"/>
        <v>2</v>
      </c>
      <c r="AG2712" s="8">
        <v>1034.19</v>
      </c>
      <c r="AH2712" s="4">
        <f t="shared" si="171"/>
        <v>0.05</v>
      </c>
      <c r="AI2712" s="4">
        <f t="shared" si="171"/>
        <v>25.854750000000003</v>
      </c>
      <c r="AK2712" s="10">
        <f>R2712*(0.0144*(7.5^3.1))+S2712*(0.0162*(15^3.0252))+T2712*(0.0162*(25^3.0252))+U2712*(0.0162*(35^3.0252))+V2712*(0.0162*(45^3.0252))</f>
        <v>1034.1913317073027</v>
      </c>
    </row>
    <row r="2713" spans="1:37" ht="12.75" customHeight="1">
      <c r="A2713" s="12">
        <v>207</v>
      </c>
      <c r="B2713" s="12">
        <v>11</v>
      </c>
      <c r="C2713" s="12">
        <v>2</v>
      </c>
      <c r="D2713" s="5">
        <v>39505</v>
      </c>
      <c r="E2713" s="6" t="s">
        <v>73</v>
      </c>
      <c r="F2713" s="12" t="s">
        <v>74</v>
      </c>
      <c r="G2713" s="4" t="s">
        <v>74</v>
      </c>
      <c r="H2713" s="12" t="s">
        <v>155</v>
      </c>
      <c r="I2713" s="12" t="s">
        <v>93</v>
      </c>
      <c r="J2713" s="12" t="s">
        <v>41</v>
      </c>
      <c r="K2713" s="12">
        <v>6</v>
      </c>
      <c r="L2713" s="4" t="str">
        <f t="shared" si="168"/>
        <v>5-10</v>
      </c>
      <c r="M2713" s="12" t="s">
        <v>76</v>
      </c>
      <c r="N2713" s="12">
        <v>16</v>
      </c>
      <c r="O2713" s="12" t="s">
        <v>71</v>
      </c>
      <c r="P2713" s="6" t="s">
        <v>46</v>
      </c>
      <c r="Q2713" s="7">
        <v>3</v>
      </c>
      <c r="AE2713" s="4">
        <f t="shared" si="169"/>
        <v>2.5</v>
      </c>
      <c r="AF2713" s="8">
        <f t="shared" si="170"/>
        <v>3</v>
      </c>
      <c r="AG2713" s="8">
        <v>0.42</v>
      </c>
      <c r="AH2713" s="4">
        <f t="shared" si="171"/>
        <v>7.4999999999999997E-2</v>
      </c>
      <c r="AI2713" s="4">
        <f t="shared" si="171"/>
        <v>1.0499999999999999E-2</v>
      </c>
      <c r="AK2713" s="10">
        <f>Q2713*(0.0089*(2.5^3))+R2713*(0.0089*(7.5^3))</f>
        <v>0.41718750000000004</v>
      </c>
    </row>
    <row r="2714" spans="1:37" ht="12.75" customHeight="1">
      <c r="A2714" s="12">
        <v>207</v>
      </c>
      <c r="B2714" s="12">
        <v>11</v>
      </c>
      <c r="C2714" s="12">
        <v>2</v>
      </c>
      <c r="D2714" s="5">
        <v>39505</v>
      </c>
      <c r="E2714" s="6" t="s">
        <v>73</v>
      </c>
      <c r="F2714" s="12" t="s">
        <v>74</v>
      </c>
      <c r="G2714" s="4" t="s">
        <v>74</v>
      </c>
      <c r="H2714" s="12" t="s">
        <v>155</v>
      </c>
      <c r="I2714" s="12" t="s">
        <v>93</v>
      </c>
      <c r="J2714" s="12" t="s">
        <v>41</v>
      </c>
      <c r="K2714" s="12">
        <v>6</v>
      </c>
      <c r="L2714" s="4" t="str">
        <f t="shared" si="168"/>
        <v>5-10</v>
      </c>
      <c r="M2714" s="12" t="s">
        <v>76</v>
      </c>
      <c r="N2714" s="12">
        <v>17</v>
      </c>
      <c r="O2714" s="12" t="s">
        <v>109</v>
      </c>
      <c r="P2714" s="6" t="s">
        <v>63</v>
      </c>
      <c r="S2714" s="7">
        <v>1</v>
      </c>
      <c r="AE2714" s="4">
        <f t="shared" si="169"/>
        <v>15</v>
      </c>
      <c r="AF2714" s="8">
        <f t="shared" si="170"/>
        <v>1</v>
      </c>
      <c r="AG2714" s="8">
        <v>48.73</v>
      </c>
      <c r="AH2714" s="4">
        <f t="shared" si="171"/>
        <v>2.5000000000000001E-2</v>
      </c>
      <c r="AI2714" s="4">
        <f t="shared" si="171"/>
        <v>1.2182499999999998</v>
      </c>
      <c r="AK2714" s="10">
        <f>R2714*(0.0084*(7.5^3.2))+S2714*(0.0084*(15^3.2))+T2714*(0.0084*(25^3.2))</f>
        <v>48.727184147105021</v>
      </c>
    </row>
    <row r="2715" spans="1:37" ht="12.75" customHeight="1">
      <c r="A2715" s="12">
        <v>207</v>
      </c>
      <c r="B2715" s="12">
        <v>11</v>
      </c>
      <c r="C2715" s="12">
        <v>2</v>
      </c>
      <c r="D2715" s="5">
        <v>39505</v>
      </c>
      <c r="E2715" s="6" t="s">
        <v>73</v>
      </c>
      <c r="F2715" s="12" t="s">
        <v>74</v>
      </c>
      <c r="G2715" s="4" t="s">
        <v>74</v>
      </c>
      <c r="H2715" s="12" t="s">
        <v>155</v>
      </c>
      <c r="I2715" s="12" t="s">
        <v>93</v>
      </c>
      <c r="J2715" s="12" t="s">
        <v>41</v>
      </c>
      <c r="K2715" s="12">
        <v>6</v>
      </c>
      <c r="L2715" s="4" t="str">
        <f t="shared" si="168"/>
        <v>5-10</v>
      </c>
      <c r="M2715" s="12" t="s">
        <v>76</v>
      </c>
      <c r="N2715" s="12">
        <v>18</v>
      </c>
      <c r="O2715" s="12" t="s">
        <v>55</v>
      </c>
      <c r="P2715" s="6" t="s">
        <v>56</v>
      </c>
      <c r="Q2715" s="7">
        <v>2</v>
      </c>
      <c r="AE2715" s="4">
        <f t="shared" si="169"/>
        <v>2.5</v>
      </c>
      <c r="AF2715" s="8">
        <f t="shared" si="170"/>
        <v>2</v>
      </c>
      <c r="AG2715" s="8">
        <v>0.35</v>
      </c>
      <c r="AH2715" s="4">
        <f t="shared" si="171"/>
        <v>0.05</v>
      </c>
      <c r="AI2715" s="4">
        <f t="shared" si="171"/>
        <v>8.7499999999999991E-3</v>
      </c>
      <c r="AK2715" s="10">
        <f>Q2715*(0.0109*(2.5^3.0249))+R2715*(0.0109*(7.5^3.0249))</f>
        <v>0.34848591197730788</v>
      </c>
    </row>
    <row r="2716" spans="1:37" s="13" customFormat="1" ht="12.75" customHeight="1">
      <c r="A2716" s="12">
        <v>208</v>
      </c>
      <c r="B2716" s="12">
        <v>11</v>
      </c>
      <c r="C2716" s="12">
        <v>2</v>
      </c>
      <c r="D2716" s="5">
        <v>39505</v>
      </c>
      <c r="E2716" s="6" t="s">
        <v>73</v>
      </c>
      <c r="F2716" s="12" t="s">
        <v>74</v>
      </c>
      <c r="G2716" s="4" t="s">
        <v>74</v>
      </c>
      <c r="H2716" s="12" t="s">
        <v>155</v>
      </c>
      <c r="I2716" s="12" t="s">
        <v>93</v>
      </c>
      <c r="J2716" s="12" t="s">
        <v>41</v>
      </c>
      <c r="K2716" s="12">
        <v>6</v>
      </c>
      <c r="L2716" s="4" t="str">
        <f t="shared" si="168"/>
        <v>5-10</v>
      </c>
      <c r="M2716" s="12" t="s">
        <v>76</v>
      </c>
      <c r="N2716" s="12">
        <v>1</v>
      </c>
      <c r="O2716" s="12" t="s">
        <v>96</v>
      </c>
      <c r="P2716" s="6" t="s">
        <v>84</v>
      </c>
      <c r="Q2716" s="7"/>
      <c r="R2716" s="7"/>
      <c r="S2716" s="7">
        <v>4</v>
      </c>
      <c r="T2716" s="7"/>
      <c r="U2716" s="7"/>
      <c r="V2716" s="7"/>
      <c r="W2716" s="7"/>
      <c r="X2716" s="7"/>
      <c r="Y2716" s="7"/>
      <c r="Z2716" s="7"/>
      <c r="AA2716" s="7"/>
      <c r="AB2716" s="7"/>
      <c r="AC2716" s="7"/>
      <c r="AD2716" s="7"/>
      <c r="AE2716" s="4">
        <f t="shared" si="169"/>
        <v>15</v>
      </c>
      <c r="AF2716" s="8">
        <f t="shared" si="170"/>
        <v>4</v>
      </c>
      <c r="AG2716" s="8">
        <v>233.8</v>
      </c>
      <c r="AH2716" s="4">
        <f t="shared" si="171"/>
        <v>0.1</v>
      </c>
      <c r="AI2716" s="4">
        <f t="shared" si="171"/>
        <v>5.8450000000000006</v>
      </c>
      <c r="AJ2716" s="4"/>
      <c r="AK2716" s="10">
        <f>Q2716*(0.0193*(2.5^2.96))+R2716*(0.0193*(7.5^2.96))+S2716*(0.0193*(15^2.96))</f>
        <v>233.80157214035236</v>
      </c>
    </row>
    <row r="2717" spans="1:37" ht="12.75" customHeight="1">
      <c r="A2717" s="12">
        <v>208</v>
      </c>
      <c r="B2717" s="12">
        <v>11</v>
      </c>
      <c r="C2717" s="12">
        <v>2</v>
      </c>
      <c r="D2717" s="5">
        <v>39505</v>
      </c>
      <c r="E2717" s="6" t="s">
        <v>73</v>
      </c>
      <c r="F2717" s="12" t="s">
        <v>74</v>
      </c>
      <c r="G2717" s="4" t="s">
        <v>74</v>
      </c>
      <c r="H2717" s="12" t="s">
        <v>155</v>
      </c>
      <c r="I2717" s="12" t="s">
        <v>93</v>
      </c>
      <c r="J2717" s="12" t="s">
        <v>41</v>
      </c>
      <c r="K2717" s="12">
        <v>6</v>
      </c>
      <c r="L2717" s="4" t="str">
        <f t="shared" si="168"/>
        <v>5-10</v>
      </c>
      <c r="M2717" s="12" t="s">
        <v>76</v>
      </c>
      <c r="N2717" s="12">
        <v>2</v>
      </c>
      <c r="O2717" s="12" t="s">
        <v>53</v>
      </c>
      <c r="P2717" s="12" t="s">
        <v>54</v>
      </c>
      <c r="R2717" s="7">
        <v>4</v>
      </c>
      <c r="S2717" s="7">
        <v>30</v>
      </c>
      <c r="AE2717" s="4">
        <f t="shared" si="169"/>
        <v>14.1</v>
      </c>
      <c r="AF2717" s="8">
        <f t="shared" si="170"/>
        <v>34</v>
      </c>
      <c r="AG2717" s="8">
        <v>1715.51</v>
      </c>
      <c r="AH2717" s="4">
        <f t="shared" si="171"/>
        <v>0.85</v>
      </c>
      <c r="AI2717" s="4">
        <f t="shared" si="171"/>
        <v>42.887749999999997</v>
      </c>
      <c r="AK2717" s="10">
        <f>Q2717*(0.026*(2.5^2.87))+R2717*(0.026*(7.5^2.87))+S2717*(0.0236*((15/1.1)^2.975))+T2717*(0.0236*((25/1.1)^2.975))+U2717*(0.0236*((35/1.1)^2.975))</f>
        <v>1715.5147146762997</v>
      </c>
    </row>
    <row r="2718" spans="1:37" ht="12.75" customHeight="1">
      <c r="A2718" s="12">
        <v>208</v>
      </c>
      <c r="B2718" s="12">
        <v>11</v>
      </c>
      <c r="C2718" s="12">
        <v>2</v>
      </c>
      <c r="D2718" s="5">
        <v>39505</v>
      </c>
      <c r="E2718" s="6" t="s">
        <v>73</v>
      </c>
      <c r="F2718" s="12" t="s">
        <v>74</v>
      </c>
      <c r="G2718" s="4" t="s">
        <v>74</v>
      </c>
      <c r="H2718" s="12" t="s">
        <v>155</v>
      </c>
      <c r="I2718" s="12" t="s">
        <v>93</v>
      </c>
      <c r="J2718" s="12" t="s">
        <v>41</v>
      </c>
      <c r="K2718" s="12">
        <v>6</v>
      </c>
      <c r="L2718" s="4" t="str">
        <f t="shared" si="168"/>
        <v>5-10</v>
      </c>
      <c r="M2718" s="12" t="s">
        <v>76</v>
      </c>
      <c r="N2718" s="12">
        <v>3</v>
      </c>
      <c r="O2718" s="12" t="s">
        <v>134</v>
      </c>
      <c r="P2718" s="12" t="s">
        <v>56</v>
      </c>
      <c r="S2718" s="15">
        <v>1</v>
      </c>
      <c r="AE2718" s="4">
        <f t="shared" si="169"/>
        <v>15</v>
      </c>
      <c r="AF2718" s="8">
        <f t="shared" si="170"/>
        <v>1</v>
      </c>
      <c r="AG2718" s="8">
        <v>70.59</v>
      </c>
      <c r="AH2718" s="4">
        <f t="shared" si="171"/>
        <v>2.5000000000000001E-2</v>
      </c>
      <c r="AI2718" s="4">
        <f t="shared" si="171"/>
        <v>1.76475</v>
      </c>
      <c r="AK2718" s="10">
        <f>R2718*(0.0683*(7.5^2.563))+S2718*(0.0683*(15^2.563))+T2718*(0.0683*(25^2.563))</f>
        <v>70.589905523267788</v>
      </c>
    </row>
    <row r="2719" spans="1:37" ht="12.75" customHeight="1">
      <c r="A2719" s="12">
        <v>208</v>
      </c>
      <c r="B2719" s="12">
        <v>11</v>
      </c>
      <c r="C2719" s="12">
        <v>2</v>
      </c>
      <c r="D2719" s="5">
        <v>39505</v>
      </c>
      <c r="E2719" s="6" t="s">
        <v>73</v>
      </c>
      <c r="F2719" s="12" t="s">
        <v>74</v>
      </c>
      <c r="G2719" s="4" t="s">
        <v>74</v>
      </c>
      <c r="H2719" s="12" t="s">
        <v>155</v>
      </c>
      <c r="I2719" s="12" t="s">
        <v>93</v>
      </c>
      <c r="J2719" s="12" t="s">
        <v>41</v>
      </c>
      <c r="K2719" s="12">
        <v>6</v>
      </c>
      <c r="L2719" s="4" t="str">
        <f t="shared" si="168"/>
        <v>5-10</v>
      </c>
      <c r="M2719" s="12" t="s">
        <v>76</v>
      </c>
      <c r="N2719" s="12">
        <v>4</v>
      </c>
      <c r="O2719" s="12" t="s">
        <v>68</v>
      </c>
      <c r="P2719" s="6" t="s">
        <v>46</v>
      </c>
      <c r="T2719" s="7">
        <v>1</v>
      </c>
      <c r="U2719" s="7">
        <v>2</v>
      </c>
      <c r="AE2719" s="4">
        <f t="shared" si="169"/>
        <v>31.7</v>
      </c>
      <c r="AF2719" s="8">
        <f t="shared" si="170"/>
        <v>3</v>
      </c>
      <c r="AG2719" s="8">
        <v>1045.23</v>
      </c>
      <c r="AH2719" s="4">
        <f t="shared" si="171"/>
        <v>7.4999999999999997E-2</v>
      </c>
      <c r="AI2719" s="4">
        <f t="shared" si="171"/>
        <v>26.130749999999999</v>
      </c>
      <c r="AK2719" s="10">
        <f>Q2719*(0.0208*((2.5/1.21)^3))+R2719*(0.0208*((7.5/1.21)^3))+S2719*(0.0208*((15/1.21)^3))+T2719*(0.0079*(25^3.076))+U2719*(0.0079*(35^3.076))</f>
        <v>1045.2346531862997</v>
      </c>
    </row>
    <row r="2720" spans="1:37" ht="12.75" customHeight="1">
      <c r="A2720" s="12">
        <v>208</v>
      </c>
      <c r="B2720" s="12">
        <v>11</v>
      </c>
      <c r="C2720" s="12">
        <v>2</v>
      </c>
      <c r="D2720" s="5">
        <v>39505</v>
      </c>
      <c r="E2720" s="6" t="s">
        <v>73</v>
      </c>
      <c r="F2720" s="12" t="s">
        <v>74</v>
      </c>
      <c r="G2720" s="4" t="s">
        <v>74</v>
      </c>
      <c r="H2720" s="12" t="s">
        <v>155</v>
      </c>
      <c r="I2720" s="12" t="s">
        <v>93</v>
      </c>
      <c r="J2720" s="12" t="s">
        <v>41</v>
      </c>
      <c r="K2720" s="12">
        <v>6</v>
      </c>
      <c r="L2720" s="4" t="str">
        <f t="shared" si="168"/>
        <v>5-10</v>
      </c>
      <c r="M2720" s="12" t="s">
        <v>76</v>
      </c>
      <c r="N2720" s="12">
        <v>5</v>
      </c>
      <c r="O2720" s="12" t="s">
        <v>59</v>
      </c>
      <c r="P2720" s="6" t="s">
        <v>46</v>
      </c>
      <c r="R2720" s="7">
        <v>1</v>
      </c>
      <c r="S2720" s="15">
        <v>2</v>
      </c>
      <c r="AE2720" s="4">
        <f t="shared" si="169"/>
        <v>12.5</v>
      </c>
      <c r="AF2720" s="8">
        <f t="shared" si="170"/>
        <v>3</v>
      </c>
      <c r="AG2720" s="8">
        <v>80.400000000000006</v>
      </c>
      <c r="AH2720" s="4">
        <f t="shared" si="171"/>
        <v>7.4999999999999997E-2</v>
      </c>
      <c r="AI2720" s="4">
        <f t="shared" si="171"/>
        <v>2.0100000000000002</v>
      </c>
      <c r="AK2720" s="10">
        <f>Q2720*(0.0093*(2.5^3.07))+R2720*(0.0093*(7.5^3.07))+S2720*(0.0093*(15^3.07))+T2720*(0.0126*(25^3.0673))</f>
        <v>80.395254651908431</v>
      </c>
    </row>
    <row r="2721" spans="1:37" ht="12.75" customHeight="1">
      <c r="A2721" s="12">
        <v>208</v>
      </c>
      <c r="B2721" s="12">
        <v>11</v>
      </c>
      <c r="C2721" s="12">
        <v>2</v>
      </c>
      <c r="D2721" s="5">
        <v>39505</v>
      </c>
      <c r="E2721" s="6" t="s">
        <v>73</v>
      </c>
      <c r="F2721" s="12" t="s">
        <v>74</v>
      </c>
      <c r="G2721" s="4" t="s">
        <v>74</v>
      </c>
      <c r="H2721" s="12" t="s">
        <v>155</v>
      </c>
      <c r="I2721" s="12" t="s">
        <v>93</v>
      </c>
      <c r="J2721" s="12" t="s">
        <v>41</v>
      </c>
      <c r="K2721" s="12">
        <v>6</v>
      </c>
      <c r="L2721" s="4" t="str">
        <f t="shared" si="168"/>
        <v>5-10</v>
      </c>
      <c r="M2721" s="12" t="s">
        <v>76</v>
      </c>
      <c r="N2721" s="12">
        <v>6</v>
      </c>
      <c r="O2721" s="12" t="s">
        <v>116</v>
      </c>
      <c r="P2721" s="6" t="s">
        <v>84</v>
      </c>
      <c r="Q2721" s="7">
        <v>1</v>
      </c>
      <c r="AE2721" s="4">
        <f t="shared" si="169"/>
        <v>2.5</v>
      </c>
      <c r="AF2721" s="8">
        <f t="shared" si="170"/>
        <v>1</v>
      </c>
      <c r="AG2721" s="8">
        <v>0.27</v>
      </c>
      <c r="AH2721" s="4">
        <f t="shared" si="171"/>
        <v>2.5000000000000001E-2</v>
      </c>
      <c r="AI2721" s="4">
        <f t="shared" si="171"/>
        <v>6.7500000000000008E-3</v>
      </c>
      <c r="AK2721" s="10">
        <f>Q2721*(0.0156*(2.5^3.13))+R2721*(0.0156*(7.5^3.13))</f>
        <v>0.27458501045858014</v>
      </c>
    </row>
    <row r="2722" spans="1:37" ht="12.75" customHeight="1">
      <c r="A2722" s="12">
        <v>208</v>
      </c>
      <c r="B2722" s="12">
        <v>11</v>
      </c>
      <c r="C2722" s="12">
        <v>2</v>
      </c>
      <c r="D2722" s="5">
        <v>39505</v>
      </c>
      <c r="E2722" s="6" t="s">
        <v>73</v>
      </c>
      <c r="F2722" s="12" t="s">
        <v>74</v>
      </c>
      <c r="G2722" s="4" t="s">
        <v>74</v>
      </c>
      <c r="H2722" s="12" t="s">
        <v>155</v>
      </c>
      <c r="I2722" s="12" t="s">
        <v>93</v>
      </c>
      <c r="J2722" s="12" t="s">
        <v>41</v>
      </c>
      <c r="K2722" s="12">
        <v>6</v>
      </c>
      <c r="L2722" s="4" t="str">
        <f t="shared" si="168"/>
        <v>5-10</v>
      </c>
      <c r="M2722" s="12" t="s">
        <v>76</v>
      </c>
      <c r="N2722" s="12">
        <v>7</v>
      </c>
      <c r="O2722" s="12" t="s">
        <v>49</v>
      </c>
      <c r="P2722" s="6" t="s">
        <v>46</v>
      </c>
      <c r="Q2722" s="7">
        <v>2</v>
      </c>
      <c r="AE2722" s="4">
        <f t="shared" si="169"/>
        <v>2.5</v>
      </c>
      <c r="AF2722" s="8">
        <f t="shared" si="170"/>
        <v>2</v>
      </c>
      <c r="AG2722" s="8">
        <v>0.31</v>
      </c>
      <c r="AH2722" s="4">
        <f t="shared" si="171"/>
        <v>0.05</v>
      </c>
      <c r="AI2722" s="4">
        <f t="shared" si="171"/>
        <v>7.7499999999999999E-3</v>
      </c>
      <c r="AK2722" s="10">
        <f>Q2722*(0.007*(2.5^3.39))+R2722*(0.0126*(7.5^3.0673))+S2722*(0.0126*(15^3.0673))+T2722*(0.0126*(25^3.0673))+U2722*(0.0126*(35^3.0673))</f>
        <v>0.3127120849017726</v>
      </c>
    </row>
    <row r="2723" spans="1:37" ht="12.75" customHeight="1">
      <c r="A2723" s="12">
        <v>208</v>
      </c>
      <c r="B2723" s="12">
        <v>11</v>
      </c>
      <c r="C2723" s="12">
        <v>2</v>
      </c>
      <c r="D2723" s="5">
        <v>39505</v>
      </c>
      <c r="E2723" s="6" t="s">
        <v>73</v>
      </c>
      <c r="F2723" s="12" t="s">
        <v>74</v>
      </c>
      <c r="G2723" s="4" t="s">
        <v>74</v>
      </c>
      <c r="H2723" s="12" t="s">
        <v>155</v>
      </c>
      <c r="I2723" s="12" t="s">
        <v>93</v>
      </c>
      <c r="J2723" s="12" t="s">
        <v>41</v>
      </c>
      <c r="K2723" s="12">
        <v>6</v>
      </c>
      <c r="L2723" s="4" t="str">
        <f t="shared" si="168"/>
        <v>5-10</v>
      </c>
      <c r="M2723" s="12" t="s">
        <v>76</v>
      </c>
      <c r="N2723" s="12">
        <v>8</v>
      </c>
      <c r="O2723" s="12" t="s">
        <v>80</v>
      </c>
      <c r="P2723" s="12" t="s">
        <v>81</v>
      </c>
      <c r="S2723" s="7">
        <v>2</v>
      </c>
      <c r="AE2723" s="4">
        <f t="shared" si="169"/>
        <v>15</v>
      </c>
      <c r="AF2723" s="8">
        <f t="shared" si="170"/>
        <v>2</v>
      </c>
      <c r="AG2723" s="8">
        <v>122.19</v>
      </c>
      <c r="AH2723" s="4">
        <f t="shared" si="171"/>
        <v>0.05</v>
      </c>
      <c r="AI2723" s="4">
        <f t="shared" si="171"/>
        <v>3.0547499999999999</v>
      </c>
      <c r="AK2723" s="10">
        <f>Q2723*(0.0202*(2.5^2.9595))+R2723*(0.0202*(7.5^2.9595))+S2723*(0.0202*(15^2.9595))+T2723*(0.0202*(25^2.9595))</f>
        <v>122.18656233272399</v>
      </c>
    </row>
    <row r="2724" spans="1:37" ht="12.75" customHeight="1">
      <c r="A2724" s="12">
        <v>208</v>
      </c>
      <c r="B2724" s="12">
        <v>11</v>
      </c>
      <c r="C2724" s="12">
        <v>2</v>
      </c>
      <c r="D2724" s="5">
        <v>39505</v>
      </c>
      <c r="E2724" s="6" t="s">
        <v>73</v>
      </c>
      <c r="F2724" s="12" t="s">
        <v>74</v>
      </c>
      <c r="G2724" s="4" t="s">
        <v>74</v>
      </c>
      <c r="H2724" s="12" t="s">
        <v>155</v>
      </c>
      <c r="I2724" s="12" t="s">
        <v>93</v>
      </c>
      <c r="J2724" s="12" t="s">
        <v>41</v>
      </c>
      <c r="K2724" s="12">
        <v>6</v>
      </c>
      <c r="L2724" s="4" t="str">
        <f t="shared" si="168"/>
        <v>5-10</v>
      </c>
      <c r="M2724" s="12" t="s">
        <v>76</v>
      </c>
      <c r="N2724" s="12">
        <v>9</v>
      </c>
      <c r="O2724" s="12" t="s">
        <v>77</v>
      </c>
      <c r="P2724" s="6" t="s">
        <v>48</v>
      </c>
      <c r="S2724" s="7">
        <v>3</v>
      </c>
      <c r="AE2724" s="4">
        <f t="shared" si="169"/>
        <v>15</v>
      </c>
      <c r="AF2724" s="8">
        <f t="shared" si="170"/>
        <v>3</v>
      </c>
      <c r="AG2724" s="8">
        <v>295.01</v>
      </c>
      <c r="AH2724" s="4">
        <f t="shared" si="171"/>
        <v>7.4999999999999997E-2</v>
      </c>
      <c r="AI2724" s="4">
        <f t="shared" si="171"/>
        <v>7.3752499999999994</v>
      </c>
      <c r="AK2724" s="10">
        <f>R2724*(0.0428*(7.5^2.858))+S2724*(0.0428*(15^2.858))+T2724*(0.0428*(25^2.858))+U2724*(0.0428*(35^2.858))</f>
        <v>295.0080331611598</v>
      </c>
    </row>
    <row r="2725" spans="1:37" ht="12.75" customHeight="1">
      <c r="A2725" s="12">
        <v>208</v>
      </c>
      <c r="B2725" s="12">
        <v>11</v>
      </c>
      <c r="C2725" s="12">
        <v>2</v>
      </c>
      <c r="D2725" s="5">
        <v>39505</v>
      </c>
      <c r="E2725" s="6" t="s">
        <v>73</v>
      </c>
      <c r="F2725" s="12" t="s">
        <v>74</v>
      </c>
      <c r="G2725" s="4" t="s">
        <v>74</v>
      </c>
      <c r="H2725" s="12" t="s">
        <v>155</v>
      </c>
      <c r="I2725" s="12" t="s">
        <v>93</v>
      </c>
      <c r="J2725" s="12" t="s">
        <v>41</v>
      </c>
      <c r="K2725" s="12">
        <v>6</v>
      </c>
      <c r="L2725" s="4" t="str">
        <f t="shared" si="168"/>
        <v>5-10</v>
      </c>
      <c r="M2725" s="12" t="s">
        <v>76</v>
      </c>
      <c r="N2725" s="12">
        <v>10</v>
      </c>
      <c r="O2725" s="12" t="s">
        <v>107</v>
      </c>
      <c r="P2725" s="6" t="s">
        <v>54</v>
      </c>
      <c r="T2725" s="7">
        <v>1</v>
      </c>
      <c r="AE2725" s="4">
        <f t="shared" si="169"/>
        <v>25</v>
      </c>
      <c r="AF2725" s="8">
        <f t="shared" si="170"/>
        <v>1</v>
      </c>
      <c r="AG2725" s="8">
        <v>274.51</v>
      </c>
      <c r="AH2725" s="4">
        <f t="shared" si="171"/>
        <v>2.5000000000000001E-2</v>
      </c>
      <c r="AI2725" s="4">
        <f t="shared" si="171"/>
        <v>6.8627500000000001</v>
      </c>
      <c r="AK2725" s="10">
        <f>R2725*(0.0144*(7.5^3.1))+S2725*(0.0162*(15^3.0252))+T2725*(0.0162*(25^3.0252))+U2725*(0.0162*(35^3.0252))+V2725*(0.0162*(45^3.0252))</f>
        <v>274.51313450729776</v>
      </c>
    </row>
    <row r="2726" spans="1:37" ht="12.75" customHeight="1">
      <c r="A2726" s="12">
        <v>208</v>
      </c>
      <c r="B2726" s="12">
        <v>11</v>
      </c>
      <c r="C2726" s="12">
        <v>2</v>
      </c>
      <c r="D2726" s="5">
        <v>39505</v>
      </c>
      <c r="E2726" s="6" t="s">
        <v>73</v>
      </c>
      <c r="F2726" s="12" t="s">
        <v>74</v>
      </c>
      <c r="G2726" s="4" t="s">
        <v>74</v>
      </c>
      <c r="H2726" s="12" t="s">
        <v>155</v>
      </c>
      <c r="I2726" s="12" t="s">
        <v>93</v>
      </c>
      <c r="J2726" s="12" t="s">
        <v>41</v>
      </c>
      <c r="K2726" s="12">
        <v>6</v>
      </c>
      <c r="L2726" s="4" t="str">
        <f t="shared" si="168"/>
        <v>5-10</v>
      </c>
      <c r="M2726" s="12" t="s">
        <v>76</v>
      </c>
      <c r="N2726" s="12">
        <v>11</v>
      </c>
      <c r="O2726" s="12" t="s">
        <v>58</v>
      </c>
      <c r="P2726" s="12" t="s">
        <v>46</v>
      </c>
      <c r="S2726" s="7">
        <v>1</v>
      </c>
      <c r="AE2726" s="4">
        <f t="shared" si="169"/>
        <v>15</v>
      </c>
      <c r="AF2726" s="8">
        <f t="shared" si="170"/>
        <v>1</v>
      </c>
      <c r="AG2726" s="8">
        <v>44.44</v>
      </c>
      <c r="AH2726" s="4">
        <f t="shared" si="171"/>
        <v>2.5000000000000001E-2</v>
      </c>
      <c r="AI2726" s="4">
        <f t="shared" si="171"/>
        <v>1.111</v>
      </c>
      <c r="AK2726" s="10">
        <f>Q2726*(0.0145*((2.5/1.08175)^3.053))+R2726*(0.0145*((7.5/1.08175)^3.053))+S2726*(0.0145*((15/1.08175)^3.053))+T2726*(0.0145*((25/1.08175)^3.053))+U2726*(0.0145*((35/1.08175)^3.053))+V2726*(0.0145*((45/1.08175)^3.053))+W2726*(0.0145*((55/1.08175)^3.053))</f>
        <v>44.441138743501973</v>
      </c>
    </row>
    <row r="2727" spans="1:37" ht="12.75" customHeight="1">
      <c r="A2727" s="12">
        <v>208</v>
      </c>
      <c r="B2727" s="12">
        <v>11</v>
      </c>
      <c r="C2727" s="12">
        <v>2</v>
      </c>
      <c r="D2727" s="5">
        <v>39505</v>
      </c>
      <c r="E2727" s="6" t="s">
        <v>73</v>
      </c>
      <c r="F2727" s="12" t="s">
        <v>74</v>
      </c>
      <c r="G2727" s="4" t="s">
        <v>74</v>
      </c>
      <c r="H2727" s="12" t="s">
        <v>155</v>
      </c>
      <c r="I2727" s="12" t="s">
        <v>93</v>
      </c>
      <c r="J2727" s="12" t="s">
        <v>41</v>
      </c>
      <c r="K2727" s="12">
        <v>6</v>
      </c>
      <c r="L2727" s="4" t="str">
        <f t="shared" si="168"/>
        <v>5-10</v>
      </c>
      <c r="M2727" s="12" t="s">
        <v>76</v>
      </c>
      <c r="N2727" s="12">
        <v>12</v>
      </c>
      <c r="O2727" s="4" t="s">
        <v>60</v>
      </c>
      <c r="P2727" s="12" t="s">
        <v>48</v>
      </c>
      <c r="Q2727" s="7">
        <v>1</v>
      </c>
      <c r="AE2727" s="4">
        <f t="shared" si="169"/>
        <v>2.5</v>
      </c>
      <c r="AF2727" s="8">
        <f t="shared" si="170"/>
        <v>1</v>
      </c>
      <c r="AG2727" s="8">
        <v>0.28999999999999998</v>
      </c>
      <c r="AH2727" s="4">
        <f t="shared" si="171"/>
        <v>2.5000000000000001E-2</v>
      </c>
      <c r="AI2727" s="4">
        <f t="shared" si="171"/>
        <v>7.2499999999999995E-3</v>
      </c>
      <c r="AK2727" s="10">
        <f>Q2727*(0.0197*(2.5^2.9174))+R2727*(0.0197*(7.5^2.9174))+S2727*(0.0197*(15^2.9174))</f>
        <v>0.28537531735533872</v>
      </c>
    </row>
    <row r="2728" spans="1:37" s="9" customFormat="1" ht="12.75" customHeight="1">
      <c r="A2728" s="12">
        <v>208</v>
      </c>
      <c r="B2728" s="12">
        <v>11</v>
      </c>
      <c r="C2728" s="12">
        <v>2</v>
      </c>
      <c r="D2728" s="5">
        <v>39505</v>
      </c>
      <c r="E2728" s="6" t="s">
        <v>73</v>
      </c>
      <c r="F2728" s="12" t="s">
        <v>74</v>
      </c>
      <c r="G2728" s="4" t="s">
        <v>74</v>
      </c>
      <c r="H2728" s="12" t="s">
        <v>155</v>
      </c>
      <c r="I2728" s="12" t="s">
        <v>93</v>
      </c>
      <c r="J2728" s="12" t="s">
        <v>41</v>
      </c>
      <c r="K2728" s="12">
        <v>6</v>
      </c>
      <c r="L2728" s="4" t="str">
        <f t="shared" si="168"/>
        <v>5-10</v>
      </c>
      <c r="M2728" s="12" t="s">
        <v>76</v>
      </c>
      <c r="N2728" s="12">
        <v>13</v>
      </c>
      <c r="O2728" s="12" t="s">
        <v>89</v>
      </c>
      <c r="P2728" s="4" t="s">
        <v>56</v>
      </c>
      <c r="Q2728" s="7"/>
      <c r="R2728" s="7"/>
      <c r="S2728" s="15">
        <v>4</v>
      </c>
      <c r="T2728" s="7"/>
      <c r="U2728" s="7"/>
      <c r="V2728" s="7"/>
      <c r="W2728" s="7"/>
      <c r="X2728" s="7"/>
      <c r="Y2728" s="7"/>
      <c r="Z2728" s="7"/>
      <c r="AA2728" s="7"/>
      <c r="AB2728" s="7"/>
      <c r="AC2728" s="7"/>
      <c r="AD2728" s="7"/>
      <c r="AE2728" s="4">
        <f t="shared" si="169"/>
        <v>15</v>
      </c>
      <c r="AF2728" s="8">
        <f t="shared" si="170"/>
        <v>4</v>
      </c>
      <c r="AG2728" s="8">
        <v>288.02999999999997</v>
      </c>
      <c r="AH2728" s="4">
        <f t="shared" si="171"/>
        <v>0.1</v>
      </c>
      <c r="AI2728" s="4">
        <f t="shared" si="171"/>
        <v>7.2007499999999993</v>
      </c>
      <c r="AJ2728" s="4"/>
      <c r="AK2728" s="10">
        <f>R2728*(0.0246*(7.5^2.85))+S2728*(0.0227*((15/1.13204)^3.12))+T2728*(0.0227*((25/1.13204)^3.12))</f>
        <v>288.03273352356103</v>
      </c>
    </row>
    <row r="2729" spans="1:37" ht="12.75" customHeight="1">
      <c r="A2729" s="12">
        <v>208</v>
      </c>
      <c r="B2729" s="12">
        <v>11</v>
      </c>
      <c r="C2729" s="12">
        <v>2</v>
      </c>
      <c r="D2729" s="5">
        <v>39505</v>
      </c>
      <c r="E2729" s="6" t="s">
        <v>73</v>
      </c>
      <c r="F2729" s="12" t="s">
        <v>74</v>
      </c>
      <c r="G2729" s="4" t="s">
        <v>74</v>
      </c>
      <c r="H2729" s="12" t="s">
        <v>155</v>
      </c>
      <c r="I2729" s="12" t="s">
        <v>93</v>
      </c>
      <c r="J2729" s="12" t="s">
        <v>41</v>
      </c>
      <c r="K2729" s="12">
        <v>6</v>
      </c>
      <c r="L2729" s="4" t="str">
        <f t="shared" si="168"/>
        <v>5-10</v>
      </c>
      <c r="M2729" s="12" t="s">
        <v>76</v>
      </c>
      <c r="N2729" s="12">
        <v>14</v>
      </c>
      <c r="O2729" s="12" t="s">
        <v>106</v>
      </c>
      <c r="P2729" s="6" t="s">
        <v>81</v>
      </c>
      <c r="S2729" s="15">
        <v>2</v>
      </c>
      <c r="T2729" s="7">
        <v>3</v>
      </c>
      <c r="AE2729" s="4">
        <f t="shared" si="169"/>
        <v>21</v>
      </c>
      <c r="AF2729" s="8">
        <f t="shared" si="170"/>
        <v>5</v>
      </c>
      <c r="AG2729" s="8">
        <v>1402.94</v>
      </c>
      <c r="AH2729" s="4">
        <f t="shared" si="171"/>
        <v>0.125</v>
      </c>
      <c r="AI2729" s="4">
        <f t="shared" si="171"/>
        <v>35.073500000000003</v>
      </c>
      <c r="AK2729" s="10">
        <f>R2729*(0.111*((7.5*0.813)^2.72))+S2729*(0.111*((15*0.813)^2.72))+T2729*(0.111*((25*0.813)^2.72))+U2729*(0.111*((35*0.813)^2.72))</f>
        <v>1402.939293886853</v>
      </c>
    </row>
    <row r="2730" spans="1:37" ht="12.75" customHeight="1">
      <c r="A2730" s="12">
        <v>208</v>
      </c>
      <c r="B2730" s="12">
        <v>11</v>
      </c>
      <c r="C2730" s="12">
        <v>2</v>
      </c>
      <c r="D2730" s="5">
        <v>39505</v>
      </c>
      <c r="E2730" s="6" t="s">
        <v>73</v>
      </c>
      <c r="F2730" s="12" t="s">
        <v>74</v>
      </c>
      <c r="G2730" s="4" t="s">
        <v>74</v>
      </c>
      <c r="H2730" s="12" t="s">
        <v>155</v>
      </c>
      <c r="I2730" s="12" t="s">
        <v>93</v>
      </c>
      <c r="J2730" s="12" t="s">
        <v>41</v>
      </c>
      <c r="K2730" s="12">
        <v>6</v>
      </c>
      <c r="L2730" s="4" t="str">
        <f t="shared" si="168"/>
        <v>5-10</v>
      </c>
      <c r="M2730" s="12" t="s">
        <v>76</v>
      </c>
      <c r="N2730" s="12">
        <v>15</v>
      </c>
      <c r="O2730" s="12" t="s">
        <v>105</v>
      </c>
      <c r="P2730" s="12" t="s">
        <v>46</v>
      </c>
      <c r="T2730" s="7">
        <v>1</v>
      </c>
      <c r="AE2730" s="4">
        <f t="shared" si="169"/>
        <v>25</v>
      </c>
      <c r="AF2730" s="8">
        <f t="shared" si="170"/>
        <v>1</v>
      </c>
      <c r="AG2730" s="8">
        <v>250.61</v>
      </c>
      <c r="AH2730" s="4">
        <f t="shared" si="171"/>
        <v>2.5000000000000001E-2</v>
      </c>
      <c r="AI2730" s="4">
        <f t="shared" si="171"/>
        <v>6.26525</v>
      </c>
      <c r="AK2730" s="10">
        <f>S2730*(0.0168*(15^2.9856))+T2730*(0.0168*(25^2.9856))</f>
        <v>250.61033187249495</v>
      </c>
    </row>
    <row r="2731" spans="1:37" ht="12.75" customHeight="1">
      <c r="A2731" s="12">
        <v>208</v>
      </c>
      <c r="B2731" s="12">
        <v>11</v>
      </c>
      <c r="C2731" s="12">
        <v>2</v>
      </c>
      <c r="D2731" s="5">
        <v>39505</v>
      </c>
      <c r="E2731" s="6" t="s">
        <v>73</v>
      </c>
      <c r="F2731" s="12" t="s">
        <v>74</v>
      </c>
      <c r="G2731" s="4" t="s">
        <v>74</v>
      </c>
      <c r="H2731" s="12" t="s">
        <v>155</v>
      </c>
      <c r="I2731" s="12" t="s">
        <v>93</v>
      </c>
      <c r="J2731" s="12" t="s">
        <v>41</v>
      </c>
      <c r="K2731" s="12">
        <v>6</v>
      </c>
      <c r="L2731" s="4" t="str">
        <f t="shared" si="168"/>
        <v>5-10</v>
      </c>
      <c r="M2731" s="12" t="s">
        <v>76</v>
      </c>
      <c r="N2731" s="12">
        <v>16</v>
      </c>
      <c r="O2731" s="12" t="s">
        <v>109</v>
      </c>
      <c r="P2731" s="6" t="s">
        <v>63</v>
      </c>
      <c r="S2731" s="15">
        <v>3</v>
      </c>
      <c r="AE2731" s="4">
        <f t="shared" si="169"/>
        <v>15</v>
      </c>
      <c r="AF2731" s="8">
        <f t="shared" si="170"/>
        <v>3</v>
      </c>
      <c r="AG2731" s="8">
        <v>146.18</v>
      </c>
      <c r="AH2731" s="4">
        <f t="shared" si="171"/>
        <v>7.4999999999999997E-2</v>
      </c>
      <c r="AI2731" s="4">
        <f t="shared" si="171"/>
        <v>3.6545000000000001</v>
      </c>
      <c r="AK2731" s="10">
        <f>R2731*(0.0084*(7.5^3.2))+S2731*(0.0084*(15^3.2))+T2731*(0.0084*(25^3.2))</f>
        <v>146.18155244131506</v>
      </c>
    </row>
    <row r="2732" spans="1:37" ht="12.75" customHeight="1">
      <c r="A2732" s="12">
        <v>209</v>
      </c>
      <c r="B2732" s="12">
        <v>11</v>
      </c>
      <c r="C2732" s="12">
        <v>2</v>
      </c>
      <c r="D2732" s="5">
        <v>39505</v>
      </c>
      <c r="E2732" s="6" t="s">
        <v>73</v>
      </c>
      <c r="F2732" s="12" t="s">
        <v>74</v>
      </c>
      <c r="G2732" s="4" t="s">
        <v>74</v>
      </c>
      <c r="H2732" s="12" t="s">
        <v>155</v>
      </c>
      <c r="I2732" s="12" t="s">
        <v>40</v>
      </c>
      <c r="J2732" s="12" t="s">
        <v>110</v>
      </c>
      <c r="K2732" s="12">
        <v>12</v>
      </c>
      <c r="L2732" s="4" t="str">
        <f t="shared" si="168"/>
        <v>10-15</v>
      </c>
      <c r="M2732" s="12" t="s">
        <v>42</v>
      </c>
      <c r="N2732" s="12">
        <v>1</v>
      </c>
      <c r="O2732" s="12" t="s">
        <v>95</v>
      </c>
      <c r="P2732" s="6" t="s">
        <v>56</v>
      </c>
      <c r="U2732" s="7">
        <v>1</v>
      </c>
      <c r="AE2732" s="4">
        <f t="shared" si="169"/>
        <v>35</v>
      </c>
      <c r="AF2732" s="8">
        <f t="shared" si="170"/>
        <v>1</v>
      </c>
      <c r="AG2732" s="8">
        <v>847.11</v>
      </c>
      <c r="AH2732" s="4">
        <f t="shared" si="171"/>
        <v>2.5000000000000001E-2</v>
      </c>
      <c r="AI2732" s="4">
        <f t="shared" si="171"/>
        <v>21.17775</v>
      </c>
      <c r="AK2732" s="10">
        <f>S2732*(0.0204*(15^2.991))+T2732*(0.0204*(25^2.991))+U2732*(0.0204*(35^2.991))</f>
        <v>847.10586393905476</v>
      </c>
    </row>
    <row r="2733" spans="1:37" ht="12.75" customHeight="1">
      <c r="A2733" s="12">
        <v>209</v>
      </c>
      <c r="B2733" s="12">
        <v>11</v>
      </c>
      <c r="C2733" s="12">
        <v>2</v>
      </c>
      <c r="D2733" s="5">
        <v>39505</v>
      </c>
      <c r="E2733" s="6" t="s">
        <v>73</v>
      </c>
      <c r="F2733" s="12" t="s">
        <v>74</v>
      </c>
      <c r="G2733" s="4" t="s">
        <v>74</v>
      </c>
      <c r="H2733" s="12" t="s">
        <v>155</v>
      </c>
      <c r="I2733" s="12" t="s">
        <v>40</v>
      </c>
      <c r="J2733" s="12" t="s">
        <v>110</v>
      </c>
      <c r="K2733" s="12">
        <v>12</v>
      </c>
      <c r="L2733" s="4" t="str">
        <f t="shared" si="168"/>
        <v>10-15</v>
      </c>
      <c r="M2733" s="12" t="s">
        <v>42</v>
      </c>
      <c r="N2733" s="12">
        <v>2</v>
      </c>
      <c r="O2733" s="12" t="s">
        <v>58</v>
      </c>
      <c r="P2733" s="12" t="s">
        <v>46</v>
      </c>
      <c r="T2733" s="7">
        <v>2</v>
      </c>
      <c r="U2733" s="7">
        <v>1</v>
      </c>
      <c r="AE2733" s="4">
        <f t="shared" si="169"/>
        <v>28.3</v>
      </c>
      <c r="AF2733" s="8">
        <f t="shared" si="170"/>
        <v>3</v>
      </c>
      <c r="AG2733" s="8">
        <v>1013.28</v>
      </c>
      <c r="AH2733" s="4">
        <f t="shared" si="171"/>
        <v>7.4999999999999997E-2</v>
      </c>
      <c r="AI2733" s="4">
        <f t="shared" si="171"/>
        <v>25.332000000000001</v>
      </c>
      <c r="AK2733" s="10">
        <f>Q2733*(0.0145*((2.5/1.08175)^3.053))+R2733*(0.0145*((7.5/1.08175)^3.053))+S2733*(0.0145*((15/1.08175)^3.053))+T2733*(0.0145*((25/1.08175)^3.053))+U2733*(0.0145*((35/1.08175)^3.053))+V2733*(0.0145*((45/1.08175)^3.053))+W2733*(0.0145*((55/1.08175)^3.053))</f>
        <v>1013.2826681035206</v>
      </c>
    </row>
    <row r="2734" spans="1:37" s="13" customFormat="1" ht="12.75" customHeight="1">
      <c r="A2734" s="12">
        <v>209</v>
      </c>
      <c r="B2734" s="12">
        <v>11</v>
      </c>
      <c r="C2734" s="12">
        <v>2</v>
      </c>
      <c r="D2734" s="5">
        <v>39505</v>
      </c>
      <c r="E2734" s="6" t="s">
        <v>73</v>
      </c>
      <c r="F2734" s="12" t="s">
        <v>74</v>
      </c>
      <c r="G2734" s="4" t="s">
        <v>74</v>
      </c>
      <c r="H2734" s="12" t="s">
        <v>155</v>
      </c>
      <c r="I2734" s="12" t="s">
        <v>40</v>
      </c>
      <c r="J2734" s="12" t="s">
        <v>110</v>
      </c>
      <c r="K2734" s="12">
        <v>12</v>
      </c>
      <c r="L2734" s="4" t="str">
        <f t="shared" si="168"/>
        <v>10-15</v>
      </c>
      <c r="M2734" s="12" t="s">
        <v>42</v>
      </c>
      <c r="N2734" s="12">
        <v>3</v>
      </c>
      <c r="O2734" s="4" t="s">
        <v>60</v>
      </c>
      <c r="P2734" s="12" t="s">
        <v>48</v>
      </c>
      <c r="Q2734" s="7"/>
      <c r="R2734" s="7"/>
      <c r="S2734" s="7">
        <v>2</v>
      </c>
      <c r="T2734" s="7"/>
      <c r="U2734" s="7"/>
      <c r="V2734" s="7"/>
      <c r="W2734" s="7"/>
      <c r="X2734" s="7"/>
      <c r="Y2734" s="7"/>
      <c r="Z2734" s="7"/>
      <c r="AA2734" s="7"/>
      <c r="AB2734" s="7"/>
      <c r="AC2734" s="7"/>
      <c r="AD2734" s="7"/>
      <c r="AE2734" s="4">
        <f t="shared" si="169"/>
        <v>15</v>
      </c>
      <c r="AF2734" s="8">
        <f t="shared" si="170"/>
        <v>2</v>
      </c>
      <c r="AG2734" s="8">
        <v>106.32</v>
      </c>
      <c r="AH2734" s="4">
        <f t="shared" si="171"/>
        <v>0.05</v>
      </c>
      <c r="AI2734" s="4">
        <f t="shared" si="171"/>
        <v>2.6579999999999999</v>
      </c>
      <c r="AJ2734" s="4"/>
      <c r="AK2734" s="10">
        <f>Q2734*(0.0197*(2.5^2.9174))+R2734*(0.0197*(7.5^2.9174))+S2734*(0.0197*(15^2.9174))</f>
        <v>106.32242195597048</v>
      </c>
    </row>
    <row r="2735" spans="1:37" s="9" customFormat="1" ht="12.75" customHeight="1">
      <c r="A2735" s="12">
        <v>209</v>
      </c>
      <c r="B2735" s="12">
        <v>11</v>
      </c>
      <c r="C2735" s="12">
        <v>2</v>
      </c>
      <c r="D2735" s="5">
        <v>39505</v>
      </c>
      <c r="E2735" s="6" t="s">
        <v>73</v>
      </c>
      <c r="F2735" s="12" t="s">
        <v>74</v>
      </c>
      <c r="G2735" s="4" t="s">
        <v>74</v>
      </c>
      <c r="H2735" s="12" t="s">
        <v>155</v>
      </c>
      <c r="I2735" s="12" t="s">
        <v>40</v>
      </c>
      <c r="J2735" s="12" t="s">
        <v>110</v>
      </c>
      <c r="K2735" s="12">
        <v>12</v>
      </c>
      <c r="L2735" s="4" t="str">
        <f t="shared" si="168"/>
        <v>10-15</v>
      </c>
      <c r="M2735" s="12" t="s">
        <v>42</v>
      </c>
      <c r="N2735" s="12">
        <v>4</v>
      </c>
      <c r="O2735" s="12" t="s">
        <v>53</v>
      </c>
      <c r="P2735" s="12" t="s">
        <v>54</v>
      </c>
      <c r="Q2735" s="7"/>
      <c r="R2735" s="7"/>
      <c r="S2735" s="7"/>
      <c r="T2735" s="7">
        <v>11</v>
      </c>
      <c r="U2735" s="7"/>
      <c r="V2735" s="7"/>
      <c r="W2735" s="7"/>
      <c r="X2735" s="7"/>
      <c r="Y2735" s="7"/>
      <c r="Z2735" s="7"/>
      <c r="AA2735" s="7"/>
      <c r="AB2735" s="7"/>
      <c r="AC2735" s="7"/>
      <c r="AD2735" s="7"/>
      <c r="AE2735" s="4">
        <f t="shared" si="169"/>
        <v>25</v>
      </c>
      <c r="AF2735" s="8">
        <f t="shared" si="170"/>
        <v>11</v>
      </c>
      <c r="AG2735" s="8">
        <v>2818.6</v>
      </c>
      <c r="AH2735" s="4">
        <f t="shared" si="171"/>
        <v>0.27500000000000002</v>
      </c>
      <c r="AI2735" s="4">
        <f t="shared" si="171"/>
        <v>70.465000000000003</v>
      </c>
      <c r="AJ2735" s="4"/>
      <c r="AK2735" s="10">
        <f>Q2735*(0.026*(2.5^2.87))+R2735*(0.026*(7.5^2.87))+S2735*(0.0236*((15/1.1)^2.975))+T2735*(0.0236*((25/1.1)^2.975))+U2735*(0.0236*((35/1.1)^2.975))</f>
        <v>2818.5969366215263</v>
      </c>
    </row>
    <row r="2736" spans="1:37" ht="12.75" customHeight="1">
      <c r="A2736" s="12">
        <v>209</v>
      </c>
      <c r="B2736" s="12">
        <v>11</v>
      </c>
      <c r="C2736" s="12">
        <v>2</v>
      </c>
      <c r="D2736" s="5">
        <v>39505</v>
      </c>
      <c r="E2736" s="6" t="s">
        <v>73</v>
      </c>
      <c r="F2736" s="12" t="s">
        <v>74</v>
      </c>
      <c r="G2736" s="4" t="s">
        <v>74</v>
      </c>
      <c r="H2736" s="12" t="s">
        <v>155</v>
      </c>
      <c r="I2736" s="12" t="s">
        <v>40</v>
      </c>
      <c r="J2736" s="12" t="s">
        <v>110</v>
      </c>
      <c r="K2736" s="12">
        <v>12</v>
      </c>
      <c r="L2736" s="4" t="str">
        <f t="shared" si="168"/>
        <v>10-15</v>
      </c>
      <c r="M2736" s="12" t="s">
        <v>42</v>
      </c>
      <c r="N2736" s="12">
        <v>5</v>
      </c>
      <c r="O2736" s="12" t="s">
        <v>89</v>
      </c>
      <c r="P2736" s="4" t="s">
        <v>56</v>
      </c>
      <c r="S2736" s="7">
        <v>7</v>
      </c>
      <c r="AE2736" s="4">
        <f t="shared" si="169"/>
        <v>15</v>
      </c>
      <c r="AF2736" s="8">
        <f t="shared" si="170"/>
        <v>7</v>
      </c>
      <c r="AG2736" s="8">
        <v>504.06</v>
      </c>
      <c r="AH2736" s="4">
        <f t="shared" si="171"/>
        <v>0.17499999999999999</v>
      </c>
      <c r="AI2736" s="4">
        <f t="shared" si="171"/>
        <v>12.6015</v>
      </c>
      <c r="AK2736" s="10">
        <f>R2736*(0.0246*(7.5^2.85))+S2736*(0.0227*((15/1.13204)^3.12))+T2736*(0.0227*((25/1.13204)^3.12))</f>
        <v>504.0572836662318</v>
      </c>
    </row>
    <row r="2737" spans="1:37" ht="12.75" customHeight="1">
      <c r="A2737" s="12">
        <v>209</v>
      </c>
      <c r="B2737" s="12">
        <v>11</v>
      </c>
      <c r="C2737" s="12">
        <v>2</v>
      </c>
      <c r="D2737" s="5">
        <v>39505</v>
      </c>
      <c r="E2737" s="6" t="s">
        <v>73</v>
      </c>
      <c r="F2737" s="12" t="s">
        <v>74</v>
      </c>
      <c r="G2737" s="4" t="s">
        <v>74</v>
      </c>
      <c r="H2737" s="12" t="s">
        <v>155</v>
      </c>
      <c r="I2737" s="12" t="s">
        <v>40</v>
      </c>
      <c r="J2737" s="12" t="s">
        <v>110</v>
      </c>
      <c r="K2737" s="12">
        <v>12</v>
      </c>
      <c r="L2737" s="4" t="str">
        <f t="shared" si="168"/>
        <v>10-15</v>
      </c>
      <c r="M2737" s="12" t="s">
        <v>42</v>
      </c>
      <c r="N2737" s="12">
        <v>6</v>
      </c>
      <c r="O2737" s="12" t="s">
        <v>79</v>
      </c>
      <c r="P2737" s="12" t="s">
        <v>54</v>
      </c>
      <c r="T2737" s="7">
        <v>7</v>
      </c>
      <c r="AE2737" s="4">
        <f t="shared" si="169"/>
        <v>25</v>
      </c>
      <c r="AF2737" s="8">
        <f t="shared" si="170"/>
        <v>7</v>
      </c>
      <c r="AG2737" s="8">
        <v>2225.04</v>
      </c>
      <c r="AH2737" s="4">
        <f t="shared" si="171"/>
        <v>0.17499999999999999</v>
      </c>
      <c r="AI2737" s="4">
        <f t="shared" si="171"/>
        <v>55.625999999999998</v>
      </c>
      <c r="AK2737" s="10">
        <f>Q2737*(0.024*(2.5^2.93))+R2737*(0.024*(7.5^2.93))+S2737*(0.0225*((15/1.03416)^3))+T2737*(0.0225*((25/1.03416)^3))+U2737*(0.0225*((35/1.03416)^3))</f>
        <v>2225.0377147530389</v>
      </c>
    </row>
    <row r="2738" spans="1:37" ht="12.75" customHeight="1">
      <c r="A2738" s="12">
        <v>209</v>
      </c>
      <c r="B2738" s="12">
        <v>11</v>
      </c>
      <c r="C2738" s="12">
        <v>2</v>
      </c>
      <c r="D2738" s="5">
        <v>39505</v>
      </c>
      <c r="E2738" s="6" t="s">
        <v>73</v>
      </c>
      <c r="F2738" s="12" t="s">
        <v>74</v>
      </c>
      <c r="G2738" s="4" t="s">
        <v>74</v>
      </c>
      <c r="H2738" s="12" t="s">
        <v>155</v>
      </c>
      <c r="I2738" s="12" t="s">
        <v>40</v>
      </c>
      <c r="J2738" s="12" t="s">
        <v>110</v>
      </c>
      <c r="K2738" s="12">
        <v>12</v>
      </c>
      <c r="L2738" s="4" t="str">
        <f t="shared" si="168"/>
        <v>10-15</v>
      </c>
      <c r="M2738" s="12" t="s">
        <v>42</v>
      </c>
      <c r="N2738" s="12">
        <v>7</v>
      </c>
      <c r="O2738" s="12" t="s">
        <v>100</v>
      </c>
      <c r="P2738" s="12" t="s">
        <v>44</v>
      </c>
      <c r="V2738" s="7">
        <v>1</v>
      </c>
      <c r="AE2738" s="4">
        <f t="shared" si="169"/>
        <v>45</v>
      </c>
      <c r="AF2738" s="8">
        <f t="shared" si="170"/>
        <v>1</v>
      </c>
      <c r="AG2738" s="8">
        <v>291.77999999999997</v>
      </c>
      <c r="AH2738" s="4">
        <f t="shared" si="171"/>
        <v>2.5000000000000001E-2</v>
      </c>
      <c r="AI2738" s="4">
        <f t="shared" si="171"/>
        <v>7.2944999999999993</v>
      </c>
      <c r="AK2738" s="10">
        <f>R2738*(0.0009*(7.5^3.3334))+T2738*(0.0009*(25^3.3334))+U2738*(0.0009*(35^3.3334))+V2738*(0.0009*(45^3.3334))+W2738*(0.0009*(55^3.3334))+X2738*(0.0009*(65^3.3334))+Y2738*(0.0009*(75^3.3334))</f>
        <v>291.78375089005112</v>
      </c>
    </row>
    <row r="2739" spans="1:37" ht="12.75" customHeight="1">
      <c r="A2739" s="12">
        <v>209</v>
      </c>
      <c r="B2739" s="12">
        <v>11</v>
      </c>
      <c r="C2739" s="12">
        <v>2</v>
      </c>
      <c r="D2739" s="5">
        <v>39505</v>
      </c>
      <c r="E2739" s="6" t="s">
        <v>73</v>
      </c>
      <c r="F2739" s="12" t="s">
        <v>74</v>
      </c>
      <c r="G2739" s="4" t="s">
        <v>74</v>
      </c>
      <c r="H2739" s="12" t="s">
        <v>155</v>
      </c>
      <c r="I2739" s="12" t="s">
        <v>40</v>
      </c>
      <c r="J2739" s="12" t="s">
        <v>110</v>
      </c>
      <c r="K2739" s="12">
        <v>12</v>
      </c>
      <c r="L2739" s="4" t="str">
        <f t="shared" si="168"/>
        <v>10-15</v>
      </c>
      <c r="M2739" s="12" t="s">
        <v>42</v>
      </c>
      <c r="N2739" s="12">
        <v>8</v>
      </c>
      <c r="O2739" s="12" t="s">
        <v>49</v>
      </c>
      <c r="P2739" s="6" t="s">
        <v>46</v>
      </c>
      <c r="R2739" s="7">
        <v>1</v>
      </c>
      <c r="S2739" s="7">
        <v>1</v>
      </c>
      <c r="AE2739" s="4">
        <f t="shared" si="169"/>
        <v>11.3</v>
      </c>
      <c r="AF2739" s="8">
        <f t="shared" si="170"/>
        <v>2</v>
      </c>
      <c r="AG2739" s="8">
        <v>57.11</v>
      </c>
      <c r="AH2739" s="4">
        <f t="shared" si="171"/>
        <v>0.05</v>
      </c>
      <c r="AI2739" s="4">
        <f t="shared" si="171"/>
        <v>1.4277500000000001</v>
      </c>
      <c r="AK2739" s="10">
        <f>Q2739*(0.007*(2.5^3.39))+R2739*(0.0126*(7.5^3.0673))+S2739*(0.0126*(15^3.0673))+T2739*(0.0126*(25^3.0673))+U2739*(0.0126*(35^3.0673))</f>
        <v>57.114037236404933</v>
      </c>
    </row>
    <row r="2740" spans="1:37" ht="12.75" customHeight="1">
      <c r="A2740" s="12">
        <v>209</v>
      </c>
      <c r="B2740" s="12">
        <v>11</v>
      </c>
      <c r="C2740" s="12">
        <v>2</v>
      </c>
      <c r="D2740" s="5">
        <v>39505</v>
      </c>
      <c r="E2740" s="6" t="s">
        <v>73</v>
      </c>
      <c r="F2740" s="12" t="s">
        <v>74</v>
      </c>
      <c r="G2740" s="4" t="s">
        <v>74</v>
      </c>
      <c r="H2740" s="12" t="s">
        <v>155</v>
      </c>
      <c r="I2740" s="12" t="s">
        <v>40</v>
      </c>
      <c r="J2740" s="12" t="s">
        <v>110</v>
      </c>
      <c r="K2740" s="12">
        <v>12</v>
      </c>
      <c r="L2740" s="4" t="str">
        <f t="shared" si="168"/>
        <v>10-15</v>
      </c>
      <c r="M2740" s="12" t="s">
        <v>42</v>
      </c>
      <c r="N2740" s="12">
        <v>9</v>
      </c>
      <c r="O2740" s="4" t="s">
        <v>82</v>
      </c>
      <c r="P2740" s="6" t="s">
        <v>46</v>
      </c>
      <c r="T2740" s="7">
        <v>1</v>
      </c>
      <c r="AE2740" s="4">
        <f t="shared" si="169"/>
        <v>25</v>
      </c>
      <c r="AF2740" s="8">
        <f t="shared" si="170"/>
        <v>1</v>
      </c>
      <c r="AG2740" s="8">
        <v>251.27</v>
      </c>
      <c r="AH2740" s="4">
        <f t="shared" si="171"/>
        <v>2.5000000000000001E-2</v>
      </c>
      <c r="AI2740" s="4">
        <f t="shared" si="171"/>
        <v>6.2817500000000006</v>
      </c>
      <c r="AK2740" s="10">
        <f>Q2740*(0.0121*((2.5/1.09)^3.161))+R2740*(0.0121*((7.5/1.09)^3.161))+S2740*(0.0335*(15^2.772))+T2740*(0.0335*(25^2.772))+U2740*(0.0335*(35^2.772))</f>
        <v>251.26645415008608</v>
      </c>
    </row>
    <row r="2741" spans="1:37" ht="12.75" customHeight="1">
      <c r="A2741" s="12">
        <v>209</v>
      </c>
      <c r="B2741" s="12">
        <v>11</v>
      </c>
      <c r="C2741" s="12">
        <v>2</v>
      </c>
      <c r="D2741" s="5">
        <v>39505</v>
      </c>
      <c r="E2741" s="6" t="s">
        <v>73</v>
      </c>
      <c r="F2741" s="12" t="s">
        <v>74</v>
      </c>
      <c r="G2741" s="4" t="s">
        <v>74</v>
      </c>
      <c r="H2741" s="12" t="s">
        <v>155</v>
      </c>
      <c r="I2741" s="12" t="s">
        <v>40</v>
      </c>
      <c r="J2741" s="12" t="s">
        <v>110</v>
      </c>
      <c r="K2741" s="12">
        <v>12</v>
      </c>
      <c r="L2741" s="4" t="str">
        <f t="shared" si="168"/>
        <v>10-15</v>
      </c>
      <c r="M2741" s="12" t="s">
        <v>42</v>
      </c>
      <c r="N2741" s="12">
        <v>10</v>
      </c>
      <c r="O2741" s="12" t="s">
        <v>87</v>
      </c>
      <c r="P2741" s="6" t="s">
        <v>46</v>
      </c>
      <c r="S2741" s="7">
        <v>3</v>
      </c>
      <c r="T2741" s="7">
        <v>2</v>
      </c>
      <c r="AE2741" s="4">
        <f t="shared" si="169"/>
        <v>19</v>
      </c>
      <c r="AF2741" s="8">
        <f t="shared" si="170"/>
        <v>5</v>
      </c>
      <c r="AG2741" s="8">
        <v>662.66</v>
      </c>
      <c r="AH2741" s="4">
        <f t="shared" si="171"/>
        <v>0.125</v>
      </c>
      <c r="AI2741" s="4">
        <f t="shared" si="171"/>
        <v>16.566499999999998</v>
      </c>
      <c r="AK2741" s="10">
        <f>Q2741*(0.0229*((2.5/1.08)^2.958))+R2741*(0.0229*((7.5/1.08)^2.958))+S2741*(0.0229*((15/1.08)^2.958))+T2741*(0.0229*((25/1.08)^2.958))+U2741*(0.0229*((35/1.08)^2.958))</f>
        <v>662.66072461935903</v>
      </c>
    </row>
    <row r="2742" spans="1:37" s="9" customFormat="1" ht="12.75" customHeight="1">
      <c r="A2742" s="12">
        <v>209</v>
      </c>
      <c r="B2742" s="12">
        <v>11</v>
      </c>
      <c r="C2742" s="12">
        <v>2</v>
      </c>
      <c r="D2742" s="5">
        <v>39505</v>
      </c>
      <c r="E2742" s="6" t="s">
        <v>73</v>
      </c>
      <c r="F2742" s="12" t="s">
        <v>74</v>
      </c>
      <c r="G2742" s="4" t="s">
        <v>74</v>
      </c>
      <c r="H2742" s="12" t="s">
        <v>155</v>
      </c>
      <c r="I2742" s="12" t="s">
        <v>40</v>
      </c>
      <c r="J2742" s="12" t="s">
        <v>110</v>
      </c>
      <c r="K2742" s="12">
        <v>12</v>
      </c>
      <c r="L2742" s="4" t="str">
        <f t="shared" si="168"/>
        <v>10-15</v>
      </c>
      <c r="M2742" s="12" t="s">
        <v>42</v>
      </c>
      <c r="N2742" s="12">
        <v>11</v>
      </c>
      <c r="O2742" s="12" t="s">
        <v>71</v>
      </c>
      <c r="P2742" s="6" t="s">
        <v>46</v>
      </c>
      <c r="Q2742" s="7">
        <v>1</v>
      </c>
      <c r="R2742" s="7"/>
      <c r="S2742" s="7"/>
      <c r="T2742" s="7"/>
      <c r="U2742" s="7"/>
      <c r="V2742" s="7"/>
      <c r="W2742" s="7"/>
      <c r="X2742" s="7"/>
      <c r="Y2742" s="7"/>
      <c r="Z2742" s="7"/>
      <c r="AA2742" s="7"/>
      <c r="AB2742" s="7"/>
      <c r="AC2742" s="7"/>
      <c r="AD2742" s="7"/>
      <c r="AE2742" s="4">
        <f t="shared" si="169"/>
        <v>2.5</v>
      </c>
      <c r="AF2742" s="8">
        <f t="shared" si="170"/>
        <v>1</v>
      </c>
      <c r="AG2742" s="8">
        <v>0.14000000000000001</v>
      </c>
      <c r="AH2742" s="4">
        <f t="shared" si="171"/>
        <v>2.5000000000000001E-2</v>
      </c>
      <c r="AI2742" s="4">
        <f t="shared" si="171"/>
        <v>3.5000000000000005E-3</v>
      </c>
      <c r="AJ2742" s="4"/>
      <c r="AK2742" s="10">
        <f>Q2742*(0.0089*(2.5^3))+R2742*(0.0089*(7.5^3))</f>
        <v>0.13906250000000001</v>
      </c>
    </row>
    <row r="2743" spans="1:37" ht="12.75" customHeight="1">
      <c r="A2743" s="12">
        <v>209</v>
      </c>
      <c r="B2743" s="12">
        <v>11</v>
      </c>
      <c r="C2743" s="12">
        <v>2</v>
      </c>
      <c r="D2743" s="5">
        <v>39505</v>
      </c>
      <c r="E2743" s="6" t="s">
        <v>73</v>
      </c>
      <c r="F2743" s="12" t="s">
        <v>74</v>
      </c>
      <c r="G2743" s="4" t="s">
        <v>74</v>
      </c>
      <c r="H2743" s="12" t="s">
        <v>155</v>
      </c>
      <c r="I2743" s="12" t="s">
        <v>40</v>
      </c>
      <c r="J2743" s="12" t="s">
        <v>110</v>
      </c>
      <c r="K2743" s="12">
        <v>12</v>
      </c>
      <c r="L2743" s="4" t="str">
        <f t="shared" si="168"/>
        <v>10-15</v>
      </c>
      <c r="M2743" s="12" t="s">
        <v>42</v>
      </c>
      <c r="N2743" s="12">
        <v>12</v>
      </c>
      <c r="O2743" s="12" t="s">
        <v>55</v>
      </c>
      <c r="P2743" s="6" t="s">
        <v>56</v>
      </c>
      <c r="Q2743" s="7">
        <v>2</v>
      </c>
      <c r="AE2743" s="4">
        <f t="shared" si="169"/>
        <v>2.5</v>
      </c>
      <c r="AF2743" s="8">
        <f t="shared" si="170"/>
        <v>2</v>
      </c>
      <c r="AG2743" s="8">
        <v>0.35</v>
      </c>
      <c r="AH2743" s="4">
        <f t="shared" si="171"/>
        <v>0.05</v>
      </c>
      <c r="AI2743" s="4">
        <f t="shared" si="171"/>
        <v>8.7499999999999991E-3</v>
      </c>
      <c r="AK2743" s="10">
        <f>Q2743*(0.0109*(2.5^3.0249))+R2743*(0.0109*(7.5^3.0249))</f>
        <v>0.34848591197730788</v>
      </c>
    </row>
    <row r="2744" spans="1:37" ht="12.75" customHeight="1">
      <c r="A2744" s="12">
        <v>210</v>
      </c>
      <c r="B2744" s="12">
        <v>11</v>
      </c>
      <c r="C2744" s="12">
        <v>2</v>
      </c>
      <c r="D2744" s="5">
        <v>39505</v>
      </c>
      <c r="E2744" s="6" t="s">
        <v>73</v>
      </c>
      <c r="F2744" s="12" t="s">
        <v>74</v>
      </c>
      <c r="G2744" s="4" t="s">
        <v>74</v>
      </c>
      <c r="H2744" s="12" t="s">
        <v>155</v>
      </c>
      <c r="I2744" s="12" t="s">
        <v>40</v>
      </c>
      <c r="J2744" s="12" t="s">
        <v>110</v>
      </c>
      <c r="K2744" s="12">
        <v>12</v>
      </c>
      <c r="L2744" s="4" t="str">
        <f t="shared" si="168"/>
        <v>10-15</v>
      </c>
      <c r="M2744" s="12" t="s">
        <v>42</v>
      </c>
      <c r="N2744" s="12">
        <v>1</v>
      </c>
      <c r="O2744" s="12" t="s">
        <v>53</v>
      </c>
      <c r="P2744" s="12" t="s">
        <v>54</v>
      </c>
      <c r="S2744" s="7">
        <v>4</v>
      </c>
      <c r="T2744" s="7">
        <v>12</v>
      </c>
      <c r="AE2744" s="4">
        <f t="shared" si="169"/>
        <v>22.5</v>
      </c>
      <c r="AF2744" s="8">
        <f t="shared" si="170"/>
        <v>16</v>
      </c>
      <c r="AG2744" s="8">
        <v>3299.07</v>
      </c>
      <c r="AH2744" s="4">
        <f t="shared" si="171"/>
        <v>0.4</v>
      </c>
      <c r="AI2744" s="4">
        <f t="shared" si="171"/>
        <v>82.47675000000001</v>
      </c>
      <c r="AK2744" s="10">
        <f>Q2744*(0.026*(2.5^2.87))+R2744*(0.026*(7.5^2.87))+S2744*(0.0236*((15/1.1)^2.975))+T2744*(0.0236*((25/1.1)^2.975))+U2744*(0.0236*((35/1.1)^2.975))</f>
        <v>3299.0663957259721</v>
      </c>
    </row>
    <row r="2745" spans="1:37" ht="12.75" customHeight="1">
      <c r="A2745" s="12">
        <v>210</v>
      </c>
      <c r="B2745" s="12">
        <v>11</v>
      </c>
      <c r="C2745" s="12">
        <v>2</v>
      </c>
      <c r="D2745" s="5">
        <v>39505</v>
      </c>
      <c r="E2745" s="6" t="s">
        <v>73</v>
      </c>
      <c r="F2745" s="12" t="s">
        <v>74</v>
      </c>
      <c r="G2745" s="4" t="s">
        <v>74</v>
      </c>
      <c r="H2745" s="12" t="s">
        <v>155</v>
      </c>
      <c r="I2745" s="12" t="s">
        <v>40</v>
      </c>
      <c r="J2745" s="12" t="s">
        <v>110</v>
      </c>
      <c r="K2745" s="12">
        <v>12</v>
      </c>
      <c r="L2745" s="4" t="str">
        <f t="shared" si="168"/>
        <v>10-15</v>
      </c>
      <c r="M2745" s="12" t="s">
        <v>42</v>
      </c>
      <c r="N2745" s="12">
        <v>2</v>
      </c>
      <c r="O2745" s="4" t="s">
        <v>69</v>
      </c>
      <c r="P2745" s="12" t="s">
        <v>48</v>
      </c>
      <c r="S2745" s="7">
        <v>3</v>
      </c>
      <c r="AE2745" s="4">
        <f t="shared" si="169"/>
        <v>15</v>
      </c>
      <c r="AF2745" s="8">
        <f t="shared" si="170"/>
        <v>3</v>
      </c>
      <c r="AG2745" s="8">
        <v>328.4</v>
      </c>
      <c r="AH2745" s="4">
        <f t="shared" si="171"/>
        <v>7.4999999999999997E-2</v>
      </c>
      <c r="AI2745" s="4">
        <f t="shared" si="171"/>
        <v>8.2099999999999991</v>
      </c>
      <c r="AK2745" s="10">
        <f>Q2745*(0.029*(2.5^2.98))+R2745*(0.029*(7.5^2.98))+S2745*(0.0222*(15^3.14))</f>
        <v>328.39821102842569</v>
      </c>
    </row>
    <row r="2746" spans="1:37" ht="12.75" customHeight="1">
      <c r="A2746" s="12">
        <v>210</v>
      </c>
      <c r="B2746" s="12">
        <v>11</v>
      </c>
      <c r="C2746" s="12">
        <v>2</v>
      </c>
      <c r="D2746" s="5">
        <v>39505</v>
      </c>
      <c r="E2746" s="6" t="s">
        <v>73</v>
      </c>
      <c r="F2746" s="12" t="s">
        <v>74</v>
      </c>
      <c r="G2746" s="4" t="s">
        <v>74</v>
      </c>
      <c r="H2746" s="12" t="s">
        <v>155</v>
      </c>
      <c r="I2746" s="12" t="s">
        <v>40</v>
      </c>
      <c r="J2746" s="12" t="s">
        <v>110</v>
      </c>
      <c r="K2746" s="12">
        <v>12</v>
      </c>
      <c r="L2746" s="4" t="str">
        <f t="shared" si="168"/>
        <v>10-15</v>
      </c>
      <c r="M2746" s="12" t="s">
        <v>42</v>
      </c>
      <c r="N2746" s="12">
        <v>3</v>
      </c>
      <c r="O2746" s="12" t="s">
        <v>95</v>
      </c>
      <c r="P2746" s="6" t="s">
        <v>56</v>
      </c>
      <c r="T2746" s="7">
        <v>2</v>
      </c>
      <c r="AE2746" s="4">
        <f t="shared" si="169"/>
        <v>25</v>
      </c>
      <c r="AF2746" s="8">
        <f t="shared" si="170"/>
        <v>2</v>
      </c>
      <c r="AG2746" s="8">
        <v>619.29999999999995</v>
      </c>
      <c r="AH2746" s="4">
        <f t="shared" si="171"/>
        <v>0.05</v>
      </c>
      <c r="AI2746" s="4">
        <f t="shared" si="171"/>
        <v>15.482499999999998</v>
      </c>
      <c r="AK2746" s="10">
        <f>S2746*(0.0204*(15^2.991))+T2746*(0.0204*(25^2.991))+U2746*(0.0204*(35^2.991))</f>
        <v>619.29664753055545</v>
      </c>
    </row>
    <row r="2747" spans="1:37" ht="12.75" customHeight="1">
      <c r="A2747" s="12">
        <v>210</v>
      </c>
      <c r="B2747" s="12">
        <v>11</v>
      </c>
      <c r="C2747" s="12">
        <v>2</v>
      </c>
      <c r="D2747" s="5">
        <v>39505</v>
      </c>
      <c r="E2747" s="6" t="s">
        <v>73</v>
      </c>
      <c r="F2747" s="12" t="s">
        <v>74</v>
      </c>
      <c r="G2747" s="4" t="s">
        <v>74</v>
      </c>
      <c r="H2747" s="12" t="s">
        <v>155</v>
      </c>
      <c r="I2747" s="12" t="s">
        <v>40</v>
      </c>
      <c r="J2747" s="12" t="s">
        <v>110</v>
      </c>
      <c r="K2747" s="12">
        <v>12</v>
      </c>
      <c r="L2747" s="4" t="str">
        <f t="shared" si="168"/>
        <v>10-15</v>
      </c>
      <c r="M2747" s="12" t="s">
        <v>42</v>
      </c>
      <c r="N2747" s="12">
        <v>4</v>
      </c>
      <c r="O2747" s="12" t="s">
        <v>49</v>
      </c>
      <c r="P2747" s="6" t="s">
        <v>46</v>
      </c>
      <c r="U2747" s="7">
        <v>1</v>
      </c>
      <c r="AE2747" s="4">
        <f t="shared" si="169"/>
        <v>35</v>
      </c>
      <c r="AF2747" s="8">
        <f t="shared" si="170"/>
        <v>1</v>
      </c>
      <c r="AG2747" s="8">
        <v>686.26</v>
      </c>
      <c r="AH2747" s="4">
        <f t="shared" si="171"/>
        <v>2.5000000000000001E-2</v>
      </c>
      <c r="AI2747" s="4">
        <f t="shared" si="171"/>
        <v>17.156500000000001</v>
      </c>
      <c r="AK2747" s="10">
        <f>Q2747*(0.007*(2.5^3.39))+R2747*(0.0126*(7.5^3.0673))+S2747*(0.0126*(15^3.0673))+T2747*(0.0126*(25^3.0673))+U2747*(0.0126*(35^3.0673))</f>
        <v>686.26279947656167</v>
      </c>
    </row>
    <row r="2748" spans="1:37" ht="12.75" customHeight="1">
      <c r="A2748" s="12">
        <v>210</v>
      </c>
      <c r="B2748" s="12">
        <v>11</v>
      </c>
      <c r="C2748" s="12">
        <v>2</v>
      </c>
      <c r="D2748" s="5">
        <v>39505</v>
      </c>
      <c r="E2748" s="6" t="s">
        <v>73</v>
      </c>
      <c r="F2748" s="12" t="s">
        <v>74</v>
      </c>
      <c r="G2748" s="4" t="s">
        <v>74</v>
      </c>
      <c r="H2748" s="12" t="s">
        <v>155</v>
      </c>
      <c r="I2748" s="12" t="s">
        <v>40</v>
      </c>
      <c r="J2748" s="12" t="s">
        <v>110</v>
      </c>
      <c r="K2748" s="12">
        <v>12</v>
      </c>
      <c r="L2748" s="4" t="str">
        <f t="shared" si="168"/>
        <v>10-15</v>
      </c>
      <c r="M2748" s="12" t="s">
        <v>42</v>
      </c>
      <c r="N2748" s="12">
        <v>5</v>
      </c>
      <c r="O2748" s="12" t="s">
        <v>89</v>
      </c>
      <c r="P2748" s="4" t="s">
        <v>56</v>
      </c>
      <c r="S2748" s="7">
        <v>3</v>
      </c>
      <c r="AE2748" s="4">
        <f t="shared" si="169"/>
        <v>15</v>
      </c>
      <c r="AF2748" s="8">
        <f t="shared" si="170"/>
        <v>3</v>
      </c>
      <c r="AG2748" s="8">
        <v>216.02</v>
      </c>
      <c r="AH2748" s="4">
        <f t="shared" si="171"/>
        <v>7.4999999999999997E-2</v>
      </c>
      <c r="AI2748" s="4">
        <f t="shared" si="171"/>
        <v>5.4005000000000001</v>
      </c>
      <c r="AK2748" s="10">
        <f>R2748*(0.0246*(7.5^2.85))+S2748*(0.0227*((15/1.13204)^3.12))+T2748*(0.0227*((25/1.13204)^3.12))</f>
        <v>216.02455014267076</v>
      </c>
    </row>
    <row r="2749" spans="1:37" s="13" customFormat="1" ht="12.75" customHeight="1">
      <c r="A2749" s="12">
        <v>210</v>
      </c>
      <c r="B2749" s="12">
        <v>11</v>
      </c>
      <c r="C2749" s="12">
        <v>2</v>
      </c>
      <c r="D2749" s="5">
        <v>39505</v>
      </c>
      <c r="E2749" s="6" t="s">
        <v>73</v>
      </c>
      <c r="F2749" s="12" t="s">
        <v>74</v>
      </c>
      <c r="G2749" s="4" t="s">
        <v>74</v>
      </c>
      <c r="H2749" s="12" t="s">
        <v>155</v>
      </c>
      <c r="I2749" s="12" t="s">
        <v>40</v>
      </c>
      <c r="J2749" s="12" t="s">
        <v>110</v>
      </c>
      <c r="K2749" s="12">
        <v>12</v>
      </c>
      <c r="L2749" s="4" t="str">
        <f t="shared" si="168"/>
        <v>10-15</v>
      </c>
      <c r="M2749" s="12" t="s">
        <v>42</v>
      </c>
      <c r="N2749" s="12">
        <v>6</v>
      </c>
      <c r="O2749" s="4" t="s">
        <v>60</v>
      </c>
      <c r="P2749" s="12" t="s">
        <v>48</v>
      </c>
      <c r="Q2749" s="7"/>
      <c r="R2749" s="7">
        <v>2</v>
      </c>
      <c r="S2749" s="7"/>
      <c r="T2749" s="7"/>
      <c r="U2749" s="7"/>
      <c r="V2749" s="7"/>
      <c r="W2749" s="7"/>
      <c r="X2749" s="7"/>
      <c r="Y2749" s="7"/>
      <c r="Z2749" s="7"/>
      <c r="AA2749" s="7"/>
      <c r="AB2749" s="7"/>
      <c r="AC2749" s="7"/>
      <c r="AD2749" s="7"/>
      <c r="AE2749" s="4">
        <f t="shared" si="169"/>
        <v>7.5</v>
      </c>
      <c r="AF2749" s="8">
        <f t="shared" si="170"/>
        <v>2</v>
      </c>
      <c r="AG2749" s="8">
        <v>14.07</v>
      </c>
      <c r="AH2749" s="4">
        <f t="shared" si="171"/>
        <v>0.05</v>
      </c>
      <c r="AI2749" s="4">
        <f t="shared" si="171"/>
        <v>0.35175000000000001</v>
      </c>
      <c r="AJ2749" s="4"/>
      <c r="AK2749" s="10">
        <f>Q2749*(0.0197*(2.5^2.9174))+R2749*(0.0197*(7.5^2.9174))+S2749*(0.0197*(15^2.9174))</f>
        <v>14.073429816211023</v>
      </c>
    </row>
    <row r="2750" spans="1:37" ht="12.75" customHeight="1">
      <c r="A2750" s="12">
        <v>210</v>
      </c>
      <c r="B2750" s="12">
        <v>11</v>
      </c>
      <c r="C2750" s="12">
        <v>2</v>
      </c>
      <c r="D2750" s="5">
        <v>39505</v>
      </c>
      <c r="E2750" s="6" t="s">
        <v>73</v>
      </c>
      <c r="F2750" s="12" t="s">
        <v>74</v>
      </c>
      <c r="G2750" s="4" t="s">
        <v>74</v>
      </c>
      <c r="H2750" s="12" t="s">
        <v>155</v>
      </c>
      <c r="I2750" s="12" t="s">
        <v>40</v>
      </c>
      <c r="J2750" s="12" t="s">
        <v>110</v>
      </c>
      <c r="K2750" s="12">
        <v>12</v>
      </c>
      <c r="L2750" s="4" t="str">
        <f t="shared" si="168"/>
        <v>10-15</v>
      </c>
      <c r="M2750" s="12" t="s">
        <v>42</v>
      </c>
      <c r="N2750" s="12">
        <v>7</v>
      </c>
      <c r="O2750" s="12" t="s">
        <v>47</v>
      </c>
      <c r="P2750" s="12" t="s">
        <v>48</v>
      </c>
      <c r="Q2750" s="7">
        <v>1</v>
      </c>
      <c r="AE2750" s="4">
        <f t="shared" si="169"/>
        <v>2.5</v>
      </c>
      <c r="AF2750" s="8">
        <f t="shared" si="170"/>
        <v>1</v>
      </c>
      <c r="AG2750" s="8">
        <v>0.42</v>
      </c>
      <c r="AH2750" s="4">
        <f t="shared" si="171"/>
        <v>2.5000000000000001E-2</v>
      </c>
      <c r="AI2750" s="4">
        <f t="shared" si="171"/>
        <v>1.0499999999999999E-2</v>
      </c>
      <c r="AK2750" s="10">
        <f>Q2750*(0.0251*(2.5^3.076))+R2750*(0.0251*(7.5^3.076))+S2750*(0.0251*(15^3.076))</f>
        <v>0.42047210410157781</v>
      </c>
    </row>
    <row r="2751" spans="1:37" ht="12.75" customHeight="1">
      <c r="A2751" s="12">
        <v>210</v>
      </c>
      <c r="B2751" s="12">
        <v>11</v>
      </c>
      <c r="C2751" s="12">
        <v>2</v>
      </c>
      <c r="D2751" s="5">
        <v>39505</v>
      </c>
      <c r="E2751" s="6" t="s">
        <v>73</v>
      </c>
      <c r="F2751" s="12" t="s">
        <v>74</v>
      </c>
      <c r="G2751" s="4" t="s">
        <v>74</v>
      </c>
      <c r="H2751" s="12" t="s">
        <v>155</v>
      </c>
      <c r="I2751" s="12" t="s">
        <v>40</v>
      </c>
      <c r="J2751" s="12" t="s">
        <v>110</v>
      </c>
      <c r="K2751" s="12">
        <v>12</v>
      </c>
      <c r="L2751" s="4" t="str">
        <f t="shared" si="168"/>
        <v>10-15</v>
      </c>
      <c r="M2751" s="12" t="s">
        <v>42</v>
      </c>
      <c r="N2751" s="12">
        <v>8</v>
      </c>
      <c r="O2751" s="12" t="s">
        <v>121</v>
      </c>
      <c r="P2751" s="6" t="s">
        <v>56</v>
      </c>
      <c r="U2751" s="7">
        <v>1</v>
      </c>
      <c r="AE2751" s="4">
        <f t="shared" si="169"/>
        <v>35</v>
      </c>
      <c r="AF2751" s="8">
        <f t="shared" si="170"/>
        <v>1</v>
      </c>
      <c r="AG2751" s="8">
        <v>1362.24</v>
      </c>
      <c r="AH2751" s="4">
        <f t="shared" si="171"/>
        <v>2.5000000000000001E-2</v>
      </c>
      <c r="AI2751" s="4">
        <f t="shared" si="171"/>
        <v>34.055999999999997</v>
      </c>
      <c r="AK2751" s="10">
        <f>S2751*(0.0203*(15^3.126))+T2751*(0.0203*(25^3.126))+U2751*(0.0203*(35^3.126))</f>
        <v>1362.2372273563635</v>
      </c>
    </row>
    <row r="2752" spans="1:37" ht="12.75" customHeight="1">
      <c r="A2752" s="12">
        <v>210</v>
      </c>
      <c r="B2752" s="12">
        <v>11</v>
      </c>
      <c r="C2752" s="12">
        <v>2</v>
      </c>
      <c r="D2752" s="5">
        <v>39505</v>
      </c>
      <c r="E2752" s="6" t="s">
        <v>73</v>
      </c>
      <c r="F2752" s="12" t="s">
        <v>74</v>
      </c>
      <c r="G2752" s="4" t="s">
        <v>74</v>
      </c>
      <c r="H2752" s="12" t="s">
        <v>155</v>
      </c>
      <c r="I2752" s="12" t="s">
        <v>40</v>
      </c>
      <c r="J2752" s="12" t="s">
        <v>110</v>
      </c>
      <c r="K2752" s="12">
        <v>12</v>
      </c>
      <c r="L2752" s="4" t="str">
        <f t="shared" si="168"/>
        <v>10-15</v>
      </c>
      <c r="M2752" s="12" t="s">
        <v>42</v>
      </c>
      <c r="N2752" s="12">
        <v>9</v>
      </c>
      <c r="O2752" s="12" t="s">
        <v>156</v>
      </c>
      <c r="P2752" s="6" t="s">
        <v>63</v>
      </c>
      <c r="T2752" s="7">
        <v>1</v>
      </c>
      <c r="AE2752" s="4">
        <f t="shared" si="169"/>
        <v>25</v>
      </c>
      <c r="AF2752" s="8">
        <f t="shared" si="170"/>
        <v>1</v>
      </c>
      <c r="AG2752" s="8">
        <v>159.01</v>
      </c>
      <c r="AH2752" s="4">
        <f t="shared" si="171"/>
        <v>2.5000000000000001E-2</v>
      </c>
      <c r="AI2752" s="4">
        <f t="shared" si="171"/>
        <v>3.97525</v>
      </c>
      <c r="AK2752" s="10">
        <f>Q2752*(0.0405*((2.5*0.78+1.77)^2.718))+R2752*(0.0405*((7.5*0.78+1.77)^2.718))+S2752*(0.0405*((15*0.78+1.77)^2.718))+T2752*(0.0235*(25^2.74))</f>
        <v>159.00965160669548</v>
      </c>
    </row>
    <row r="2753" spans="1:37" ht="12.75" customHeight="1">
      <c r="A2753" s="12">
        <v>210</v>
      </c>
      <c r="B2753" s="12">
        <v>11</v>
      </c>
      <c r="C2753" s="12">
        <v>2</v>
      </c>
      <c r="D2753" s="5">
        <v>39505</v>
      </c>
      <c r="E2753" s="6" t="s">
        <v>73</v>
      </c>
      <c r="F2753" s="12" t="s">
        <v>74</v>
      </c>
      <c r="G2753" s="4" t="s">
        <v>74</v>
      </c>
      <c r="H2753" s="12" t="s">
        <v>155</v>
      </c>
      <c r="I2753" s="12" t="s">
        <v>40</v>
      </c>
      <c r="J2753" s="12" t="s">
        <v>110</v>
      </c>
      <c r="K2753" s="12">
        <v>12</v>
      </c>
      <c r="L2753" s="4" t="str">
        <f t="shared" si="168"/>
        <v>10-15</v>
      </c>
      <c r="M2753" s="12" t="s">
        <v>42</v>
      </c>
      <c r="N2753" s="12">
        <v>10</v>
      </c>
      <c r="O2753" s="12" t="s">
        <v>79</v>
      </c>
      <c r="P2753" s="12" t="s">
        <v>54</v>
      </c>
      <c r="U2753" s="7">
        <v>1</v>
      </c>
      <c r="AE2753" s="4">
        <f t="shared" si="169"/>
        <v>35</v>
      </c>
      <c r="AF2753" s="8">
        <f t="shared" si="170"/>
        <v>1</v>
      </c>
      <c r="AG2753" s="8">
        <v>872.21</v>
      </c>
      <c r="AH2753" s="4">
        <f t="shared" si="171"/>
        <v>2.5000000000000001E-2</v>
      </c>
      <c r="AI2753" s="4">
        <f t="shared" si="171"/>
        <v>21.805250000000001</v>
      </c>
      <c r="AK2753" s="10">
        <f>Q2753*(0.024*(2.5^2.93))+R2753*(0.024*(7.5^2.93))+S2753*(0.0225*((15/1.03416)^3))+T2753*(0.0225*((25/1.03416)^3))+U2753*(0.0225*((35/1.03416)^3))</f>
        <v>872.21478418319157</v>
      </c>
    </row>
    <row r="2754" spans="1:37" ht="12.75" customHeight="1">
      <c r="A2754" s="12">
        <v>210</v>
      </c>
      <c r="B2754" s="12">
        <v>11</v>
      </c>
      <c r="C2754" s="12">
        <v>2</v>
      </c>
      <c r="D2754" s="5">
        <v>39505</v>
      </c>
      <c r="E2754" s="6" t="s">
        <v>73</v>
      </c>
      <c r="F2754" s="12" t="s">
        <v>74</v>
      </c>
      <c r="G2754" s="4" t="s">
        <v>74</v>
      </c>
      <c r="H2754" s="12" t="s">
        <v>155</v>
      </c>
      <c r="I2754" s="12" t="s">
        <v>40</v>
      </c>
      <c r="J2754" s="12" t="s">
        <v>110</v>
      </c>
      <c r="K2754" s="12">
        <v>12</v>
      </c>
      <c r="L2754" s="4" t="str">
        <f t="shared" ref="L2754:L2817" si="172">IF(K2754&lt;=5,"0-5",IF(K2754&lt;=10,"5-10",IF(K2754&lt;=15,"10-15",IF(K2754&lt;=20,"15-20",IF(K2754&lt;=25,"20-25",IF(K2754&lt;=30,"25-30",IF(K2754&lt;=35,"30-35","35-40")))))))</f>
        <v>10-15</v>
      </c>
      <c r="M2754" s="12" t="s">
        <v>42</v>
      </c>
      <c r="N2754" s="12">
        <v>11</v>
      </c>
      <c r="O2754" s="12" t="s">
        <v>77</v>
      </c>
      <c r="P2754" s="6" t="s">
        <v>48</v>
      </c>
      <c r="T2754" s="7">
        <v>1</v>
      </c>
      <c r="AE2754" s="4">
        <f t="shared" ref="AE2754:AE2817" si="173">ROUND(((Q2754*2.5)+(R2754*7.5)+(S2754*15)+(T2754*25)+(U2754*35)+(V2754*45)+(W2754*55)+(X2754*65)+(Y2754*75)+(Z2754*85)+(AA2754*95)+(AB2754*105)+(AC2754*115)+(AD2754*195))/(SUM(Q2754:AD2754)),1)</f>
        <v>25</v>
      </c>
      <c r="AF2754" s="8">
        <f t="shared" ref="AF2754:AF2817" si="174">SUM(Q2754:AD2754)</f>
        <v>1</v>
      </c>
      <c r="AG2754" s="8">
        <v>423.41</v>
      </c>
      <c r="AH2754" s="4">
        <f t="shared" ref="AH2754:AI2817" si="175">AF2754/40</f>
        <v>2.5000000000000001E-2</v>
      </c>
      <c r="AI2754" s="4">
        <f t="shared" si="175"/>
        <v>10.58525</v>
      </c>
      <c r="AK2754" s="10">
        <f>R2754*(0.0428*(7.5^2.858))+S2754*(0.0428*(15^2.858))+T2754*(0.0428*(25^2.858))+U2754*(0.0428*(35^2.858))</f>
        <v>423.40532317837847</v>
      </c>
    </row>
    <row r="2755" spans="1:37" ht="12.75" customHeight="1">
      <c r="A2755" s="12">
        <v>210</v>
      </c>
      <c r="B2755" s="12">
        <v>11</v>
      </c>
      <c r="C2755" s="12">
        <v>2</v>
      </c>
      <c r="D2755" s="5">
        <v>39505</v>
      </c>
      <c r="E2755" s="6" t="s">
        <v>73</v>
      </c>
      <c r="F2755" s="12" t="s">
        <v>74</v>
      </c>
      <c r="G2755" s="4" t="s">
        <v>74</v>
      </c>
      <c r="H2755" s="12" t="s">
        <v>155</v>
      </c>
      <c r="I2755" s="12" t="s">
        <v>40</v>
      </c>
      <c r="J2755" s="12" t="s">
        <v>110</v>
      </c>
      <c r="K2755" s="12">
        <v>12</v>
      </c>
      <c r="L2755" s="4" t="str">
        <f t="shared" si="172"/>
        <v>10-15</v>
      </c>
      <c r="M2755" s="12" t="s">
        <v>42</v>
      </c>
      <c r="N2755" s="12">
        <v>12</v>
      </c>
      <c r="O2755" s="4" t="s">
        <v>82</v>
      </c>
      <c r="P2755" s="6" t="s">
        <v>46</v>
      </c>
      <c r="T2755" s="7">
        <v>1</v>
      </c>
      <c r="AE2755" s="4">
        <f t="shared" si="173"/>
        <v>25</v>
      </c>
      <c r="AF2755" s="8">
        <f t="shared" si="174"/>
        <v>1</v>
      </c>
      <c r="AG2755" s="8">
        <v>251.27</v>
      </c>
      <c r="AH2755" s="4">
        <f t="shared" si="175"/>
        <v>2.5000000000000001E-2</v>
      </c>
      <c r="AI2755" s="4">
        <f t="shared" si="175"/>
        <v>6.2817500000000006</v>
      </c>
      <c r="AK2755" s="10">
        <f>Q2755*(0.0121*((2.5/1.09)^3.161))+R2755*(0.0121*((7.5/1.09)^3.161))+S2755*(0.0335*(15^2.772))+T2755*(0.0335*(25^2.772))+U2755*(0.0335*(35^2.772))</f>
        <v>251.26645415008608</v>
      </c>
    </row>
    <row r="2756" spans="1:37" ht="12.75" customHeight="1">
      <c r="A2756" s="12">
        <v>210</v>
      </c>
      <c r="B2756" s="12">
        <v>11</v>
      </c>
      <c r="C2756" s="12">
        <v>2</v>
      </c>
      <c r="D2756" s="5">
        <v>39505</v>
      </c>
      <c r="E2756" s="6" t="s">
        <v>73</v>
      </c>
      <c r="F2756" s="12" t="s">
        <v>74</v>
      </c>
      <c r="G2756" s="4" t="s">
        <v>74</v>
      </c>
      <c r="H2756" s="12" t="s">
        <v>155</v>
      </c>
      <c r="I2756" s="12" t="s">
        <v>40</v>
      </c>
      <c r="J2756" s="12" t="s">
        <v>110</v>
      </c>
      <c r="K2756" s="12">
        <v>12</v>
      </c>
      <c r="L2756" s="4" t="str">
        <f t="shared" si="172"/>
        <v>10-15</v>
      </c>
      <c r="M2756" s="12" t="s">
        <v>42</v>
      </c>
      <c r="N2756" s="12">
        <v>13</v>
      </c>
      <c r="O2756" s="12" t="s">
        <v>55</v>
      </c>
      <c r="P2756" s="6" t="s">
        <v>56</v>
      </c>
      <c r="Q2756" s="7">
        <v>4</v>
      </c>
      <c r="AE2756" s="4">
        <f t="shared" si="173"/>
        <v>2.5</v>
      </c>
      <c r="AF2756" s="8">
        <f t="shared" si="174"/>
        <v>4</v>
      </c>
      <c r="AG2756" s="8">
        <v>0.7</v>
      </c>
      <c r="AH2756" s="4">
        <f t="shared" si="175"/>
        <v>0.1</v>
      </c>
      <c r="AI2756" s="4">
        <f t="shared" si="175"/>
        <v>1.7499999999999998E-2</v>
      </c>
      <c r="AK2756" s="10">
        <f>Q2756*(0.0109*(2.5^3.0249))+R2756*(0.0109*(7.5^3.0249))</f>
        <v>0.69697182395461577</v>
      </c>
    </row>
    <row r="2757" spans="1:37" ht="12.75" customHeight="1">
      <c r="A2757" s="12">
        <v>210</v>
      </c>
      <c r="B2757" s="12">
        <v>11</v>
      </c>
      <c r="C2757" s="12">
        <v>2</v>
      </c>
      <c r="D2757" s="5">
        <v>39505</v>
      </c>
      <c r="E2757" s="6" t="s">
        <v>73</v>
      </c>
      <c r="F2757" s="12" t="s">
        <v>74</v>
      </c>
      <c r="G2757" s="4" t="s">
        <v>74</v>
      </c>
      <c r="H2757" s="12" t="s">
        <v>155</v>
      </c>
      <c r="I2757" s="12" t="s">
        <v>40</v>
      </c>
      <c r="J2757" s="12" t="s">
        <v>110</v>
      </c>
      <c r="K2757" s="12">
        <v>12</v>
      </c>
      <c r="L2757" s="4" t="str">
        <f t="shared" si="172"/>
        <v>10-15</v>
      </c>
      <c r="M2757" s="12" t="s">
        <v>42</v>
      </c>
      <c r="N2757" s="12">
        <v>14</v>
      </c>
      <c r="O2757" s="12" t="s">
        <v>71</v>
      </c>
      <c r="P2757" s="6" t="s">
        <v>46</v>
      </c>
      <c r="Q2757" s="7">
        <v>1</v>
      </c>
      <c r="AE2757" s="4">
        <f t="shared" si="173"/>
        <v>2.5</v>
      </c>
      <c r="AF2757" s="8">
        <f t="shared" si="174"/>
        <v>1</v>
      </c>
      <c r="AG2757" s="8">
        <v>0.14000000000000001</v>
      </c>
      <c r="AH2757" s="4">
        <f t="shared" si="175"/>
        <v>2.5000000000000001E-2</v>
      </c>
      <c r="AI2757" s="4">
        <f t="shared" si="175"/>
        <v>3.5000000000000005E-3</v>
      </c>
      <c r="AK2757" s="10">
        <f>Q2757*(0.0089*(2.5^3))+R2757*(0.0089*(7.5^3))</f>
        <v>0.13906250000000001</v>
      </c>
    </row>
    <row r="2758" spans="1:37" ht="12.75" customHeight="1">
      <c r="A2758" s="12">
        <v>211</v>
      </c>
      <c r="B2758" s="12">
        <v>11</v>
      </c>
      <c r="C2758" s="12">
        <v>2</v>
      </c>
      <c r="D2758" s="5">
        <v>39505</v>
      </c>
      <c r="E2758" s="6" t="s">
        <v>73</v>
      </c>
      <c r="F2758" s="12" t="s">
        <v>74</v>
      </c>
      <c r="G2758" s="4" t="s">
        <v>74</v>
      </c>
      <c r="H2758" s="12" t="s">
        <v>155</v>
      </c>
      <c r="I2758" s="12" t="s">
        <v>93</v>
      </c>
      <c r="J2758" s="12" t="s">
        <v>110</v>
      </c>
      <c r="K2758" s="12">
        <v>8</v>
      </c>
      <c r="L2758" s="4" t="str">
        <f t="shared" si="172"/>
        <v>5-10</v>
      </c>
      <c r="M2758" s="12" t="s">
        <v>94</v>
      </c>
      <c r="N2758" s="12">
        <v>1</v>
      </c>
      <c r="O2758" s="12" t="s">
        <v>68</v>
      </c>
      <c r="P2758" s="6" t="s">
        <v>46</v>
      </c>
      <c r="T2758" s="7">
        <v>6</v>
      </c>
      <c r="AE2758" s="4">
        <f t="shared" si="173"/>
        <v>25</v>
      </c>
      <c r="AF2758" s="8">
        <f t="shared" si="174"/>
        <v>6</v>
      </c>
      <c r="AG2758" s="8">
        <v>945.89</v>
      </c>
      <c r="AH2758" s="4">
        <f t="shared" si="175"/>
        <v>0.15</v>
      </c>
      <c r="AI2758" s="4">
        <f t="shared" si="175"/>
        <v>23.64725</v>
      </c>
      <c r="AK2758" s="10">
        <f>Q2758*(0.0208*((2.5/1.21)^3))+R2758*(0.0208*((7.5/1.21)^3))+S2758*(0.0208*((15/1.21)^3))+T2758*(0.0079*(25^3.076))+U2758*(0.0079*(35^3.076))</f>
        <v>945.89255749355857</v>
      </c>
    </row>
    <row r="2759" spans="1:37" ht="12.75" customHeight="1">
      <c r="A2759" s="12">
        <v>211</v>
      </c>
      <c r="B2759" s="12">
        <v>11</v>
      </c>
      <c r="C2759" s="12">
        <v>2</v>
      </c>
      <c r="D2759" s="5">
        <v>39505</v>
      </c>
      <c r="E2759" s="6" t="s">
        <v>73</v>
      </c>
      <c r="F2759" s="12" t="s">
        <v>74</v>
      </c>
      <c r="G2759" s="4" t="s">
        <v>74</v>
      </c>
      <c r="H2759" s="12" t="s">
        <v>155</v>
      </c>
      <c r="I2759" s="12" t="s">
        <v>93</v>
      </c>
      <c r="J2759" s="12" t="s">
        <v>110</v>
      </c>
      <c r="K2759" s="12">
        <v>8</v>
      </c>
      <c r="L2759" s="4" t="str">
        <f t="shared" si="172"/>
        <v>5-10</v>
      </c>
      <c r="M2759" s="12" t="s">
        <v>94</v>
      </c>
      <c r="N2759" s="12">
        <v>2</v>
      </c>
      <c r="O2759" s="12" t="s">
        <v>89</v>
      </c>
      <c r="P2759" s="4" t="s">
        <v>56</v>
      </c>
      <c r="S2759" s="7">
        <v>17</v>
      </c>
      <c r="AE2759" s="4">
        <f t="shared" si="173"/>
        <v>15</v>
      </c>
      <c r="AF2759" s="8">
        <f t="shared" si="174"/>
        <v>17</v>
      </c>
      <c r="AG2759" s="8">
        <v>1224.1400000000001</v>
      </c>
      <c r="AH2759" s="4">
        <f t="shared" si="175"/>
        <v>0.42499999999999999</v>
      </c>
      <c r="AI2759" s="4">
        <f t="shared" si="175"/>
        <v>30.603500000000004</v>
      </c>
      <c r="AJ2759" s="13"/>
      <c r="AK2759" s="10">
        <f>R2759*(0.0246*(7.5^2.85))+S2759*(0.0227*((15/1.13204)^3.12))+T2759*(0.0227*((25/1.13204)^3.12))</f>
        <v>1224.1391174751343</v>
      </c>
    </row>
    <row r="2760" spans="1:37" ht="12.75" customHeight="1">
      <c r="A2760" s="12">
        <v>211</v>
      </c>
      <c r="B2760" s="12">
        <v>11</v>
      </c>
      <c r="C2760" s="12">
        <v>2</v>
      </c>
      <c r="D2760" s="5">
        <v>39505</v>
      </c>
      <c r="E2760" s="6" t="s">
        <v>73</v>
      </c>
      <c r="F2760" s="12" t="s">
        <v>74</v>
      </c>
      <c r="G2760" s="4" t="s">
        <v>74</v>
      </c>
      <c r="H2760" s="12" t="s">
        <v>155</v>
      </c>
      <c r="I2760" s="12" t="s">
        <v>93</v>
      </c>
      <c r="J2760" s="12" t="s">
        <v>110</v>
      </c>
      <c r="K2760" s="12">
        <v>8</v>
      </c>
      <c r="L2760" s="4" t="str">
        <f t="shared" si="172"/>
        <v>5-10</v>
      </c>
      <c r="M2760" s="12" t="s">
        <v>94</v>
      </c>
      <c r="N2760" s="12">
        <v>3</v>
      </c>
      <c r="O2760" s="12" t="s">
        <v>53</v>
      </c>
      <c r="P2760" s="12" t="s">
        <v>54</v>
      </c>
      <c r="S2760" s="7">
        <v>9</v>
      </c>
      <c r="T2760" s="7">
        <v>2</v>
      </c>
      <c r="AE2760" s="4">
        <f t="shared" si="173"/>
        <v>16.8</v>
      </c>
      <c r="AF2760" s="8">
        <f t="shared" si="174"/>
        <v>11</v>
      </c>
      <c r="AG2760" s="8">
        <v>1017</v>
      </c>
      <c r="AH2760" s="4">
        <f t="shared" si="175"/>
        <v>0.27500000000000002</v>
      </c>
      <c r="AI2760" s="4">
        <f t="shared" si="175"/>
        <v>25.425000000000001</v>
      </c>
      <c r="AK2760" s="10">
        <f>Q2760*(0.026*(2.5^2.87))+R2760*(0.026*(7.5^2.87))+S2760*(0.0236*((15/1.1)^2.975))+T2760*(0.0236*((25/1.1)^2.975))+U2760*(0.0236*((35/1.1)^2.975))</f>
        <v>1016.9972616981506</v>
      </c>
    </row>
    <row r="2761" spans="1:37" ht="12.75" customHeight="1">
      <c r="A2761" s="12">
        <v>211</v>
      </c>
      <c r="B2761" s="12">
        <v>11</v>
      </c>
      <c r="C2761" s="12">
        <v>2</v>
      </c>
      <c r="D2761" s="5">
        <v>39505</v>
      </c>
      <c r="E2761" s="6" t="s">
        <v>73</v>
      </c>
      <c r="F2761" s="12" t="s">
        <v>74</v>
      </c>
      <c r="G2761" s="4" t="s">
        <v>74</v>
      </c>
      <c r="H2761" s="12" t="s">
        <v>155</v>
      </c>
      <c r="I2761" s="12" t="s">
        <v>93</v>
      </c>
      <c r="J2761" s="12" t="s">
        <v>110</v>
      </c>
      <c r="K2761" s="12">
        <v>8</v>
      </c>
      <c r="L2761" s="4" t="str">
        <f t="shared" si="172"/>
        <v>5-10</v>
      </c>
      <c r="M2761" s="12" t="s">
        <v>94</v>
      </c>
      <c r="N2761" s="12">
        <v>4</v>
      </c>
      <c r="O2761" s="12" t="s">
        <v>106</v>
      </c>
      <c r="P2761" s="6" t="s">
        <v>81</v>
      </c>
      <c r="S2761" s="7">
        <v>3</v>
      </c>
      <c r="AE2761" s="4">
        <f t="shared" si="173"/>
        <v>15</v>
      </c>
      <c r="AF2761" s="8">
        <f t="shared" si="174"/>
        <v>3</v>
      </c>
      <c r="AG2761" s="8">
        <v>299.82</v>
      </c>
      <c r="AH2761" s="4">
        <f t="shared" si="175"/>
        <v>7.4999999999999997E-2</v>
      </c>
      <c r="AI2761" s="4">
        <f t="shared" si="175"/>
        <v>7.4954999999999998</v>
      </c>
      <c r="AJ2761" s="13"/>
      <c r="AK2761" s="10">
        <f>R2761*(0.111*((7.5*0.813)^2.72))+S2761*(0.111*((15*0.813)^2.72))+T2761*(0.111*((25*0.813)^2.72))+U2761*(0.111*((35*0.813)^2.72))</f>
        <v>299.81871753791819</v>
      </c>
    </row>
    <row r="2762" spans="1:37" ht="12.75" customHeight="1">
      <c r="A2762" s="12">
        <v>211</v>
      </c>
      <c r="B2762" s="12">
        <v>11</v>
      </c>
      <c r="C2762" s="12">
        <v>2</v>
      </c>
      <c r="D2762" s="5">
        <v>39505</v>
      </c>
      <c r="E2762" s="6" t="s">
        <v>73</v>
      </c>
      <c r="F2762" s="12" t="s">
        <v>74</v>
      </c>
      <c r="G2762" s="4" t="s">
        <v>74</v>
      </c>
      <c r="H2762" s="12" t="s">
        <v>155</v>
      </c>
      <c r="I2762" s="12" t="s">
        <v>93</v>
      </c>
      <c r="J2762" s="12" t="s">
        <v>110</v>
      </c>
      <c r="K2762" s="12">
        <v>8</v>
      </c>
      <c r="L2762" s="4" t="str">
        <f t="shared" si="172"/>
        <v>5-10</v>
      </c>
      <c r="M2762" s="12" t="s">
        <v>94</v>
      </c>
      <c r="N2762" s="12">
        <v>5</v>
      </c>
      <c r="O2762" s="12" t="s">
        <v>80</v>
      </c>
      <c r="P2762" s="12" t="s">
        <v>81</v>
      </c>
      <c r="S2762" s="15">
        <v>3</v>
      </c>
      <c r="AE2762" s="4">
        <f t="shared" si="173"/>
        <v>15</v>
      </c>
      <c r="AF2762" s="8">
        <f t="shared" si="174"/>
        <v>3</v>
      </c>
      <c r="AG2762" s="8">
        <v>183.28</v>
      </c>
      <c r="AH2762" s="4">
        <f t="shared" si="175"/>
        <v>7.4999999999999997E-2</v>
      </c>
      <c r="AI2762" s="4">
        <f t="shared" si="175"/>
        <v>4.5819999999999999</v>
      </c>
      <c r="AK2762" s="10">
        <f>Q2762*(0.0202*(2.5^2.9595))+R2762*(0.0202*(7.5^2.9595))+S2762*(0.0202*(15^2.9595))+T2762*(0.0202*(25^2.9595))</f>
        <v>183.27984349908598</v>
      </c>
    </row>
    <row r="2763" spans="1:37" ht="12.75" customHeight="1">
      <c r="A2763" s="12">
        <v>211</v>
      </c>
      <c r="B2763" s="12">
        <v>11</v>
      </c>
      <c r="C2763" s="12">
        <v>2</v>
      </c>
      <c r="D2763" s="5">
        <v>39505</v>
      </c>
      <c r="E2763" s="6" t="s">
        <v>73</v>
      </c>
      <c r="F2763" s="12" t="s">
        <v>74</v>
      </c>
      <c r="G2763" s="4" t="s">
        <v>74</v>
      </c>
      <c r="H2763" s="12" t="s">
        <v>155</v>
      </c>
      <c r="I2763" s="12" t="s">
        <v>93</v>
      </c>
      <c r="J2763" s="12" t="s">
        <v>110</v>
      </c>
      <c r="K2763" s="12">
        <v>8</v>
      </c>
      <c r="L2763" s="4" t="str">
        <f t="shared" si="172"/>
        <v>5-10</v>
      </c>
      <c r="M2763" s="12" t="s">
        <v>94</v>
      </c>
      <c r="N2763" s="12">
        <v>6</v>
      </c>
      <c r="O2763" s="4" t="s">
        <v>82</v>
      </c>
      <c r="P2763" s="6" t="s">
        <v>46</v>
      </c>
      <c r="S2763" s="15">
        <v>2</v>
      </c>
      <c r="T2763" s="7">
        <v>3</v>
      </c>
      <c r="AE2763" s="4">
        <f t="shared" si="173"/>
        <v>21</v>
      </c>
      <c r="AF2763" s="8">
        <f t="shared" si="174"/>
        <v>5</v>
      </c>
      <c r="AG2763" s="8">
        <v>875.75</v>
      </c>
      <c r="AH2763" s="4">
        <f t="shared" si="175"/>
        <v>0.125</v>
      </c>
      <c r="AI2763" s="4">
        <f t="shared" si="175"/>
        <v>21.893750000000001</v>
      </c>
      <c r="AK2763" s="10">
        <f>Q2763*(0.0121*((2.5/1.09)^3.161))+R2763*(0.0121*((7.5/1.09)^3.161))+S2763*(0.0335*(15^2.772))+T2763*(0.0335*(25^2.772))+U2763*(0.0335*(35^2.772))</f>
        <v>875.75440801664467</v>
      </c>
    </row>
    <row r="2764" spans="1:37" ht="12.75" customHeight="1">
      <c r="A2764" s="12">
        <v>211</v>
      </c>
      <c r="B2764" s="12">
        <v>11</v>
      </c>
      <c r="C2764" s="12">
        <v>2</v>
      </c>
      <c r="D2764" s="5">
        <v>39505</v>
      </c>
      <c r="E2764" s="6" t="s">
        <v>73</v>
      </c>
      <c r="F2764" s="12" t="s">
        <v>74</v>
      </c>
      <c r="G2764" s="4" t="s">
        <v>74</v>
      </c>
      <c r="H2764" s="12" t="s">
        <v>155</v>
      </c>
      <c r="I2764" s="12" t="s">
        <v>93</v>
      </c>
      <c r="J2764" s="12" t="s">
        <v>110</v>
      </c>
      <c r="K2764" s="12">
        <v>8</v>
      </c>
      <c r="L2764" s="4" t="str">
        <f t="shared" si="172"/>
        <v>5-10</v>
      </c>
      <c r="M2764" s="12" t="s">
        <v>94</v>
      </c>
      <c r="N2764" s="12">
        <v>7</v>
      </c>
      <c r="O2764" s="12" t="s">
        <v>95</v>
      </c>
      <c r="P2764" s="6" t="s">
        <v>56</v>
      </c>
      <c r="T2764" s="7">
        <v>3</v>
      </c>
      <c r="AE2764" s="4">
        <f t="shared" si="173"/>
        <v>25</v>
      </c>
      <c r="AF2764" s="8">
        <f t="shared" si="174"/>
        <v>3</v>
      </c>
      <c r="AG2764" s="8">
        <v>928.94</v>
      </c>
      <c r="AH2764" s="4">
        <f t="shared" si="175"/>
        <v>7.4999999999999997E-2</v>
      </c>
      <c r="AI2764" s="4">
        <f t="shared" si="175"/>
        <v>23.223500000000001</v>
      </c>
      <c r="AK2764" s="10">
        <f>S2764*(0.0204*(15^2.991))+T2764*(0.0204*(25^2.991))+U2764*(0.0204*(35^2.991))</f>
        <v>928.94497129583317</v>
      </c>
    </row>
    <row r="2765" spans="1:37" ht="12.75" customHeight="1">
      <c r="A2765" s="12">
        <v>211</v>
      </c>
      <c r="B2765" s="12">
        <v>11</v>
      </c>
      <c r="C2765" s="12">
        <v>2</v>
      </c>
      <c r="D2765" s="5">
        <v>39505</v>
      </c>
      <c r="E2765" s="6" t="s">
        <v>73</v>
      </c>
      <c r="F2765" s="12" t="s">
        <v>74</v>
      </c>
      <c r="G2765" s="4" t="s">
        <v>74</v>
      </c>
      <c r="H2765" s="12" t="s">
        <v>155</v>
      </c>
      <c r="I2765" s="12" t="s">
        <v>93</v>
      </c>
      <c r="J2765" s="12" t="s">
        <v>110</v>
      </c>
      <c r="K2765" s="12">
        <v>8</v>
      </c>
      <c r="L2765" s="4" t="str">
        <f t="shared" si="172"/>
        <v>5-10</v>
      </c>
      <c r="M2765" s="12" t="s">
        <v>94</v>
      </c>
      <c r="N2765" s="12">
        <v>8</v>
      </c>
      <c r="O2765" s="12" t="s">
        <v>47</v>
      </c>
      <c r="P2765" s="12" t="s">
        <v>48</v>
      </c>
      <c r="Q2765" s="7">
        <v>1</v>
      </c>
      <c r="AE2765" s="4">
        <f t="shared" si="173"/>
        <v>2.5</v>
      </c>
      <c r="AF2765" s="8">
        <f t="shared" si="174"/>
        <v>1</v>
      </c>
      <c r="AG2765" s="8">
        <v>0.42</v>
      </c>
      <c r="AH2765" s="4">
        <f t="shared" si="175"/>
        <v>2.5000000000000001E-2</v>
      </c>
      <c r="AI2765" s="4">
        <f t="shared" si="175"/>
        <v>1.0499999999999999E-2</v>
      </c>
      <c r="AK2765" s="10">
        <f>Q2765*(0.0251*(2.5^3.076))+R2765*(0.0251*(7.5^3.076))+S2765*(0.0251*(15^3.076))</f>
        <v>0.42047210410157781</v>
      </c>
    </row>
    <row r="2766" spans="1:37" ht="12.75" customHeight="1">
      <c r="A2766" s="12">
        <v>211</v>
      </c>
      <c r="B2766" s="12">
        <v>11</v>
      </c>
      <c r="C2766" s="12">
        <v>2</v>
      </c>
      <c r="D2766" s="5">
        <v>39505</v>
      </c>
      <c r="E2766" s="6" t="s">
        <v>73</v>
      </c>
      <c r="F2766" s="12" t="s">
        <v>74</v>
      </c>
      <c r="G2766" s="4" t="s">
        <v>74</v>
      </c>
      <c r="H2766" s="12" t="s">
        <v>155</v>
      </c>
      <c r="I2766" s="12" t="s">
        <v>93</v>
      </c>
      <c r="J2766" s="12" t="s">
        <v>110</v>
      </c>
      <c r="K2766" s="12">
        <v>8</v>
      </c>
      <c r="L2766" s="4" t="str">
        <f t="shared" si="172"/>
        <v>5-10</v>
      </c>
      <c r="M2766" s="12" t="s">
        <v>94</v>
      </c>
      <c r="N2766" s="12">
        <v>9</v>
      </c>
      <c r="O2766" s="4" t="s">
        <v>60</v>
      </c>
      <c r="P2766" s="12" t="s">
        <v>48</v>
      </c>
      <c r="Q2766" s="7">
        <v>1</v>
      </c>
      <c r="AE2766" s="4">
        <f t="shared" si="173"/>
        <v>2.5</v>
      </c>
      <c r="AF2766" s="8">
        <f t="shared" si="174"/>
        <v>1</v>
      </c>
      <c r="AG2766" s="8">
        <v>0.28999999999999998</v>
      </c>
      <c r="AH2766" s="4">
        <f t="shared" si="175"/>
        <v>2.5000000000000001E-2</v>
      </c>
      <c r="AI2766" s="4">
        <f t="shared" si="175"/>
        <v>7.2499999999999995E-3</v>
      </c>
      <c r="AK2766" s="10">
        <f>Q2766*(0.0197*(2.5^2.9174))+R2766*(0.0197*(7.5^2.9174))+S2766*(0.0197*(15^2.9174))</f>
        <v>0.28537531735533872</v>
      </c>
    </row>
    <row r="2767" spans="1:37" ht="12.75" customHeight="1">
      <c r="A2767" s="12">
        <v>211</v>
      </c>
      <c r="B2767" s="12">
        <v>11</v>
      </c>
      <c r="C2767" s="12">
        <v>2</v>
      </c>
      <c r="D2767" s="5">
        <v>39505</v>
      </c>
      <c r="E2767" s="6" t="s">
        <v>73</v>
      </c>
      <c r="F2767" s="12" t="s">
        <v>74</v>
      </c>
      <c r="G2767" s="4" t="s">
        <v>74</v>
      </c>
      <c r="H2767" s="12" t="s">
        <v>155</v>
      </c>
      <c r="I2767" s="12" t="s">
        <v>93</v>
      </c>
      <c r="J2767" s="12" t="s">
        <v>110</v>
      </c>
      <c r="K2767" s="12">
        <v>8</v>
      </c>
      <c r="L2767" s="4" t="str">
        <f t="shared" si="172"/>
        <v>5-10</v>
      </c>
      <c r="M2767" s="12" t="s">
        <v>94</v>
      </c>
      <c r="N2767" s="12">
        <v>10</v>
      </c>
      <c r="O2767" s="12" t="s">
        <v>49</v>
      </c>
      <c r="P2767" s="6" t="s">
        <v>46</v>
      </c>
      <c r="Q2767" s="7">
        <v>2</v>
      </c>
      <c r="R2767" s="7">
        <v>3</v>
      </c>
      <c r="AE2767" s="4">
        <f t="shared" si="173"/>
        <v>5.5</v>
      </c>
      <c r="AF2767" s="8">
        <f t="shared" si="174"/>
        <v>5</v>
      </c>
      <c r="AG2767" s="8">
        <v>18.579999999999998</v>
      </c>
      <c r="AH2767" s="4">
        <f t="shared" si="175"/>
        <v>0.125</v>
      </c>
      <c r="AI2767" s="4">
        <f t="shared" si="175"/>
        <v>0.46449999999999997</v>
      </c>
      <c r="AK2767" s="10">
        <f>Q2767*(0.007*(2.5^3.39))+R2767*(0.0126*(7.5^3.0673))+S2767*(0.0126*(15^3.0673))+T2767*(0.0126*(25^3.0673))+U2767*(0.0126*(35^3.0673))</f>
        <v>18.575505775216431</v>
      </c>
    </row>
    <row r="2768" spans="1:37" s="13" customFormat="1" ht="12.75" customHeight="1">
      <c r="A2768" s="12">
        <v>211</v>
      </c>
      <c r="B2768" s="12">
        <v>11</v>
      </c>
      <c r="C2768" s="12">
        <v>2</v>
      </c>
      <c r="D2768" s="5">
        <v>39505</v>
      </c>
      <c r="E2768" s="6" t="s">
        <v>73</v>
      </c>
      <c r="F2768" s="12" t="s">
        <v>74</v>
      </c>
      <c r="G2768" s="4" t="s">
        <v>74</v>
      </c>
      <c r="H2768" s="12" t="s">
        <v>155</v>
      </c>
      <c r="I2768" s="12" t="s">
        <v>93</v>
      </c>
      <c r="J2768" s="12" t="s">
        <v>110</v>
      </c>
      <c r="K2768" s="12">
        <v>8</v>
      </c>
      <c r="L2768" s="4" t="str">
        <f t="shared" si="172"/>
        <v>5-10</v>
      </c>
      <c r="M2768" s="12" t="s">
        <v>94</v>
      </c>
      <c r="N2768" s="12">
        <v>11</v>
      </c>
      <c r="O2768" s="12" t="s">
        <v>59</v>
      </c>
      <c r="P2768" s="6" t="s">
        <v>46</v>
      </c>
      <c r="Q2768" s="15">
        <v>1</v>
      </c>
      <c r="R2768" s="7">
        <v>1</v>
      </c>
      <c r="S2768" s="7"/>
      <c r="T2768" s="7"/>
      <c r="U2768" s="7"/>
      <c r="V2768" s="7"/>
      <c r="W2768" s="7"/>
      <c r="X2768" s="7"/>
      <c r="Y2768" s="7"/>
      <c r="Z2768" s="7"/>
      <c r="AA2768" s="7"/>
      <c r="AB2768" s="7"/>
      <c r="AC2768" s="7"/>
      <c r="AD2768" s="7"/>
      <c r="AE2768" s="4">
        <f t="shared" si="173"/>
        <v>5</v>
      </c>
      <c r="AF2768" s="8">
        <f t="shared" si="174"/>
        <v>2</v>
      </c>
      <c r="AG2768" s="8">
        <v>4.67</v>
      </c>
      <c r="AH2768" s="4">
        <f t="shared" si="175"/>
        <v>0.05</v>
      </c>
      <c r="AI2768" s="4">
        <f t="shared" si="175"/>
        <v>0.11674999999999999</v>
      </c>
      <c r="AJ2768" s="4"/>
      <c r="AK2768" s="10">
        <f>Q2768*(0.0093*(2.5^3.07))+R2768*(0.0093*(7.5^3.07))+S2768*(0.0093*(15^3.07))+T2768*(0.0126*(25^3.0673))</f>
        <v>4.6726761520086315</v>
      </c>
    </row>
    <row r="2769" spans="1:37" s="13" customFormat="1" ht="12.75" customHeight="1">
      <c r="A2769" s="12">
        <v>211</v>
      </c>
      <c r="B2769" s="12">
        <v>11</v>
      </c>
      <c r="C2769" s="12">
        <v>2</v>
      </c>
      <c r="D2769" s="5">
        <v>39505</v>
      </c>
      <c r="E2769" s="6" t="s">
        <v>73</v>
      </c>
      <c r="F2769" s="12" t="s">
        <v>74</v>
      </c>
      <c r="G2769" s="4" t="s">
        <v>74</v>
      </c>
      <c r="H2769" s="12" t="s">
        <v>155</v>
      </c>
      <c r="I2769" s="12" t="s">
        <v>93</v>
      </c>
      <c r="J2769" s="12" t="s">
        <v>110</v>
      </c>
      <c r="K2769" s="12">
        <v>8</v>
      </c>
      <c r="L2769" s="4" t="str">
        <f t="shared" si="172"/>
        <v>5-10</v>
      </c>
      <c r="M2769" s="12" t="s">
        <v>94</v>
      </c>
      <c r="N2769" s="12">
        <v>12</v>
      </c>
      <c r="O2769" s="12" t="s">
        <v>96</v>
      </c>
      <c r="P2769" s="6" t="s">
        <v>84</v>
      </c>
      <c r="Q2769" s="7"/>
      <c r="R2769" s="7">
        <v>1</v>
      </c>
      <c r="S2769" s="7"/>
      <c r="T2769" s="7"/>
      <c r="U2769" s="7"/>
      <c r="V2769" s="7"/>
      <c r="W2769" s="7"/>
      <c r="X2769" s="7"/>
      <c r="Y2769" s="7"/>
      <c r="Z2769" s="7"/>
      <c r="AA2769" s="7"/>
      <c r="AB2769" s="7"/>
      <c r="AC2769" s="7"/>
      <c r="AD2769" s="7"/>
      <c r="AE2769" s="4">
        <f t="shared" si="173"/>
        <v>7.5</v>
      </c>
      <c r="AF2769" s="8">
        <f t="shared" si="174"/>
        <v>1</v>
      </c>
      <c r="AG2769" s="8">
        <v>7.51</v>
      </c>
      <c r="AH2769" s="4">
        <f t="shared" si="175"/>
        <v>2.5000000000000001E-2</v>
      </c>
      <c r="AI2769" s="4">
        <f t="shared" si="175"/>
        <v>0.18775</v>
      </c>
      <c r="AJ2769" s="4"/>
      <c r="AK2769" s="10">
        <f>Q2769*(0.0193*(2.5^2.96))+R2769*(0.0193*(7.5^2.96))+S2769*(0.0193*(15^2.96))</f>
        <v>7.5117071566069322</v>
      </c>
    </row>
    <row r="2770" spans="1:37" ht="12.75" customHeight="1">
      <c r="A2770" s="12">
        <v>211</v>
      </c>
      <c r="B2770" s="12">
        <v>11</v>
      </c>
      <c r="C2770" s="12">
        <v>2</v>
      </c>
      <c r="D2770" s="5">
        <v>39505</v>
      </c>
      <c r="E2770" s="6" t="s">
        <v>73</v>
      </c>
      <c r="F2770" s="12" t="s">
        <v>74</v>
      </c>
      <c r="G2770" s="4" t="s">
        <v>74</v>
      </c>
      <c r="H2770" s="12" t="s">
        <v>155</v>
      </c>
      <c r="I2770" s="12" t="s">
        <v>93</v>
      </c>
      <c r="J2770" s="12" t="s">
        <v>110</v>
      </c>
      <c r="K2770" s="12">
        <v>8</v>
      </c>
      <c r="L2770" s="4" t="str">
        <f t="shared" si="172"/>
        <v>5-10</v>
      </c>
      <c r="M2770" s="12" t="s">
        <v>94</v>
      </c>
      <c r="N2770" s="12">
        <v>13</v>
      </c>
      <c r="O2770" s="12" t="s">
        <v>79</v>
      </c>
      <c r="P2770" s="12" t="s">
        <v>54</v>
      </c>
      <c r="T2770" s="7">
        <v>1</v>
      </c>
      <c r="AE2770" s="4">
        <f t="shared" si="173"/>
        <v>25</v>
      </c>
      <c r="AF2770" s="8">
        <f t="shared" si="174"/>
        <v>1</v>
      </c>
      <c r="AG2770" s="8">
        <v>317.86</v>
      </c>
      <c r="AH2770" s="4">
        <f t="shared" si="175"/>
        <v>2.5000000000000001E-2</v>
      </c>
      <c r="AI2770" s="4">
        <f t="shared" si="175"/>
        <v>7.9465000000000003</v>
      </c>
      <c r="AK2770" s="10">
        <f>Q2770*(0.024*(2.5^2.93))+R2770*(0.024*(7.5^2.93))+S2770*(0.0225*((15/1.03416)^3))+T2770*(0.0225*((25/1.03416)^3))+U2770*(0.0225*((35/1.03416)^3))</f>
        <v>317.86253067900554</v>
      </c>
    </row>
    <row r="2771" spans="1:37" ht="12.75" customHeight="1">
      <c r="A2771" s="12">
        <v>211</v>
      </c>
      <c r="B2771" s="12">
        <v>11</v>
      </c>
      <c r="C2771" s="12">
        <v>2</v>
      </c>
      <c r="D2771" s="5">
        <v>39505</v>
      </c>
      <c r="E2771" s="6" t="s">
        <v>73</v>
      </c>
      <c r="F2771" s="12" t="s">
        <v>74</v>
      </c>
      <c r="G2771" s="4" t="s">
        <v>74</v>
      </c>
      <c r="H2771" s="12" t="s">
        <v>155</v>
      </c>
      <c r="I2771" s="12" t="s">
        <v>93</v>
      </c>
      <c r="J2771" s="12" t="s">
        <v>110</v>
      </c>
      <c r="K2771" s="12">
        <v>8</v>
      </c>
      <c r="L2771" s="4" t="str">
        <f t="shared" si="172"/>
        <v>5-10</v>
      </c>
      <c r="M2771" s="12" t="s">
        <v>94</v>
      </c>
      <c r="N2771" s="12">
        <v>14</v>
      </c>
      <c r="O2771" s="12" t="s">
        <v>123</v>
      </c>
      <c r="P2771" s="12" t="s">
        <v>56</v>
      </c>
      <c r="T2771" s="7">
        <v>1</v>
      </c>
      <c r="AE2771" s="4">
        <f t="shared" si="173"/>
        <v>25</v>
      </c>
      <c r="AF2771" s="8">
        <f t="shared" si="174"/>
        <v>1</v>
      </c>
      <c r="AG2771" s="8">
        <v>286.88</v>
      </c>
      <c r="AH2771" s="4">
        <f t="shared" si="175"/>
        <v>2.5000000000000001E-2</v>
      </c>
      <c r="AI2771" s="4">
        <f t="shared" si="175"/>
        <v>7.1719999999999997</v>
      </c>
      <c r="AK2771" s="10">
        <f>T2771*(0.0561*(25^2.653))+U2771*(0.0561*(35^2.653))</f>
        <v>286.87830370223014</v>
      </c>
    </row>
    <row r="2772" spans="1:37" ht="12.75" customHeight="1">
      <c r="A2772" s="12">
        <v>211</v>
      </c>
      <c r="B2772" s="12">
        <v>11</v>
      </c>
      <c r="C2772" s="12">
        <v>2</v>
      </c>
      <c r="D2772" s="5">
        <v>39505</v>
      </c>
      <c r="E2772" s="6" t="s">
        <v>73</v>
      </c>
      <c r="F2772" s="12" t="s">
        <v>74</v>
      </c>
      <c r="G2772" s="4" t="s">
        <v>74</v>
      </c>
      <c r="H2772" s="12" t="s">
        <v>155</v>
      </c>
      <c r="I2772" s="12" t="s">
        <v>93</v>
      </c>
      <c r="J2772" s="12" t="s">
        <v>110</v>
      </c>
      <c r="K2772" s="12">
        <v>8</v>
      </c>
      <c r="L2772" s="4" t="str">
        <f t="shared" si="172"/>
        <v>5-10</v>
      </c>
      <c r="M2772" s="12" t="s">
        <v>94</v>
      </c>
      <c r="N2772" s="12">
        <v>15</v>
      </c>
      <c r="O2772" s="12" t="s">
        <v>105</v>
      </c>
      <c r="P2772" s="12" t="s">
        <v>46</v>
      </c>
      <c r="S2772" s="7">
        <v>2</v>
      </c>
      <c r="AE2772" s="4">
        <f t="shared" si="173"/>
        <v>15</v>
      </c>
      <c r="AF2772" s="8">
        <f t="shared" si="174"/>
        <v>2</v>
      </c>
      <c r="AG2772" s="8">
        <v>109.06</v>
      </c>
      <c r="AH2772" s="4">
        <f t="shared" si="175"/>
        <v>0.05</v>
      </c>
      <c r="AI2772" s="4">
        <f t="shared" si="175"/>
        <v>2.7265000000000001</v>
      </c>
      <c r="AK2772" s="10">
        <f>S2772*(0.0168*(15^2.9856))+T2772*(0.0168*(25^2.9856))</f>
        <v>109.06297507739741</v>
      </c>
    </row>
    <row r="2773" spans="1:37" s="13" customFormat="1" ht="12.75" customHeight="1">
      <c r="A2773" s="12">
        <v>211</v>
      </c>
      <c r="B2773" s="12">
        <v>11</v>
      </c>
      <c r="C2773" s="12">
        <v>2</v>
      </c>
      <c r="D2773" s="5">
        <v>39505</v>
      </c>
      <c r="E2773" s="6" t="s">
        <v>73</v>
      </c>
      <c r="F2773" s="12" t="s">
        <v>74</v>
      </c>
      <c r="G2773" s="4" t="s">
        <v>74</v>
      </c>
      <c r="H2773" s="12" t="s">
        <v>155</v>
      </c>
      <c r="I2773" s="12" t="s">
        <v>93</v>
      </c>
      <c r="J2773" s="12" t="s">
        <v>110</v>
      </c>
      <c r="K2773" s="12">
        <v>8</v>
      </c>
      <c r="L2773" s="4" t="str">
        <f t="shared" si="172"/>
        <v>5-10</v>
      </c>
      <c r="M2773" s="12" t="s">
        <v>94</v>
      </c>
      <c r="N2773" s="12">
        <v>16</v>
      </c>
      <c r="O2773" s="12" t="s">
        <v>134</v>
      </c>
      <c r="P2773" s="12" t="s">
        <v>56</v>
      </c>
      <c r="Q2773" s="7"/>
      <c r="R2773" s="7"/>
      <c r="S2773" s="7">
        <v>1</v>
      </c>
      <c r="T2773" s="7"/>
      <c r="U2773" s="7"/>
      <c r="V2773" s="7"/>
      <c r="W2773" s="7"/>
      <c r="X2773" s="7"/>
      <c r="Y2773" s="7"/>
      <c r="Z2773" s="7"/>
      <c r="AA2773" s="7"/>
      <c r="AB2773" s="7"/>
      <c r="AC2773" s="7"/>
      <c r="AD2773" s="7"/>
      <c r="AE2773" s="4">
        <f t="shared" si="173"/>
        <v>15</v>
      </c>
      <c r="AF2773" s="8">
        <f t="shared" si="174"/>
        <v>1</v>
      </c>
      <c r="AG2773" s="8">
        <v>70.59</v>
      </c>
      <c r="AH2773" s="4">
        <f t="shared" si="175"/>
        <v>2.5000000000000001E-2</v>
      </c>
      <c r="AI2773" s="4">
        <f t="shared" si="175"/>
        <v>1.76475</v>
      </c>
      <c r="AJ2773" s="4"/>
      <c r="AK2773" s="10">
        <f>R2773*(0.0683*(7.5^2.563))+S2773*(0.0683*(15^2.563))+T2773*(0.0683*(25^2.563))</f>
        <v>70.589905523267788</v>
      </c>
    </row>
    <row r="2774" spans="1:37" ht="12.75" customHeight="1">
      <c r="A2774" s="12">
        <v>211</v>
      </c>
      <c r="B2774" s="12">
        <v>11</v>
      </c>
      <c r="C2774" s="12">
        <v>2</v>
      </c>
      <c r="D2774" s="5">
        <v>39505</v>
      </c>
      <c r="E2774" s="6" t="s">
        <v>73</v>
      </c>
      <c r="F2774" s="12" t="s">
        <v>74</v>
      </c>
      <c r="G2774" s="4" t="s">
        <v>74</v>
      </c>
      <c r="H2774" s="12" t="s">
        <v>155</v>
      </c>
      <c r="I2774" s="12" t="s">
        <v>93</v>
      </c>
      <c r="J2774" s="12" t="s">
        <v>110</v>
      </c>
      <c r="K2774" s="12">
        <v>8</v>
      </c>
      <c r="L2774" s="4" t="str">
        <f t="shared" si="172"/>
        <v>5-10</v>
      </c>
      <c r="M2774" s="12" t="s">
        <v>94</v>
      </c>
      <c r="N2774" s="12">
        <v>17</v>
      </c>
      <c r="O2774" s="12" t="s">
        <v>100</v>
      </c>
      <c r="P2774" s="12" t="s">
        <v>44</v>
      </c>
      <c r="V2774" s="7">
        <v>1</v>
      </c>
      <c r="AE2774" s="4">
        <f t="shared" si="173"/>
        <v>45</v>
      </c>
      <c r="AF2774" s="8">
        <f t="shared" si="174"/>
        <v>1</v>
      </c>
      <c r="AG2774" s="8">
        <v>291.77999999999997</v>
      </c>
      <c r="AH2774" s="4">
        <f t="shared" si="175"/>
        <v>2.5000000000000001E-2</v>
      </c>
      <c r="AI2774" s="4">
        <f t="shared" si="175"/>
        <v>7.2944999999999993</v>
      </c>
      <c r="AK2774" s="10">
        <f>R2774*(0.0009*(7.5^3.3334))+T2774*(0.0009*(25^3.3334))+U2774*(0.0009*(35^3.3334))+V2774*(0.0009*(45^3.3334))+W2774*(0.0009*(55^3.3334))+X2774*(0.0009*(65^3.3334))+Y2774*(0.0009*(75^3.3334))</f>
        <v>291.78375089005112</v>
      </c>
    </row>
    <row r="2775" spans="1:37" s="9" customFormat="1" ht="12.75" customHeight="1">
      <c r="A2775" s="12">
        <v>211</v>
      </c>
      <c r="B2775" s="12">
        <v>11</v>
      </c>
      <c r="C2775" s="12">
        <v>2</v>
      </c>
      <c r="D2775" s="5">
        <v>39505</v>
      </c>
      <c r="E2775" s="6" t="s">
        <v>73</v>
      </c>
      <c r="F2775" s="12" t="s">
        <v>74</v>
      </c>
      <c r="G2775" s="4" t="s">
        <v>74</v>
      </c>
      <c r="H2775" s="12" t="s">
        <v>155</v>
      </c>
      <c r="I2775" s="12" t="s">
        <v>93</v>
      </c>
      <c r="J2775" s="12" t="s">
        <v>110</v>
      </c>
      <c r="K2775" s="12">
        <v>8</v>
      </c>
      <c r="L2775" s="4" t="str">
        <f t="shared" si="172"/>
        <v>5-10</v>
      </c>
      <c r="M2775" s="12" t="s">
        <v>94</v>
      </c>
      <c r="N2775" s="12">
        <v>18</v>
      </c>
      <c r="O2775" s="12" t="s">
        <v>58</v>
      </c>
      <c r="P2775" s="12" t="s">
        <v>46</v>
      </c>
      <c r="Q2775" s="7">
        <v>4</v>
      </c>
      <c r="R2775" s="7"/>
      <c r="S2775" s="7"/>
      <c r="T2775" s="7"/>
      <c r="U2775" s="7"/>
      <c r="V2775" s="7"/>
      <c r="W2775" s="7"/>
      <c r="X2775" s="7"/>
      <c r="Y2775" s="7"/>
      <c r="Z2775" s="7"/>
      <c r="AA2775" s="7"/>
      <c r="AB2775" s="7"/>
      <c r="AC2775" s="7"/>
      <c r="AD2775" s="7"/>
      <c r="AE2775" s="4">
        <f t="shared" si="173"/>
        <v>2.5</v>
      </c>
      <c r="AF2775" s="8">
        <f t="shared" si="174"/>
        <v>4</v>
      </c>
      <c r="AG2775" s="8">
        <v>0.75</v>
      </c>
      <c r="AH2775" s="4">
        <f t="shared" si="175"/>
        <v>0.1</v>
      </c>
      <c r="AI2775" s="4">
        <f t="shared" si="175"/>
        <v>1.8749999999999999E-2</v>
      </c>
      <c r="AJ2775" s="4"/>
      <c r="AK2775" s="10">
        <f>Q2775*(0.0145*((2.5/1.08175)^3.053))+R2775*(0.0145*((7.5/1.08175)^3.053))+S2775*(0.0145*((15/1.08175)^3.053))+T2775*(0.0145*((25/1.08175)^3.053))+U2775*(0.0145*((35/1.08175)^3.053))+V2775*(0.0145*((45/1.08175)^3.053))+W2775*(0.0145*((55/1.08175)^3.053))</f>
        <v>0.74842692408687761</v>
      </c>
    </row>
    <row r="2776" spans="1:37" ht="12.75" customHeight="1">
      <c r="A2776" s="12">
        <v>211</v>
      </c>
      <c r="B2776" s="12">
        <v>11</v>
      </c>
      <c r="C2776" s="12">
        <v>2</v>
      </c>
      <c r="D2776" s="5">
        <v>39505</v>
      </c>
      <c r="E2776" s="6" t="s">
        <v>73</v>
      </c>
      <c r="F2776" s="12" t="s">
        <v>74</v>
      </c>
      <c r="G2776" s="4" t="s">
        <v>74</v>
      </c>
      <c r="H2776" s="12" t="s">
        <v>155</v>
      </c>
      <c r="I2776" s="12" t="s">
        <v>93</v>
      </c>
      <c r="J2776" s="12" t="s">
        <v>110</v>
      </c>
      <c r="K2776" s="12">
        <v>8</v>
      </c>
      <c r="L2776" s="4" t="str">
        <f t="shared" si="172"/>
        <v>5-10</v>
      </c>
      <c r="M2776" s="12" t="s">
        <v>94</v>
      </c>
      <c r="N2776" s="12">
        <v>19</v>
      </c>
      <c r="O2776" s="12" t="s">
        <v>180</v>
      </c>
      <c r="P2776" s="9" t="s">
        <v>54</v>
      </c>
      <c r="R2776" s="7">
        <v>1</v>
      </c>
      <c r="AE2776" s="4">
        <f t="shared" si="173"/>
        <v>7.5</v>
      </c>
      <c r="AF2776" s="8">
        <f t="shared" si="174"/>
        <v>1</v>
      </c>
      <c r="AG2776" s="8">
        <v>30.74</v>
      </c>
      <c r="AH2776" s="4">
        <f t="shared" si="175"/>
        <v>2.5000000000000001E-2</v>
      </c>
      <c r="AI2776" s="4">
        <f t="shared" si="175"/>
        <v>0.76849999999999996</v>
      </c>
      <c r="AJ2776" s="11"/>
      <c r="AK2776" s="10">
        <f>R2776*(0.0505*(7.5^3.182))+S2776*(0.0505*(15^3.182))</f>
        <v>30.742297303074828</v>
      </c>
    </row>
    <row r="2777" spans="1:37" s="13" customFormat="1" ht="12.75" customHeight="1">
      <c r="A2777" s="12">
        <v>211</v>
      </c>
      <c r="B2777" s="12">
        <v>11</v>
      </c>
      <c r="C2777" s="12">
        <v>2</v>
      </c>
      <c r="D2777" s="5">
        <v>39505</v>
      </c>
      <c r="E2777" s="6" t="s">
        <v>73</v>
      </c>
      <c r="F2777" s="12" t="s">
        <v>74</v>
      </c>
      <c r="G2777" s="4" t="s">
        <v>74</v>
      </c>
      <c r="H2777" s="12" t="s">
        <v>155</v>
      </c>
      <c r="I2777" s="12" t="s">
        <v>93</v>
      </c>
      <c r="J2777" s="12" t="s">
        <v>110</v>
      </c>
      <c r="K2777" s="12">
        <v>8</v>
      </c>
      <c r="L2777" s="4" t="str">
        <f t="shared" si="172"/>
        <v>5-10</v>
      </c>
      <c r="M2777" s="12" t="s">
        <v>94</v>
      </c>
      <c r="N2777" s="12">
        <v>20</v>
      </c>
      <c r="O2777" s="12" t="s">
        <v>116</v>
      </c>
      <c r="P2777" s="6" t="s">
        <v>84</v>
      </c>
      <c r="Q2777" s="7"/>
      <c r="R2777" s="7">
        <v>2</v>
      </c>
      <c r="S2777" s="7"/>
      <c r="T2777" s="7"/>
      <c r="U2777" s="7"/>
      <c r="V2777" s="7"/>
      <c r="W2777" s="7"/>
      <c r="X2777" s="7"/>
      <c r="Y2777" s="7"/>
      <c r="Z2777" s="7"/>
      <c r="AA2777" s="7"/>
      <c r="AB2777" s="7"/>
      <c r="AC2777" s="7"/>
      <c r="AD2777" s="7"/>
      <c r="AE2777" s="4">
        <f t="shared" si="173"/>
        <v>7.5</v>
      </c>
      <c r="AF2777" s="8">
        <f t="shared" si="174"/>
        <v>2</v>
      </c>
      <c r="AG2777" s="8">
        <v>17.100000000000001</v>
      </c>
      <c r="AH2777" s="4">
        <f t="shared" si="175"/>
        <v>0.05</v>
      </c>
      <c r="AI2777" s="4">
        <f t="shared" si="175"/>
        <v>0.42750000000000005</v>
      </c>
      <c r="AJ2777" s="4"/>
      <c r="AK2777" s="10">
        <f>Q2777*(0.0156*(2.5^3.13))+R2777*(0.0156*(7.5^3.13))</f>
        <v>17.103947248743804</v>
      </c>
    </row>
    <row r="2778" spans="1:37" ht="12.75" customHeight="1">
      <c r="A2778" s="12">
        <v>211</v>
      </c>
      <c r="B2778" s="12">
        <v>11</v>
      </c>
      <c r="C2778" s="12">
        <v>2</v>
      </c>
      <c r="D2778" s="5">
        <v>39505</v>
      </c>
      <c r="E2778" s="6" t="s">
        <v>73</v>
      </c>
      <c r="F2778" s="12" t="s">
        <v>74</v>
      </c>
      <c r="G2778" s="4" t="s">
        <v>74</v>
      </c>
      <c r="H2778" s="12" t="s">
        <v>155</v>
      </c>
      <c r="I2778" s="12" t="s">
        <v>93</v>
      </c>
      <c r="J2778" s="12" t="s">
        <v>110</v>
      </c>
      <c r="K2778" s="12">
        <v>8</v>
      </c>
      <c r="L2778" s="4" t="str">
        <f t="shared" si="172"/>
        <v>5-10</v>
      </c>
      <c r="M2778" s="12" t="s">
        <v>94</v>
      </c>
      <c r="N2778" s="12">
        <v>21</v>
      </c>
      <c r="O2778" s="12" t="s">
        <v>55</v>
      </c>
      <c r="P2778" s="6" t="s">
        <v>56</v>
      </c>
      <c r="Q2778" s="7">
        <v>2</v>
      </c>
      <c r="AE2778" s="4">
        <f t="shared" si="173"/>
        <v>2.5</v>
      </c>
      <c r="AF2778" s="8">
        <f t="shared" si="174"/>
        <v>2</v>
      </c>
      <c r="AG2778" s="8">
        <v>0.35</v>
      </c>
      <c r="AH2778" s="4">
        <f t="shared" si="175"/>
        <v>0.05</v>
      </c>
      <c r="AI2778" s="4">
        <f t="shared" si="175"/>
        <v>8.7499999999999991E-3</v>
      </c>
      <c r="AK2778" s="10">
        <f>Q2778*(0.0109*(2.5^3.0249))+R2778*(0.0109*(7.5^3.0249))</f>
        <v>0.34848591197730788</v>
      </c>
    </row>
    <row r="2779" spans="1:37" ht="12.75" customHeight="1">
      <c r="A2779" s="12">
        <v>211</v>
      </c>
      <c r="B2779" s="12">
        <v>11</v>
      </c>
      <c r="C2779" s="12">
        <v>2</v>
      </c>
      <c r="D2779" s="5">
        <v>39505</v>
      </c>
      <c r="E2779" s="6" t="s">
        <v>73</v>
      </c>
      <c r="F2779" s="12" t="s">
        <v>74</v>
      </c>
      <c r="G2779" s="4" t="s">
        <v>74</v>
      </c>
      <c r="H2779" s="12" t="s">
        <v>155</v>
      </c>
      <c r="I2779" s="12" t="s">
        <v>93</v>
      </c>
      <c r="J2779" s="12" t="s">
        <v>110</v>
      </c>
      <c r="K2779" s="12">
        <v>8</v>
      </c>
      <c r="L2779" s="4" t="str">
        <f t="shared" si="172"/>
        <v>5-10</v>
      </c>
      <c r="M2779" s="12" t="s">
        <v>94</v>
      </c>
      <c r="N2779" s="12">
        <v>22</v>
      </c>
      <c r="O2779" s="12" t="s">
        <v>71</v>
      </c>
      <c r="P2779" s="6" t="s">
        <v>46</v>
      </c>
      <c r="Q2779" s="7">
        <v>3</v>
      </c>
      <c r="AE2779" s="4">
        <f t="shared" si="173"/>
        <v>2.5</v>
      </c>
      <c r="AF2779" s="8">
        <f t="shared" si="174"/>
        <v>3</v>
      </c>
      <c r="AG2779" s="8">
        <v>0.42</v>
      </c>
      <c r="AH2779" s="4">
        <f t="shared" si="175"/>
        <v>7.4999999999999997E-2</v>
      </c>
      <c r="AI2779" s="4">
        <f t="shared" si="175"/>
        <v>1.0499999999999999E-2</v>
      </c>
      <c r="AK2779" s="10">
        <f>Q2779*(0.0089*(2.5^3))+R2779*(0.0089*(7.5^3))</f>
        <v>0.41718750000000004</v>
      </c>
    </row>
    <row r="2780" spans="1:37" s="13" customFormat="1" ht="12.75" customHeight="1">
      <c r="A2780" s="12">
        <v>212</v>
      </c>
      <c r="B2780" s="12">
        <v>11</v>
      </c>
      <c r="C2780" s="12">
        <v>2</v>
      </c>
      <c r="D2780" s="5">
        <v>39505</v>
      </c>
      <c r="E2780" s="6" t="s">
        <v>73</v>
      </c>
      <c r="F2780" s="12" t="s">
        <v>74</v>
      </c>
      <c r="G2780" s="4" t="s">
        <v>74</v>
      </c>
      <c r="H2780" s="12" t="s">
        <v>155</v>
      </c>
      <c r="I2780" s="12" t="s">
        <v>93</v>
      </c>
      <c r="J2780" s="12" t="s">
        <v>110</v>
      </c>
      <c r="K2780" s="12">
        <v>8</v>
      </c>
      <c r="L2780" s="4" t="str">
        <f t="shared" si="172"/>
        <v>5-10</v>
      </c>
      <c r="M2780" s="12" t="s">
        <v>94</v>
      </c>
      <c r="N2780" s="12">
        <v>1</v>
      </c>
      <c r="O2780" s="12" t="s">
        <v>89</v>
      </c>
      <c r="P2780" s="4" t="s">
        <v>56</v>
      </c>
      <c r="Q2780" s="7"/>
      <c r="R2780" s="7"/>
      <c r="S2780" s="7">
        <v>26</v>
      </c>
      <c r="T2780" s="7"/>
      <c r="U2780" s="7"/>
      <c r="V2780" s="7"/>
      <c r="W2780" s="7"/>
      <c r="X2780" s="7"/>
      <c r="Y2780" s="7"/>
      <c r="Z2780" s="7"/>
      <c r="AA2780" s="7"/>
      <c r="AB2780" s="7"/>
      <c r="AC2780" s="7"/>
      <c r="AD2780" s="7"/>
      <c r="AE2780" s="4">
        <f t="shared" si="173"/>
        <v>15</v>
      </c>
      <c r="AF2780" s="8">
        <f t="shared" si="174"/>
        <v>26</v>
      </c>
      <c r="AG2780" s="8">
        <v>1872.21</v>
      </c>
      <c r="AH2780" s="4">
        <f t="shared" si="175"/>
        <v>0.65</v>
      </c>
      <c r="AI2780" s="4">
        <f t="shared" si="175"/>
        <v>46.805250000000001</v>
      </c>
      <c r="AJ2780" s="4"/>
      <c r="AK2780" s="10">
        <f>R2780*(0.0246*(7.5^2.85))+S2780*(0.0227*((15/1.13204)^3.12))+T2780*(0.0227*((25/1.13204)^3.12))</f>
        <v>1872.2127679031466</v>
      </c>
    </row>
    <row r="2781" spans="1:37" ht="12.75" customHeight="1">
      <c r="A2781" s="12">
        <v>212</v>
      </c>
      <c r="B2781" s="12">
        <v>11</v>
      </c>
      <c r="C2781" s="12">
        <v>2</v>
      </c>
      <c r="D2781" s="5">
        <v>39505</v>
      </c>
      <c r="E2781" s="6" t="s">
        <v>73</v>
      </c>
      <c r="F2781" s="12" t="s">
        <v>74</v>
      </c>
      <c r="G2781" s="4" t="s">
        <v>74</v>
      </c>
      <c r="H2781" s="12" t="s">
        <v>155</v>
      </c>
      <c r="I2781" s="12" t="s">
        <v>93</v>
      </c>
      <c r="J2781" s="12" t="s">
        <v>110</v>
      </c>
      <c r="K2781" s="12">
        <v>8</v>
      </c>
      <c r="L2781" s="4" t="str">
        <f t="shared" si="172"/>
        <v>5-10</v>
      </c>
      <c r="M2781" s="12" t="s">
        <v>94</v>
      </c>
      <c r="N2781" s="12">
        <v>2</v>
      </c>
      <c r="O2781" s="12" t="s">
        <v>95</v>
      </c>
      <c r="P2781" s="6" t="s">
        <v>56</v>
      </c>
      <c r="T2781" s="7">
        <v>5</v>
      </c>
      <c r="U2781" s="7">
        <v>2</v>
      </c>
      <c r="AE2781" s="4">
        <f t="shared" si="173"/>
        <v>27.9</v>
      </c>
      <c r="AF2781" s="8">
        <f t="shared" si="174"/>
        <v>7</v>
      </c>
      <c r="AG2781" s="8">
        <v>3242.45</v>
      </c>
      <c r="AH2781" s="4">
        <f t="shared" si="175"/>
        <v>0.17499999999999999</v>
      </c>
      <c r="AI2781" s="4">
        <f t="shared" si="175"/>
        <v>81.061250000000001</v>
      </c>
      <c r="AK2781" s="10">
        <f>S2781*(0.0204*(15^2.991))+T2781*(0.0204*(25^2.991))+U2781*(0.0204*(35^2.991))</f>
        <v>3242.4533467044985</v>
      </c>
    </row>
    <row r="2782" spans="1:37" ht="12.75" customHeight="1">
      <c r="A2782" s="12">
        <v>212</v>
      </c>
      <c r="B2782" s="12">
        <v>11</v>
      </c>
      <c r="C2782" s="12">
        <v>2</v>
      </c>
      <c r="D2782" s="5">
        <v>39505</v>
      </c>
      <c r="E2782" s="6" t="s">
        <v>73</v>
      </c>
      <c r="F2782" s="12" t="s">
        <v>74</v>
      </c>
      <c r="G2782" s="4" t="s">
        <v>74</v>
      </c>
      <c r="H2782" s="12" t="s">
        <v>155</v>
      </c>
      <c r="I2782" s="12" t="s">
        <v>93</v>
      </c>
      <c r="J2782" s="12" t="s">
        <v>110</v>
      </c>
      <c r="K2782" s="12">
        <v>8</v>
      </c>
      <c r="L2782" s="4" t="str">
        <f t="shared" si="172"/>
        <v>5-10</v>
      </c>
      <c r="M2782" s="12" t="s">
        <v>94</v>
      </c>
      <c r="N2782" s="12">
        <v>3</v>
      </c>
      <c r="O2782" s="12" t="s">
        <v>68</v>
      </c>
      <c r="P2782" s="6" t="s">
        <v>46</v>
      </c>
      <c r="S2782" s="7">
        <v>1</v>
      </c>
      <c r="T2782" s="7">
        <v>3</v>
      </c>
      <c r="AE2782" s="4">
        <f t="shared" si="173"/>
        <v>22.5</v>
      </c>
      <c r="AF2782" s="8">
        <f t="shared" si="174"/>
        <v>4</v>
      </c>
      <c r="AG2782" s="8">
        <v>512.57000000000005</v>
      </c>
      <c r="AH2782" s="4">
        <f t="shared" si="175"/>
        <v>0.1</v>
      </c>
      <c r="AI2782" s="4">
        <f t="shared" si="175"/>
        <v>12.814250000000001</v>
      </c>
      <c r="AK2782" s="10">
        <f>Q2782*(0.0208*((2.5/1.21)^3))+R2782*(0.0208*((7.5/1.21)^3))+S2782*(0.0208*((15/1.21)^3))+T2782*(0.0079*(25^3.076))+U2782*(0.0079*(35^3.076))</f>
        <v>512.57234863655447</v>
      </c>
    </row>
    <row r="2783" spans="1:37" ht="12.75" customHeight="1">
      <c r="A2783" s="12">
        <v>212</v>
      </c>
      <c r="B2783" s="12">
        <v>11</v>
      </c>
      <c r="C2783" s="12">
        <v>2</v>
      </c>
      <c r="D2783" s="5">
        <v>39505</v>
      </c>
      <c r="E2783" s="6" t="s">
        <v>73</v>
      </c>
      <c r="F2783" s="12" t="s">
        <v>74</v>
      </c>
      <c r="G2783" s="4" t="s">
        <v>74</v>
      </c>
      <c r="H2783" s="12" t="s">
        <v>155</v>
      </c>
      <c r="I2783" s="12" t="s">
        <v>93</v>
      </c>
      <c r="J2783" s="12" t="s">
        <v>110</v>
      </c>
      <c r="K2783" s="12">
        <v>8</v>
      </c>
      <c r="L2783" s="4" t="str">
        <f t="shared" si="172"/>
        <v>5-10</v>
      </c>
      <c r="M2783" s="12" t="s">
        <v>94</v>
      </c>
      <c r="N2783" s="12">
        <v>4</v>
      </c>
      <c r="O2783" s="12" t="s">
        <v>53</v>
      </c>
      <c r="P2783" s="12" t="s">
        <v>54</v>
      </c>
      <c r="S2783" s="7">
        <v>14</v>
      </c>
      <c r="T2783" s="7">
        <v>8</v>
      </c>
      <c r="AE2783" s="4">
        <f t="shared" si="173"/>
        <v>18.600000000000001</v>
      </c>
      <c r="AF2783" s="8">
        <f t="shared" si="174"/>
        <v>22</v>
      </c>
      <c r="AG2783" s="8">
        <v>2834.71</v>
      </c>
      <c r="AH2783" s="4">
        <f t="shared" si="175"/>
        <v>0.55000000000000004</v>
      </c>
      <c r="AI2783" s="4">
        <f t="shared" si="175"/>
        <v>70.867750000000001</v>
      </c>
      <c r="AK2783" s="10">
        <f>Q2783*(0.026*(2.5^2.87))+R2783*(0.026*(7.5^2.87))+S2783*(0.0236*((15/1.1)^2.975))+T2783*(0.0236*((25/1.1)^2.975))+U2783*(0.0236*((35/1.1)^2.975))</f>
        <v>2834.7054900289127</v>
      </c>
    </row>
    <row r="2784" spans="1:37" ht="12.75" customHeight="1">
      <c r="A2784" s="12">
        <v>212</v>
      </c>
      <c r="B2784" s="12">
        <v>11</v>
      </c>
      <c r="C2784" s="12">
        <v>2</v>
      </c>
      <c r="D2784" s="5">
        <v>39505</v>
      </c>
      <c r="E2784" s="6" t="s">
        <v>73</v>
      </c>
      <c r="F2784" s="12" t="s">
        <v>74</v>
      </c>
      <c r="G2784" s="4" t="s">
        <v>74</v>
      </c>
      <c r="H2784" s="12" t="s">
        <v>155</v>
      </c>
      <c r="I2784" s="12" t="s">
        <v>93</v>
      </c>
      <c r="J2784" s="12" t="s">
        <v>110</v>
      </c>
      <c r="K2784" s="12">
        <v>8</v>
      </c>
      <c r="L2784" s="4" t="str">
        <f t="shared" si="172"/>
        <v>5-10</v>
      </c>
      <c r="M2784" s="12" t="s">
        <v>94</v>
      </c>
      <c r="N2784" s="12">
        <v>5</v>
      </c>
      <c r="O2784" s="12" t="s">
        <v>134</v>
      </c>
      <c r="P2784" s="12" t="s">
        <v>56</v>
      </c>
      <c r="S2784" s="15">
        <v>1</v>
      </c>
      <c r="AE2784" s="4">
        <f t="shared" si="173"/>
        <v>15</v>
      </c>
      <c r="AF2784" s="8">
        <f t="shared" si="174"/>
        <v>1</v>
      </c>
      <c r="AG2784" s="8">
        <v>70.59</v>
      </c>
      <c r="AH2784" s="4">
        <f t="shared" si="175"/>
        <v>2.5000000000000001E-2</v>
      </c>
      <c r="AI2784" s="4">
        <f t="shared" si="175"/>
        <v>1.76475</v>
      </c>
      <c r="AK2784" s="10">
        <f>R2784*(0.0683*(7.5^2.563))+S2784*(0.0683*(15^2.563))+T2784*(0.0683*(25^2.563))</f>
        <v>70.589905523267788</v>
      </c>
    </row>
    <row r="2785" spans="1:41" ht="12.75" customHeight="1">
      <c r="A2785" s="12">
        <v>212</v>
      </c>
      <c r="B2785" s="12">
        <v>11</v>
      </c>
      <c r="C2785" s="12">
        <v>2</v>
      </c>
      <c r="D2785" s="5">
        <v>39505</v>
      </c>
      <c r="E2785" s="6" t="s">
        <v>73</v>
      </c>
      <c r="F2785" s="12" t="s">
        <v>74</v>
      </c>
      <c r="G2785" s="4" t="s">
        <v>74</v>
      </c>
      <c r="H2785" s="12" t="s">
        <v>155</v>
      </c>
      <c r="I2785" s="12" t="s">
        <v>93</v>
      </c>
      <c r="J2785" s="12" t="s">
        <v>110</v>
      </c>
      <c r="K2785" s="12">
        <v>8</v>
      </c>
      <c r="L2785" s="4" t="str">
        <f t="shared" si="172"/>
        <v>5-10</v>
      </c>
      <c r="M2785" s="12" t="s">
        <v>94</v>
      </c>
      <c r="N2785" s="12">
        <v>6</v>
      </c>
      <c r="O2785" s="12" t="s">
        <v>101</v>
      </c>
      <c r="P2785" s="12" t="s">
        <v>46</v>
      </c>
      <c r="T2785" s="15">
        <v>1</v>
      </c>
      <c r="AE2785" s="4">
        <f t="shared" si="173"/>
        <v>25</v>
      </c>
      <c r="AF2785" s="8">
        <f t="shared" si="174"/>
        <v>1</v>
      </c>
      <c r="AG2785" s="8">
        <v>281.55</v>
      </c>
      <c r="AH2785" s="4">
        <f t="shared" si="175"/>
        <v>2.5000000000000001E-2</v>
      </c>
      <c r="AI2785" s="4">
        <f t="shared" si="175"/>
        <v>7.0387500000000003</v>
      </c>
      <c r="AK2785" s="10">
        <f>Q2785*(0.0148*((2.5/1.11359)^3.167))+R2785*(0.0148*((7.5/1.11359)^3.167))+S2785*(0.0148*((15/1.11359)^3.167))+T2785*(0.0148*((25/1.11359)^3.167))+U2785*(0.0148*((35/1.11359)^3.167))</f>
        <v>281.55200669977285</v>
      </c>
    </row>
    <row r="2786" spans="1:41" ht="12.75" customHeight="1">
      <c r="A2786" s="12">
        <v>212</v>
      </c>
      <c r="B2786" s="12">
        <v>11</v>
      </c>
      <c r="C2786" s="12">
        <v>2</v>
      </c>
      <c r="D2786" s="5">
        <v>39505</v>
      </c>
      <c r="E2786" s="6" t="s">
        <v>73</v>
      </c>
      <c r="F2786" s="12" t="s">
        <v>74</v>
      </c>
      <c r="G2786" s="4" t="s">
        <v>74</v>
      </c>
      <c r="H2786" s="12" t="s">
        <v>155</v>
      </c>
      <c r="I2786" s="12" t="s">
        <v>93</v>
      </c>
      <c r="J2786" s="12" t="s">
        <v>110</v>
      </c>
      <c r="K2786" s="12">
        <v>8</v>
      </c>
      <c r="L2786" s="4" t="str">
        <f t="shared" si="172"/>
        <v>5-10</v>
      </c>
      <c r="M2786" s="12" t="s">
        <v>94</v>
      </c>
      <c r="N2786" s="12">
        <v>7</v>
      </c>
      <c r="O2786" s="12" t="s">
        <v>105</v>
      </c>
      <c r="P2786" s="12" t="s">
        <v>46</v>
      </c>
      <c r="T2786" s="15">
        <v>3</v>
      </c>
      <c r="AE2786" s="4">
        <f t="shared" si="173"/>
        <v>25</v>
      </c>
      <c r="AF2786" s="8">
        <f t="shared" si="174"/>
        <v>3</v>
      </c>
      <c r="AG2786" s="8">
        <v>751.83</v>
      </c>
      <c r="AH2786" s="4">
        <f t="shared" si="175"/>
        <v>7.4999999999999997E-2</v>
      </c>
      <c r="AI2786" s="4">
        <f t="shared" si="175"/>
        <v>18.795750000000002</v>
      </c>
      <c r="AK2786" s="10">
        <f>S2786*(0.0168*(15^2.9856))+T2786*(0.0168*(25^2.9856))</f>
        <v>751.83099561748486</v>
      </c>
    </row>
    <row r="2787" spans="1:41" s="13" customFormat="1" ht="12.75" customHeight="1">
      <c r="A2787" s="12">
        <v>212</v>
      </c>
      <c r="B2787" s="12">
        <v>11</v>
      </c>
      <c r="C2787" s="12">
        <v>2</v>
      </c>
      <c r="D2787" s="5">
        <v>39505</v>
      </c>
      <c r="E2787" s="6" t="s">
        <v>73</v>
      </c>
      <c r="F2787" s="12" t="s">
        <v>74</v>
      </c>
      <c r="G2787" s="4" t="s">
        <v>74</v>
      </c>
      <c r="H2787" s="12" t="s">
        <v>155</v>
      </c>
      <c r="I2787" s="12" t="s">
        <v>93</v>
      </c>
      <c r="J2787" s="12" t="s">
        <v>110</v>
      </c>
      <c r="K2787" s="12">
        <v>8</v>
      </c>
      <c r="L2787" s="4" t="str">
        <f t="shared" si="172"/>
        <v>5-10</v>
      </c>
      <c r="M2787" s="12" t="s">
        <v>94</v>
      </c>
      <c r="N2787" s="12">
        <v>8</v>
      </c>
      <c r="O2787" s="11" t="s">
        <v>125</v>
      </c>
      <c r="P2787" s="4" t="s">
        <v>56</v>
      </c>
      <c r="Q2787" s="7"/>
      <c r="R2787" s="7"/>
      <c r="S2787" s="7"/>
      <c r="T2787" s="15">
        <v>1</v>
      </c>
      <c r="U2787" s="7"/>
      <c r="V2787" s="7"/>
      <c r="W2787" s="7"/>
      <c r="X2787" s="7"/>
      <c r="Y2787" s="7"/>
      <c r="Z2787" s="7"/>
      <c r="AA2787" s="7"/>
      <c r="AB2787" s="7"/>
      <c r="AC2787" s="7"/>
      <c r="AD2787" s="7"/>
      <c r="AE2787" s="4">
        <f t="shared" si="173"/>
        <v>25</v>
      </c>
      <c r="AF2787" s="8">
        <f t="shared" si="174"/>
        <v>1</v>
      </c>
      <c r="AG2787" s="8">
        <v>279.69</v>
      </c>
      <c r="AH2787" s="4">
        <f t="shared" si="175"/>
        <v>2.5000000000000001E-2</v>
      </c>
      <c r="AI2787" s="4">
        <f t="shared" si="175"/>
        <v>6.9922500000000003</v>
      </c>
      <c r="AJ2787" s="4"/>
      <c r="AK2787" s="10">
        <f>S2787*(0.0179*(15^3))+T2787*(0.0179*(25^3))+U2787*(0.0179*(35^3))</f>
        <v>279.6875</v>
      </c>
      <c r="AL2787" s="4"/>
      <c r="AM2787" s="4"/>
      <c r="AN2787" s="4"/>
      <c r="AO2787" s="4"/>
    </row>
    <row r="2788" spans="1:41" ht="12.75" customHeight="1">
      <c r="A2788" s="12">
        <v>212</v>
      </c>
      <c r="B2788" s="12">
        <v>11</v>
      </c>
      <c r="C2788" s="12">
        <v>2</v>
      </c>
      <c r="D2788" s="5">
        <v>39505</v>
      </c>
      <c r="E2788" s="6" t="s">
        <v>73</v>
      </c>
      <c r="F2788" s="12" t="s">
        <v>74</v>
      </c>
      <c r="G2788" s="4" t="s">
        <v>74</v>
      </c>
      <c r="H2788" s="12" t="s">
        <v>155</v>
      </c>
      <c r="I2788" s="12" t="s">
        <v>93</v>
      </c>
      <c r="J2788" s="12" t="s">
        <v>110</v>
      </c>
      <c r="K2788" s="12">
        <v>8</v>
      </c>
      <c r="L2788" s="4" t="str">
        <f t="shared" si="172"/>
        <v>5-10</v>
      </c>
      <c r="M2788" s="12" t="s">
        <v>94</v>
      </c>
      <c r="N2788" s="12">
        <v>9</v>
      </c>
      <c r="O2788" s="12" t="s">
        <v>107</v>
      </c>
      <c r="P2788" s="6" t="s">
        <v>54</v>
      </c>
      <c r="T2788" s="15">
        <v>3</v>
      </c>
      <c r="AE2788" s="4">
        <f t="shared" si="173"/>
        <v>25</v>
      </c>
      <c r="AF2788" s="8">
        <f t="shared" si="174"/>
        <v>3</v>
      </c>
      <c r="AG2788" s="8">
        <v>823.54</v>
      </c>
      <c r="AH2788" s="4">
        <f t="shared" si="175"/>
        <v>7.4999999999999997E-2</v>
      </c>
      <c r="AI2788" s="4">
        <f t="shared" si="175"/>
        <v>20.5885</v>
      </c>
      <c r="AK2788" s="10">
        <f>R2788*(0.0144*(7.5^3.1))+S2788*(0.0162*(15^3.0252))+T2788*(0.0162*(25^3.0252))+U2788*(0.0162*(35^3.0252))+V2788*(0.0162*(45^3.0252))</f>
        <v>823.53940352189329</v>
      </c>
    </row>
    <row r="2789" spans="1:41" ht="12.75" customHeight="1">
      <c r="A2789" s="12">
        <v>212</v>
      </c>
      <c r="B2789" s="12">
        <v>11</v>
      </c>
      <c r="C2789" s="12">
        <v>2</v>
      </c>
      <c r="D2789" s="5">
        <v>39505</v>
      </c>
      <c r="E2789" s="6" t="s">
        <v>73</v>
      </c>
      <c r="F2789" s="12" t="s">
        <v>74</v>
      </c>
      <c r="G2789" s="4" t="s">
        <v>74</v>
      </c>
      <c r="H2789" s="12" t="s">
        <v>155</v>
      </c>
      <c r="I2789" s="12" t="s">
        <v>93</v>
      </c>
      <c r="J2789" s="12" t="s">
        <v>110</v>
      </c>
      <c r="K2789" s="12">
        <v>8</v>
      </c>
      <c r="L2789" s="4" t="str">
        <f t="shared" si="172"/>
        <v>5-10</v>
      </c>
      <c r="M2789" s="12" t="s">
        <v>94</v>
      </c>
      <c r="N2789" s="12">
        <v>10</v>
      </c>
      <c r="O2789" s="12" t="s">
        <v>80</v>
      </c>
      <c r="P2789" s="12" t="s">
        <v>81</v>
      </c>
      <c r="S2789" s="7">
        <v>1</v>
      </c>
      <c r="AE2789" s="4">
        <f t="shared" si="173"/>
        <v>15</v>
      </c>
      <c r="AF2789" s="8">
        <f t="shared" si="174"/>
        <v>1</v>
      </c>
      <c r="AG2789" s="8">
        <v>61.09</v>
      </c>
      <c r="AH2789" s="4">
        <f t="shared" si="175"/>
        <v>2.5000000000000001E-2</v>
      </c>
      <c r="AI2789" s="4">
        <f t="shared" si="175"/>
        <v>1.52725</v>
      </c>
      <c r="AK2789" s="10">
        <f>Q2789*(0.0202*(2.5^2.9595))+R2789*(0.0202*(7.5^2.9595))+S2789*(0.0202*(15^2.9595))+T2789*(0.0202*(25^2.9595))</f>
        <v>61.093281166361997</v>
      </c>
    </row>
    <row r="2790" spans="1:41" ht="12.75" customHeight="1">
      <c r="A2790" s="12">
        <v>212</v>
      </c>
      <c r="B2790" s="12">
        <v>11</v>
      </c>
      <c r="C2790" s="12">
        <v>2</v>
      </c>
      <c r="D2790" s="5">
        <v>39505</v>
      </c>
      <c r="E2790" s="6" t="s">
        <v>73</v>
      </c>
      <c r="F2790" s="12" t="s">
        <v>74</v>
      </c>
      <c r="G2790" s="4" t="s">
        <v>74</v>
      </c>
      <c r="H2790" s="12" t="s">
        <v>155</v>
      </c>
      <c r="I2790" s="12" t="s">
        <v>93</v>
      </c>
      <c r="J2790" s="12" t="s">
        <v>110</v>
      </c>
      <c r="K2790" s="12">
        <v>8</v>
      </c>
      <c r="L2790" s="4" t="str">
        <f t="shared" si="172"/>
        <v>5-10</v>
      </c>
      <c r="M2790" s="12" t="s">
        <v>94</v>
      </c>
      <c r="N2790" s="12">
        <v>11</v>
      </c>
      <c r="O2790" s="4" t="s">
        <v>82</v>
      </c>
      <c r="P2790" s="6" t="s">
        <v>46</v>
      </c>
      <c r="T2790" s="15">
        <v>1</v>
      </c>
      <c r="AE2790" s="4">
        <f t="shared" si="173"/>
        <v>25</v>
      </c>
      <c r="AF2790" s="8">
        <f t="shared" si="174"/>
        <v>1</v>
      </c>
      <c r="AG2790" s="8">
        <v>251.27</v>
      </c>
      <c r="AH2790" s="4">
        <f t="shared" si="175"/>
        <v>2.5000000000000001E-2</v>
      </c>
      <c r="AI2790" s="4">
        <f t="shared" si="175"/>
        <v>6.2817500000000006</v>
      </c>
      <c r="AK2790" s="10">
        <f>Q2790*(0.0121*((2.5/1.09)^3.161))+R2790*(0.0121*((7.5/1.09)^3.161))+S2790*(0.0335*(15^2.772))+T2790*(0.0335*(25^2.772))+U2790*(0.0335*(35^2.772))</f>
        <v>251.26645415008608</v>
      </c>
    </row>
    <row r="2791" spans="1:41" ht="12.75" customHeight="1">
      <c r="A2791" s="12">
        <v>212</v>
      </c>
      <c r="B2791" s="12">
        <v>11</v>
      </c>
      <c r="C2791" s="12">
        <v>2</v>
      </c>
      <c r="D2791" s="5">
        <v>39505</v>
      </c>
      <c r="E2791" s="6" t="s">
        <v>73</v>
      </c>
      <c r="F2791" s="12" t="s">
        <v>74</v>
      </c>
      <c r="G2791" s="4" t="s">
        <v>74</v>
      </c>
      <c r="H2791" s="12" t="s">
        <v>155</v>
      </c>
      <c r="I2791" s="12" t="s">
        <v>93</v>
      </c>
      <c r="J2791" s="12" t="s">
        <v>110</v>
      </c>
      <c r="K2791" s="12">
        <v>8</v>
      </c>
      <c r="L2791" s="4" t="str">
        <f t="shared" si="172"/>
        <v>5-10</v>
      </c>
      <c r="M2791" s="12" t="s">
        <v>94</v>
      </c>
      <c r="N2791" s="12">
        <v>12</v>
      </c>
      <c r="O2791" s="12" t="s">
        <v>83</v>
      </c>
      <c r="P2791" s="6" t="s">
        <v>84</v>
      </c>
      <c r="R2791" s="7">
        <v>2</v>
      </c>
      <c r="AE2791" s="4">
        <f t="shared" si="173"/>
        <v>7.5</v>
      </c>
      <c r="AF2791" s="8">
        <f t="shared" si="174"/>
        <v>2</v>
      </c>
      <c r="AG2791" s="8">
        <v>24.61</v>
      </c>
      <c r="AH2791" s="4">
        <f t="shared" si="175"/>
        <v>0.05</v>
      </c>
      <c r="AI2791" s="4">
        <f t="shared" si="175"/>
        <v>0.61524999999999996</v>
      </c>
      <c r="AK2791" s="10">
        <f>Q2791*(0.0349*(2.5^2.9109))+R2791*(0.0349*(7.5^2.9109))+S2791*(0.0349*(15^2.9109))</f>
        <v>24.60771307139456</v>
      </c>
    </row>
    <row r="2792" spans="1:41" ht="12.75" customHeight="1">
      <c r="A2792" s="12">
        <v>212</v>
      </c>
      <c r="B2792" s="12">
        <v>11</v>
      </c>
      <c r="C2792" s="12">
        <v>2</v>
      </c>
      <c r="D2792" s="5">
        <v>39505</v>
      </c>
      <c r="E2792" s="6" t="s">
        <v>73</v>
      </c>
      <c r="F2792" s="12" t="s">
        <v>74</v>
      </c>
      <c r="G2792" s="4" t="s">
        <v>74</v>
      </c>
      <c r="H2792" s="12" t="s">
        <v>155</v>
      </c>
      <c r="I2792" s="12" t="s">
        <v>93</v>
      </c>
      <c r="J2792" s="12" t="s">
        <v>110</v>
      </c>
      <c r="K2792" s="12">
        <v>8</v>
      </c>
      <c r="L2792" s="4" t="str">
        <f t="shared" si="172"/>
        <v>5-10</v>
      </c>
      <c r="M2792" s="12" t="s">
        <v>94</v>
      </c>
      <c r="N2792" s="12">
        <v>13</v>
      </c>
      <c r="O2792" s="12" t="s">
        <v>58</v>
      </c>
      <c r="P2792" s="12" t="s">
        <v>46</v>
      </c>
      <c r="S2792" s="7">
        <v>1</v>
      </c>
      <c r="T2792" s="15">
        <v>2</v>
      </c>
      <c r="AE2792" s="4">
        <f t="shared" si="173"/>
        <v>21.7</v>
      </c>
      <c r="AF2792" s="8">
        <f t="shared" si="174"/>
        <v>3</v>
      </c>
      <c r="AG2792" s="8">
        <v>467.23</v>
      </c>
      <c r="AH2792" s="4">
        <f t="shared" si="175"/>
        <v>7.4999999999999997E-2</v>
      </c>
      <c r="AI2792" s="4">
        <f t="shared" si="175"/>
        <v>11.68075</v>
      </c>
      <c r="AK2792" s="10">
        <f>Q2792*(0.0145*((2.5/1.08175)^3.053))+R2792*(0.0145*((7.5/1.08175)^3.053))+S2792*(0.0145*((15/1.08175)^3.053))+T2792*(0.0145*((25/1.08175)^3.053))+U2792*(0.0145*((35/1.08175)^3.053))+V2792*(0.0145*((45/1.08175)^3.053))+W2792*(0.0145*((55/1.08175)^3.053))</f>
        <v>467.22597937574346</v>
      </c>
    </row>
    <row r="2793" spans="1:41" ht="12.75" customHeight="1">
      <c r="A2793" s="12">
        <v>212</v>
      </c>
      <c r="B2793" s="12">
        <v>11</v>
      </c>
      <c r="C2793" s="12">
        <v>2</v>
      </c>
      <c r="D2793" s="5">
        <v>39505</v>
      </c>
      <c r="E2793" s="6" t="s">
        <v>73</v>
      </c>
      <c r="F2793" s="12" t="s">
        <v>74</v>
      </c>
      <c r="G2793" s="4" t="s">
        <v>74</v>
      </c>
      <c r="H2793" s="12" t="s">
        <v>155</v>
      </c>
      <c r="I2793" s="12" t="s">
        <v>93</v>
      </c>
      <c r="J2793" s="12" t="s">
        <v>110</v>
      </c>
      <c r="K2793" s="12">
        <v>8</v>
      </c>
      <c r="L2793" s="4" t="str">
        <f t="shared" si="172"/>
        <v>5-10</v>
      </c>
      <c r="M2793" s="12" t="s">
        <v>94</v>
      </c>
      <c r="N2793" s="12">
        <v>14</v>
      </c>
      <c r="O2793" s="4" t="s">
        <v>60</v>
      </c>
      <c r="P2793" s="12" t="s">
        <v>48</v>
      </c>
      <c r="R2793" s="7">
        <v>3</v>
      </c>
      <c r="AE2793" s="4">
        <f t="shared" si="173"/>
        <v>7.5</v>
      </c>
      <c r="AF2793" s="8">
        <f t="shared" si="174"/>
        <v>3</v>
      </c>
      <c r="AG2793" s="8">
        <v>21.11</v>
      </c>
      <c r="AH2793" s="4">
        <f t="shared" si="175"/>
        <v>7.4999999999999997E-2</v>
      </c>
      <c r="AI2793" s="4">
        <f t="shared" si="175"/>
        <v>0.52774999999999994</v>
      </c>
      <c r="AJ2793" s="13"/>
      <c r="AK2793" s="10">
        <f>Q2793*(0.0197*(2.5^2.9174))+R2793*(0.0197*(7.5^2.9174))+S2793*(0.0197*(15^2.9174))</f>
        <v>21.110144724316534</v>
      </c>
    </row>
    <row r="2794" spans="1:41" ht="12.75" customHeight="1">
      <c r="A2794" s="12">
        <v>212</v>
      </c>
      <c r="B2794" s="12">
        <v>11</v>
      </c>
      <c r="C2794" s="12">
        <v>2</v>
      </c>
      <c r="D2794" s="5">
        <v>39505</v>
      </c>
      <c r="E2794" s="6" t="s">
        <v>73</v>
      </c>
      <c r="F2794" s="12" t="s">
        <v>74</v>
      </c>
      <c r="G2794" s="4" t="s">
        <v>74</v>
      </c>
      <c r="H2794" s="12" t="s">
        <v>155</v>
      </c>
      <c r="I2794" s="12" t="s">
        <v>93</v>
      </c>
      <c r="J2794" s="12" t="s">
        <v>110</v>
      </c>
      <c r="K2794" s="12">
        <v>8</v>
      </c>
      <c r="L2794" s="4" t="str">
        <f t="shared" si="172"/>
        <v>5-10</v>
      </c>
      <c r="M2794" s="12" t="s">
        <v>94</v>
      </c>
      <c r="N2794" s="12">
        <v>15</v>
      </c>
      <c r="O2794" s="12" t="s">
        <v>49</v>
      </c>
      <c r="P2794" s="6" t="s">
        <v>46</v>
      </c>
      <c r="S2794" s="7">
        <v>1</v>
      </c>
      <c r="AE2794" s="4">
        <f t="shared" si="173"/>
        <v>15</v>
      </c>
      <c r="AF2794" s="8">
        <f t="shared" si="174"/>
        <v>1</v>
      </c>
      <c r="AG2794" s="8">
        <v>51.03</v>
      </c>
      <c r="AH2794" s="4">
        <f t="shared" si="175"/>
        <v>2.5000000000000001E-2</v>
      </c>
      <c r="AI2794" s="4">
        <f t="shared" si="175"/>
        <v>1.2757499999999999</v>
      </c>
      <c r="AJ2794" s="13"/>
      <c r="AK2794" s="10">
        <f>Q2794*(0.007*(2.5^3.39))+R2794*(0.0126*(7.5^3.0673))+S2794*(0.0126*(15^3.0673))+T2794*(0.0126*(25^3.0673))+U2794*(0.0126*(35^3.0673))</f>
        <v>51.026439339633377</v>
      </c>
    </row>
    <row r="2795" spans="1:41" ht="12.75" customHeight="1">
      <c r="A2795" s="12">
        <v>212</v>
      </c>
      <c r="B2795" s="12">
        <v>11</v>
      </c>
      <c r="C2795" s="12">
        <v>2</v>
      </c>
      <c r="D2795" s="5">
        <v>39505</v>
      </c>
      <c r="E2795" s="6" t="s">
        <v>73</v>
      </c>
      <c r="F2795" s="12" t="s">
        <v>74</v>
      </c>
      <c r="G2795" s="4" t="s">
        <v>74</v>
      </c>
      <c r="H2795" s="12" t="s">
        <v>155</v>
      </c>
      <c r="I2795" s="12" t="s">
        <v>93</v>
      </c>
      <c r="J2795" s="12" t="s">
        <v>110</v>
      </c>
      <c r="K2795" s="12">
        <v>8</v>
      </c>
      <c r="L2795" s="4" t="str">
        <f t="shared" si="172"/>
        <v>5-10</v>
      </c>
      <c r="M2795" s="12" t="s">
        <v>94</v>
      </c>
      <c r="N2795" s="12">
        <v>16</v>
      </c>
      <c r="O2795" s="12" t="s">
        <v>59</v>
      </c>
      <c r="P2795" s="6" t="s">
        <v>46</v>
      </c>
      <c r="R2795" s="7">
        <v>1</v>
      </c>
      <c r="S2795" s="7">
        <v>3</v>
      </c>
      <c r="AE2795" s="4">
        <f t="shared" si="173"/>
        <v>13.1</v>
      </c>
      <c r="AF2795" s="8">
        <f t="shared" si="174"/>
        <v>4</v>
      </c>
      <c r="AG2795" s="8">
        <v>118.33</v>
      </c>
      <c r="AH2795" s="4">
        <f t="shared" si="175"/>
        <v>0.1</v>
      </c>
      <c r="AI2795" s="4">
        <f t="shared" si="175"/>
        <v>2.95825</v>
      </c>
      <c r="AJ2795" s="9"/>
      <c r="AK2795" s="10">
        <f>Q2795*(0.0093*(2.5^3.07))+R2795*(0.0093*(7.5^3.07))+S2795*(0.0093*(15^3.07))+T2795*(0.0126*(25^3.0673))</f>
        <v>118.33401304983316</v>
      </c>
    </row>
    <row r="2796" spans="1:41" ht="12.75" customHeight="1">
      <c r="A2796" s="12">
        <v>212</v>
      </c>
      <c r="B2796" s="12">
        <v>11</v>
      </c>
      <c r="C2796" s="12">
        <v>2</v>
      </c>
      <c r="D2796" s="5">
        <v>39505</v>
      </c>
      <c r="E2796" s="6" t="s">
        <v>73</v>
      </c>
      <c r="F2796" s="12" t="s">
        <v>74</v>
      </c>
      <c r="G2796" s="4" t="s">
        <v>74</v>
      </c>
      <c r="H2796" s="12" t="s">
        <v>155</v>
      </c>
      <c r="I2796" s="12" t="s">
        <v>93</v>
      </c>
      <c r="J2796" s="12" t="s">
        <v>110</v>
      </c>
      <c r="K2796" s="12">
        <v>8</v>
      </c>
      <c r="L2796" s="4" t="str">
        <f t="shared" si="172"/>
        <v>5-10</v>
      </c>
      <c r="M2796" s="12" t="s">
        <v>94</v>
      </c>
      <c r="N2796" s="12">
        <v>17</v>
      </c>
      <c r="O2796" s="12" t="s">
        <v>55</v>
      </c>
      <c r="P2796" s="6" t="s">
        <v>56</v>
      </c>
      <c r="Q2796" s="7">
        <v>7</v>
      </c>
      <c r="AE2796" s="4">
        <f t="shared" si="173"/>
        <v>2.5</v>
      </c>
      <c r="AF2796" s="8">
        <f t="shared" si="174"/>
        <v>7</v>
      </c>
      <c r="AG2796" s="8">
        <v>1.22</v>
      </c>
      <c r="AH2796" s="4">
        <f t="shared" si="175"/>
        <v>0.17499999999999999</v>
      </c>
      <c r="AI2796" s="4">
        <f t="shared" si="175"/>
        <v>3.0499999999999999E-2</v>
      </c>
      <c r="AK2796" s="10">
        <f>Q2796*(0.0109*(2.5^3.0249))+R2796*(0.0109*(7.5^3.0249))</f>
        <v>1.2197006919205775</v>
      </c>
    </row>
    <row r="2797" spans="1:41" ht="12.75" customHeight="1">
      <c r="A2797" s="12">
        <v>212</v>
      </c>
      <c r="B2797" s="12">
        <v>11</v>
      </c>
      <c r="C2797" s="12">
        <v>2</v>
      </c>
      <c r="D2797" s="5">
        <v>39505</v>
      </c>
      <c r="E2797" s="6" t="s">
        <v>73</v>
      </c>
      <c r="F2797" s="12" t="s">
        <v>74</v>
      </c>
      <c r="G2797" s="4" t="s">
        <v>74</v>
      </c>
      <c r="H2797" s="12" t="s">
        <v>155</v>
      </c>
      <c r="I2797" s="12" t="s">
        <v>93</v>
      </c>
      <c r="J2797" s="12" t="s">
        <v>110</v>
      </c>
      <c r="K2797" s="12">
        <v>8</v>
      </c>
      <c r="L2797" s="4" t="str">
        <f t="shared" si="172"/>
        <v>5-10</v>
      </c>
      <c r="M2797" s="12" t="s">
        <v>94</v>
      </c>
      <c r="N2797" s="12">
        <v>18</v>
      </c>
      <c r="O2797" s="12" t="s">
        <v>70</v>
      </c>
      <c r="P2797" s="6" t="s">
        <v>54</v>
      </c>
      <c r="Q2797" s="7">
        <v>1</v>
      </c>
      <c r="AE2797" s="4">
        <f t="shared" si="173"/>
        <v>2.5</v>
      </c>
      <c r="AF2797" s="8">
        <f t="shared" si="174"/>
        <v>1</v>
      </c>
      <c r="AG2797" s="8">
        <v>0.26</v>
      </c>
      <c r="AH2797" s="4">
        <f t="shared" si="175"/>
        <v>2.5000000000000001E-2</v>
      </c>
      <c r="AI2797" s="4">
        <f t="shared" si="175"/>
        <v>6.5000000000000006E-3</v>
      </c>
      <c r="AK2797" s="10">
        <f>Q2797*(0.0162*(2.5^3.0252))+R2797*(0.0162*(7.5^3.0252))</f>
        <v>0.25903779153143841</v>
      </c>
    </row>
    <row r="2798" spans="1:41" ht="12.75" customHeight="1">
      <c r="A2798" s="12">
        <v>213</v>
      </c>
      <c r="B2798" s="12">
        <v>11</v>
      </c>
      <c r="C2798" s="12">
        <v>2</v>
      </c>
      <c r="D2798" s="5">
        <v>39505</v>
      </c>
      <c r="E2798" s="6" t="s">
        <v>73</v>
      </c>
      <c r="F2798" s="12" t="s">
        <v>74</v>
      </c>
      <c r="G2798" s="4" t="s">
        <v>74</v>
      </c>
      <c r="H2798" s="12" t="s">
        <v>155</v>
      </c>
      <c r="I2798" s="12" t="s">
        <v>93</v>
      </c>
      <c r="J2798" s="12" t="s">
        <v>110</v>
      </c>
      <c r="K2798" s="12">
        <v>8</v>
      </c>
      <c r="L2798" s="4" t="str">
        <f t="shared" si="172"/>
        <v>5-10</v>
      </c>
      <c r="M2798" s="12" t="s">
        <v>94</v>
      </c>
      <c r="N2798" s="12">
        <v>1</v>
      </c>
      <c r="O2798" s="12" t="s">
        <v>59</v>
      </c>
      <c r="P2798" s="6" t="s">
        <v>46</v>
      </c>
      <c r="R2798" s="7">
        <v>3</v>
      </c>
      <c r="S2798" s="7">
        <v>7</v>
      </c>
      <c r="AE2798" s="4">
        <f t="shared" si="173"/>
        <v>12.8</v>
      </c>
      <c r="AF2798" s="8">
        <f t="shared" si="174"/>
        <v>10</v>
      </c>
      <c r="AG2798" s="8">
        <v>279.12</v>
      </c>
      <c r="AH2798" s="4">
        <f t="shared" si="175"/>
        <v>0.25</v>
      </c>
      <c r="AI2798" s="4">
        <f t="shared" si="175"/>
        <v>6.9779999999999998</v>
      </c>
      <c r="AK2798" s="10">
        <f>Q2798*(0.0093*(2.5^3.07))+R2798*(0.0093*(7.5^3.07))+S2798*(0.0093*(15^3.07))+T2798*(0.0126*(25^3.0673))</f>
        <v>279.12452235365004</v>
      </c>
    </row>
    <row r="2799" spans="1:41" ht="12.75" customHeight="1">
      <c r="A2799" s="12">
        <v>213</v>
      </c>
      <c r="B2799" s="12">
        <v>11</v>
      </c>
      <c r="C2799" s="12">
        <v>2</v>
      </c>
      <c r="D2799" s="5">
        <v>39505</v>
      </c>
      <c r="E2799" s="6" t="s">
        <v>73</v>
      </c>
      <c r="F2799" s="12" t="s">
        <v>74</v>
      </c>
      <c r="G2799" s="4" t="s">
        <v>74</v>
      </c>
      <c r="H2799" s="12" t="s">
        <v>155</v>
      </c>
      <c r="I2799" s="12" t="s">
        <v>93</v>
      </c>
      <c r="J2799" s="12" t="s">
        <v>110</v>
      </c>
      <c r="K2799" s="12">
        <v>8</v>
      </c>
      <c r="L2799" s="4" t="str">
        <f t="shared" si="172"/>
        <v>5-10</v>
      </c>
      <c r="M2799" s="12" t="s">
        <v>94</v>
      </c>
      <c r="N2799" s="12">
        <v>2</v>
      </c>
      <c r="O2799" s="12" t="s">
        <v>53</v>
      </c>
      <c r="P2799" s="12" t="s">
        <v>54</v>
      </c>
      <c r="R2799" s="7">
        <v>3</v>
      </c>
      <c r="T2799" s="7">
        <v>8</v>
      </c>
      <c r="AE2799" s="4">
        <f t="shared" si="173"/>
        <v>20.2</v>
      </c>
      <c r="AF2799" s="8">
        <f t="shared" si="174"/>
        <v>11</v>
      </c>
      <c r="AG2799" s="8">
        <v>2075.21</v>
      </c>
      <c r="AH2799" s="4">
        <f t="shared" si="175"/>
        <v>0.27500000000000002</v>
      </c>
      <c r="AI2799" s="4">
        <f t="shared" si="175"/>
        <v>51.880250000000004</v>
      </c>
      <c r="AK2799" s="10">
        <f>Q2799*(0.026*(2.5^2.87))+R2799*(0.026*(7.5^2.87))+S2799*(0.0236*((15/1.1)^2.975))+T2799*(0.0236*((25/1.1)^2.975))+U2799*(0.0236*((35/1.1)^2.975))</f>
        <v>2075.2119886781975</v>
      </c>
    </row>
    <row r="2800" spans="1:41" ht="12.75" customHeight="1">
      <c r="A2800" s="12">
        <v>213</v>
      </c>
      <c r="B2800" s="12">
        <v>11</v>
      </c>
      <c r="C2800" s="12">
        <v>2</v>
      </c>
      <c r="D2800" s="5">
        <v>39505</v>
      </c>
      <c r="E2800" s="6" t="s">
        <v>73</v>
      </c>
      <c r="F2800" s="12" t="s">
        <v>74</v>
      </c>
      <c r="G2800" s="4" t="s">
        <v>74</v>
      </c>
      <c r="H2800" s="12" t="s">
        <v>155</v>
      </c>
      <c r="I2800" s="12" t="s">
        <v>93</v>
      </c>
      <c r="J2800" s="12" t="s">
        <v>110</v>
      </c>
      <c r="K2800" s="12">
        <v>8</v>
      </c>
      <c r="L2800" s="4" t="str">
        <f t="shared" si="172"/>
        <v>5-10</v>
      </c>
      <c r="M2800" s="12" t="s">
        <v>94</v>
      </c>
      <c r="N2800" s="12">
        <v>3</v>
      </c>
      <c r="O2800" s="12" t="s">
        <v>121</v>
      </c>
      <c r="P2800" s="6" t="s">
        <v>56</v>
      </c>
      <c r="T2800" s="7">
        <v>3</v>
      </c>
      <c r="U2800" s="7">
        <v>1</v>
      </c>
      <c r="AE2800" s="4">
        <f t="shared" si="173"/>
        <v>27.5</v>
      </c>
      <c r="AF2800" s="8">
        <f t="shared" si="174"/>
        <v>4</v>
      </c>
      <c r="AG2800" s="8">
        <v>2789.74</v>
      </c>
      <c r="AH2800" s="4">
        <f t="shared" si="175"/>
        <v>0.1</v>
      </c>
      <c r="AI2800" s="4">
        <f t="shared" si="175"/>
        <v>69.743499999999997</v>
      </c>
      <c r="AK2800" s="10">
        <f>S2800*(0.0203*(15^3.126))+T2800*(0.0203*(25^3.126))+U2800*(0.0203*(35^3.126))</f>
        <v>2789.74262723013</v>
      </c>
    </row>
    <row r="2801" spans="1:41" ht="12.75" customHeight="1">
      <c r="A2801" s="12">
        <v>213</v>
      </c>
      <c r="B2801" s="12">
        <v>11</v>
      </c>
      <c r="C2801" s="12">
        <v>2</v>
      </c>
      <c r="D2801" s="5">
        <v>39505</v>
      </c>
      <c r="E2801" s="6" t="s">
        <v>73</v>
      </c>
      <c r="F2801" s="12" t="s">
        <v>74</v>
      </c>
      <c r="G2801" s="4" t="s">
        <v>74</v>
      </c>
      <c r="H2801" s="12" t="s">
        <v>155</v>
      </c>
      <c r="I2801" s="12" t="s">
        <v>93</v>
      </c>
      <c r="J2801" s="12" t="s">
        <v>110</v>
      </c>
      <c r="K2801" s="12">
        <v>8</v>
      </c>
      <c r="L2801" s="4" t="str">
        <f t="shared" si="172"/>
        <v>5-10</v>
      </c>
      <c r="M2801" s="12" t="s">
        <v>94</v>
      </c>
      <c r="N2801" s="12">
        <v>4</v>
      </c>
      <c r="O2801" s="12" t="s">
        <v>58</v>
      </c>
      <c r="P2801" s="12" t="s">
        <v>46</v>
      </c>
      <c r="U2801" s="7">
        <v>3</v>
      </c>
      <c r="AE2801" s="4">
        <f t="shared" si="173"/>
        <v>35</v>
      </c>
      <c r="AF2801" s="8">
        <f t="shared" si="174"/>
        <v>3</v>
      </c>
      <c r="AG2801" s="8">
        <v>1771.49</v>
      </c>
      <c r="AH2801" s="4">
        <f t="shared" si="175"/>
        <v>7.4999999999999997E-2</v>
      </c>
      <c r="AI2801" s="4">
        <f t="shared" si="175"/>
        <v>44.28725</v>
      </c>
      <c r="AK2801" s="10">
        <f>Q2801*(0.0145*((2.5/1.08175)^3.053))+R2801*(0.0145*((7.5/1.08175)^3.053))+S2801*(0.0145*((15/1.08175)^3.053))+T2801*(0.0145*((25/1.08175)^3.053))+U2801*(0.0145*((35/1.08175)^3.053))+V2801*(0.0145*((45/1.08175)^3.053))+W2801*(0.0145*((55/1.08175)^3.053))</f>
        <v>1771.4934824138375</v>
      </c>
    </row>
    <row r="2802" spans="1:41" ht="12.75" customHeight="1">
      <c r="A2802" s="12">
        <v>213</v>
      </c>
      <c r="B2802" s="12">
        <v>11</v>
      </c>
      <c r="C2802" s="12">
        <v>2</v>
      </c>
      <c r="D2802" s="5">
        <v>39505</v>
      </c>
      <c r="E2802" s="6" t="s">
        <v>73</v>
      </c>
      <c r="F2802" s="12" t="s">
        <v>74</v>
      </c>
      <c r="G2802" s="4" t="s">
        <v>74</v>
      </c>
      <c r="H2802" s="12" t="s">
        <v>155</v>
      </c>
      <c r="I2802" s="12" t="s">
        <v>93</v>
      </c>
      <c r="J2802" s="12" t="s">
        <v>110</v>
      </c>
      <c r="K2802" s="12">
        <v>8</v>
      </c>
      <c r="L2802" s="4" t="str">
        <f t="shared" si="172"/>
        <v>5-10</v>
      </c>
      <c r="M2802" s="12" t="s">
        <v>94</v>
      </c>
      <c r="N2802" s="12">
        <v>5</v>
      </c>
      <c r="O2802" s="12" t="s">
        <v>89</v>
      </c>
      <c r="P2802" s="4" t="s">
        <v>56</v>
      </c>
      <c r="S2802" s="7">
        <v>9</v>
      </c>
      <c r="AE2802" s="4">
        <f t="shared" si="173"/>
        <v>15</v>
      </c>
      <c r="AF2802" s="8">
        <f t="shared" si="174"/>
        <v>9</v>
      </c>
      <c r="AG2802" s="8">
        <v>648.07000000000005</v>
      </c>
      <c r="AH2802" s="4">
        <f t="shared" si="175"/>
        <v>0.22500000000000001</v>
      </c>
      <c r="AI2802" s="4">
        <f t="shared" si="175"/>
        <v>16.201750000000001</v>
      </c>
      <c r="AK2802" s="10">
        <f>R2802*(0.0246*(7.5^2.85))+S2802*(0.0227*((15/1.13204)^3.12))+T2802*(0.0227*((25/1.13204)^3.12))</f>
        <v>648.07365042801234</v>
      </c>
    </row>
    <row r="2803" spans="1:41" ht="12.75" customHeight="1">
      <c r="A2803" s="12">
        <v>213</v>
      </c>
      <c r="B2803" s="12">
        <v>11</v>
      </c>
      <c r="C2803" s="12">
        <v>2</v>
      </c>
      <c r="D2803" s="5">
        <v>39505</v>
      </c>
      <c r="E2803" s="6" t="s">
        <v>73</v>
      </c>
      <c r="F2803" s="12" t="s">
        <v>74</v>
      </c>
      <c r="G2803" s="4" t="s">
        <v>74</v>
      </c>
      <c r="H2803" s="12" t="s">
        <v>155</v>
      </c>
      <c r="I2803" s="12" t="s">
        <v>93</v>
      </c>
      <c r="J2803" s="12" t="s">
        <v>110</v>
      </c>
      <c r="K2803" s="12">
        <v>8</v>
      </c>
      <c r="L2803" s="4" t="str">
        <f t="shared" si="172"/>
        <v>5-10</v>
      </c>
      <c r="M2803" s="12" t="s">
        <v>94</v>
      </c>
      <c r="N2803" s="12">
        <v>6</v>
      </c>
      <c r="O2803" s="12" t="s">
        <v>106</v>
      </c>
      <c r="P2803" s="6" t="s">
        <v>81</v>
      </c>
      <c r="T2803" s="7">
        <v>1</v>
      </c>
      <c r="AE2803" s="4">
        <f t="shared" si="173"/>
        <v>25</v>
      </c>
      <c r="AF2803" s="8">
        <f t="shared" si="174"/>
        <v>1</v>
      </c>
      <c r="AG2803" s="8">
        <v>401.02</v>
      </c>
      <c r="AH2803" s="4">
        <f t="shared" si="175"/>
        <v>2.5000000000000001E-2</v>
      </c>
      <c r="AI2803" s="4">
        <f t="shared" si="175"/>
        <v>10.025499999999999</v>
      </c>
      <c r="AK2803" s="10">
        <f>R2803*(0.111*((7.5*0.813)^2.72))+S2803*(0.111*((15*0.813)^2.72))+T2803*(0.111*((25*0.813)^2.72))+U2803*(0.111*((35*0.813)^2.72))</f>
        <v>401.02004962052473</v>
      </c>
    </row>
    <row r="2804" spans="1:41" ht="12.75" customHeight="1">
      <c r="A2804" s="12">
        <v>213</v>
      </c>
      <c r="B2804" s="12">
        <v>11</v>
      </c>
      <c r="C2804" s="12">
        <v>2</v>
      </c>
      <c r="D2804" s="5">
        <v>39505</v>
      </c>
      <c r="E2804" s="6" t="s">
        <v>73</v>
      </c>
      <c r="F2804" s="12" t="s">
        <v>74</v>
      </c>
      <c r="G2804" s="4" t="s">
        <v>74</v>
      </c>
      <c r="H2804" s="12" t="s">
        <v>155</v>
      </c>
      <c r="I2804" s="12" t="s">
        <v>93</v>
      </c>
      <c r="J2804" s="12" t="s">
        <v>110</v>
      </c>
      <c r="K2804" s="12">
        <v>8</v>
      </c>
      <c r="L2804" s="4" t="str">
        <f t="shared" si="172"/>
        <v>5-10</v>
      </c>
      <c r="M2804" s="12" t="s">
        <v>94</v>
      </c>
      <c r="N2804" s="12">
        <v>7</v>
      </c>
      <c r="O2804" s="4" t="s">
        <v>82</v>
      </c>
      <c r="P2804" s="6" t="s">
        <v>46</v>
      </c>
      <c r="T2804" s="7">
        <v>3</v>
      </c>
      <c r="AE2804" s="4">
        <f t="shared" si="173"/>
        <v>25</v>
      </c>
      <c r="AF2804" s="8">
        <f t="shared" si="174"/>
        <v>3</v>
      </c>
      <c r="AG2804" s="8">
        <v>753.8</v>
      </c>
      <c r="AH2804" s="4">
        <f t="shared" si="175"/>
        <v>7.4999999999999997E-2</v>
      </c>
      <c r="AI2804" s="4">
        <f t="shared" si="175"/>
        <v>18.844999999999999</v>
      </c>
      <c r="AK2804" s="10">
        <f>Q2804*(0.0121*((2.5/1.09)^3.161))+R2804*(0.0121*((7.5/1.09)^3.161))+S2804*(0.0335*(15^2.772))+T2804*(0.0335*(25^2.772))+U2804*(0.0335*(35^2.772))</f>
        <v>753.79936245025829</v>
      </c>
    </row>
    <row r="2805" spans="1:41" ht="12.75" customHeight="1">
      <c r="A2805" s="12">
        <v>213</v>
      </c>
      <c r="B2805" s="12">
        <v>11</v>
      </c>
      <c r="C2805" s="12">
        <v>2</v>
      </c>
      <c r="D2805" s="5">
        <v>39505</v>
      </c>
      <c r="E2805" s="6" t="s">
        <v>73</v>
      </c>
      <c r="F2805" s="12" t="s">
        <v>74</v>
      </c>
      <c r="G2805" s="4" t="s">
        <v>74</v>
      </c>
      <c r="H2805" s="12" t="s">
        <v>155</v>
      </c>
      <c r="I2805" s="12" t="s">
        <v>93</v>
      </c>
      <c r="J2805" s="12" t="s">
        <v>110</v>
      </c>
      <c r="K2805" s="12">
        <v>8</v>
      </c>
      <c r="L2805" s="4" t="str">
        <f t="shared" si="172"/>
        <v>5-10</v>
      </c>
      <c r="M2805" s="12" t="s">
        <v>94</v>
      </c>
      <c r="N2805" s="12">
        <v>8</v>
      </c>
      <c r="O2805" s="12" t="s">
        <v>77</v>
      </c>
      <c r="P2805" s="6" t="s">
        <v>48</v>
      </c>
      <c r="T2805" s="7">
        <v>1</v>
      </c>
      <c r="AE2805" s="4">
        <f t="shared" si="173"/>
        <v>25</v>
      </c>
      <c r="AF2805" s="8">
        <f t="shared" si="174"/>
        <v>1</v>
      </c>
      <c r="AG2805" s="8">
        <v>423.41</v>
      </c>
      <c r="AH2805" s="4">
        <f t="shared" si="175"/>
        <v>2.5000000000000001E-2</v>
      </c>
      <c r="AI2805" s="4">
        <f t="shared" si="175"/>
        <v>10.58525</v>
      </c>
      <c r="AK2805" s="10">
        <f>R2805*(0.0428*(7.5^2.858))+S2805*(0.0428*(15^2.858))+T2805*(0.0428*(25^2.858))+U2805*(0.0428*(35^2.858))</f>
        <v>423.40532317837847</v>
      </c>
    </row>
    <row r="2806" spans="1:41" ht="12.75" customHeight="1">
      <c r="A2806" s="12">
        <v>213</v>
      </c>
      <c r="B2806" s="12">
        <v>11</v>
      </c>
      <c r="C2806" s="12">
        <v>2</v>
      </c>
      <c r="D2806" s="5">
        <v>39505</v>
      </c>
      <c r="E2806" s="6" t="s">
        <v>73</v>
      </c>
      <c r="F2806" s="12" t="s">
        <v>74</v>
      </c>
      <c r="G2806" s="4" t="s">
        <v>74</v>
      </c>
      <c r="H2806" s="12" t="s">
        <v>155</v>
      </c>
      <c r="I2806" s="12" t="s">
        <v>93</v>
      </c>
      <c r="J2806" s="12" t="s">
        <v>110</v>
      </c>
      <c r="K2806" s="12">
        <v>8</v>
      </c>
      <c r="L2806" s="4" t="str">
        <f t="shared" si="172"/>
        <v>5-10</v>
      </c>
      <c r="M2806" s="12" t="s">
        <v>94</v>
      </c>
      <c r="N2806" s="12">
        <v>9</v>
      </c>
      <c r="O2806" s="12" t="s">
        <v>68</v>
      </c>
      <c r="P2806" s="6" t="s">
        <v>46</v>
      </c>
      <c r="T2806" s="15">
        <v>2</v>
      </c>
      <c r="AE2806" s="4">
        <f t="shared" si="173"/>
        <v>25</v>
      </c>
      <c r="AF2806" s="8">
        <f t="shared" si="174"/>
        <v>2</v>
      </c>
      <c r="AG2806" s="8">
        <v>315.3</v>
      </c>
      <c r="AH2806" s="4">
        <f t="shared" si="175"/>
        <v>0.05</v>
      </c>
      <c r="AI2806" s="4">
        <f t="shared" si="175"/>
        <v>7.8825000000000003</v>
      </c>
      <c r="AJ2806" s="13"/>
      <c r="AK2806" s="10">
        <f>Q2806*(0.0208*((2.5/1.21)^3))+R2806*(0.0208*((7.5/1.21)^3))+S2806*(0.0208*((15/1.21)^3))+T2806*(0.0079*(25^3.076))+U2806*(0.0079*(35^3.076))</f>
        <v>315.29751916451954</v>
      </c>
    </row>
    <row r="2807" spans="1:41" ht="12.75" customHeight="1">
      <c r="A2807" s="12">
        <v>213</v>
      </c>
      <c r="B2807" s="12">
        <v>11</v>
      </c>
      <c r="C2807" s="12">
        <v>2</v>
      </c>
      <c r="D2807" s="5">
        <v>39505</v>
      </c>
      <c r="E2807" s="6" t="s">
        <v>73</v>
      </c>
      <c r="F2807" s="12" t="s">
        <v>74</v>
      </c>
      <c r="G2807" s="4" t="s">
        <v>74</v>
      </c>
      <c r="H2807" s="12" t="s">
        <v>155</v>
      </c>
      <c r="I2807" s="12" t="s">
        <v>93</v>
      </c>
      <c r="J2807" s="12" t="s">
        <v>110</v>
      </c>
      <c r="K2807" s="12">
        <v>8</v>
      </c>
      <c r="L2807" s="4" t="str">
        <f t="shared" si="172"/>
        <v>5-10</v>
      </c>
      <c r="M2807" s="12" t="s">
        <v>94</v>
      </c>
      <c r="N2807" s="12">
        <v>10</v>
      </c>
      <c r="O2807" s="12" t="s">
        <v>100</v>
      </c>
      <c r="P2807" s="12" t="s">
        <v>44</v>
      </c>
      <c r="U2807" s="7">
        <v>1</v>
      </c>
      <c r="AE2807" s="4">
        <f t="shared" si="173"/>
        <v>35</v>
      </c>
      <c r="AF2807" s="8">
        <f t="shared" si="174"/>
        <v>1</v>
      </c>
      <c r="AG2807" s="8">
        <v>126.25</v>
      </c>
      <c r="AH2807" s="4">
        <f t="shared" si="175"/>
        <v>2.5000000000000001E-2</v>
      </c>
      <c r="AI2807" s="4">
        <f t="shared" si="175"/>
        <v>3.15625</v>
      </c>
      <c r="AJ2807" s="13"/>
      <c r="AK2807" s="10">
        <f>R2807*(0.0009*(7.5^3.3334))+T2807*(0.0009*(25^3.3334))+U2807*(0.0009*(35^3.3334))+V2807*(0.0009*(45^3.3334))+W2807*(0.0009*(55^3.3334))+X2807*(0.0009*(65^3.3334))+Y2807*(0.0009*(75^3.3334))</f>
        <v>126.25219239742502</v>
      </c>
    </row>
    <row r="2808" spans="1:41" ht="12.75" customHeight="1">
      <c r="A2808" s="12">
        <v>213</v>
      </c>
      <c r="B2808" s="12">
        <v>11</v>
      </c>
      <c r="C2808" s="12">
        <v>2</v>
      </c>
      <c r="D2808" s="5">
        <v>39505</v>
      </c>
      <c r="E2808" s="6" t="s">
        <v>73</v>
      </c>
      <c r="F2808" s="12" t="s">
        <v>74</v>
      </c>
      <c r="G2808" s="4" t="s">
        <v>74</v>
      </c>
      <c r="H2808" s="12" t="s">
        <v>155</v>
      </c>
      <c r="I2808" s="12" t="s">
        <v>93</v>
      </c>
      <c r="J2808" s="12" t="s">
        <v>110</v>
      </c>
      <c r="K2808" s="12">
        <v>8</v>
      </c>
      <c r="L2808" s="4" t="str">
        <f t="shared" si="172"/>
        <v>5-10</v>
      </c>
      <c r="M2808" s="12" t="s">
        <v>94</v>
      </c>
      <c r="N2808" s="12">
        <v>11</v>
      </c>
      <c r="O2808" s="12" t="s">
        <v>79</v>
      </c>
      <c r="P2808" s="12" t="s">
        <v>54</v>
      </c>
      <c r="T2808" s="15">
        <v>5</v>
      </c>
      <c r="AE2808" s="4">
        <f t="shared" si="173"/>
        <v>25</v>
      </c>
      <c r="AF2808" s="8">
        <f t="shared" si="174"/>
        <v>5</v>
      </c>
      <c r="AG2808" s="8">
        <v>1589.31</v>
      </c>
      <c r="AH2808" s="4">
        <f t="shared" si="175"/>
        <v>0.125</v>
      </c>
      <c r="AI2808" s="4">
        <f t="shared" si="175"/>
        <v>39.732749999999996</v>
      </c>
      <c r="AK2808" s="10">
        <f>Q2808*(0.024*(2.5^2.93))+R2808*(0.024*(7.5^2.93))+S2808*(0.0225*((15/1.03416)^3))+T2808*(0.0225*((25/1.03416)^3))+U2808*(0.0225*((35/1.03416)^3))</f>
        <v>1589.3126533950276</v>
      </c>
    </row>
    <row r="2809" spans="1:41" ht="12.75" customHeight="1">
      <c r="A2809" s="12">
        <v>213</v>
      </c>
      <c r="B2809" s="12">
        <v>11</v>
      </c>
      <c r="C2809" s="12">
        <v>2</v>
      </c>
      <c r="D2809" s="5">
        <v>39505</v>
      </c>
      <c r="E2809" s="6" t="s">
        <v>73</v>
      </c>
      <c r="F2809" s="12" t="s">
        <v>74</v>
      </c>
      <c r="G2809" s="4" t="s">
        <v>74</v>
      </c>
      <c r="H2809" s="12" t="s">
        <v>155</v>
      </c>
      <c r="I2809" s="12" t="s">
        <v>93</v>
      </c>
      <c r="J2809" s="12" t="s">
        <v>110</v>
      </c>
      <c r="K2809" s="12">
        <v>8</v>
      </c>
      <c r="L2809" s="4" t="str">
        <f t="shared" si="172"/>
        <v>5-10</v>
      </c>
      <c r="M2809" s="12" t="s">
        <v>94</v>
      </c>
      <c r="N2809" s="12">
        <v>12</v>
      </c>
      <c r="O2809" s="12" t="s">
        <v>95</v>
      </c>
      <c r="P2809" s="6" t="s">
        <v>56</v>
      </c>
      <c r="T2809" s="15">
        <v>7</v>
      </c>
      <c r="U2809" s="7">
        <v>4</v>
      </c>
      <c r="AE2809" s="4">
        <f t="shared" si="173"/>
        <v>28.6</v>
      </c>
      <c r="AF2809" s="8">
        <f t="shared" si="174"/>
        <v>11</v>
      </c>
      <c r="AG2809" s="8">
        <v>5555.96</v>
      </c>
      <c r="AH2809" s="4">
        <f t="shared" si="175"/>
        <v>0.27500000000000002</v>
      </c>
      <c r="AI2809" s="4">
        <f t="shared" si="175"/>
        <v>138.899</v>
      </c>
      <c r="AK2809" s="10">
        <f>S2809*(0.0204*(15^2.991))+T2809*(0.0204*(25^2.991))+U2809*(0.0204*(35^2.991))</f>
        <v>5555.961722113163</v>
      </c>
    </row>
    <row r="2810" spans="1:41" ht="12.75" customHeight="1">
      <c r="A2810" s="12">
        <v>213</v>
      </c>
      <c r="B2810" s="12">
        <v>11</v>
      </c>
      <c r="C2810" s="12">
        <v>2</v>
      </c>
      <c r="D2810" s="5">
        <v>39505</v>
      </c>
      <c r="E2810" s="6" t="s">
        <v>73</v>
      </c>
      <c r="F2810" s="12" t="s">
        <v>74</v>
      </c>
      <c r="G2810" s="4" t="s">
        <v>74</v>
      </c>
      <c r="H2810" s="12" t="s">
        <v>155</v>
      </c>
      <c r="I2810" s="12" t="s">
        <v>93</v>
      </c>
      <c r="J2810" s="12" t="s">
        <v>110</v>
      </c>
      <c r="K2810" s="12">
        <v>8</v>
      </c>
      <c r="L2810" s="4" t="str">
        <f t="shared" si="172"/>
        <v>5-10</v>
      </c>
      <c r="M2810" s="12" t="s">
        <v>94</v>
      </c>
      <c r="N2810" s="12">
        <v>13</v>
      </c>
      <c r="O2810" s="12" t="s">
        <v>107</v>
      </c>
      <c r="P2810" s="6" t="s">
        <v>54</v>
      </c>
      <c r="S2810" s="7">
        <v>4</v>
      </c>
      <c r="T2810" s="15">
        <v>2</v>
      </c>
      <c r="U2810" s="7">
        <v>1</v>
      </c>
      <c r="AE2810" s="4">
        <f t="shared" si="173"/>
        <v>20.7</v>
      </c>
      <c r="AF2810" s="8">
        <f t="shared" si="174"/>
        <v>7</v>
      </c>
      <c r="AG2810" s="8">
        <v>1542.85</v>
      </c>
      <c r="AH2810" s="4">
        <f t="shared" si="175"/>
        <v>0.17499999999999999</v>
      </c>
      <c r="AI2810" s="4">
        <f t="shared" si="175"/>
        <v>38.571249999999999</v>
      </c>
      <c r="AK2810" s="10">
        <f>R2810*(0.0144*(7.5^3.1))+S2810*(0.0162*(15^3.0252))+T2810*(0.0162*(25^3.0252))+U2810*(0.0162*(35^3.0252))+V2810*(0.0162*(45^3.0252))</f>
        <v>1542.8502180980065</v>
      </c>
    </row>
    <row r="2811" spans="1:41" ht="12.75" customHeight="1">
      <c r="A2811" s="12">
        <v>213</v>
      </c>
      <c r="B2811" s="12">
        <v>11</v>
      </c>
      <c r="C2811" s="12">
        <v>2</v>
      </c>
      <c r="D2811" s="5">
        <v>39505</v>
      </c>
      <c r="E2811" s="6" t="s">
        <v>73</v>
      </c>
      <c r="F2811" s="12" t="s">
        <v>74</v>
      </c>
      <c r="G2811" s="4" t="s">
        <v>74</v>
      </c>
      <c r="H2811" s="12" t="s">
        <v>155</v>
      </c>
      <c r="I2811" s="12" t="s">
        <v>93</v>
      </c>
      <c r="J2811" s="12" t="s">
        <v>110</v>
      </c>
      <c r="K2811" s="12">
        <v>8</v>
      </c>
      <c r="L2811" s="4" t="str">
        <f t="shared" si="172"/>
        <v>5-10</v>
      </c>
      <c r="M2811" s="12" t="s">
        <v>94</v>
      </c>
      <c r="N2811" s="12">
        <v>14</v>
      </c>
      <c r="O2811" s="12" t="s">
        <v>174</v>
      </c>
      <c r="P2811" s="6" t="s">
        <v>63</v>
      </c>
      <c r="W2811" s="7">
        <v>1</v>
      </c>
      <c r="AE2811" s="4">
        <f t="shared" si="173"/>
        <v>55</v>
      </c>
      <c r="AF2811" s="8">
        <f t="shared" si="174"/>
        <v>1</v>
      </c>
      <c r="AG2811" s="8">
        <v>2168.63</v>
      </c>
      <c r="AH2811" s="4">
        <f t="shared" si="175"/>
        <v>2.5000000000000001E-2</v>
      </c>
      <c r="AI2811" s="4">
        <f t="shared" si="175"/>
        <v>54.21575</v>
      </c>
      <c r="AK2811" s="10">
        <f>V2811*(0.0071*(45^3.1516))+W2811*(0.0071*(55^3.1516))</f>
        <v>2168.6296983252914</v>
      </c>
    </row>
    <row r="2812" spans="1:41" ht="12.75" customHeight="1">
      <c r="A2812" s="12">
        <v>213</v>
      </c>
      <c r="B2812" s="12">
        <v>11</v>
      </c>
      <c r="C2812" s="12">
        <v>2</v>
      </c>
      <c r="D2812" s="5">
        <v>39505</v>
      </c>
      <c r="E2812" s="6" t="s">
        <v>73</v>
      </c>
      <c r="F2812" s="12" t="s">
        <v>74</v>
      </c>
      <c r="G2812" s="4" t="s">
        <v>74</v>
      </c>
      <c r="H2812" s="12" t="s">
        <v>155</v>
      </c>
      <c r="I2812" s="12" t="s">
        <v>93</v>
      </c>
      <c r="J2812" s="12" t="s">
        <v>110</v>
      </c>
      <c r="K2812" s="12">
        <v>8</v>
      </c>
      <c r="L2812" s="4" t="str">
        <f t="shared" si="172"/>
        <v>5-10</v>
      </c>
      <c r="M2812" s="12" t="s">
        <v>94</v>
      </c>
      <c r="N2812" s="12">
        <v>15</v>
      </c>
      <c r="O2812" s="12" t="s">
        <v>96</v>
      </c>
      <c r="P2812" s="6" t="s">
        <v>84</v>
      </c>
      <c r="R2812" s="7">
        <v>3</v>
      </c>
      <c r="AE2812" s="4">
        <f t="shared" si="173"/>
        <v>7.5</v>
      </c>
      <c r="AF2812" s="8">
        <f t="shared" si="174"/>
        <v>3</v>
      </c>
      <c r="AG2812" s="8">
        <v>22.54</v>
      </c>
      <c r="AH2812" s="4">
        <f t="shared" si="175"/>
        <v>7.4999999999999997E-2</v>
      </c>
      <c r="AI2812" s="4">
        <f t="shared" si="175"/>
        <v>0.5635</v>
      </c>
      <c r="AK2812" s="10">
        <f>Q2812*(0.0193*(2.5^2.96))+R2812*(0.0193*(7.5^2.96))+S2812*(0.0193*(15^2.96))</f>
        <v>22.535121469820798</v>
      </c>
    </row>
    <row r="2813" spans="1:41" ht="12.75" customHeight="1">
      <c r="A2813" s="12">
        <v>213</v>
      </c>
      <c r="B2813" s="12">
        <v>11</v>
      </c>
      <c r="C2813" s="12">
        <v>2</v>
      </c>
      <c r="D2813" s="5">
        <v>39505</v>
      </c>
      <c r="E2813" s="6" t="s">
        <v>73</v>
      </c>
      <c r="F2813" s="12" t="s">
        <v>74</v>
      </c>
      <c r="G2813" s="4" t="s">
        <v>74</v>
      </c>
      <c r="H2813" s="12" t="s">
        <v>155</v>
      </c>
      <c r="I2813" s="12" t="s">
        <v>93</v>
      </c>
      <c r="J2813" s="12" t="s">
        <v>110</v>
      </c>
      <c r="K2813" s="12">
        <v>8</v>
      </c>
      <c r="L2813" s="4" t="str">
        <f t="shared" si="172"/>
        <v>5-10</v>
      </c>
      <c r="M2813" s="12" t="s">
        <v>94</v>
      </c>
      <c r="N2813" s="12">
        <v>16</v>
      </c>
      <c r="O2813" s="12" t="s">
        <v>109</v>
      </c>
      <c r="P2813" s="6" t="s">
        <v>63</v>
      </c>
      <c r="R2813" s="7">
        <v>2</v>
      </c>
      <c r="AE2813" s="4">
        <f t="shared" si="173"/>
        <v>7.5</v>
      </c>
      <c r="AF2813" s="8">
        <f t="shared" si="174"/>
        <v>2</v>
      </c>
      <c r="AG2813" s="8">
        <v>10.6</v>
      </c>
      <c r="AH2813" s="4">
        <f t="shared" si="175"/>
        <v>0.05</v>
      </c>
      <c r="AI2813" s="4">
        <f t="shared" si="175"/>
        <v>0.26500000000000001</v>
      </c>
      <c r="AK2813" s="10">
        <f>R2813*(0.0084*(7.5^3.2))+S2813*(0.0084*(15^3.2))+T2813*(0.0084*(25^3.2))</f>
        <v>10.604869401774058</v>
      </c>
    </row>
    <row r="2814" spans="1:41" s="9" customFormat="1" ht="12.75" customHeight="1">
      <c r="A2814" s="12">
        <v>213</v>
      </c>
      <c r="B2814" s="12">
        <v>11</v>
      </c>
      <c r="C2814" s="12">
        <v>2</v>
      </c>
      <c r="D2814" s="5">
        <v>39505</v>
      </c>
      <c r="E2814" s="6" t="s">
        <v>73</v>
      </c>
      <c r="F2814" s="12" t="s">
        <v>74</v>
      </c>
      <c r="G2814" s="4" t="s">
        <v>74</v>
      </c>
      <c r="H2814" s="12" t="s">
        <v>155</v>
      </c>
      <c r="I2814" s="12" t="s">
        <v>93</v>
      </c>
      <c r="J2814" s="12" t="s">
        <v>110</v>
      </c>
      <c r="K2814" s="12">
        <v>8</v>
      </c>
      <c r="L2814" s="4" t="str">
        <f t="shared" si="172"/>
        <v>5-10</v>
      </c>
      <c r="M2814" s="12" t="s">
        <v>94</v>
      </c>
      <c r="N2814" s="12">
        <v>17</v>
      </c>
      <c r="O2814" s="12" t="s">
        <v>71</v>
      </c>
      <c r="P2814" s="6" t="s">
        <v>46</v>
      </c>
      <c r="Q2814" s="7">
        <v>7</v>
      </c>
      <c r="R2814" s="7"/>
      <c r="S2814" s="7"/>
      <c r="T2814" s="7"/>
      <c r="U2814" s="7"/>
      <c r="V2814" s="7"/>
      <c r="W2814" s="7"/>
      <c r="X2814" s="7"/>
      <c r="Y2814" s="7"/>
      <c r="Z2814" s="7"/>
      <c r="AA2814" s="7"/>
      <c r="AB2814" s="7"/>
      <c r="AC2814" s="7"/>
      <c r="AD2814" s="7"/>
      <c r="AE2814" s="4">
        <f t="shared" si="173"/>
        <v>2.5</v>
      </c>
      <c r="AF2814" s="8">
        <f t="shared" si="174"/>
        <v>7</v>
      </c>
      <c r="AG2814" s="8">
        <v>0.97</v>
      </c>
      <c r="AH2814" s="4">
        <f t="shared" si="175"/>
        <v>0.17499999999999999</v>
      </c>
      <c r="AI2814" s="4">
        <f t="shared" si="175"/>
        <v>2.4250000000000001E-2</v>
      </c>
      <c r="AJ2814" s="4"/>
      <c r="AK2814" s="10">
        <f>Q2814*(0.0089*(2.5^3))+R2814*(0.0089*(7.5^3))</f>
        <v>0.97343750000000007</v>
      </c>
      <c r="AL2814" s="4"/>
      <c r="AM2814" s="4"/>
      <c r="AN2814" s="4"/>
      <c r="AO2814" s="4"/>
    </row>
    <row r="2815" spans="1:41" ht="12.75" customHeight="1">
      <c r="A2815" s="12">
        <v>213</v>
      </c>
      <c r="B2815" s="12">
        <v>11</v>
      </c>
      <c r="C2815" s="12">
        <v>2</v>
      </c>
      <c r="D2815" s="5">
        <v>39505</v>
      </c>
      <c r="E2815" s="6" t="s">
        <v>73</v>
      </c>
      <c r="F2815" s="12" t="s">
        <v>74</v>
      </c>
      <c r="G2815" s="4" t="s">
        <v>74</v>
      </c>
      <c r="H2815" s="12" t="s">
        <v>155</v>
      </c>
      <c r="I2815" s="12" t="s">
        <v>93</v>
      </c>
      <c r="J2815" s="12" t="s">
        <v>110</v>
      </c>
      <c r="K2815" s="12">
        <v>8</v>
      </c>
      <c r="L2815" s="4" t="str">
        <f t="shared" si="172"/>
        <v>5-10</v>
      </c>
      <c r="M2815" s="12" t="s">
        <v>94</v>
      </c>
      <c r="N2815" s="12">
        <v>18</v>
      </c>
      <c r="O2815" s="12" t="s">
        <v>55</v>
      </c>
      <c r="P2815" s="6" t="s">
        <v>56</v>
      </c>
      <c r="Q2815" s="7">
        <v>1</v>
      </c>
      <c r="AE2815" s="4">
        <f t="shared" si="173"/>
        <v>2.5</v>
      </c>
      <c r="AF2815" s="8">
        <f t="shared" si="174"/>
        <v>1</v>
      </c>
      <c r="AG2815" s="8">
        <v>0.17</v>
      </c>
      <c r="AH2815" s="4">
        <f t="shared" si="175"/>
        <v>2.5000000000000001E-2</v>
      </c>
      <c r="AI2815" s="4">
        <f t="shared" si="175"/>
        <v>4.2500000000000003E-3</v>
      </c>
      <c r="AK2815" s="10">
        <f>Q2815*(0.0109*(2.5^3.0249))+R2815*(0.0109*(7.5^3.0249))</f>
        <v>0.17424295598865394</v>
      </c>
    </row>
    <row r="2816" spans="1:41" s="9" customFormat="1" ht="12.75" customHeight="1">
      <c r="A2816" s="12">
        <v>214</v>
      </c>
      <c r="B2816" s="12">
        <v>12</v>
      </c>
      <c r="C2816" s="12">
        <v>1</v>
      </c>
      <c r="D2816" s="5">
        <v>39517</v>
      </c>
      <c r="E2816" s="6" t="s">
        <v>37</v>
      </c>
      <c r="F2816" s="12" t="s">
        <v>38</v>
      </c>
      <c r="G2816" s="4" t="s">
        <v>38</v>
      </c>
      <c r="H2816" s="12" t="s">
        <v>39</v>
      </c>
      <c r="I2816" s="12" t="s">
        <v>67</v>
      </c>
      <c r="J2816" s="12" t="s">
        <v>41</v>
      </c>
      <c r="K2816" s="12">
        <v>27</v>
      </c>
      <c r="L2816" s="4" t="str">
        <f t="shared" si="172"/>
        <v>25-30</v>
      </c>
      <c r="M2816" s="12" t="s">
        <v>42</v>
      </c>
      <c r="N2816" s="12">
        <v>1</v>
      </c>
      <c r="O2816" s="4" t="s">
        <v>52</v>
      </c>
      <c r="P2816" s="6" t="s">
        <v>46</v>
      </c>
      <c r="Q2816" s="7"/>
      <c r="R2816" s="7"/>
      <c r="S2816" s="24">
        <f>50+200+2000</f>
        <v>2250</v>
      </c>
      <c r="T2816" s="7"/>
      <c r="U2816" s="7"/>
      <c r="V2816" s="7"/>
      <c r="W2816" s="7"/>
      <c r="X2816" s="7"/>
      <c r="Y2816" s="7"/>
      <c r="Z2816" s="7"/>
      <c r="AA2816" s="7"/>
      <c r="AB2816" s="7"/>
      <c r="AC2816" s="7"/>
      <c r="AD2816" s="7"/>
      <c r="AE2816" s="4">
        <f t="shared" si="173"/>
        <v>15</v>
      </c>
      <c r="AF2816" s="8">
        <f t="shared" si="174"/>
        <v>2250</v>
      </c>
      <c r="AG2816" s="8">
        <v>56253.88</v>
      </c>
      <c r="AH2816" s="4">
        <f t="shared" si="175"/>
        <v>56.25</v>
      </c>
      <c r="AI2816" s="4">
        <f t="shared" si="175"/>
        <v>1406.347</v>
      </c>
      <c r="AJ2816" s="4"/>
      <c r="AK2816" s="10">
        <f>Q2816*(0.01*(((2.5-1.82)/1.15)^3.208))+R2816*(0.01*(((7.5-1.82)/1.15)^3.208))+S2816*(0.01*(((15-1.82)/1.15)^3.208))+T2816*(0.01*(((25-1.82)/1.15)^3.208))</f>
        <v>56253.879993014903</v>
      </c>
    </row>
    <row r="2817" spans="1:37" ht="12.75" customHeight="1">
      <c r="A2817" s="12">
        <v>214</v>
      </c>
      <c r="B2817" s="12">
        <v>12</v>
      </c>
      <c r="C2817" s="12">
        <v>1</v>
      </c>
      <c r="D2817" s="5">
        <v>39517</v>
      </c>
      <c r="E2817" s="6" t="s">
        <v>37</v>
      </c>
      <c r="F2817" s="12" t="s">
        <v>38</v>
      </c>
      <c r="G2817" s="4" t="s">
        <v>38</v>
      </c>
      <c r="H2817" s="12" t="s">
        <v>39</v>
      </c>
      <c r="I2817" s="12" t="s">
        <v>67</v>
      </c>
      <c r="J2817" s="12" t="s">
        <v>41</v>
      </c>
      <c r="K2817" s="12">
        <v>27</v>
      </c>
      <c r="L2817" s="4" t="str">
        <f t="shared" si="172"/>
        <v>25-30</v>
      </c>
      <c r="M2817" s="12" t="s">
        <v>42</v>
      </c>
      <c r="N2817" s="12">
        <v>2</v>
      </c>
      <c r="O2817" s="12" t="s">
        <v>49</v>
      </c>
      <c r="P2817" s="6" t="s">
        <v>46</v>
      </c>
      <c r="R2817" s="7">
        <v>3</v>
      </c>
      <c r="AE2817" s="4">
        <f t="shared" si="173"/>
        <v>7.5</v>
      </c>
      <c r="AF2817" s="8">
        <f t="shared" si="174"/>
        <v>3</v>
      </c>
      <c r="AG2817" s="8">
        <v>18.260000000000002</v>
      </c>
      <c r="AH2817" s="4">
        <f t="shared" si="175"/>
        <v>7.4999999999999997E-2</v>
      </c>
      <c r="AI2817" s="4">
        <f t="shared" si="175"/>
        <v>0.45650000000000002</v>
      </c>
      <c r="AK2817" s="10">
        <f>Q2817*(0.007*(2.5^3.39))+R2817*(0.0126*(7.5^3.0673))+S2817*(0.0126*(15^3.0673))+T2817*(0.0126*(25^3.0673))+U2817*(0.0126*(35^3.0673))</f>
        <v>18.262793690314659</v>
      </c>
    </row>
    <row r="2818" spans="1:37" ht="12.75" customHeight="1">
      <c r="A2818" s="12">
        <v>214</v>
      </c>
      <c r="B2818" s="12">
        <v>12</v>
      </c>
      <c r="C2818" s="12">
        <v>1</v>
      </c>
      <c r="D2818" s="5">
        <v>39517</v>
      </c>
      <c r="E2818" s="6" t="s">
        <v>37</v>
      </c>
      <c r="F2818" s="12" t="s">
        <v>38</v>
      </c>
      <c r="G2818" s="4" t="s">
        <v>38</v>
      </c>
      <c r="H2818" s="12" t="s">
        <v>39</v>
      </c>
      <c r="I2818" s="12" t="s">
        <v>67</v>
      </c>
      <c r="J2818" s="12" t="s">
        <v>41</v>
      </c>
      <c r="K2818" s="12">
        <v>27</v>
      </c>
      <c r="L2818" s="4" t="str">
        <f t="shared" ref="L2818:L2881" si="176">IF(K2818&lt;=5,"0-5",IF(K2818&lt;=10,"5-10",IF(K2818&lt;=15,"10-15",IF(K2818&lt;=20,"15-20",IF(K2818&lt;=25,"20-25",IF(K2818&lt;=30,"25-30",IF(K2818&lt;=35,"30-35","35-40")))))))</f>
        <v>25-30</v>
      </c>
      <c r="M2818" s="12" t="s">
        <v>42</v>
      </c>
      <c r="N2818" s="12">
        <v>3</v>
      </c>
      <c r="O2818" s="12" t="s">
        <v>127</v>
      </c>
      <c r="P2818" s="12" t="s">
        <v>46</v>
      </c>
      <c r="T2818" s="7">
        <v>1</v>
      </c>
      <c r="AE2818" s="4">
        <f t="shared" ref="AE2818:AE2881" si="177">ROUND(((Q2818*2.5)+(R2818*7.5)+(S2818*15)+(T2818*25)+(U2818*35)+(V2818*45)+(W2818*55)+(X2818*65)+(Y2818*75)+(Z2818*85)+(AA2818*95)+(AB2818*105)+(AC2818*115)+(AD2818*195))/(SUM(Q2818:AD2818)),1)</f>
        <v>25</v>
      </c>
      <c r="AF2818" s="8">
        <f t="shared" ref="AF2818:AF2881" si="178">SUM(Q2818:AD2818)</f>
        <v>1</v>
      </c>
      <c r="AG2818" s="8">
        <v>313.25</v>
      </c>
      <c r="AH2818" s="4">
        <f t="shared" ref="AH2818:AI2881" si="179">AF2818/40</f>
        <v>2.5000000000000001E-2</v>
      </c>
      <c r="AI2818" s="4">
        <f t="shared" si="179"/>
        <v>7.8312499999999998</v>
      </c>
      <c r="AK2818" s="10">
        <f>Q2818*(0.0201*(2.5^2.9992))+R2818*(0.0201*(7.5^2.9992))+S2818*(0.0201*(15^2.9992))+T2818*(0.0201*(25^2.9992))+U2818*(0.0201*(35^2.9992))</f>
        <v>313.25479785250087</v>
      </c>
    </row>
    <row r="2819" spans="1:37" ht="12.75" customHeight="1">
      <c r="A2819" s="12">
        <v>214</v>
      </c>
      <c r="B2819" s="12">
        <v>12</v>
      </c>
      <c r="C2819" s="12">
        <v>1</v>
      </c>
      <c r="D2819" s="5">
        <v>39517</v>
      </c>
      <c r="E2819" s="6" t="s">
        <v>37</v>
      </c>
      <c r="F2819" s="12" t="s">
        <v>38</v>
      </c>
      <c r="G2819" s="4" t="s">
        <v>38</v>
      </c>
      <c r="H2819" s="12" t="s">
        <v>39</v>
      </c>
      <c r="I2819" s="12" t="s">
        <v>67</v>
      </c>
      <c r="J2819" s="12" t="s">
        <v>41</v>
      </c>
      <c r="K2819" s="12">
        <v>27</v>
      </c>
      <c r="L2819" s="4" t="str">
        <f t="shared" si="176"/>
        <v>25-30</v>
      </c>
      <c r="M2819" s="12" t="s">
        <v>42</v>
      </c>
      <c r="N2819" s="12">
        <v>4</v>
      </c>
      <c r="O2819" s="12" t="s">
        <v>59</v>
      </c>
      <c r="P2819" s="6" t="s">
        <v>46</v>
      </c>
      <c r="R2819" s="7">
        <v>1</v>
      </c>
      <c r="AE2819" s="4">
        <f t="shared" si="177"/>
        <v>7.5</v>
      </c>
      <c r="AF2819" s="8">
        <f t="shared" si="178"/>
        <v>1</v>
      </c>
      <c r="AG2819" s="8">
        <v>4.5199999999999996</v>
      </c>
      <c r="AH2819" s="4">
        <f t="shared" si="179"/>
        <v>2.5000000000000001E-2</v>
      </c>
      <c r="AI2819" s="4">
        <f t="shared" si="179"/>
        <v>0.11299999999999999</v>
      </c>
      <c r="AJ2819" s="9"/>
      <c r="AK2819" s="10">
        <f>Q2819*(0.0093*(2.5^3.07))+R2819*(0.0093*(7.5^3.07))+S2819*(0.0093*(15^3.07))+T2819*(0.0126*(25^3.0673))</f>
        <v>4.5177378560589574</v>
      </c>
    </row>
    <row r="2820" spans="1:37" ht="12.75" customHeight="1">
      <c r="A2820" s="12">
        <v>214</v>
      </c>
      <c r="B2820" s="12">
        <v>12</v>
      </c>
      <c r="C2820" s="12">
        <v>1</v>
      </c>
      <c r="D2820" s="5">
        <v>39517</v>
      </c>
      <c r="E2820" s="6" t="s">
        <v>37</v>
      </c>
      <c r="F2820" s="12" t="s">
        <v>38</v>
      </c>
      <c r="G2820" s="4" t="s">
        <v>38</v>
      </c>
      <c r="H2820" s="12" t="s">
        <v>39</v>
      </c>
      <c r="I2820" s="12" t="s">
        <v>67</v>
      </c>
      <c r="J2820" s="12" t="s">
        <v>41</v>
      </c>
      <c r="K2820" s="12">
        <v>27</v>
      </c>
      <c r="L2820" s="4" t="str">
        <f t="shared" si="176"/>
        <v>25-30</v>
      </c>
      <c r="M2820" s="12" t="s">
        <v>42</v>
      </c>
      <c r="N2820" s="12">
        <v>5</v>
      </c>
      <c r="O2820" s="12" t="s">
        <v>47</v>
      </c>
      <c r="P2820" s="12" t="s">
        <v>48</v>
      </c>
      <c r="Q2820" s="7">
        <v>1</v>
      </c>
      <c r="R2820" s="7">
        <v>4</v>
      </c>
      <c r="AE2820" s="4">
        <f t="shared" si="177"/>
        <v>6.5</v>
      </c>
      <c r="AF2820" s="8">
        <f t="shared" si="178"/>
        <v>5</v>
      </c>
      <c r="AG2820" s="8">
        <v>49.79</v>
      </c>
      <c r="AH2820" s="4">
        <f t="shared" si="179"/>
        <v>0.125</v>
      </c>
      <c r="AI2820" s="4">
        <f t="shared" si="179"/>
        <v>1.24475</v>
      </c>
      <c r="AK2820" s="10">
        <f>Q2820*(0.0251*(2.5^3.076))+R2820*(0.0251*(7.5^3.076))+S2820*(0.0251*(15^3.076))</f>
        <v>49.785815113063443</v>
      </c>
    </row>
    <row r="2821" spans="1:37" ht="12.75" customHeight="1">
      <c r="A2821" s="12">
        <v>214</v>
      </c>
      <c r="B2821" s="12">
        <v>12</v>
      </c>
      <c r="C2821" s="12">
        <v>1</v>
      </c>
      <c r="D2821" s="5">
        <v>39517</v>
      </c>
      <c r="E2821" s="6" t="s">
        <v>37</v>
      </c>
      <c r="F2821" s="12" t="s">
        <v>38</v>
      </c>
      <c r="G2821" s="4" t="s">
        <v>38</v>
      </c>
      <c r="H2821" s="12" t="s">
        <v>39</v>
      </c>
      <c r="I2821" s="12" t="s">
        <v>67</v>
      </c>
      <c r="J2821" s="12" t="s">
        <v>41</v>
      </c>
      <c r="K2821" s="12">
        <v>27</v>
      </c>
      <c r="L2821" s="4" t="str">
        <f t="shared" si="176"/>
        <v>25-30</v>
      </c>
      <c r="M2821" s="12" t="s">
        <v>42</v>
      </c>
      <c r="N2821" s="12">
        <v>6</v>
      </c>
      <c r="O2821" s="12" t="s">
        <v>80</v>
      </c>
      <c r="P2821" s="12" t="s">
        <v>81</v>
      </c>
      <c r="S2821" s="7">
        <v>1</v>
      </c>
      <c r="AE2821" s="4">
        <f t="shared" si="177"/>
        <v>15</v>
      </c>
      <c r="AF2821" s="8">
        <f t="shared" si="178"/>
        <v>1</v>
      </c>
      <c r="AG2821" s="8">
        <v>61.09</v>
      </c>
      <c r="AH2821" s="4">
        <f t="shared" si="179"/>
        <v>2.5000000000000001E-2</v>
      </c>
      <c r="AI2821" s="4">
        <f t="shared" si="179"/>
        <v>1.52725</v>
      </c>
      <c r="AK2821" s="10">
        <f>Q2821*(0.0202*(2.5^2.9595))+R2821*(0.0202*(7.5^2.9595))+S2821*(0.0202*(15^2.9595))+T2821*(0.0202*(25^2.9595))</f>
        <v>61.093281166361997</v>
      </c>
    </row>
    <row r="2822" spans="1:37" ht="12.75" customHeight="1">
      <c r="A2822" s="12">
        <v>214</v>
      </c>
      <c r="B2822" s="12">
        <v>12</v>
      </c>
      <c r="C2822" s="12">
        <v>1</v>
      </c>
      <c r="D2822" s="5">
        <v>39517</v>
      </c>
      <c r="E2822" s="6" t="s">
        <v>37</v>
      </c>
      <c r="F2822" s="12" t="s">
        <v>38</v>
      </c>
      <c r="G2822" s="4" t="s">
        <v>38</v>
      </c>
      <c r="H2822" s="12" t="s">
        <v>39</v>
      </c>
      <c r="I2822" s="12" t="s">
        <v>67</v>
      </c>
      <c r="J2822" s="12" t="s">
        <v>41</v>
      </c>
      <c r="K2822" s="12">
        <v>27</v>
      </c>
      <c r="L2822" s="4" t="str">
        <f t="shared" si="176"/>
        <v>25-30</v>
      </c>
      <c r="M2822" s="12" t="s">
        <v>42</v>
      </c>
      <c r="N2822" s="12">
        <v>7</v>
      </c>
      <c r="O2822" s="12" t="s">
        <v>70</v>
      </c>
      <c r="P2822" s="6" t="s">
        <v>54</v>
      </c>
      <c r="R2822" s="15">
        <v>1</v>
      </c>
      <c r="AE2822" s="4">
        <f t="shared" si="177"/>
        <v>7.5</v>
      </c>
      <c r="AF2822" s="8">
        <f t="shared" si="178"/>
        <v>1</v>
      </c>
      <c r="AG2822" s="8">
        <v>7.19</v>
      </c>
      <c r="AH2822" s="4">
        <f t="shared" si="179"/>
        <v>2.5000000000000001E-2</v>
      </c>
      <c r="AI2822" s="4">
        <f t="shared" si="179"/>
        <v>0.17975000000000002</v>
      </c>
      <c r="AK2822" s="10">
        <f>Q2822*(0.0162*(2.5^3.0252))+R2822*(0.0162*(7.5^3.0252))</f>
        <v>7.1903552614113293</v>
      </c>
    </row>
    <row r="2823" spans="1:37" s="9" customFormat="1" ht="12.75" customHeight="1">
      <c r="A2823" s="12">
        <v>214</v>
      </c>
      <c r="B2823" s="12">
        <v>12</v>
      </c>
      <c r="C2823" s="12">
        <v>1</v>
      </c>
      <c r="D2823" s="5">
        <v>39517</v>
      </c>
      <c r="E2823" s="6" t="s">
        <v>37</v>
      </c>
      <c r="F2823" s="12" t="s">
        <v>38</v>
      </c>
      <c r="G2823" s="4" t="s">
        <v>38</v>
      </c>
      <c r="H2823" s="12" t="s">
        <v>39</v>
      </c>
      <c r="I2823" s="12" t="s">
        <v>67</v>
      </c>
      <c r="J2823" s="12" t="s">
        <v>41</v>
      </c>
      <c r="K2823" s="12">
        <v>27</v>
      </c>
      <c r="L2823" s="4" t="str">
        <f t="shared" si="176"/>
        <v>25-30</v>
      </c>
      <c r="M2823" s="12" t="s">
        <v>42</v>
      </c>
      <c r="N2823" s="12">
        <v>8</v>
      </c>
      <c r="O2823" s="12" t="s">
        <v>78</v>
      </c>
      <c r="P2823" s="12" t="s">
        <v>44</v>
      </c>
      <c r="Q2823" s="7"/>
      <c r="R2823" s="7"/>
      <c r="S2823" s="7"/>
      <c r="T2823" s="7"/>
      <c r="U2823" s="7">
        <v>7</v>
      </c>
      <c r="V2823" s="7"/>
      <c r="W2823" s="7"/>
      <c r="X2823" s="7"/>
      <c r="Y2823" s="7"/>
      <c r="Z2823" s="7"/>
      <c r="AA2823" s="7"/>
      <c r="AB2823" s="7"/>
      <c r="AC2823" s="7"/>
      <c r="AD2823" s="7"/>
      <c r="AE2823" s="4">
        <f t="shared" si="177"/>
        <v>35</v>
      </c>
      <c r="AF2823" s="8">
        <f t="shared" si="178"/>
        <v>7</v>
      </c>
      <c r="AG2823" s="8">
        <v>3498.94</v>
      </c>
      <c r="AH2823" s="4">
        <f t="shared" si="179"/>
        <v>0.17499999999999999</v>
      </c>
      <c r="AI2823" s="4">
        <f t="shared" si="179"/>
        <v>87.473500000000001</v>
      </c>
      <c r="AJ2823" s="4"/>
      <c r="AK2823" s="10">
        <f>T2823*(0.0524*((25/1.16064)^2.69))+U2823*(0.0524*((35/1.16064)^2.69))</f>
        <v>3498.9360108963888</v>
      </c>
    </row>
    <row r="2824" spans="1:37" ht="12.75" customHeight="1">
      <c r="A2824" s="12">
        <v>214</v>
      </c>
      <c r="B2824" s="12">
        <v>12</v>
      </c>
      <c r="C2824" s="12">
        <v>1</v>
      </c>
      <c r="D2824" s="5">
        <v>39517</v>
      </c>
      <c r="E2824" s="6" t="s">
        <v>37</v>
      </c>
      <c r="F2824" s="12" t="s">
        <v>38</v>
      </c>
      <c r="G2824" s="4" t="s">
        <v>38</v>
      </c>
      <c r="H2824" s="12" t="s">
        <v>39</v>
      </c>
      <c r="I2824" s="12" t="s">
        <v>67</v>
      </c>
      <c r="J2824" s="12" t="s">
        <v>41</v>
      </c>
      <c r="K2824" s="12">
        <v>27</v>
      </c>
      <c r="L2824" s="4" t="str">
        <f t="shared" si="176"/>
        <v>25-30</v>
      </c>
      <c r="M2824" s="12" t="s">
        <v>42</v>
      </c>
      <c r="N2824" s="12">
        <v>9</v>
      </c>
      <c r="O2824" s="12" t="s">
        <v>68</v>
      </c>
      <c r="P2824" s="6" t="s">
        <v>46</v>
      </c>
      <c r="T2824" s="7">
        <v>1</v>
      </c>
      <c r="AE2824" s="4">
        <f t="shared" si="177"/>
        <v>25</v>
      </c>
      <c r="AF2824" s="8">
        <f t="shared" si="178"/>
        <v>1</v>
      </c>
      <c r="AG2824" s="8">
        <v>157.65</v>
      </c>
      <c r="AH2824" s="4">
        <f t="shared" si="179"/>
        <v>2.5000000000000001E-2</v>
      </c>
      <c r="AI2824" s="4">
        <f t="shared" si="179"/>
        <v>3.9412500000000001</v>
      </c>
      <c r="AK2824" s="10">
        <f>Q2824*(0.0208*((2.5/1.21)^3))+R2824*(0.0208*((7.5/1.21)^3))+S2824*(0.0208*((15/1.21)^3))+T2824*(0.0079*(25^3.076))+U2824*(0.0079*(35^3.076))</f>
        <v>157.64875958225977</v>
      </c>
    </row>
    <row r="2825" spans="1:37" ht="12.75" customHeight="1">
      <c r="A2825" s="12">
        <v>214</v>
      </c>
      <c r="B2825" s="12">
        <v>12</v>
      </c>
      <c r="C2825" s="12">
        <v>1</v>
      </c>
      <c r="D2825" s="5">
        <v>39517</v>
      </c>
      <c r="E2825" s="6" t="s">
        <v>37</v>
      </c>
      <c r="F2825" s="12" t="s">
        <v>38</v>
      </c>
      <c r="G2825" s="4" t="s">
        <v>38</v>
      </c>
      <c r="H2825" s="12" t="s">
        <v>39</v>
      </c>
      <c r="I2825" s="12" t="s">
        <v>67</v>
      </c>
      <c r="J2825" s="12" t="s">
        <v>41</v>
      </c>
      <c r="K2825" s="12">
        <v>27</v>
      </c>
      <c r="L2825" s="4" t="str">
        <f t="shared" si="176"/>
        <v>25-30</v>
      </c>
      <c r="M2825" s="12" t="s">
        <v>42</v>
      </c>
      <c r="N2825" s="12">
        <v>10</v>
      </c>
      <c r="O2825" s="12" t="s">
        <v>144</v>
      </c>
      <c r="P2825" s="6" t="s">
        <v>56</v>
      </c>
      <c r="U2825" s="7">
        <v>1</v>
      </c>
      <c r="AE2825" s="4">
        <f t="shared" si="177"/>
        <v>35</v>
      </c>
      <c r="AF2825" s="8">
        <f t="shared" si="178"/>
        <v>1</v>
      </c>
      <c r="AG2825" s="8">
        <v>1320.12</v>
      </c>
      <c r="AH2825" s="4">
        <f t="shared" si="179"/>
        <v>2.5000000000000001E-2</v>
      </c>
      <c r="AI2825" s="4">
        <f t="shared" si="179"/>
        <v>33.003</v>
      </c>
      <c r="AK2825" s="10">
        <f>T2825*(0.0345*(25^2.968))+U2825*(0.0345*(35^2.968))+V2825*(0.0345*(45^2.968))</f>
        <v>1320.1189056426388</v>
      </c>
    </row>
    <row r="2826" spans="1:37" ht="12.75" customHeight="1">
      <c r="A2826" s="12">
        <v>214</v>
      </c>
      <c r="B2826" s="12">
        <v>12</v>
      </c>
      <c r="C2826" s="12">
        <v>1</v>
      </c>
      <c r="D2826" s="5">
        <v>39517</v>
      </c>
      <c r="E2826" s="6" t="s">
        <v>37</v>
      </c>
      <c r="F2826" s="12" t="s">
        <v>38</v>
      </c>
      <c r="G2826" s="4" t="s">
        <v>38</v>
      </c>
      <c r="H2826" s="12" t="s">
        <v>39</v>
      </c>
      <c r="I2826" s="12" t="s">
        <v>67</v>
      </c>
      <c r="J2826" s="12" t="s">
        <v>41</v>
      </c>
      <c r="K2826" s="12">
        <v>27</v>
      </c>
      <c r="L2826" s="4" t="str">
        <f t="shared" si="176"/>
        <v>25-30</v>
      </c>
      <c r="M2826" s="12" t="s">
        <v>42</v>
      </c>
      <c r="N2826" s="12">
        <v>11</v>
      </c>
      <c r="O2826" s="12" t="s">
        <v>58</v>
      </c>
      <c r="P2826" s="12" t="s">
        <v>46</v>
      </c>
      <c r="T2826" s="7">
        <v>1</v>
      </c>
      <c r="AE2826" s="4">
        <f t="shared" si="177"/>
        <v>25</v>
      </c>
      <c r="AF2826" s="8">
        <f t="shared" si="178"/>
        <v>1</v>
      </c>
      <c r="AG2826" s="8">
        <v>211.39</v>
      </c>
      <c r="AH2826" s="4">
        <f t="shared" si="179"/>
        <v>2.5000000000000001E-2</v>
      </c>
      <c r="AI2826" s="4">
        <f t="shared" si="179"/>
        <v>5.2847499999999998</v>
      </c>
      <c r="AK2826" s="10">
        <f>Q2826*(0.0145*((2.5/1.08175)^3.053))+R2826*(0.0145*((7.5/1.08175)^3.053))+S2826*(0.0145*((15/1.08175)^3.053))+T2826*(0.0145*((25/1.08175)^3.053))+U2826*(0.0145*((35/1.08175)^3.053))+V2826*(0.0145*((45/1.08175)^3.053))+W2826*(0.0145*((55/1.08175)^3.053))</f>
        <v>211.39242031612073</v>
      </c>
    </row>
    <row r="2827" spans="1:37" ht="12.75" customHeight="1">
      <c r="A2827" s="12">
        <v>214</v>
      </c>
      <c r="B2827" s="12">
        <v>12</v>
      </c>
      <c r="C2827" s="12">
        <v>1</v>
      </c>
      <c r="D2827" s="5">
        <v>39517</v>
      </c>
      <c r="E2827" s="6" t="s">
        <v>37</v>
      </c>
      <c r="F2827" s="12" t="s">
        <v>38</v>
      </c>
      <c r="G2827" s="4" t="s">
        <v>38</v>
      </c>
      <c r="H2827" s="12" t="s">
        <v>39</v>
      </c>
      <c r="I2827" s="12" t="s">
        <v>67</v>
      </c>
      <c r="J2827" s="12" t="s">
        <v>41</v>
      </c>
      <c r="K2827" s="12">
        <v>27</v>
      </c>
      <c r="L2827" s="4" t="str">
        <f t="shared" si="176"/>
        <v>25-30</v>
      </c>
      <c r="M2827" s="12" t="s">
        <v>42</v>
      </c>
      <c r="N2827" s="12">
        <v>12</v>
      </c>
      <c r="O2827" s="12" t="s">
        <v>101</v>
      </c>
      <c r="P2827" s="12" t="s">
        <v>46</v>
      </c>
      <c r="R2827" s="7">
        <v>1</v>
      </c>
      <c r="AE2827" s="4">
        <f t="shared" si="177"/>
        <v>7.5</v>
      </c>
      <c r="AF2827" s="8">
        <f t="shared" si="178"/>
        <v>1</v>
      </c>
      <c r="AG2827" s="8">
        <v>6.22</v>
      </c>
      <c r="AH2827" s="4">
        <f t="shared" si="179"/>
        <v>2.5000000000000001E-2</v>
      </c>
      <c r="AI2827" s="4">
        <f t="shared" si="179"/>
        <v>0.1555</v>
      </c>
      <c r="AK2827" s="10">
        <f>Q2827*(0.0148*((2.5/1.11359)^3.167))+R2827*(0.0148*((7.5/1.11359)^3.167))+S2827*(0.0148*((15/1.11359)^3.167))+T2827*(0.0148*((25/1.11359)^3.167))+U2827*(0.0148*((35/1.11359)^3.167))</f>
        <v>6.217297381253819</v>
      </c>
    </row>
    <row r="2828" spans="1:37" s="13" customFormat="1" ht="12.75" customHeight="1">
      <c r="A2828" s="12">
        <v>214</v>
      </c>
      <c r="B2828" s="12">
        <v>12</v>
      </c>
      <c r="C2828" s="12">
        <v>1</v>
      </c>
      <c r="D2828" s="5">
        <v>39517</v>
      </c>
      <c r="E2828" s="6" t="s">
        <v>37</v>
      </c>
      <c r="F2828" s="12" t="s">
        <v>38</v>
      </c>
      <c r="G2828" s="4" t="s">
        <v>38</v>
      </c>
      <c r="H2828" s="12" t="s">
        <v>39</v>
      </c>
      <c r="I2828" s="12" t="s">
        <v>67</v>
      </c>
      <c r="J2828" s="12" t="s">
        <v>41</v>
      </c>
      <c r="K2828" s="12">
        <v>27</v>
      </c>
      <c r="L2828" s="4" t="str">
        <f t="shared" si="176"/>
        <v>25-30</v>
      </c>
      <c r="M2828" s="12" t="s">
        <v>42</v>
      </c>
      <c r="N2828" s="12">
        <v>13</v>
      </c>
      <c r="O2828" s="12" t="s">
        <v>50</v>
      </c>
      <c r="P2828" s="6" t="s">
        <v>46</v>
      </c>
      <c r="Q2828" s="7">
        <v>4</v>
      </c>
      <c r="R2828" s="7">
        <v>2</v>
      </c>
      <c r="S2828" s="7"/>
      <c r="T2828" s="7"/>
      <c r="U2828" s="7"/>
      <c r="V2828" s="7"/>
      <c r="W2828" s="7"/>
      <c r="X2828" s="7"/>
      <c r="Y2828" s="7"/>
      <c r="Z2828" s="7"/>
      <c r="AA2828" s="7"/>
      <c r="AB2828" s="7"/>
      <c r="AC2828" s="7"/>
      <c r="AD2828" s="7"/>
      <c r="AE2828" s="4">
        <f t="shared" si="177"/>
        <v>4.2</v>
      </c>
      <c r="AF2828" s="8">
        <f t="shared" si="178"/>
        <v>6</v>
      </c>
      <c r="AG2828" s="8">
        <v>13.23</v>
      </c>
      <c r="AH2828" s="4">
        <f t="shared" si="179"/>
        <v>0.15</v>
      </c>
      <c r="AI2828" s="4">
        <f t="shared" si="179"/>
        <v>0.33074999999999999</v>
      </c>
      <c r="AJ2828" s="9"/>
      <c r="AK2828" s="10">
        <f>Q2828*(0.0194*(2.5^2.8528))+R2828*(0.0194*(7.5^2.8528))+S2828*(0.0194*(15^2.8528))</f>
        <v>13.227153887224924</v>
      </c>
    </row>
    <row r="2829" spans="1:37" ht="12.75" customHeight="1">
      <c r="A2829" s="12">
        <v>214</v>
      </c>
      <c r="B2829" s="12">
        <v>12</v>
      </c>
      <c r="C2829" s="12">
        <v>1</v>
      </c>
      <c r="D2829" s="5">
        <v>39517</v>
      </c>
      <c r="E2829" s="6" t="s">
        <v>37</v>
      </c>
      <c r="F2829" s="12" t="s">
        <v>38</v>
      </c>
      <c r="G2829" s="4" t="s">
        <v>38</v>
      </c>
      <c r="H2829" s="12" t="s">
        <v>39</v>
      </c>
      <c r="I2829" s="12" t="s">
        <v>67</v>
      </c>
      <c r="J2829" s="12" t="s">
        <v>41</v>
      </c>
      <c r="K2829" s="12">
        <v>27</v>
      </c>
      <c r="L2829" s="4" t="str">
        <f t="shared" si="176"/>
        <v>25-30</v>
      </c>
      <c r="M2829" s="12" t="s">
        <v>42</v>
      </c>
      <c r="N2829" s="12">
        <v>14</v>
      </c>
      <c r="O2829" s="12" t="s">
        <v>55</v>
      </c>
      <c r="P2829" s="6" t="s">
        <v>56</v>
      </c>
      <c r="Q2829" s="7">
        <v>10</v>
      </c>
      <c r="AE2829" s="4">
        <f t="shared" si="177"/>
        <v>2.5</v>
      </c>
      <c r="AF2829" s="8">
        <f t="shared" si="178"/>
        <v>10</v>
      </c>
      <c r="AG2829" s="8">
        <v>1.74</v>
      </c>
      <c r="AH2829" s="4">
        <f t="shared" si="179"/>
        <v>0.25</v>
      </c>
      <c r="AI2829" s="4">
        <f t="shared" si="179"/>
        <v>4.3499999999999997E-2</v>
      </c>
      <c r="AK2829" s="10">
        <f>Q2829*(0.0109*(2.5^3.0249))+R2829*(0.0109*(7.5^3.0249))</f>
        <v>1.7424295598865394</v>
      </c>
    </row>
    <row r="2830" spans="1:37" ht="12.75" customHeight="1">
      <c r="A2830" s="12">
        <v>214</v>
      </c>
      <c r="B2830" s="12">
        <v>12</v>
      </c>
      <c r="C2830" s="12">
        <v>1</v>
      </c>
      <c r="D2830" s="5">
        <v>39517</v>
      </c>
      <c r="E2830" s="6" t="s">
        <v>37</v>
      </c>
      <c r="F2830" s="12" t="s">
        <v>38</v>
      </c>
      <c r="G2830" s="4" t="s">
        <v>38</v>
      </c>
      <c r="H2830" s="12" t="s">
        <v>39</v>
      </c>
      <c r="I2830" s="12" t="s">
        <v>67</v>
      </c>
      <c r="J2830" s="12" t="s">
        <v>41</v>
      </c>
      <c r="K2830" s="12">
        <v>27</v>
      </c>
      <c r="L2830" s="4" t="str">
        <f t="shared" si="176"/>
        <v>25-30</v>
      </c>
      <c r="M2830" s="12" t="s">
        <v>42</v>
      </c>
      <c r="N2830" s="12">
        <v>15</v>
      </c>
      <c r="O2830" s="12" t="s">
        <v>85</v>
      </c>
      <c r="P2830" s="6" t="s">
        <v>46</v>
      </c>
      <c r="Q2830" s="7">
        <v>2</v>
      </c>
      <c r="AE2830" s="4">
        <f t="shared" si="177"/>
        <v>2.5</v>
      </c>
      <c r="AF2830" s="8">
        <f t="shared" si="178"/>
        <v>2</v>
      </c>
      <c r="AG2830" s="8">
        <v>0.28000000000000003</v>
      </c>
      <c r="AH2830" s="4">
        <f t="shared" si="179"/>
        <v>0.05</v>
      </c>
      <c r="AI2830" s="4">
        <f t="shared" si="179"/>
        <v>7.000000000000001E-3</v>
      </c>
      <c r="AK2830" s="10">
        <f>Q2830*(0.0091*(2.5^3))+R2830*(0.0091*(7.5^3))</f>
        <v>0.28437499999999999</v>
      </c>
    </row>
    <row r="2831" spans="1:37" ht="12.75" customHeight="1">
      <c r="A2831" s="12">
        <v>214</v>
      </c>
      <c r="B2831" s="12">
        <v>12</v>
      </c>
      <c r="C2831" s="12">
        <v>1</v>
      </c>
      <c r="D2831" s="5">
        <v>39517</v>
      </c>
      <c r="E2831" s="6" t="s">
        <v>37</v>
      </c>
      <c r="F2831" s="12" t="s">
        <v>38</v>
      </c>
      <c r="G2831" s="4" t="s">
        <v>38</v>
      </c>
      <c r="H2831" s="12" t="s">
        <v>39</v>
      </c>
      <c r="I2831" s="12" t="s">
        <v>67</v>
      </c>
      <c r="J2831" s="12" t="s">
        <v>41</v>
      </c>
      <c r="K2831" s="12">
        <v>27</v>
      </c>
      <c r="L2831" s="4" t="str">
        <f t="shared" si="176"/>
        <v>25-30</v>
      </c>
      <c r="M2831" s="12" t="s">
        <v>42</v>
      </c>
      <c r="N2831" s="12">
        <v>16</v>
      </c>
      <c r="O2831" s="12" t="s">
        <v>66</v>
      </c>
      <c r="P2831" s="12" t="s">
        <v>46</v>
      </c>
      <c r="Q2831" s="15">
        <v>1</v>
      </c>
      <c r="AE2831" s="4">
        <f t="shared" si="177"/>
        <v>2.5</v>
      </c>
      <c r="AF2831" s="8">
        <f t="shared" si="178"/>
        <v>1</v>
      </c>
      <c r="AG2831" s="8">
        <v>0.28000000000000003</v>
      </c>
      <c r="AH2831" s="4">
        <f t="shared" si="179"/>
        <v>2.5000000000000001E-2</v>
      </c>
      <c r="AI2831" s="4">
        <f t="shared" si="179"/>
        <v>7.000000000000001E-3</v>
      </c>
      <c r="AK2831" s="10">
        <f>Q2831*(0.0213*(2.5^2.8235))+R2831*(0.0213*(7.5^2.8235))</f>
        <v>0.28311522044385118</v>
      </c>
    </row>
    <row r="2832" spans="1:37" ht="12.75" customHeight="1">
      <c r="A2832" s="12">
        <v>215</v>
      </c>
      <c r="B2832" s="12">
        <v>12</v>
      </c>
      <c r="C2832" s="12">
        <v>1</v>
      </c>
      <c r="D2832" s="5">
        <v>39517</v>
      </c>
      <c r="E2832" s="6" t="s">
        <v>37</v>
      </c>
      <c r="F2832" s="12" t="s">
        <v>38</v>
      </c>
      <c r="G2832" s="4" t="s">
        <v>38</v>
      </c>
      <c r="H2832" s="12" t="s">
        <v>39</v>
      </c>
      <c r="I2832" s="12" t="s">
        <v>67</v>
      </c>
      <c r="J2832" s="12" t="s">
        <v>41</v>
      </c>
      <c r="K2832" s="12">
        <v>28</v>
      </c>
      <c r="L2832" s="4" t="str">
        <f t="shared" si="176"/>
        <v>25-30</v>
      </c>
      <c r="M2832" s="12" t="s">
        <v>42</v>
      </c>
      <c r="N2832" s="12">
        <v>1</v>
      </c>
      <c r="O2832" s="12" t="s">
        <v>168</v>
      </c>
      <c r="P2832" s="12" t="s">
        <v>54</v>
      </c>
      <c r="U2832" s="7">
        <v>1</v>
      </c>
      <c r="AE2832" s="4">
        <f t="shared" si="177"/>
        <v>35</v>
      </c>
      <c r="AF2832" s="8">
        <f t="shared" si="178"/>
        <v>1</v>
      </c>
      <c r="AG2832" s="8">
        <v>900.44</v>
      </c>
      <c r="AH2832" s="4">
        <f t="shared" si="179"/>
        <v>2.5000000000000001E-2</v>
      </c>
      <c r="AI2832" s="4">
        <f t="shared" si="179"/>
        <v>22.511000000000003</v>
      </c>
      <c r="AK2832" s="10">
        <f>Q2832*(0.0422*((2.5/1.04)^2.835))+U2832*(0.0422*((35/1.04)^2.835))+V2832*(0.0422*((45/1.04)^2.835))</f>
        <v>900.4421987392177</v>
      </c>
    </row>
    <row r="2833" spans="1:37" ht="12.75" customHeight="1">
      <c r="A2833" s="12">
        <v>215</v>
      </c>
      <c r="B2833" s="12">
        <v>12</v>
      </c>
      <c r="C2833" s="12">
        <v>1</v>
      </c>
      <c r="D2833" s="5">
        <v>39517</v>
      </c>
      <c r="E2833" s="6" t="s">
        <v>37</v>
      </c>
      <c r="F2833" s="12" t="s">
        <v>38</v>
      </c>
      <c r="G2833" s="4" t="s">
        <v>38</v>
      </c>
      <c r="H2833" s="12" t="s">
        <v>39</v>
      </c>
      <c r="I2833" s="12" t="s">
        <v>67</v>
      </c>
      <c r="J2833" s="12" t="s">
        <v>41</v>
      </c>
      <c r="K2833" s="12">
        <v>28</v>
      </c>
      <c r="L2833" s="4" t="str">
        <f t="shared" si="176"/>
        <v>25-30</v>
      </c>
      <c r="M2833" s="12" t="s">
        <v>42</v>
      </c>
      <c r="N2833" s="12">
        <v>2</v>
      </c>
      <c r="O2833" s="4" t="s">
        <v>52</v>
      </c>
      <c r="P2833" s="6" t="s">
        <v>46</v>
      </c>
      <c r="R2833" s="7">
        <v>100</v>
      </c>
      <c r="S2833" s="24">
        <f>1+2000</f>
        <v>2001</v>
      </c>
      <c r="AE2833" s="4">
        <f t="shared" si="177"/>
        <v>14.6</v>
      </c>
      <c r="AF2833" s="8">
        <f t="shared" si="178"/>
        <v>2101</v>
      </c>
      <c r="AG2833" s="8">
        <v>50196.42</v>
      </c>
      <c r="AH2833" s="4">
        <f t="shared" si="179"/>
        <v>52.524999999999999</v>
      </c>
      <c r="AI2833" s="4">
        <f t="shared" si="179"/>
        <v>1254.9105</v>
      </c>
      <c r="AK2833" s="10">
        <f>Q2833*(0.01*(((2.5-1.82)/1.15)^3.208))+R2833*(0.01*(((7.5-1.82)/1.15)^3.208))+S2833*(0.01*(((15-1.82)/1.15)^3.208))+T2833*(0.01*(((25-1.82)/1.15)^3.208))</f>
        <v>50196.420246227892</v>
      </c>
    </row>
    <row r="2834" spans="1:37" ht="12.75" customHeight="1">
      <c r="A2834" s="12">
        <v>215</v>
      </c>
      <c r="B2834" s="12">
        <v>12</v>
      </c>
      <c r="C2834" s="12">
        <v>1</v>
      </c>
      <c r="D2834" s="5">
        <v>39517</v>
      </c>
      <c r="E2834" s="6" t="s">
        <v>37</v>
      </c>
      <c r="F2834" s="12" t="s">
        <v>38</v>
      </c>
      <c r="G2834" s="4" t="s">
        <v>38</v>
      </c>
      <c r="H2834" s="12" t="s">
        <v>39</v>
      </c>
      <c r="I2834" s="12" t="s">
        <v>67</v>
      </c>
      <c r="J2834" s="12" t="s">
        <v>41</v>
      </c>
      <c r="K2834" s="12">
        <v>28</v>
      </c>
      <c r="L2834" s="4" t="str">
        <f t="shared" si="176"/>
        <v>25-30</v>
      </c>
      <c r="M2834" s="12" t="s">
        <v>42</v>
      </c>
      <c r="N2834" s="12">
        <v>3</v>
      </c>
      <c r="O2834" s="12" t="s">
        <v>95</v>
      </c>
      <c r="P2834" s="6" t="s">
        <v>56</v>
      </c>
      <c r="T2834" s="7">
        <v>1</v>
      </c>
      <c r="AE2834" s="4">
        <f t="shared" si="177"/>
        <v>25</v>
      </c>
      <c r="AF2834" s="8">
        <f t="shared" si="178"/>
        <v>1</v>
      </c>
      <c r="AG2834" s="8">
        <v>309.64999999999998</v>
      </c>
      <c r="AH2834" s="4">
        <f t="shared" si="179"/>
        <v>2.5000000000000001E-2</v>
      </c>
      <c r="AI2834" s="4">
        <f t="shared" si="179"/>
        <v>7.7412499999999991</v>
      </c>
      <c r="AK2834" s="10">
        <f>S2834*(0.0204*(15^2.991))+T2834*(0.0204*(25^2.991))+U2834*(0.0204*(35^2.991))</f>
        <v>309.64832376527772</v>
      </c>
    </row>
    <row r="2835" spans="1:37" ht="12.75" customHeight="1">
      <c r="A2835" s="12">
        <v>215</v>
      </c>
      <c r="B2835" s="12">
        <v>12</v>
      </c>
      <c r="C2835" s="12">
        <v>1</v>
      </c>
      <c r="D2835" s="5">
        <v>39517</v>
      </c>
      <c r="E2835" s="6" t="s">
        <v>37</v>
      </c>
      <c r="F2835" s="12" t="s">
        <v>38</v>
      </c>
      <c r="G2835" s="4" t="s">
        <v>38</v>
      </c>
      <c r="H2835" s="12" t="s">
        <v>39</v>
      </c>
      <c r="I2835" s="12" t="s">
        <v>67</v>
      </c>
      <c r="J2835" s="12" t="s">
        <v>41</v>
      </c>
      <c r="K2835" s="12">
        <v>28</v>
      </c>
      <c r="L2835" s="4" t="str">
        <f t="shared" si="176"/>
        <v>25-30</v>
      </c>
      <c r="M2835" s="12" t="s">
        <v>42</v>
      </c>
      <c r="N2835" s="12">
        <v>4</v>
      </c>
      <c r="O2835" s="12" t="s">
        <v>47</v>
      </c>
      <c r="P2835" s="12" t="s">
        <v>48</v>
      </c>
      <c r="Q2835" s="7">
        <v>4</v>
      </c>
      <c r="R2835" s="7">
        <v>2</v>
      </c>
      <c r="AE2835" s="4">
        <f t="shared" si="177"/>
        <v>4.2</v>
      </c>
      <c r="AF2835" s="8">
        <f t="shared" si="178"/>
        <v>6</v>
      </c>
      <c r="AG2835" s="8">
        <v>26.36</v>
      </c>
      <c r="AH2835" s="4">
        <f t="shared" si="179"/>
        <v>0.15</v>
      </c>
      <c r="AI2835" s="4">
        <f t="shared" si="179"/>
        <v>0.65900000000000003</v>
      </c>
      <c r="AK2835" s="10">
        <f>Q2835*(0.0251*(2.5^3.076))+R2835*(0.0251*(7.5^3.076))+S2835*(0.0251*(15^3.076))</f>
        <v>26.364559920887245</v>
      </c>
    </row>
    <row r="2836" spans="1:37" ht="12.75" customHeight="1">
      <c r="A2836" s="12">
        <v>215</v>
      </c>
      <c r="B2836" s="12">
        <v>12</v>
      </c>
      <c r="C2836" s="12">
        <v>1</v>
      </c>
      <c r="D2836" s="5">
        <v>39517</v>
      </c>
      <c r="E2836" s="6" t="s">
        <v>37</v>
      </c>
      <c r="F2836" s="12" t="s">
        <v>38</v>
      </c>
      <c r="G2836" s="4" t="s">
        <v>38</v>
      </c>
      <c r="H2836" s="12" t="s">
        <v>39</v>
      </c>
      <c r="I2836" s="12" t="s">
        <v>67</v>
      </c>
      <c r="J2836" s="12" t="s">
        <v>41</v>
      </c>
      <c r="K2836" s="12">
        <v>28</v>
      </c>
      <c r="L2836" s="4" t="str">
        <f t="shared" si="176"/>
        <v>25-30</v>
      </c>
      <c r="M2836" s="12" t="s">
        <v>42</v>
      </c>
      <c r="N2836" s="12">
        <v>5</v>
      </c>
      <c r="O2836" s="12" t="s">
        <v>58</v>
      </c>
      <c r="P2836" s="12" t="s">
        <v>46</v>
      </c>
      <c r="Q2836" s="7">
        <v>1</v>
      </c>
      <c r="T2836" s="7">
        <v>4</v>
      </c>
      <c r="U2836" s="7">
        <v>1</v>
      </c>
      <c r="AE2836" s="4">
        <f t="shared" si="177"/>
        <v>22.9</v>
      </c>
      <c r="AF2836" s="8">
        <f t="shared" si="178"/>
        <v>6</v>
      </c>
      <c r="AG2836" s="8">
        <v>1436.25</v>
      </c>
      <c r="AH2836" s="4">
        <f t="shared" si="179"/>
        <v>0.15</v>
      </c>
      <c r="AI2836" s="4">
        <f t="shared" si="179"/>
        <v>35.90625</v>
      </c>
      <c r="AK2836" s="10">
        <f>Q2836*(0.0145*((2.5/1.08175)^3.053))+R2836*(0.0145*((7.5/1.08175)^3.053))+S2836*(0.0145*((15/1.08175)^3.053))+T2836*(0.0145*((25/1.08175)^3.053))+U2836*(0.0145*((35/1.08175)^3.053))+V2836*(0.0145*((45/1.08175)^3.053))+W2836*(0.0145*((55/1.08175)^3.053))</f>
        <v>1436.2546154667839</v>
      </c>
    </row>
    <row r="2837" spans="1:37" ht="12.75" customHeight="1">
      <c r="A2837" s="12">
        <v>215</v>
      </c>
      <c r="B2837" s="12">
        <v>12</v>
      </c>
      <c r="C2837" s="12">
        <v>1</v>
      </c>
      <c r="D2837" s="5">
        <v>39517</v>
      </c>
      <c r="E2837" s="6" t="s">
        <v>37</v>
      </c>
      <c r="F2837" s="12" t="s">
        <v>38</v>
      </c>
      <c r="G2837" s="4" t="s">
        <v>38</v>
      </c>
      <c r="H2837" s="12" t="s">
        <v>39</v>
      </c>
      <c r="I2837" s="12" t="s">
        <v>67</v>
      </c>
      <c r="J2837" s="12" t="s">
        <v>41</v>
      </c>
      <c r="K2837" s="12">
        <v>28</v>
      </c>
      <c r="L2837" s="4" t="str">
        <f t="shared" si="176"/>
        <v>25-30</v>
      </c>
      <c r="M2837" s="12" t="s">
        <v>42</v>
      </c>
      <c r="N2837" s="12">
        <v>6</v>
      </c>
      <c r="O2837" s="4" t="s">
        <v>60</v>
      </c>
      <c r="P2837" s="12" t="s">
        <v>48</v>
      </c>
      <c r="R2837" s="7">
        <v>1</v>
      </c>
      <c r="AE2837" s="4">
        <f t="shared" si="177"/>
        <v>7.5</v>
      </c>
      <c r="AF2837" s="8">
        <f t="shared" si="178"/>
        <v>1</v>
      </c>
      <c r="AG2837" s="8">
        <v>7.04</v>
      </c>
      <c r="AH2837" s="4">
        <f t="shared" si="179"/>
        <v>2.5000000000000001E-2</v>
      </c>
      <c r="AI2837" s="4">
        <f t="shared" si="179"/>
        <v>0.17599999999999999</v>
      </c>
      <c r="AK2837" s="10">
        <f>Q2837*(0.0197*(2.5^2.9174))+R2837*(0.0197*(7.5^2.9174))+S2837*(0.0197*(15^2.9174))</f>
        <v>7.0367149081055116</v>
      </c>
    </row>
    <row r="2838" spans="1:37" ht="12.75" customHeight="1">
      <c r="A2838" s="12">
        <v>215</v>
      </c>
      <c r="B2838" s="12">
        <v>12</v>
      </c>
      <c r="C2838" s="12">
        <v>1</v>
      </c>
      <c r="D2838" s="5">
        <v>39517</v>
      </c>
      <c r="E2838" s="6" t="s">
        <v>37</v>
      </c>
      <c r="F2838" s="12" t="s">
        <v>38</v>
      </c>
      <c r="G2838" s="4" t="s">
        <v>38</v>
      </c>
      <c r="H2838" s="12" t="s">
        <v>39</v>
      </c>
      <c r="I2838" s="12" t="s">
        <v>67</v>
      </c>
      <c r="J2838" s="12" t="s">
        <v>41</v>
      </c>
      <c r="K2838" s="12">
        <v>28</v>
      </c>
      <c r="L2838" s="4" t="str">
        <f t="shared" si="176"/>
        <v>25-30</v>
      </c>
      <c r="M2838" s="12" t="s">
        <v>42</v>
      </c>
      <c r="N2838" s="12">
        <v>7</v>
      </c>
      <c r="O2838" s="12" t="s">
        <v>59</v>
      </c>
      <c r="P2838" s="6" t="s">
        <v>46</v>
      </c>
      <c r="R2838" s="7">
        <v>2</v>
      </c>
      <c r="S2838" s="7">
        <v>1</v>
      </c>
      <c r="AE2838" s="4">
        <f t="shared" si="177"/>
        <v>10</v>
      </c>
      <c r="AF2838" s="8">
        <f t="shared" si="178"/>
        <v>3</v>
      </c>
      <c r="AG2838" s="8">
        <v>46.97</v>
      </c>
      <c r="AH2838" s="4">
        <f t="shared" si="179"/>
        <v>7.4999999999999997E-2</v>
      </c>
      <c r="AI2838" s="4">
        <f t="shared" si="179"/>
        <v>1.17425</v>
      </c>
      <c r="AK2838" s="10">
        <f>Q2838*(0.0093*(2.5^3.07))+R2838*(0.0093*(7.5^3.07))+S2838*(0.0093*(15^3.07))+T2838*(0.0126*(25^3.0673))</f>
        <v>46.974234110042651</v>
      </c>
    </row>
    <row r="2839" spans="1:37" ht="12.75" customHeight="1">
      <c r="A2839" s="12">
        <v>215</v>
      </c>
      <c r="B2839" s="12">
        <v>12</v>
      </c>
      <c r="C2839" s="12">
        <v>1</v>
      </c>
      <c r="D2839" s="5">
        <v>39517</v>
      </c>
      <c r="E2839" s="6" t="s">
        <v>37</v>
      </c>
      <c r="F2839" s="12" t="s">
        <v>38</v>
      </c>
      <c r="G2839" s="4" t="s">
        <v>38</v>
      </c>
      <c r="H2839" s="12" t="s">
        <v>39</v>
      </c>
      <c r="I2839" s="12" t="s">
        <v>67</v>
      </c>
      <c r="J2839" s="12" t="s">
        <v>41</v>
      </c>
      <c r="K2839" s="12">
        <v>28</v>
      </c>
      <c r="L2839" s="4" t="str">
        <f t="shared" si="176"/>
        <v>25-30</v>
      </c>
      <c r="M2839" s="12" t="s">
        <v>42</v>
      </c>
      <c r="N2839" s="12">
        <v>8</v>
      </c>
      <c r="O2839" s="12" t="s">
        <v>78</v>
      </c>
      <c r="P2839" s="12" t="s">
        <v>44</v>
      </c>
      <c r="U2839" s="7">
        <v>1</v>
      </c>
      <c r="AE2839" s="4">
        <f t="shared" si="177"/>
        <v>35</v>
      </c>
      <c r="AF2839" s="8">
        <f t="shared" si="178"/>
        <v>1</v>
      </c>
      <c r="AG2839" s="8">
        <v>499.85</v>
      </c>
      <c r="AH2839" s="4">
        <f t="shared" si="179"/>
        <v>2.5000000000000001E-2</v>
      </c>
      <c r="AI2839" s="4">
        <f t="shared" si="179"/>
        <v>12.49625</v>
      </c>
      <c r="AK2839" s="10">
        <f>T2839*(0.0524*((25/1.16064)^2.69))+U2839*(0.0524*((35/1.16064)^2.69))</f>
        <v>499.84800155662697</v>
      </c>
    </row>
    <row r="2840" spans="1:37" ht="12.75" customHeight="1">
      <c r="A2840" s="12">
        <v>215</v>
      </c>
      <c r="B2840" s="12">
        <v>12</v>
      </c>
      <c r="C2840" s="12">
        <v>1</v>
      </c>
      <c r="D2840" s="5">
        <v>39517</v>
      </c>
      <c r="E2840" s="6" t="s">
        <v>37</v>
      </c>
      <c r="F2840" s="12" t="s">
        <v>38</v>
      </c>
      <c r="G2840" s="4" t="s">
        <v>38</v>
      </c>
      <c r="H2840" s="12" t="s">
        <v>39</v>
      </c>
      <c r="I2840" s="12" t="s">
        <v>67</v>
      </c>
      <c r="J2840" s="12" t="s">
        <v>41</v>
      </c>
      <c r="K2840" s="12">
        <v>28</v>
      </c>
      <c r="L2840" s="4" t="str">
        <f t="shared" si="176"/>
        <v>25-30</v>
      </c>
      <c r="M2840" s="12" t="s">
        <v>42</v>
      </c>
      <c r="N2840" s="12">
        <v>9</v>
      </c>
      <c r="O2840" s="12" t="s">
        <v>101</v>
      </c>
      <c r="P2840" s="12" t="s">
        <v>46</v>
      </c>
      <c r="Q2840" s="7">
        <v>1</v>
      </c>
      <c r="R2840" s="15">
        <v>1</v>
      </c>
      <c r="S2840" s="15">
        <v>2</v>
      </c>
      <c r="AE2840" s="4">
        <f t="shared" si="177"/>
        <v>10</v>
      </c>
      <c r="AF2840" s="8">
        <f t="shared" si="178"/>
        <v>4</v>
      </c>
      <c r="AG2840" s="8">
        <v>118.09</v>
      </c>
      <c r="AH2840" s="4">
        <f t="shared" si="179"/>
        <v>0.1</v>
      </c>
      <c r="AI2840" s="4">
        <f t="shared" si="179"/>
        <v>2.9522500000000003</v>
      </c>
      <c r="AK2840" s="10">
        <f>Q2840*(0.0148*((2.5/1.11359)^3.167))+R2840*(0.0148*((7.5/1.11359)^3.167))+S2840*(0.0148*((15/1.11359)^3.167))+T2840*(0.0148*((25/1.11359)^3.167))+U2840*(0.0148*((35/1.11359)^3.167))</f>
        <v>118.09365667766664</v>
      </c>
    </row>
    <row r="2841" spans="1:37" ht="12.75" customHeight="1">
      <c r="A2841" s="12">
        <v>215</v>
      </c>
      <c r="B2841" s="12">
        <v>12</v>
      </c>
      <c r="C2841" s="12">
        <v>1</v>
      </c>
      <c r="D2841" s="5">
        <v>39517</v>
      </c>
      <c r="E2841" s="6" t="s">
        <v>37</v>
      </c>
      <c r="F2841" s="12" t="s">
        <v>38</v>
      </c>
      <c r="G2841" s="4" t="s">
        <v>38</v>
      </c>
      <c r="H2841" s="12" t="s">
        <v>39</v>
      </c>
      <c r="I2841" s="12" t="s">
        <v>67</v>
      </c>
      <c r="J2841" s="12" t="s">
        <v>41</v>
      </c>
      <c r="K2841" s="12">
        <v>28</v>
      </c>
      <c r="L2841" s="4" t="str">
        <f t="shared" si="176"/>
        <v>25-30</v>
      </c>
      <c r="M2841" s="12" t="s">
        <v>42</v>
      </c>
      <c r="N2841" s="12">
        <v>10</v>
      </c>
      <c r="O2841" s="12" t="s">
        <v>49</v>
      </c>
      <c r="P2841" s="6" t="s">
        <v>46</v>
      </c>
      <c r="Q2841" s="7">
        <v>1</v>
      </c>
      <c r="R2841" s="15">
        <v>2</v>
      </c>
      <c r="AE2841" s="4">
        <f t="shared" si="177"/>
        <v>5.8</v>
      </c>
      <c r="AF2841" s="8">
        <f t="shared" si="178"/>
        <v>3</v>
      </c>
      <c r="AG2841" s="8">
        <v>12.33</v>
      </c>
      <c r="AH2841" s="4">
        <f t="shared" si="179"/>
        <v>7.4999999999999997E-2</v>
      </c>
      <c r="AI2841" s="4">
        <f t="shared" si="179"/>
        <v>0.30825000000000002</v>
      </c>
      <c r="AK2841" s="10">
        <f>Q2841*(0.007*(2.5^3.39))+R2841*(0.0126*(7.5^3.0673))+S2841*(0.0126*(15^3.0673))+T2841*(0.0126*(25^3.0673))+U2841*(0.0126*(35^3.0673))</f>
        <v>12.331551835993993</v>
      </c>
    </row>
    <row r="2842" spans="1:37" s="13" customFormat="1" ht="12.75" customHeight="1">
      <c r="A2842" s="12">
        <v>215</v>
      </c>
      <c r="B2842" s="12">
        <v>12</v>
      </c>
      <c r="C2842" s="12">
        <v>1</v>
      </c>
      <c r="D2842" s="5">
        <v>39517</v>
      </c>
      <c r="E2842" s="6" t="s">
        <v>37</v>
      </c>
      <c r="F2842" s="12" t="s">
        <v>38</v>
      </c>
      <c r="G2842" s="4" t="s">
        <v>38</v>
      </c>
      <c r="H2842" s="12" t="s">
        <v>39</v>
      </c>
      <c r="I2842" s="12" t="s">
        <v>67</v>
      </c>
      <c r="J2842" s="12" t="s">
        <v>41</v>
      </c>
      <c r="K2842" s="12">
        <v>28</v>
      </c>
      <c r="L2842" s="4" t="str">
        <f t="shared" si="176"/>
        <v>25-30</v>
      </c>
      <c r="M2842" s="12" t="s">
        <v>42</v>
      </c>
      <c r="N2842" s="12">
        <v>11</v>
      </c>
      <c r="O2842" s="12" t="s">
        <v>50</v>
      </c>
      <c r="P2842" s="6" t="s">
        <v>46</v>
      </c>
      <c r="Q2842" s="7"/>
      <c r="R2842" s="15">
        <v>2</v>
      </c>
      <c r="S2842" s="7"/>
      <c r="T2842" s="7"/>
      <c r="U2842" s="7"/>
      <c r="V2842" s="7"/>
      <c r="W2842" s="7"/>
      <c r="X2842" s="7"/>
      <c r="Y2842" s="7"/>
      <c r="Z2842" s="7"/>
      <c r="AA2842" s="7"/>
      <c r="AB2842" s="7"/>
      <c r="AC2842" s="7"/>
      <c r="AD2842" s="7"/>
      <c r="AE2842" s="4">
        <f t="shared" si="177"/>
        <v>7.5</v>
      </c>
      <c r="AF2842" s="8">
        <f t="shared" si="178"/>
        <v>2</v>
      </c>
      <c r="AG2842" s="8">
        <v>12.17</v>
      </c>
      <c r="AH2842" s="4">
        <f t="shared" si="179"/>
        <v>0.05</v>
      </c>
      <c r="AI2842" s="4">
        <f t="shared" si="179"/>
        <v>0.30425000000000002</v>
      </c>
      <c r="AJ2842" s="4"/>
      <c r="AK2842" s="10">
        <f>Q2842*(0.0194*(2.5^2.8528))+R2842*(0.0194*(7.5^2.8528))+S2842*(0.0194*(15^2.8528))</f>
        <v>12.167644087470595</v>
      </c>
    </row>
    <row r="2843" spans="1:37" ht="12.75" customHeight="1">
      <c r="A2843" s="12">
        <v>215</v>
      </c>
      <c r="B2843" s="12">
        <v>12</v>
      </c>
      <c r="C2843" s="12">
        <v>1</v>
      </c>
      <c r="D2843" s="5">
        <v>39517</v>
      </c>
      <c r="E2843" s="6" t="s">
        <v>37</v>
      </c>
      <c r="F2843" s="12" t="s">
        <v>38</v>
      </c>
      <c r="G2843" s="4" t="s">
        <v>38</v>
      </c>
      <c r="H2843" s="12" t="s">
        <v>39</v>
      </c>
      <c r="I2843" s="12" t="s">
        <v>67</v>
      </c>
      <c r="J2843" s="12" t="s">
        <v>41</v>
      </c>
      <c r="K2843" s="12">
        <v>28</v>
      </c>
      <c r="L2843" s="4" t="str">
        <f t="shared" si="176"/>
        <v>25-30</v>
      </c>
      <c r="M2843" s="12" t="s">
        <v>42</v>
      </c>
      <c r="N2843" s="12">
        <v>12</v>
      </c>
      <c r="O2843" s="12" t="s">
        <v>55</v>
      </c>
      <c r="P2843" s="6" t="s">
        <v>56</v>
      </c>
      <c r="Q2843" s="7">
        <v>21</v>
      </c>
      <c r="AE2843" s="4">
        <f t="shared" si="177"/>
        <v>2.5</v>
      </c>
      <c r="AF2843" s="8">
        <f t="shared" si="178"/>
        <v>21</v>
      </c>
      <c r="AG2843" s="8">
        <v>3.66</v>
      </c>
      <c r="AH2843" s="4">
        <f t="shared" si="179"/>
        <v>0.52500000000000002</v>
      </c>
      <c r="AI2843" s="4">
        <f t="shared" si="179"/>
        <v>9.1499999999999998E-2</v>
      </c>
      <c r="AK2843" s="10">
        <f>Q2843*(0.0109*(2.5^3.0249))+R2843*(0.0109*(7.5^3.0249))</f>
        <v>3.6591020757617327</v>
      </c>
    </row>
    <row r="2844" spans="1:37" ht="12.75" customHeight="1">
      <c r="A2844" s="12">
        <v>215</v>
      </c>
      <c r="B2844" s="12">
        <v>12</v>
      </c>
      <c r="C2844" s="12">
        <v>1</v>
      </c>
      <c r="D2844" s="5">
        <v>39517</v>
      </c>
      <c r="E2844" s="6" t="s">
        <v>37</v>
      </c>
      <c r="F2844" s="12" t="s">
        <v>38</v>
      </c>
      <c r="G2844" s="4" t="s">
        <v>38</v>
      </c>
      <c r="H2844" s="12" t="s">
        <v>39</v>
      </c>
      <c r="I2844" s="12" t="s">
        <v>67</v>
      </c>
      <c r="J2844" s="12" t="s">
        <v>41</v>
      </c>
      <c r="K2844" s="12">
        <v>28</v>
      </c>
      <c r="L2844" s="4" t="str">
        <f t="shared" si="176"/>
        <v>25-30</v>
      </c>
      <c r="M2844" s="12" t="s">
        <v>42</v>
      </c>
      <c r="N2844" s="12">
        <v>13</v>
      </c>
      <c r="O2844" s="12" t="s">
        <v>71</v>
      </c>
      <c r="P2844" s="6" t="s">
        <v>46</v>
      </c>
      <c r="Q2844" s="15">
        <v>2</v>
      </c>
      <c r="AE2844" s="4">
        <f t="shared" si="177"/>
        <v>2.5</v>
      </c>
      <c r="AF2844" s="8">
        <f t="shared" si="178"/>
        <v>2</v>
      </c>
      <c r="AG2844" s="8">
        <v>0.28000000000000003</v>
      </c>
      <c r="AH2844" s="4">
        <f t="shared" si="179"/>
        <v>0.05</v>
      </c>
      <c r="AI2844" s="4">
        <f t="shared" si="179"/>
        <v>7.000000000000001E-3</v>
      </c>
      <c r="AK2844" s="10">
        <f>Q2844*(0.0089*(2.5^3))+R2844*(0.0089*(7.5^3))</f>
        <v>0.27812500000000001</v>
      </c>
    </row>
    <row r="2845" spans="1:37" ht="12.75" customHeight="1">
      <c r="A2845" s="12">
        <v>216</v>
      </c>
      <c r="B2845" s="12">
        <v>12</v>
      </c>
      <c r="C2845" s="12">
        <v>1</v>
      </c>
      <c r="D2845" s="5">
        <v>39517</v>
      </c>
      <c r="E2845" s="6" t="s">
        <v>37</v>
      </c>
      <c r="F2845" s="12" t="s">
        <v>38</v>
      </c>
      <c r="G2845" s="4" t="s">
        <v>38</v>
      </c>
      <c r="H2845" s="12" t="s">
        <v>39</v>
      </c>
      <c r="I2845" s="12" t="s">
        <v>67</v>
      </c>
      <c r="J2845" s="12" t="s">
        <v>41</v>
      </c>
      <c r="K2845" s="12">
        <v>25</v>
      </c>
      <c r="L2845" s="4" t="str">
        <f t="shared" si="176"/>
        <v>20-25</v>
      </c>
      <c r="M2845" s="12" t="s">
        <v>42</v>
      </c>
      <c r="N2845" s="12">
        <v>1</v>
      </c>
      <c r="O2845" s="12" t="s">
        <v>59</v>
      </c>
      <c r="P2845" s="6" t="s">
        <v>46</v>
      </c>
      <c r="S2845" s="7">
        <v>2</v>
      </c>
      <c r="AE2845" s="4">
        <f t="shared" si="177"/>
        <v>15</v>
      </c>
      <c r="AF2845" s="8">
        <f t="shared" si="178"/>
        <v>2</v>
      </c>
      <c r="AG2845" s="8">
        <v>75.88</v>
      </c>
      <c r="AH2845" s="4">
        <f t="shared" si="179"/>
        <v>0.05</v>
      </c>
      <c r="AI2845" s="4">
        <f t="shared" si="179"/>
        <v>1.8969999999999998</v>
      </c>
      <c r="AK2845" s="10">
        <f>Q2845*(0.0093*(2.5^3.07))+R2845*(0.0093*(7.5^3.07))+S2845*(0.0093*(15^3.07))+T2845*(0.0126*(25^3.0673))</f>
        <v>75.877516795849473</v>
      </c>
    </row>
    <row r="2846" spans="1:37" ht="12.75" customHeight="1">
      <c r="A2846" s="12">
        <v>216</v>
      </c>
      <c r="B2846" s="12">
        <v>12</v>
      </c>
      <c r="C2846" s="12">
        <v>1</v>
      </c>
      <c r="D2846" s="5">
        <v>39517</v>
      </c>
      <c r="E2846" s="6" t="s">
        <v>37</v>
      </c>
      <c r="F2846" s="12" t="s">
        <v>38</v>
      </c>
      <c r="G2846" s="4" t="s">
        <v>38</v>
      </c>
      <c r="H2846" s="12" t="s">
        <v>39</v>
      </c>
      <c r="I2846" s="12" t="s">
        <v>67</v>
      </c>
      <c r="J2846" s="12" t="s">
        <v>41</v>
      </c>
      <c r="K2846" s="12">
        <v>25</v>
      </c>
      <c r="L2846" s="4" t="str">
        <f t="shared" si="176"/>
        <v>20-25</v>
      </c>
      <c r="M2846" s="12" t="s">
        <v>42</v>
      </c>
      <c r="N2846" s="12">
        <v>2</v>
      </c>
      <c r="O2846" s="12" t="s">
        <v>80</v>
      </c>
      <c r="P2846" s="12" t="s">
        <v>81</v>
      </c>
      <c r="Q2846" s="7">
        <v>2</v>
      </c>
      <c r="S2846" s="7">
        <v>3</v>
      </c>
      <c r="AE2846" s="4">
        <f t="shared" si="177"/>
        <v>10</v>
      </c>
      <c r="AF2846" s="8">
        <f t="shared" si="178"/>
        <v>5</v>
      </c>
      <c r="AG2846" s="8">
        <v>183.89</v>
      </c>
      <c r="AH2846" s="4">
        <f t="shared" si="179"/>
        <v>0.125</v>
      </c>
      <c r="AI2846" s="4">
        <f t="shared" si="179"/>
        <v>4.5972499999999998</v>
      </c>
      <c r="AK2846" s="10">
        <f>Q2846*(0.0202*(2.5^2.9595))+R2846*(0.0202*(7.5^2.9595))+S2846*(0.0202*(15^2.9595))+T2846*(0.0202*(25^2.9595))</f>
        <v>183.88809728501914</v>
      </c>
    </row>
    <row r="2847" spans="1:37" ht="12.75" customHeight="1">
      <c r="A2847" s="12">
        <v>216</v>
      </c>
      <c r="B2847" s="12">
        <v>12</v>
      </c>
      <c r="C2847" s="12">
        <v>1</v>
      </c>
      <c r="D2847" s="5">
        <v>39517</v>
      </c>
      <c r="E2847" s="6" t="s">
        <v>37</v>
      </c>
      <c r="F2847" s="12" t="s">
        <v>38</v>
      </c>
      <c r="G2847" s="4" t="s">
        <v>38</v>
      </c>
      <c r="H2847" s="12" t="s">
        <v>39</v>
      </c>
      <c r="I2847" s="12" t="s">
        <v>67</v>
      </c>
      <c r="J2847" s="12" t="s">
        <v>41</v>
      </c>
      <c r="K2847" s="12">
        <v>25</v>
      </c>
      <c r="L2847" s="4" t="str">
        <f t="shared" si="176"/>
        <v>20-25</v>
      </c>
      <c r="M2847" s="12" t="s">
        <v>42</v>
      </c>
      <c r="N2847" s="12">
        <v>3</v>
      </c>
      <c r="O2847" s="12" t="s">
        <v>58</v>
      </c>
      <c r="P2847" s="12" t="s">
        <v>46</v>
      </c>
      <c r="R2847" s="7">
        <v>1</v>
      </c>
      <c r="S2847" s="7">
        <v>1</v>
      </c>
      <c r="T2847" s="7">
        <v>2</v>
      </c>
      <c r="AE2847" s="4">
        <f t="shared" si="177"/>
        <v>18.100000000000001</v>
      </c>
      <c r="AF2847" s="8">
        <f t="shared" si="178"/>
        <v>4</v>
      </c>
      <c r="AG2847" s="8">
        <v>472.58</v>
      </c>
      <c r="AH2847" s="4">
        <f t="shared" si="179"/>
        <v>0.1</v>
      </c>
      <c r="AI2847" s="4">
        <f t="shared" si="179"/>
        <v>11.814499999999999</v>
      </c>
      <c r="AK2847" s="10">
        <f>Q2847*(0.0145*((2.5/1.08175)^3.053))+R2847*(0.0145*((7.5/1.08175)^3.053))+S2847*(0.0145*((15/1.08175)^3.053))+T2847*(0.0145*((25/1.08175)^3.053))+U2847*(0.0145*((35/1.08175)^3.053))+V2847*(0.0145*((45/1.08175)^3.053))+W2847*(0.0145*((55/1.08175)^3.053))</f>
        <v>472.58074666634332</v>
      </c>
    </row>
    <row r="2848" spans="1:37" ht="12.75" customHeight="1">
      <c r="A2848" s="12">
        <v>216</v>
      </c>
      <c r="B2848" s="12">
        <v>12</v>
      </c>
      <c r="C2848" s="12">
        <v>1</v>
      </c>
      <c r="D2848" s="5">
        <v>39517</v>
      </c>
      <c r="E2848" s="6" t="s">
        <v>37</v>
      </c>
      <c r="F2848" s="12" t="s">
        <v>38</v>
      </c>
      <c r="G2848" s="4" t="s">
        <v>38</v>
      </c>
      <c r="H2848" s="12" t="s">
        <v>39</v>
      </c>
      <c r="I2848" s="12" t="s">
        <v>67</v>
      </c>
      <c r="J2848" s="12" t="s">
        <v>41</v>
      </c>
      <c r="K2848" s="12">
        <v>25</v>
      </c>
      <c r="L2848" s="4" t="str">
        <f t="shared" si="176"/>
        <v>20-25</v>
      </c>
      <c r="M2848" s="12" t="s">
        <v>42</v>
      </c>
      <c r="N2848" s="12">
        <v>4</v>
      </c>
      <c r="O2848" s="4" t="s">
        <v>52</v>
      </c>
      <c r="P2848" s="6" t="s">
        <v>46</v>
      </c>
      <c r="S2848" s="15">
        <v>100</v>
      </c>
      <c r="AE2848" s="4">
        <f t="shared" si="177"/>
        <v>15</v>
      </c>
      <c r="AF2848" s="8">
        <f t="shared" si="178"/>
        <v>100</v>
      </c>
      <c r="AG2848" s="8">
        <v>2500.17</v>
      </c>
      <c r="AH2848" s="4">
        <f t="shared" si="179"/>
        <v>2.5</v>
      </c>
      <c r="AI2848" s="4">
        <f t="shared" si="179"/>
        <v>62.504249999999999</v>
      </c>
      <c r="AK2848" s="10">
        <f>Q2848*(0.01*(((2.5-1.82)/1.15)^3.208))+R2848*(0.01*(((7.5-1.82)/1.15)^3.208))+S2848*(0.01*(((15-1.82)/1.15)^3.208))+T2848*(0.01*(((25-1.82)/1.15)^3.208))</f>
        <v>2500.1724441339957</v>
      </c>
    </row>
    <row r="2849" spans="1:37" ht="12.75" customHeight="1">
      <c r="A2849" s="12">
        <v>216</v>
      </c>
      <c r="B2849" s="12">
        <v>12</v>
      </c>
      <c r="C2849" s="12">
        <v>1</v>
      </c>
      <c r="D2849" s="5">
        <v>39517</v>
      </c>
      <c r="E2849" s="6" t="s">
        <v>37</v>
      </c>
      <c r="F2849" s="12" t="s">
        <v>38</v>
      </c>
      <c r="G2849" s="4" t="s">
        <v>38</v>
      </c>
      <c r="H2849" s="12" t="s">
        <v>39</v>
      </c>
      <c r="I2849" s="12" t="s">
        <v>67</v>
      </c>
      <c r="J2849" s="12" t="s">
        <v>41</v>
      </c>
      <c r="K2849" s="12">
        <v>25</v>
      </c>
      <c r="L2849" s="4" t="str">
        <f t="shared" si="176"/>
        <v>20-25</v>
      </c>
      <c r="M2849" s="12" t="s">
        <v>42</v>
      </c>
      <c r="N2849" s="12">
        <v>5</v>
      </c>
      <c r="O2849" s="4" t="s">
        <v>60</v>
      </c>
      <c r="P2849" s="12" t="s">
        <v>48</v>
      </c>
      <c r="R2849" s="7">
        <v>1</v>
      </c>
      <c r="AE2849" s="4">
        <f t="shared" si="177"/>
        <v>7.5</v>
      </c>
      <c r="AF2849" s="8">
        <f t="shared" si="178"/>
        <v>1</v>
      </c>
      <c r="AG2849" s="8">
        <v>7.04</v>
      </c>
      <c r="AH2849" s="4">
        <f t="shared" si="179"/>
        <v>2.5000000000000001E-2</v>
      </c>
      <c r="AI2849" s="4">
        <f t="shared" si="179"/>
        <v>0.17599999999999999</v>
      </c>
      <c r="AK2849" s="10">
        <f>Q2849*(0.0197*(2.5^2.9174))+R2849*(0.0197*(7.5^2.9174))+S2849*(0.0197*(15^2.9174))</f>
        <v>7.0367149081055116</v>
      </c>
    </row>
    <row r="2850" spans="1:37" ht="12.75" customHeight="1">
      <c r="A2850" s="12">
        <v>216</v>
      </c>
      <c r="B2850" s="12">
        <v>12</v>
      </c>
      <c r="C2850" s="12">
        <v>1</v>
      </c>
      <c r="D2850" s="5">
        <v>39517</v>
      </c>
      <c r="E2850" s="6" t="s">
        <v>37</v>
      </c>
      <c r="F2850" s="12" t="s">
        <v>38</v>
      </c>
      <c r="G2850" s="4" t="s">
        <v>38</v>
      </c>
      <c r="H2850" s="12" t="s">
        <v>39</v>
      </c>
      <c r="I2850" s="12" t="s">
        <v>67</v>
      </c>
      <c r="J2850" s="12" t="s">
        <v>41</v>
      </c>
      <c r="K2850" s="12">
        <v>25</v>
      </c>
      <c r="L2850" s="4" t="str">
        <f t="shared" si="176"/>
        <v>20-25</v>
      </c>
      <c r="M2850" s="12" t="s">
        <v>42</v>
      </c>
      <c r="N2850" s="12">
        <v>6</v>
      </c>
      <c r="O2850" s="12" t="s">
        <v>101</v>
      </c>
      <c r="P2850" s="12" t="s">
        <v>46</v>
      </c>
      <c r="R2850" s="7">
        <v>2</v>
      </c>
      <c r="S2850" s="15">
        <v>1</v>
      </c>
      <c r="AE2850" s="4">
        <f t="shared" si="177"/>
        <v>10</v>
      </c>
      <c r="AF2850" s="8">
        <f t="shared" si="178"/>
        <v>3</v>
      </c>
      <c r="AG2850" s="8">
        <v>68.28</v>
      </c>
      <c r="AH2850" s="4">
        <f t="shared" si="179"/>
        <v>7.4999999999999997E-2</v>
      </c>
      <c r="AI2850" s="4">
        <f t="shared" si="179"/>
        <v>1.7070000000000001</v>
      </c>
      <c r="AK2850" s="10">
        <f>Q2850*(0.0148*((2.5/1.11359)^3.167))+R2850*(0.0148*((7.5/1.11359)^3.167))+S2850*(0.0148*((15/1.11359)^3.167))+T2850*(0.0148*((25/1.11359)^3.167))+U2850*(0.0148*((35/1.11359)^3.167))</f>
        <v>68.276938421194089</v>
      </c>
    </row>
    <row r="2851" spans="1:37" s="13" customFormat="1" ht="12.75" customHeight="1">
      <c r="A2851" s="12">
        <v>216</v>
      </c>
      <c r="B2851" s="12">
        <v>12</v>
      </c>
      <c r="C2851" s="12">
        <v>1</v>
      </c>
      <c r="D2851" s="5">
        <v>39517</v>
      </c>
      <c r="E2851" s="6" t="s">
        <v>37</v>
      </c>
      <c r="F2851" s="12" t="s">
        <v>38</v>
      </c>
      <c r="G2851" s="4" t="s">
        <v>38</v>
      </c>
      <c r="H2851" s="12" t="s">
        <v>39</v>
      </c>
      <c r="I2851" s="12" t="s">
        <v>67</v>
      </c>
      <c r="J2851" s="12" t="s">
        <v>41</v>
      </c>
      <c r="K2851" s="12">
        <v>25</v>
      </c>
      <c r="L2851" s="4" t="str">
        <f t="shared" si="176"/>
        <v>20-25</v>
      </c>
      <c r="M2851" s="12" t="s">
        <v>42</v>
      </c>
      <c r="N2851" s="12">
        <v>7</v>
      </c>
      <c r="O2851" s="12" t="s">
        <v>104</v>
      </c>
      <c r="P2851" s="6" t="s">
        <v>46</v>
      </c>
      <c r="Q2851" s="7"/>
      <c r="R2851" s="7"/>
      <c r="S2851" s="7"/>
      <c r="T2851" s="7"/>
      <c r="U2851" s="7">
        <v>1</v>
      </c>
      <c r="V2851" s="7"/>
      <c r="W2851" s="7"/>
      <c r="X2851" s="7"/>
      <c r="Y2851" s="7"/>
      <c r="Z2851" s="7"/>
      <c r="AA2851" s="7"/>
      <c r="AB2851" s="7"/>
      <c r="AC2851" s="7"/>
      <c r="AD2851" s="7"/>
      <c r="AE2851" s="4">
        <f t="shared" si="177"/>
        <v>35</v>
      </c>
      <c r="AF2851" s="8">
        <f t="shared" si="178"/>
        <v>1</v>
      </c>
      <c r="AG2851" s="8">
        <v>1190.3800000000001</v>
      </c>
      <c r="AH2851" s="4">
        <f t="shared" si="179"/>
        <v>2.5000000000000001E-2</v>
      </c>
      <c r="AI2851" s="4">
        <f t="shared" si="179"/>
        <v>29.759500000000003</v>
      </c>
      <c r="AJ2851" s="4"/>
      <c r="AK2851" s="10">
        <f>U2851*(0.285*(35^2.345))+V2851*(0.285*(45^2.345))+W2851*(0.285*(55^2.345))</f>
        <v>1190.376717670676</v>
      </c>
    </row>
    <row r="2852" spans="1:37" ht="12.75" customHeight="1">
      <c r="A2852" s="12">
        <v>216</v>
      </c>
      <c r="B2852" s="12">
        <v>12</v>
      </c>
      <c r="C2852" s="12">
        <v>1</v>
      </c>
      <c r="D2852" s="5">
        <v>39517</v>
      </c>
      <c r="E2852" s="6" t="s">
        <v>37</v>
      </c>
      <c r="F2852" s="12" t="s">
        <v>38</v>
      </c>
      <c r="G2852" s="4" t="s">
        <v>38</v>
      </c>
      <c r="H2852" s="12" t="s">
        <v>39</v>
      </c>
      <c r="I2852" s="12" t="s">
        <v>67</v>
      </c>
      <c r="J2852" s="12" t="s">
        <v>41</v>
      </c>
      <c r="K2852" s="12">
        <v>25</v>
      </c>
      <c r="L2852" s="4" t="str">
        <f t="shared" si="176"/>
        <v>20-25</v>
      </c>
      <c r="M2852" s="12" t="s">
        <v>42</v>
      </c>
      <c r="N2852" s="12">
        <v>8</v>
      </c>
      <c r="O2852" s="12" t="s">
        <v>47</v>
      </c>
      <c r="P2852" s="12" t="s">
        <v>48</v>
      </c>
      <c r="Q2852" s="7">
        <v>1</v>
      </c>
      <c r="AE2852" s="4">
        <f t="shared" si="177"/>
        <v>2.5</v>
      </c>
      <c r="AF2852" s="8">
        <f t="shared" si="178"/>
        <v>1</v>
      </c>
      <c r="AG2852" s="8">
        <v>0.42</v>
      </c>
      <c r="AH2852" s="4">
        <f t="shared" si="179"/>
        <v>2.5000000000000001E-2</v>
      </c>
      <c r="AI2852" s="4">
        <f t="shared" si="179"/>
        <v>1.0499999999999999E-2</v>
      </c>
      <c r="AK2852" s="10">
        <f>Q2852*(0.0251*(2.5^3.076))+R2852*(0.0251*(7.5^3.076))+S2852*(0.0251*(15^3.076))</f>
        <v>0.42047210410157781</v>
      </c>
    </row>
    <row r="2853" spans="1:37" ht="12.75" customHeight="1">
      <c r="A2853" s="12">
        <v>216</v>
      </c>
      <c r="B2853" s="12">
        <v>12</v>
      </c>
      <c r="C2853" s="12">
        <v>1</v>
      </c>
      <c r="D2853" s="5">
        <v>39517</v>
      </c>
      <c r="E2853" s="6" t="s">
        <v>37</v>
      </c>
      <c r="F2853" s="12" t="s">
        <v>38</v>
      </c>
      <c r="G2853" s="4" t="s">
        <v>38</v>
      </c>
      <c r="H2853" s="12" t="s">
        <v>39</v>
      </c>
      <c r="I2853" s="12" t="s">
        <v>67</v>
      </c>
      <c r="J2853" s="12" t="s">
        <v>41</v>
      </c>
      <c r="K2853" s="12">
        <v>25</v>
      </c>
      <c r="L2853" s="4" t="str">
        <f t="shared" si="176"/>
        <v>20-25</v>
      </c>
      <c r="M2853" s="12" t="s">
        <v>42</v>
      </c>
      <c r="N2853" s="12">
        <v>9</v>
      </c>
      <c r="O2853" s="12" t="s">
        <v>120</v>
      </c>
      <c r="P2853" s="6" t="s">
        <v>54</v>
      </c>
      <c r="S2853" s="7">
        <v>1</v>
      </c>
      <c r="AE2853" s="4">
        <f t="shared" si="177"/>
        <v>15</v>
      </c>
      <c r="AF2853" s="8">
        <f t="shared" si="178"/>
        <v>1</v>
      </c>
      <c r="AG2853" s="8">
        <v>58.54</v>
      </c>
      <c r="AH2853" s="4">
        <f t="shared" si="179"/>
        <v>2.5000000000000001E-2</v>
      </c>
      <c r="AI2853" s="4">
        <f t="shared" si="179"/>
        <v>1.4635</v>
      </c>
      <c r="AJ2853" s="4" t="s">
        <v>191</v>
      </c>
      <c r="AK2853" s="10">
        <f>R2853*(0.0162*(7.5^3.0252))+S2853*(0.0162*(15^3.0252))+T2853*(0.0162*(25^3.0252))+U2853*(0.0162*(35^3.0252))+V2853*(0.0162*(45^3.0252))</f>
        <v>58.536437970851551</v>
      </c>
    </row>
    <row r="2854" spans="1:37" ht="12.75" customHeight="1">
      <c r="A2854" s="12">
        <v>216</v>
      </c>
      <c r="B2854" s="12">
        <v>12</v>
      </c>
      <c r="C2854" s="12">
        <v>1</v>
      </c>
      <c r="D2854" s="5">
        <v>39517</v>
      </c>
      <c r="E2854" s="6" t="s">
        <v>37</v>
      </c>
      <c r="F2854" s="12" t="s">
        <v>38</v>
      </c>
      <c r="G2854" s="4" t="s">
        <v>38</v>
      </c>
      <c r="H2854" s="12" t="s">
        <v>39</v>
      </c>
      <c r="I2854" s="12" t="s">
        <v>67</v>
      </c>
      <c r="J2854" s="12" t="s">
        <v>41</v>
      </c>
      <c r="K2854" s="12">
        <v>25</v>
      </c>
      <c r="L2854" s="4" t="str">
        <f t="shared" si="176"/>
        <v>20-25</v>
      </c>
      <c r="M2854" s="12" t="s">
        <v>42</v>
      </c>
      <c r="N2854" s="12">
        <v>10</v>
      </c>
      <c r="O2854" s="12" t="s">
        <v>49</v>
      </c>
      <c r="P2854" s="6" t="s">
        <v>46</v>
      </c>
      <c r="R2854" s="7">
        <v>2</v>
      </c>
      <c r="AE2854" s="4">
        <f t="shared" si="177"/>
        <v>7.5</v>
      </c>
      <c r="AF2854" s="8">
        <f t="shared" si="178"/>
        <v>2</v>
      </c>
      <c r="AG2854" s="8">
        <v>12.18</v>
      </c>
      <c r="AH2854" s="4">
        <f t="shared" si="179"/>
        <v>0.05</v>
      </c>
      <c r="AI2854" s="4">
        <f t="shared" si="179"/>
        <v>0.30449999999999999</v>
      </c>
      <c r="AK2854" s="10">
        <f>Q2854*(0.007*(2.5^3.39))+R2854*(0.0126*(7.5^3.0673))+S2854*(0.0126*(15^3.0673))+T2854*(0.0126*(25^3.0673))+U2854*(0.0126*(35^3.0673))</f>
        <v>12.175195793543107</v>
      </c>
    </row>
    <row r="2855" spans="1:37" ht="12.75" customHeight="1">
      <c r="A2855" s="12">
        <v>216</v>
      </c>
      <c r="B2855" s="12">
        <v>12</v>
      </c>
      <c r="C2855" s="12">
        <v>1</v>
      </c>
      <c r="D2855" s="5">
        <v>39517</v>
      </c>
      <c r="E2855" s="6" t="s">
        <v>37</v>
      </c>
      <c r="F2855" s="12" t="s">
        <v>38</v>
      </c>
      <c r="G2855" s="4" t="s">
        <v>38</v>
      </c>
      <c r="H2855" s="12" t="s">
        <v>39</v>
      </c>
      <c r="I2855" s="12" t="s">
        <v>67</v>
      </c>
      <c r="J2855" s="12" t="s">
        <v>41</v>
      </c>
      <c r="K2855" s="12">
        <v>25</v>
      </c>
      <c r="L2855" s="4" t="str">
        <f t="shared" si="176"/>
        <v>20-25</v>
      </c>
      <c r="M2855" s="12" t="s">
        <v>42</v>
      </c>
      <c r="N2855" s="12">
        <v>11</v>
      </c>
      <c r="O2855" s="12" t="s">
        <v>53</v>
      </c>
      <c r="P2855" s="12" t="s">
        <v>54</v>
      </c>
      <c r="Q2855" s="7">
        <v>1</v>
      </c>
      <c r="T2855" s="7">
        <v>1</v>
      </c>
      <c r="AE2855" s="4">
        <f t="shared" si="177"/>
        <v>13.8</v>
      </c>
      <c r="AF2855" s="8">
        <f t="shared" si="178"/>
        <v>2</v>
      </c>
      <c r="AG2855" s="8">
        <v>256.60000000000002</v>
      </c>
      <c r="AH2855" s="4">
        <f t="shared" si="179"/>
        <v>0.05</v>
      </c>
      <c r="AI2855" s="4">
        <f t="shared" si="179"/>
        <v>6.4150000000000009</v>
      </c>
      <c r="AK2855" s="10">
        <f>Q2855*(0.026*(2.5^2.87))+R2855*(0.026*(7.5^2.87))+S2855*(0.0236*((15/1.1)^2.975))+T2855*(0.0236*((25/1.1)^2.975))+U2855*(0.0236*((35/1.1)^2.975))</f>
        <v>256.59671458357269</v>
      </c>
    </row>
    <row r="2856" spans="1:37" ht="12.75" customHeight="1">
      <c r="A2856" s="12">
        <v>216</v>
      </c>
      <c r="B2856" s="12">
        <v>12</v>
      </c>
      <c r="C2856" s="12">
        <v>1</v>
      </c>
      <c r="D2856" s="5">
        <v>39517</v>
      </c>
      <c r="E2856" s="6" t="s">
        <v>37</v>
      </c>
      <c r="F2856" s="12" t="s">
        <v>38</v>
      </c>
      <c r="G2856" s="4" t="s">
        <v>38</v>
      </c>
      <c r="H2856" s="12" t="s">
        <v>39</v>
      </c>
      <c r="I2856" s="12" t="s">
        <v>67</v>
      </c>
      <c r="J2856" s="12" t="s">
        <v>41</v>
      </c>
      <c r="K2856" s="12">
        <v>25</v>
      </c>
      <c r="L2856" s="4" t="str">
        <f t="shared" si="176"/>
        <v>20-25</v>
      </c>
      <c r="M2856" s="12" t="s">
        <v>42</v>
      </c>
      <c r="N2856" s="12">
        <v>12</v>
      </c>
      <c r="O2856" s="12" t="s">
        <v>55</v>
      </c>
      <c r="P2856" s="6" t="s">
        <v>56</v>
      </c>
      <c r="Q2856" s="7">
        <v>17</v>
      </c>
      <c r="AE2856" s="4">
        <f t="shared" si="177"/>
        <v>2.5</v>
      </c>
      <c r="AF2856" s="8">
        <f t="shared" si="178"/>
        <v>17</v>
      </c>
      <c r="AG2856" s="8">
        <v>2.96</v>
      </c>
      <c r="AH2856" s="4">
        <f t="shared" si="179"/>
        <v>0.42499999999999999</v>
      </c>
      <c r="AI2856" s="4">
        <f t="shared" si="179"/>
        <v>7.3999999999999996E-2</v>
      </c>
      <c r="AK2856" s="10">
        <f>Q2856*(0.0109*(2.5^3.0249))+R2856*(0.0109*(7.5^3.0249))</f>
        <v>2.9621302518071171</v>
      </c>
    </row>
    <row r="2857" spans="1:37" ht="12.75" customHeight="1">
      <c r="A2857" s="12">
        <v>216</v>
      </c>
      <c r="B2857" s="12">
        <v>12</v>
      </c>
      <c r="C2857" s="12">
        <v>1</v>
      </c>
      <c r="D2857" s="5">
        <v>39517</v>
      </c>
      <c r="E2857" s="6" t="s">
        <v>37</v>
      </c>
      <c r="F2857" s="12" t="s">
        <v>38</v>
      </c>
      <c r="G2857" s="4" t="s">
        <v>38</v>
      </c>
      <c r="H2857" s="12" t="s">
        <v>39</v>
      </c>
      <c r="I2857" s="12" t="s">
        <v>67</v>
      </c>
      <c r="J2857" s="12" t="s">
        <v>41</v>
      </c>
      <c r="K2857" s="12">
        <v>25</v>
      </c>
      <c r="L2857" s="4" t="str">
        <f t="shared" si="176"/>
        <v>20-25</v>
      </c>
      <c r="M2857" s="12" t="s">
        <v>42</v>
      </c>
      <c r="N2857" s="12">
        <v>13</v>
      </c>
      <c r="O2857" s="12" t="s">
        <v>71</v>
      </c>
      <c r="P2857" s="6" t="s">
        <v>46</v>
      </c>
      <c r="Q2857" s="7">
        <v>2</v>
      </c>
      <c r="AE2857" s="4">
        <f t="shared" si="177"/>
        <v>2.5</v>
      </c>
      <c r="AF2857" s="8">
        <f t="shared" si="178"/>
        <v>2</v>
      </c>
      <c r="AG2857" s="8">
        <v>0.28000000000000003</v>
      </c>
      <c r="AH2857" s="4">
        <f t="shared" si="179"/>
        <v>0.05</v>
      </c>
      <c r="AI2857" s="4">
        <f t="shared" si="179"/>
        <v>7.000000000000001E-3</v>
      </c>
      <c r="AK2857" s="10">
        <f>Q2857*(0.0089*(2.5^3))+R2857*(0.0089*(7.5^3))</f>
        <v>0.27812500000000001</v>
      </c>
    </row>
    <row r="2858" spans="1:37" ht="12.75" customHeight="1">
      <c r="A2858" s="12">
        <v>216</v>
      </c>
      <c r="B2858" s="12">
        <v>12</v>
      </c>
      <c r="C2858" s="12">
        <v>1</v>
      </c>
      <c r="D2858" s="5">
        <v>39517</v>
      </c>
      <c r="E2858" s="6" t="s">
        <v>37</v>
      </c>
      <c r="F2858" s="12" t="s">
        <v>38</v>
      </c>
      <c r="G2858" s="4" t="s">
        <v>38</v>
      </c>
      <c r="H2858" s="12" t="s">
        <v>39</v>
      </c>
      <c r="I2858" s="12" t="s">
        <v>67</v>
      </c>
      <c r="J2858" s="12" t="s">
        <v>41</v>
      </c>
      <c r="K2858" s="12">
        <v>25</v>
      </c>
      <c r="L2858" s="4" t="str">
        <f t="shared" si="176"/>
        <v>20-25</v>
      </c>
      <c r="M2858" s="12" t="s">
        <v>42</v>
      </c>
      <c r="N2858" s="12">
        <v>14</v>
      </c>
      <c r="O2858" s="12" t="s">
        <v>50</v>
      </c>
      <c r="P2858" s="6" t="s">
        <v>46</v>
      </c>
      <c r="Q2858" s="15">
        <v>3</v>
      </c>
      <c r="R2858" s="7">
        <v>2</v>
      </c>
      <c r="AE2858" s="4">
        <f t="shared" si="177"/>
        <v>4.5</v>
      </c>
      <c r="AF2858" s="8">
        <f t="shared" si="178"/>
        <v>5</v>
      </c>
      <c r="AG2858" s="8">
        <v>12.96</v>
      </c>
      <c r="AH2858" s="4">
        <f t="shared" si="179"/>
        <v>0.125</v>
      </c>
      <c r="AI2858" s="4">
        <f t="shared" si="179"/>
        <v>0.32400000000000001</v>
      </c>
      <c r="AK2858" s="10">
        <f>Q2858*(0.0194*(2.5^2.8528))+R2858*(0.0194*(7.5^2.8528))+S2858*(0.0194*(15^2.8528))</f>
        <v>12.962276437286341</v>
      </c>
    </row>
    <row r="2859" spans="1:37" ht="12.75" customHeight="1">
      <c r="A2859" s="12">
        <v>216</v>
      </c>
      <c r="B2859" s="12">
        <v>12</v>
      </c>
      <c r="C2859" s="12">
        <v>1</v>
      </c>
      <c r="D2859" s="5">
        <v>39517</v>
      </c>
      <c r="E2859" s="6" t="s">
        <v>37</v>
      </c>
      <c r="F2859" s="12" t="s">
        <v>38</v>
      </c>
      <c r="G2859" s="4" t="s">
        <v>38</v>
      </c>
      <c r="H2859" s="12" t="s">
        <v>39</v>
      </c>
      <c r="I2859" s="12" t="s">
        <v>67</v>
      </c>
      <c r="J2859" s="12" t="s">
        <v>41</v>
      </c>
      <c r="K2859" s="12">
        <v>25</v>
      </c>
      <c r="L2859" s="4" t="str">
        <f t="shared" si="176"/>
        <v>20-25</v>
      </c>
      <c r="M2859" s="12" t="s">
        <v>42</v>
      </c>
      <c r="N2859" s="12">
        <v>15</v>
      </c>
      <c r="O2859" s="12" t="s">
        <v>72</v>
      </c>
      <c r="P2859" s="6" t="s">
        <v>46</v>
      </c>
      <c r="Q2859" s="15">
        <v>1</v>
      </c>
      <c r="AE2859" s="4">
        <f t="shared" si="177"/>
        <v>2.5</v>
      </c>
      <c r="AF2859" s="8">
        <f t="shared" si="178"/>
        <v>1</v>
      </c>
      <c r="AG2859" s="8">
        <v>0.21</v>
      </c>
      <c r="AH2859" s="4">
        <f t="shared" si="179"/>
        <v>2.5000000000000001E-2</v>
      </c>
      <c r="AI2859" s="4">
        <f t="shared" si="179"/>
        <v>5.2499999999999995E-3</v>
      </c>
      <c r="AK2859" s="10">
        <f>Q2859*(0.0128*(2.5^3.036))+R2859*(0.0128*(7.5^3.036))+S2859*(0.0128*(15^3.036))</f>
        <v>0.20670731032441741</v>
      </c>
    </row>
    <row r="2860" spans="1:37" ht="12.75" customHeight="1">
      <c r="A2860" s="12">
        <v>217</v>
      </c>
      <c r="B2860" s="12">
        <v>12</v>
      </c>
      <c r="C2860" s="12">
        <v>2</v>
      </c>
      <c r="D2860" s="5">
        <v>39517</v>
      </c>
      <c r="E2860" s="6" t="s">
        <v>73</v>
      </c>
      <c r="F2860" s="12" t="s">
        <v>74</v>
      </c>
      <c r="G2860" s="4" t="s">
        <v>74</v>
      </c>
      <c r="H2860" s="12" t="s">
        <v>133</v>
      </c>
      <c r="I2860" s="12" t="s">
        <v>40</v>
      </c>
      <c r="J2860" s="12" t="s">
        <v>41</v>
      </c>
      <c r="K2860" s="12">
        <v>21</v>
      </c>
      <c r="L2860" s="4" t="str">
        <f t="shared" si="176"/>
        <v>20-25</v>
      </c>
      <c r="M2860" s="12" t="s">
        <v>42</v>
      </c>
      <c r="N2860" s="12">
        <v>1</v>
      </c>
      <c r="O2860" s="12" t="s">
        <v>101</v>
      </c>
      <c r="P2860" s="12" t="s">
        <v>46</v>
      </c>
      <c r="S2860" s="7">
        <v>1</v>
      </c>
      <c r="T2860" s="7">
        <v>1</v>
      </c>
      <c r="AE2860" s="4">
        <f t="shared" si="177"/>
        <v>20</v>
      </c>
      <c r="AF2860" s="8">
        <f t="shared" si="178"/>
        <v>2</v>
      </c>
      <c r="AG2860" s="8">
        <v>337.39</v>
      </c>
      <c r="AH2860" s="4">
        <f t="shared" si="179"/>
        <v>0.05</v>
      </c>
      <c r="AI2860" s="4">
        <f t="shared" si="179"/>
        <v>8.4347499999999993</v>
      </c>
      <c r="AK2860" s="10">
        <f>Q2860*(0.0148*((2.5/1.11359)^3.167))+R2860*(0.0148*((7.5/1.11359)^3.167))+S2860*(0.0148*((15/1.11359)^3.167))+T2860*(0.0148*((25/1.11359)^3.167))+U2860*(0.0148*((35/1.11359)^3.167))</f>
        <v>337.39435035845929</v>
      </c>
    </row>
    <row r="2861" spans="1:37" ht="12.75" customHeight="1">
      <c r="A2861" s="12">
        <v>217</v>
      </c>
      <c r="B2861" s="12">
        <v>12</v>
      </c>
      <c r="C2861" s="12">
        <v>2</v>
      </c>
      <c r="D2861" s="5">
        <v>39517</v>
      </c>
      <c r="E2861" s="6" t="s">
        <v>73</v>
      </c>
      <c r="F2861" s="12" t="s">
        <v>74</v>
      </c>
      <c r="G2861" s="4" t="s">
        <v>74</v>
      </c>
      <c r="H2861" s="12" t="s">
        <v>133</v>
      </c>
      <c r="I2861" s="12" t="s">
        <v>40</v>
      </c>
      <c r="J2861" s="12" t="s">
        <v>41</v>
      </c>
      <c r="K2861" s="12">
        <v>21</v>
      </c>
      <c r="L2861" s="4" t="str">
        <f t="shared" si="176"/>
        <v>20-25</v>
      </c>
      <c r="M2861" s="12" t="s">
        <v>42</v>
      </c>
      <c r="N2861" s="12">
        <v>2</v>
      </c>
      <c r="O2861" s="12" t="s">
        <v>68</v>
      </c>
      <c r="P2861" s="6" t="s">
        <v>46</v>
      </c>
      <c r="S2861" s="7">
        <v>1</v>
      </c>
      <c r="AE2861" s="4">
        <f t="shared" si="177"/>
        <v>15</v>
      </c>
      <c r="AF2861" s="8">
        <f t="shared" si="178"/>
        <v>1</v>
      </c>
      <c r="AG2861" s="8">
        <v>39.630000000000003</v>
      </c>
      <c r="AH2861" s="4">
        <f t="shared" si="179"/>
        <v>2.5000000000000001E-2</v>
      </c>
      <c r="AI2861" s="4">
        <f t="shared" si="179"/>
        <v>0.99075000000000002</v>
      </c>
      <c r="AK2861" s="10">
        <f>Q2861*(0.0208*((2.5/1.21)^3))+R2861*(0.0208*((7.5/1.21)^3))+S2861*(0.0208*((15/1.21)^3))+T2861*(0.0079*(25^3.076))+U2861*(0.0079*(35^3.076))</f>
        <v>39.626069889775181</v>
      </c>
    </row>
    <row r="2862" spans="1:37" ht="12.75" customHeight="1">
      <c r="A2862" s="12">
        <v>217</v>
      </c>
      <c r="B2862" s="12">
        <v>12</v>
      </c>
      <c r="C2862" s="12">
        <v>2</v>
      </c>
      <c r="D2862" s="5">
        <v>39517</v>
      </c>
      <c r="E2862" s="6" t="s">
        <v>73</v>
      </c>
      <c r="F2862" s="12" t="s">
        <v>74</v>
      </c>
      <c r="G2862" s="4" t="s">
        <v>74</v>
      </c>
      <c r="H2862" s="12" t="s">
        <v>133</v>
      </c>
      <c r="I2862" s="12" t="s">
        <v>40</v>
      </c>
      <c r="J2862" s="12" t="s">
        <v>41</v>
      </c>
      <c r="K2862" s="12">
        <v>21</v>
      </c>
      <c r="L2862" s="4" t="str">
        <f t="shared" si="176"/>
        <v>20-25</v>
      </c>
      <c r="M2862" s="12" t="s">
        <v>42</v>
      </c>
      <c r="N2862" s="12">
        <v>3</v>
      </c>
      <c r="O2862" s="12" t="s">
        <v>62</v>
      </c>
      <c r="P2862" s="12" t="s">
        <v>63</v>
      </c>
      <c r="S2862" s="7">
        <v>1</v>
      </c>
      <c r="T2862" s="7">
        <v>1</v>
      </c>
      <c r="AE2862" s="4">
        <f t="shared" si="177"/>
        <v>20</v>
      </c>
      <c r="AF2862" s="8">
        <f t="shared" si="178"/>
        <v>2</v>
      </c>
      <c r="AG2862" s="8">
        <v>323.36</v>
      </c>
      <c r="AH2862" s="4">
        <f t="shared" si="179"/>
        <v>0.05</v>
      </c>
      <c r="AI2862" s="4">
        <f t="shared" si="179"/>
        <v>8.0839999999999996</v>
      </c>
      <c r="AK2862" s="10">
        <f>R2862*(0.0114*(7.5^3.128))+S2862*(0.0114*(15^3.128))+T2862*(0.0114*(25^3.128))+U2862*(0.0114*(35^3.128))</f>
        <v>323.35854985325943</v>
      </c>
    </row>
    <row r="2863" spans="1:37" ht="12.75" customHeight="1">
      <c r="A2863" s="12">
        <v>217</v>
      </c>
      <c r="B2863" s="12">
        <v>12</v>
      </c>
      <c r="C2863" s="12">
        <v>2</v>
      </c>
      <c r="D2863" s="5">
        <v>39517</v>
      </c>
      <c r="E2863" s="6" t="s">
        <v>73</v>
      </c>
      <c r="F2863" s="12" t="s">
        <v>74</v>
      </c>
      <c r="G2863" s="4" t="s">
        <v>74</v>
      </c>
      <c r="H2863" s="12" t="s">
        <v>133</v>
      </c>
      <c r="I2863" s="12" t="s">
        <v>40</v>
      </c>
      <c r="J2863" s="12" t="s">
        <v>41</v>
      </c>
      <c r="K2863" s="12">
        <v>21</v>
      </c>
      <c r="L2863" s="4" t="str">
        <f t="shared" si="176"/>
        <v>20-25</v>
      </c>
      <c r="M2863" s="12" t="s">
        <v>42</v>
      </c>
      <c r="N2863" s="12">
        <v>4</v>
      </c>
      <c r="O2863" s="4" t="s">
        <v>69</v>
      </c>
      <c r="P2863" s="12" t="s">
        <v>48</v>
      </c>
      <c r="S2863" s="15">
        <v>2</v>
      </c>
      <c r="AE2863" s="4">
        <f t="shared" si="177"/>
        <v>15</v>
      </c>
      <c r="AF2863" s="8">
        <f t="shared" si="178"/>
        <v>2</v>
      </c>
      <c r="AG2863" s="8">
        <v>218.93</v>
      </c>
      <c r="AH2863" s="4">
        <f t="shared" si="179"/>
        <v>0.05</v>
      </c>
      <c r="AI2863" s="4">
        <f t="shared" si="179"/>
        <v>5.4732500000000002</v>
      </c>
      <c r="AK2863" s="10">
        <f>Q2863*(0.029*(2.5^2.98))+R2863*(0.029*(7.5^2.98))+S2863*(0.0222*(15^3.14))</f>
        <v>218.93214068561713</v>
      </c>
    </row>
    <row r="2864" spans="1:37" ht="12.75" customHeight="1">
      <c r="A2864" s="12">
        <v>217</v>
      </c>
      <c r="B2864" s="12">
        <v>12</v>
      </c>
      <c r="C2864" s="12">
        <v>2</v>
      </c>
      <c r="D2864" s="5">
        <v>39517</v>
      </c>
      <c r="E2864" s="6" t="s">
        <v>73</v>
      </c>
      <c r="F2864" s="12" t="s">
        <v>74</v>
      </c>
      <c r="G2864" s="4" t="s">
        <v>74</v>
      </c>
      <c r="H2864" s="12" t="s">
        <v>133</v>
      </c>
      <c r="I2864" s="12" t="s">
        <v>40</v>
      </c>
      <c r="J2864" s="12" t="s">
        <v>41</v>
      </c>
      <c r="K2864" s="12">
        <v>21</v>
      </c>
      <c r="L2864" s="4" t="str">
        <f t="shared" si="176"/>
        <v>20-25</v>
      </c>
      <c r="M2864" s="12" t="s">
        <v>42</v>
      </c>
      <c r="N2864" s="12">
        <v>5</v>
      </c>
      <c r="O2864" s="12" t="s">
        <v>77</v>
      </c>
      <c r="P2864" s="6" t="s">
        <v>48</v>
      </c>
      <c r="S2864" s="15">
        <v>1</v>
      </c>
      <c r="AE2864" s="4">
        <f t="shared" si="177"/>
        <v>15</v>
      </c>
      <c r="AF2864" s="8">
        <f t="shared" si="178"/>
        <v>1</v>
      </c>
      <c r="AG2864" s="8">
        <v>98.34</v>
      </c>
      <c r="AH2864" s="4">
        <f t="shared" si="179"/>
        <v>2.5000000000000001E-2</v>
      </c>
      <c r="AI2864" s="4">
        <f t="shared" si="179"/>
        <v>2.4584999999999999</v>
      </c>
      <c r="AK2864" s="10">
        <f>R2864*(0.0428*(7.5^2.858))+S2864*(0.0428*(15^2.858))+T2864*(0.0428*(25^2.858))+U2864*(0.0428*(35^2.858))</f>
        <v>98.336011053719943</v>
      </c>
    </row>
    <row r="2865" spans="1:37" ht="12.75" customHeight="1">
      <c r="A2865" s="12">
        <v>217</v>
      </c>
      <c r="B2865" s="12">
        <v>12</v>
      </c>
      <c r="C2865" s="12">
        <v>2</v>
      </c>
      <c r="D2865" s="5">
        <v>39517</v>
      </c>
      <c r="E2865" s="6" t="s">
        <v>73</v>
      </c>
      <c r="F2865" s="12" t="s">
        <v>74</v>
      </c>
      <c r="G2865" s="4" t="s">
        <v>74</v>
      </c>
      <c r="H2865" s="12" t="s">
        <v>133</v>
      </c>
      <c r="I2865" s="12" t="s">
        <v>40</v>
      </c>
      <c r="J2865" s="12" t="s">
        <v>41</v>
      </c>
      <c r="K2865" s="12">
        <v>21</v>
      </c>
      <c r="L2865" s="4" t="str">
        <f t="shared" si="176"/>
        <v>20-25</v>
      </c>
      <c r="M2865" s="12" t="s">
        <v>42</v>
      </c>
      <c r="N2865" s="12">
        <v>6</v>
      </c>
      <c r="O2865" s="12" t="s">
        <v>166</v>
      </c>
      <c r="P2865" s="6" t="s">
        <v>63</v>
      </c>
      <c r="T2865" s="7">
        <v>1</v>
      </c>
      <c r="AE2865" s="4">
        <f t="shared" si="177"/>
        <v>25</v>
      </c>
      <c r="AF2865" s="8">
        <f t="shared" si="178"/>
        <v>1</v>
      </c>
      <c r="AG2865" s="8">
        <v>231.79</v>
      </c>
      <c r="AH2865" s="4">
        <f t="shared" si="179"/>
        <v>2.5000000000000001E-2</v>
      </c>
      <c r="AI2865" s="4">
        <f t="shared" si="179"/>
        <v>5.7947499999999996</v>
      </c>
      <c r="AK2865" s="10">
        <f>T2865*(0.0206*(25^2.898))+U2865*(0.0206*(35^2.898))</f>
        <v>231.79142503651909</v>
      </c>
    </row>
    <row r="2866" spans="1:37" ht="12.75" customHeight="1">
      <c r="A2866" s="12">
        <v>217</v>
      </c>
      <c r="B2866" s="12">
        <v>12</v>
      </c>
      <c r="C2866" s="12">
        <v>2</v>
      </c>
      <c r="D2866" s="5">
        <v>39517</v>
      </c>
      <c r="E2866" s="6" t="s">
        <v>73</v>
      </c>
      <c r="F2866" s="12" t="s">
        <v>74</v>
      </c>
      <c r="G2866" s="4" t="s">
        <v>74</v>
      </c>
      <c r="H2866" s="12" t="s">
        <v>133</v>
      </c>
      <c r="I2866" s="12" t="s">
        <v>40</v>
      </c>
      <c r="J2866" s="12" t="s">
        <v>41</v>
      </c>
      <c r="K2866" s="12">
        <v>21</v>
      </c>
      <c r="L2866" s="4" t="str">
        <f t="shared" si="176"/>
        <v>20-25</v>
      </c>
      <c r="M2866" s="12" t="s">
        <v>42</v>
      </c>
      <c r="N2866" s="12">
        <v>7</v>
      </c>
      <c r="O2866" s="12" t="s">
        <v>53</v>
      </c>
      <c r="P2866" s="12" t="s">
        <v>54</v>
      </c>
      <c r="R2866" s="7">
        <v>2</v>
      </c>
      <c r="S2866" s="15">
        <v>2</v>
      </c>
      <c r="T2866" s="7">
        <v>1</v>
      </c>
      <c r="AE2866" s="4">
        <f t="shared" si="177"/>
        <v>14</v>
      </c>
      <c r="AF2866" s="8">
        <f t="shared" si="178"/>
        <v>5</v>
      </c>
      <c r="AG2866" s="8">
        <v>385.23</v>
      </c>
      <c r="AH2866" s="4">
        <f t="shared" si="179"/>
        <v>0.125</v>
      </c>
      <c r="AI2866" s="4">
        <f t="shared" si="179"/>
        <v>9.6307500000000008</v>
      </c>
      <c r="AK2866" s="10">
        <f>Q2866*(0.026*(2.5^2.87))+R2866*(0.026*(7.5^2.87))+S2866*(0.0236*((15/1.1)^2.975))+T2866*(0.0236*((25/1.1)^2.975))+U2866*(0.0236*((35/1.1)^2.975))</f>
        <v>385.23497712519912</v>
      </c>
    </row>
    <row r="2867" spans="1:37" ht="12.75" customHeight="1">
      <c r="A2867" s="12">
        <v>217</v>
      </c>
      <c r="B2867" s="12">
        <v>12</v>
      </c>
      <c r="C2867" s="12">
        <v>2</v>
      </c>
      <c r="D2867" s="5">
        <v>39517</v>
      </c>
      <c r="E2867" s="6" t="s">
        <v>73</v>
      </c>
      <c r="F2867" s="12" t="s">
        <v>74</v>
      </c>
      <c r="G2867" s="4" t="s">
        <v>74</v>
      </c>
      <c r="H2867" s="12" t="s">
        <v>133</v>
      </c>
      <c r="I2867" s="12" t="s">
        <v>40</v>
      </c>
      <c r="J2867" s="12" t="s">
        <v>41</v>
      </c>
      <c r="K2867" s="12">
        <v>21</v>
      </c>
      <c r="L2867" s="4" t="str">
        <f t="shared" si="176"/>
        <v>20-25</v>
      </c>
      <c r="M2867" s="12" t="s">
        <v>42</v>
      </c>
      <c r="N2867" s="12">
        <v>8</v>
      </c>
      <c r="O2867" s="12" t="s">
        <v>79</v>
      </c>
      <c r="P2867" s="12" t="s">
        <v>54</v>
      </c>
      <c r="T2867" s="15">
        <v>2</v>
      </c>
      <c r="AE2867" s="4">
        <f t="shared" si="177"/>
        <v>25</v>
      </c>
      <c r="AF2867" s="8">
        <f t="shared" si="178"/>
        <v>2</v>
      </c>
      <c r="AG2867" s="8">
        <v>635.73</v>
      </c>
      <c r="AH2867" s="4">
        <f t="shared" si="179"/>
        <v>0.05</v>
      </c>
      <c r="AI2867" s="4">
        <f t="shared" si="179"/>
        <v>15.89325</v>
      </c>
      <c r="AK2867" s="10">
        <f>Q2867*(0.024*(2.5^2.93))+R2867*(0.024*(7.5^2.93))+S2867*(0.0225*((15/1.03416)^3))+T2867*(0.0225*((25/1.03416)^3))+U2867*(0.0225*((35/1.03416)^3))</f>
        <v>635.72506135801109</v>
      </c>
    </row>
    <row r="2868" spans="1:37" ht="12.75" customHeight="1">
      <c r="A2868" s="12">
        <v>217</v>
      </c>
      <c r="B2868" s="12">
        <v>12</v>
      </c>
      <c r="C2868" s="12">
        <v>2</v>
      </c>
      <c r="D2868" s="5">
        <v>39517</v>
      </c>
      <c r="E2868" s="6" t="s">
        <v>73</v>
      </c>
      <c r="F2868" s="12" t="s">
        <v>74</v>
      </c>
      <c r="G2868" s="4" t="s">
        <v>74</v>
      </c>
      <c r="H2868" s="12" t="s">
        <v>133</v>
      </c>
      <c r="I2868" s="12" t="s">
        <v>40</v>
      </c>
      <c r="J2868" s="12" t="s">
        <v>41</v>
      </c>
      <c r="K2868" s="12">
        <v>21</v>
      </c>
      <c r="L2868" s="4" t="str">
        <f t="shared" si="176"/>
        <v>20-25</v>
      </c>
      <c r="M2868" s="12" t="s">
        <v>42</v>
      </c>
      <c r="N2868" s="12">
        <v>9</v>
      </c>
      <c r="O2868" s="4" t="s">
        <v>82</v>
      </c>
      <c r="P2868" s="6" t="s">
        <v>46</v>
      </c>
      <c r="T2868" s="15">
        <v>1</v>
      </c>
      <c r="AE2868" s="4">
        <f t="shared" si="177"/>
        <v>25</v>
      </c>
      <c r="AF2868" s="8">
        <f t="shared" si="178"/>
        <v>1</v>
      </c>
      <c r="AG2868" s="8">
        <v>251.27</v>
      </c>
      <c r="AH2868" s="4">
        <f t="shared" si="179"/>
        <v>2.5000000000000001E-2</v>
      </c>
      <c r="AI2868" s="4">
        <f t="shared" si="179"/>
        <v>6.2817500000000006</v>
      </c>
      <c r="AK2868" s="10">
        <f>Q2868*(0.0121*((2.5/1.09)^3.161))+R2868*(0.0121*((7.5/1.09)^3.161))+S2868*(0.0335*(15^2.772))+T2868*(0.0335*(25^2.772))+U2868*(0.0335*(35^2.772))</f>
        <v>251.26645415008608</v>
      </c>
    </row>
    <row r="2869" spans="1:37" ht="12.75" customHeight="1">
      <c r="A2869" s="12">
        <v>217</v>
      </c>
      <c r="B2869" s="12">
        <v>12</v>
      </c>
      <c r="C2869" s="12">
        <v>2</v>
      </c>
      <c r="D2869" s="5">
        <v>39517</v>
      </c>
      <c r="E2869" s="6" t="s">
        <v>73</v>
      </c>
      <c r="F2869" s="12" t="s">
        <v>74</v>
      </c>
      <c r="G2869" s="4" t="s">
        <v>74</v>
      </c>
      <c r="H2869" s="12" t="s">
        <v>133</v>
      </c>
      <c r="I2869" s="12" t="s">
        <v>40</v>
      </c>
      <c r="J2869" s="12" t="s">
        <v>41</v>
      </c>
      <c r="K2869" s="12">
        <v>21</v>
      </c>
      <c r="L2869" s="4" t="str">
        <f t="shared" si="176"/>
        <v>20-25</v>
      </c>
      <c r="M2869" s="12" t="s">
        <v>42</v>
      </c>
      <c r="N2869" s="12">
        <v>10</v>
      </c>
      <c r="O2869" s="12" t="s">
        <v>59</v>
      </c>
      <c r="P2869" s="6" t="s">
        <v>46</v>
      </c>
      <c r="Q2869" s="7">
        <v>2</v>
      </c>
      <c r="AE2869" s="4">
        <f t="shared" si="177"/>
        <v>2.5</v>
      </c>
      <c r="AF2869" s="8">
        <f t="shared" si="178"/>
        <v>2</v>
      </c>
      <c r="AG2869" s="8">
        <v>0.31</v>
      </c>
      <c r="AH2869" s="4">
        <f t="shared" si="179"/>
        <v>0.05</v>
      </c>
      <c r="AI2869" s="4">
        <f t="shared" si="179"/>
        <v>7.7499999999999999E-3</v>
      </c>
      <c r="AK2869" s="10">
        <f>Q2869*(0.0093*(2.5^3.07))+R2869*(0.0093*(7.5^3.07))+S2869*(0.0093*(15^3.07))+T2869*(0.0126*(25^3.0673))</f>
        <v>0.30987659189934852</v>
      </c>
    </row>
    <row r="2870" spans="1:37" ht="12.75" customHeight="1">
      <c r="A2870" s="12">
        <v>217</v>
      </c>
      <c r="B2870" s="12">
        <v>12</v>
      </c>
      <c r="C2870" s="12">
        <v>2</v>
      </c>
      <c r="D2870" s="5">
        <v>39517</v>
      </c>
      <c r="E2870" s="6" t="s">
        <v>73</v>
      </c>
      <c r="F2870" s="12" t="s">
        <v>74</v>
      </c>
      <c r="G2870" s="4" t="s">
        <v>74</v>
      </c>
      <c r="H2870" s="12" t="s">
        <v>133</v>
      </c>
      <c r="I2870" s="12" t="s">
        <v>40</v>
      </c>
      <c r="J2870" s="12" t="s">
        <v>41</v>
      </c>
      <c r="K2870" s="12">
        <v>21</v>
      </c>
      <c r="L2870" s="4" t="str">
        <f t="shared" si="176"/>
        <v>20-25</v>
      </c>
      <c r="M2870" s="12" t="s">
        <v>42</v>
      </c>
      <c r="N2870" s="12">
        <v>11</v>
      </c>
      <c r="O2870" s="12" t="s">
        <v>55</v>
      </c>
      <c r="P2870" s="6" t="s">
        <v>56</v>
      </c>
      <c r="Q2870" s="7">
        <v>1</v>
      </c>
      <c r="AE2870" s="4">
        <f t="shared" si="177"/>
        <v>2.5</v>
      </c>
      <c r="AF2870" s="8">
        <f t="shared" si="178"/>
        <v>1</v>
      </c>
      <c r="AG2870" s="8">
        <v>0.17</v>
      </c>
      <c r="AH2870" s="4">
        <f t="shared" si="179"/>
        <v>2.5000000000000001E-2</v>
      </c>
      <c r="AI2870" s="4">
        <f t="shared" si="179"/>
        <v>4.2500000000000003E-3</v>
      </c>
      <c r="AK2870" s="10">
        <f>Q2870*(0.0109*(2.5^3.0249))+R2870*(0.0109*(7.5^3.0249))</f>
        <v>0.17424295598865394</v>
      </c>
    </row>
    <row r="2871" spans="1:37" s="9" customFormat="1" ht="12.75" customHeight="1">
      <c r="A2871" s="12">
        <v>217</v>
      </c>
      <c r="B2871" s="12">
        <v>12</v>
      </c>
      <c r="C2871" s="12">
        <v>2</v>
      </c>
      <c r="D2871" s="5">
        <v>39517</v>
      </c>
      <c r="E2871" s="6" t="s">
        <v>73</v>
      </c>
      <c r="F2871" s="12" t="s">
        <v>74</v>
      </c>
      <c r="G2871" s="4" t="s">
        <v>74</v>
      </c>
      <c r="H2871" s="12" t="s">
        <v>133</v>
      </c>
      <c r="I2871" s="12" t="s">
        <v>40</v>
      </c>
      <c r="J2871" s="12" t="s">
        <v>41</v>
      </c>
      <c r="K2871" s="12">
        <v>21</v>
      </c>
      <c r="L2871" s="4" t="str">
        <f t="shared" si="176"/>
        <v>20-25</v>
      </c>
      <c r="M2871" s="12" t="s">
        <v>42</v>
      </c>
      <c r="N2871" s="12">
        <v>12</v>
      </c>
      <c r="O2871" s="12" t="s">
        <v>71</v>
      </c>
      <c r="P2871" s="6" t="s">
        <v>46</v>
      </c>
      <c r="Q2871" s="7">
        <v>3</v>
      </c>
      <c r="R2871" s="7"/>
      <c r="S2871" s="7"/>
      <c r="T2871" s="7"/>
      <c r="U2871" s="7"/>
      <c r="V2871" s="7"/>
      <c r="W2871" s="7"/>
      <c r="X2871" s="7"/>
      <c r="Y2871" s="7"/>
      <c r="Z2871" s="7"/>
      <c r="AA2871" s="7"/>
      <c r="AB2871" s="7"/>
      <c r="AC2871" s="7"/>
      <c r="AD2871" s="7"/>
      <c r="AE2871" s="4">
        <f t="shared" si="177"/>
        <v>2.5</v>
      </c>
      <c r="AF2871" s="8">
        <f t="shared" si="178"/>
        <v>3</v>
      </c>
      <c r="AG2871" s="8">
        <v>0.42</v>
      </c>
      <c r="AH2871" s="4">
        <f t="shared" si="179"/>
        <v>7.4999999999999997E-2</v>
      </c>
      <c r="AI2871" s="4">
        <f t="shared" si="179"/>
        <v>1.0499999999999999E-2</v>
      </c>
      <c r="AJ2871" s="4"/>
      <c r="AK2871" s="10">
        <f>Q2871*(0.0089*(2.5^3))+R2871*(0.0089*(7.5^3))</f>
        <v>0.41718750000000004</v>
      </c>
    </row>
    <row r="2872" spans="1:37" ht="12.75" customHeight="1">
      <c r="A2872" s="12">
        <v>217</v>
      </c>
      <c r="B2872" s="12">
        <v>12</v>
      </c>
      <c r="C2872" s="12">
        <v>2</v>
      </c>
      <c r="D2872" s="5">
        <v>39517</v>
      </c>
      <c r="E2872" s="6" t="s">
        <v>73</v>
      </c>
      <c r="F2872" s="12" t="s">
        <v>74</v>
      </c>
      <c r="G2872" s="4" t="s">
        <v>74</v>
      </c>
      <c r="H2872" s="12" t="s">
        <v>133</v>
      </c>
      <c r="I2872" s="12" t="s">
        <v>40</v>
      </c>
      <c r="J2872" s="12" t="s">
        <v>41</v>
      </c>
      <c r="K2872" s="12">
        <v>21</v>
      </c>
      <c r="L2872" s="4" t="str">
        <f t="shared" si="176"/>
        <v>20-25</v>
      </c>
      <c r="M2872" s="12" t="s">
        <v>42</v>
      </c>
      <c r="N2872" s="12">
        <v>13</v>
      </c>
      <c r="O2872" s="12" t="s">
        <v>66</v>
      </c>
      <c r="P2872" s="12" t="s">
        <v>46</v>
      </c>
      <c r="Q2872" s="15">
        <v>4</v>
      </c>
      <c r="AE2872" s="4">
        <f t="shared" si="177"/>
        <v>2.5</v>
      </c>
      <c r="AF2872" s="8">
        <f t="shared" si="178"/>
        <v>4</v>
      </c>
      <c r="AG2872" s="8">
        <v>1.1299999999999999</v>
      </c>
      <c r="AH2872" s="4">
        <f t="shared" si="179"/>
        <v>0.1</v>
      </c>
      <c r="AI2872" s="4">
        <f t="shared" si="179"/>
        <v>2.8249999999999997E-2</v>
      </c>
      <c r="AK2872" s="10">
        <f>Q2872*(0.0213*(2.5^2.8235))+R2872*(0.0213*(7.5^2.8235))</f>
        <v>1.1324608817754047</v>
      </c>
    </row>
    <row r="2873" spans="1:37" ht="12.75" customHeight="1">
      <c r="A2873" s="12">
        <v>218</v>
      </c>
      <c r="B2873" s="12">
        <v>12</v>
      </c>
      <c r="C2873" s="12">
        <v>2</v>
      </c>
      <c r="D2873" s="5">
        <v>39517</v>
      </c>
      <c r="E2873" s="6" t="s">
        <v>73</v>
      </c>
      <c r="F2873" s="12" t="s">
        <v>74</v>
      </c>
      <c r="G2873" s="4" t="s">
        <v>74</v>
      </c>
      <c r="H2873" s="12" t="s">
        <v>133</v>
      </c>
      <c r="I2873" s="12" t="s">
        <v>40</v>
      </c>
      <c r="J2873" s="12" t="s">
        <v>41</v>
      </c>
      <c r="K2873" s="12">
        <v>21</v>
      </c>
      <c r="L2873" s="4" t="str">
        <f t="shared" si="176"/>
        <v>20-25</v>
      </c>
      <c r="M2873" s="12" t="s">
        <v>76</v>
      </c>
      <c r="N2873" s="12">
        <v>1</v>
      </c>
      <c r="O2873" s="4" t="s">
        <v>82</v>
      </c>
      <c r="P2873" s="6" t="s">
        <v>46</v>
      </c>
      <c r="T2873" s="7">
        <v>1</v>
      </c>
      <c r="AE2873" s="4">
        <f t="shared" si="177"/>
        <v>25</v>
      </c>
      <c r="AF2873" s="8">
        <f t="shared" si="178"/>
        <v>1</v>
      </c>
      <c r="AG2873" s="8">
        <v>251.27</v>
      </c>
      <c r="AH2873" s="4">
        <f t="shared" si="179"/>
        <v>2.5000000000000001E-2</v>
      </c>
      <c r="AI2873" s="4">
        <f t="shared" si="179"/>
        <v>6.2817500000000006</v>
      </c>
      <c r="AK2873" s="10">
        <f>Q2873*(0.0121*((2.5/1.09)^3.161))+R2873*(0.0121*((7.5/1.09)^3.161))+S2873*(0.0335*(15^2.772))+T2873*(0.0335*(25^2.772))+U2873*(0.0335*(35^2.772))</f>
        <v>251.26645415008608</v>
      </c>
    </row>
    <row r="2874" spans="1:37" ht="12.75" customHeight="1">
      <c r="A2874" s="12">
        <v>218</v>
      </c>
      <c r="B2874" s="12">
        <v>12</v>
      </c>
      <c r="C2874" s="12">
        <v>2</v>
      </c>
      <c r="D2874" s="5">
        <v>39517</v>
      </c>
      <c r="E2874" s="6" t="s">
        <v>73</v>
      </c>
      <c r="F2874" s="12" t="s">
        <v>74</v>
      </c>
      <c r="G2874" s="4" t="s">
        <v>74</v>
      </c>
      <c r="H2874" s="12" t="s">
        <v>133</v>
      </c>
      <c r="I2874" s="12" t="s">
        <v>40</v>
      </c>
      <c r="J2874" s="12" t="s">
        <v>41</v>
      </c>
      <c r="K2874" s="12">
        <v>21</v>
      </c>
      <c r="L2874" s="4" t="str">
        <f t="shared" si="176"/>
        <v>20-25</v>
      </c>
      <c r="M2874" s="12" t="s">
        <v>76</v>
      </c>
      <c r="N2874" s="12">
        <v>2</v>
      </c>
      <c r="O2874" s="12" t="s">
        <v>77</v>
      </c>
      <c r="P2874" s="6" t="s">
        <v>48</v>
      </c>
      <c r="R2874" s="7">
        <v>1</v>
      </c>
      <c r="S2874" s="7">
        <v>1</v>
      </c>
      <c r="AE2874" s="4">
        <f t="shared" si="177"/>
        <v>11.3</v>
      </c>
      <c r="AF2874" s="8">
        <f t="shared" si="178"/>
        <v>2</v>
      </c>
      <c r="AG2874" s="8">
        <v>111.9</v>
      </c>
      <c r="AH2874" s="4">
        <f t="shared" si="179"/>
        <v>0.05</v>
      </c>
      <c r="AI2874" s="4">
        <f t="shared" si="179"/>
        <v>2.7975000000000003</v>
      </c>
      <c r="AK2874" s="10">
        <f>R2874*(0.0428*(7.5^2.858))+S2874*(0.0428*(15^2.858))+T2874*(0.0428*(25^2.858))+U2874*(0.0428*(35^2.858))</f>
        <v>111.89942011094665</v>
      </c>
    </row>
    <row r="2875" spans="1:37" ht="12.75" customHeight="1">
      <c r="A2875" s="12">
        <v>218</v>
      </c>
      <c r="B2875" s="12">
        <v>12</v>
      </c>
      <c r="C2875" s="12">
        <v>2</v>
      </c>
      <c r="D2875" s="5">
        <v>39517</v>
      </c>
      <c r="E2875" s="6" t="s">
        <v>73</v>
      </c>
      <c r="F2875" s="12" t="s">
        <v>74</v>
      </c>
      <c r="G2875" s="4" t="s">
        <v>74</v>
      </c>
      <c r="H2875" s="12" t="s">
        <v>133</v>
      </c>
      <c r="I2875" s="12" t="s">
        <v>40</v>
      </c>
      <c r="J2875" s="12" t="s">
        <v>41</v>
      </c>
      <c r="K2875" s="12">
        <v>21</v>
      </c>
      <c r="L2875" s="4" t="str">
        <f t="shared" si="176"/>
        <v>20-25</v>
      </c>
      <c r="M2875" s="12" t="s">
        <v>76</v>
      </c>
      <c r="N2875" s="12">
        <v>3</v>
      </c>
      <c r="O2875" s="12" t="s">
        <v>79</v>
      </c>
      <c r="P2875" s="12" t="s">
        <v>54</v>
      </c>
      <c r="U2875" s="7">
        <v>1</v>
      </c>
      <c r="AE2875" s="4">
        <f t="shared" si="177"/>
        <v>35</v>
      </c>
      <c r="AF2875" s="8">
        <f t="shared" si="178"/>
        <v>1</v>
      </c>
      <c r="AG2875" s="8">
        <v>872.21</v>
      </c>
      <c r="AH2875" s="4">
        <f t="shared" si="179"/>
        <v>2.5000000000000001E-2</v>
      </c>
      <c r="AI2875" s="4">
        <f t="shared" si="179"/>
        <v>21.805250000000001</v>
      </c>
      <c r="AK2875" s="10">
        <f>Q2875*(0.024*(2.5^2.93))+R2875*(0.024*(7.5^2.93))+S2875*(0.0225*((15/1.03416)^3))+T2875*(0.0225*((25/1.03416)^3))+U2875*(0.0225*((35/1.03416)^3))</f>
        <v>872.21478418319157</v>
      </c>
    </row>
    <row r="2876" spans="1:37" ht="12.75" customHeight="1">
      <c r="A2876" s="12">
        <v>218</v>
      </c>
      <c r="B2876" s="12">
        <v>12</v>
      </c>
      <c r="C2876" s="12">
        <v>2</v>
      </c>
      <c r="D2876" s="5">
        <v>39517</v>
      </c>
      <c r="E2876" s="6" t="s">
        <v>73</v>
      </c>
      <c r="F2876" s="12" t="s">
        <v>74</v>
      </c>
      <c r="G2876" s="4" t="s">
        <v>74</v>
      </c>
      <c r="H2876" s="12" t="s">
        <v>133</v>
      </c>
      <c r="I2876" s="12" t="s">
        <v>40</v>
      </c>
      <c r="J2876" s="12" t="s">
        <v>41</v>
      </c>
      <c r="K2876" s="12">
        <v>21</v>
      </c>
      <c r="L2876" s="4" t="str">
        <f t="shared" si="176"/>
        <v>20-25</v>
      </c>
      <c r="M2876" s="12" t="s">
        <v>76</v>
      </c>
      <c r="N2876" s="12">
        <v>4</v>
      </c>
      <c r="O2876" s="12" t="s">
        <v>59</v>
      </c>
      <c r="P2876" s="6" t="s">
        <v>46</v>
      </c>
      <c r="Q2876" s="7">
        <v>3</v>
      </c>
      <c r="R2876" s="7">
        <v>1</v>
      </c>
      <c r="S2876" s="15">
        <v>2</v>
      </c>
      <c r="AE2876" s="4">
        <f t="shared" si="177"/>
        <v>7.5</v>
      </c>
      <c r="AF2876" s="8">
        <f t="shared" si="178"/>
        <v>6</v>
      </c>
      <c r="AG2876" s="8">
        <v>80.86</v>
      </c>
      <c r="AH2876" s="4">
        <f t="shared" si="179"/>
        <v>0.15</v>
      </c>
      <c r="AI2876" s="4">
        <f t="shared" si="179"/>
        <v>2.0215000000000001</v>
      </c>
      <c r="AK2876" s="10">
        <f>Q2876*(0.0093*(2.5^3.07))+R2876*(0.0093*(7.5^3.07))+S2876*(0.0093*(15^3.07))+T2876*(0.0126*(25^3.0673))</f>
        <v>80.860069539757461</v>
      </c>
    </row>
    <row r="2877" spans="1:37" ht="12.75" customHeight="1">
      <c r="A2877" s="12">
        <v>218</v>
      </c>
      <c r="B2877" s="12">
        <v>12</v>
      </c>
      <c r="C2877" s="12">
        <v>2</v>
      </c>
      <c r="D2877" s="5">
        <v>39517</v>
      </c>
      <c r="E2877" s="6" t="s">
        <v>73</v>
      </c>
      <c r="F2877" s="12" t="s">
        <v>74</v>
      </c>
      <c r="G2877" s="4" t="s">
        <v>74</v>
      </c>
      <c r="H2877" s="12" t="s">
        <v>133</v>
      </c>
      <c r="I2877" s="12" t="s">
        <v>40</v>
      </c>
      <c r="J2877" s="12" t="s">
        <v>41</v>
      </c>
      <c r="K2877" s="12">
        <v>21</v>
      </c>
      <c r="L2877" s="4" t="str">
        <f t="shared" si="176"/>
        <v>20-25</v>
      </c>
      <c r="M2877" s="12" t="s">
        <v>76</v>
      </c>
      <c r="N2877" s="12">
        <v>5</v>
      </c>
      <c r="O2877" s="4" t="s">
        <v>69</v>
      </c>
      <c r="P2877" s="12" t="s">
        <v>48</v>
      </c>
      <c r="S2877" s="7">
        <v>2</v>
      </c>
      <c r="AE2877" s="4">
        <f t="shared" si="177"/>
        <v>15</v>
      </c>
      <c r="AF2877" s="8">
        <f t="shared" si="178"/>
        <v>2</v>
      </c>
      <c r="AG2877" s="8">
        <v>218.93</v>
      </c>
      <c r="AH2877" s="4">
        <f t="shared" si="179"/>
        <v>0.05</v>
      </c>
      <c r="AI2877" s="4">
        <f t="shared" si="179"/>
        <v>5.4732500000000002</v>
      </c>
      <c r="AK2877" s="10">
        <f>Q2877*(0.029*(2.5^2.98))+R2877*(0.029*(7.5^2.98))+S2877*(0.0222*(15^3.14))</f>
        <v>218.93214068561713</v>
      </c>
    </row>
    <row r="2878" spans="1:37" s="9" customFormat="1" ht="12.75" customHeight="1">
      <c r="A2878" s="12">
        <v>218</v>
      </c>
      <c r="B2878" s="12">
        <v>12</v>
      </c>
      <c r="C2878" s="12">
        <v>2</v>
      </c>
      <c r="D2878" s="5">
        <v>39517</v>
      </c>
      <c r="E2878" s="6" t="s">
        <v>73</v>
      </c>
      <c r="F2878" s="12" t="s">
        <v>74</v>
      </c>
      <c r="G2878" s="4" t="s">
        <v>74</v>
      </c>
      <c r="H2878" s="12" t="s">
        <v>133</v>
      </c>
      <c r="I2878" s="12" t="s">
        <v>40</v>
      </c>
      <c r="J2878" s="12" t="s">
        <v>41</v>
      </c>
      <c r="K2878" s="12">
        <v>21</v>
      </c>
      <c r="L2878" s="4" t="str">
        <f t="shared" si="176"/>
        <v>20-25</v>
      </c>
      <c r="M2878" s="12" t="s">
        <v>76</v>
      </c>
      <c r="N2878" s="12">
        <v>6</v>
      </c>
      <c r="O2878" s="4" t="s">
        <v>60</v>
      </c>
      <c r="P2878" s="12" t="s">
        <v>48</v>
      </c>
      <c r="Q2878" s="7">
        <v>1</v>
      </c>
      <c r="R2878" s="7"/>
      <c r="S2878" s="7"/>
      <c r="T2878" s="7"/>
      <c r="U2878" s="7"/>
      <c r="V2878" s="7"/>
      <c r="W2878" s="7"/>
      <c r="X2878" s="7"/>
      <c r="Y2878" s="7"/>
      <c r="Z2878" s="7"/>
      <c r="AA2878" s="7"/>
      <c r="AB2878" s="7"/>
      <c r="AC2878" s="7"/>
      <c r="AD2878" s="7"/>
      <c r="AE2878" s="4">
        <f t="shared" si="177"/>
        <v>2.5</v>
      </c>
      <c r="AF2878" s="8">
        <f t="shared" si="178"/>
        <v>1</v>
      </c>
      <c r="AG2878" s="8">
        <v>0.28999999999999998</v>
      </c>
      <c r="AH2878" s="4">
        <f t="shared" si="179"/>
        <v>2.5000000000000001E-2</v>
      </c>
      <c r="AI2878" s="4">
        <f t="shared" si="179"/>
        <v>7.2499999999999995E-3</v>
      </c>
      <c r="AJ2878" s="4"/>
      <c r="AK2878" s="10">
        <f>Q2878*(0.0197*(2.5^2.9174))+R2878*(0.0197*(7.5^2.9174))+S2878*(0.0197*(15^2.9174))</f>
        <v>0.28537531735533872</v>
      </c>
    </row>
    <row r="2879" spans="1:37" ht="12.75" customHeight="1">
      <c r="A2879" s="12">
        <v>218</v>
      </c>
      <c r="B2879" s="12">
        <v>12</v>
      </c>
      <c r="C2879" s="12">
        <v>2</v>
      </c>
      <c r="D2879" s="5">
        <v>39517</v>
      </c>
      <c r="E2879" s="6" t="s">
        <v>73</v>
      </c>
      <c r="F2879" s="12" t="s">
        <v>74</v>
      </c>
      <c r="G2879" s="4" t="s">
        <v>74</v>
      </c>
      <c r="H2879" s="12" t="s">
        <v>133</v>
      </c>
      <c r="I2879" s="12" t="s">
        <v>40</v>
      </c>
      <c r="J2879" s="12" t="s">
        <v>41</v>
      </c>
      <c r="K2879" s="12">
        <v>21</v>
      </c>
      <c r="L2879" s="4" t="str">
        <f t="shared" si="176"/>
        <v>20-25</v>
      </c>
      <c r="M2879" s="12" t="s">
        <v>76</v>
      </c>
      <c r="N2879" s="12">
        <v>7</v>
      </c>
      <c r="O2879" s="12" t="s">
        <v>83</v>
      </c>
      <c r="P2879" s="6" t="s">
        <v>84</v>
      </c>
      <c r="R2879" s="7">
        <v>1</v>
      </c>
      <c r="AE2879" s="4">
        <f t="shared" si="177"/>
        <v>7.5</v>
      </c>
      <c r="AF2879" s="8">
        <f t="shared" si="178"/>
        <v>1</v>
      </c>
      <c r="AG2879" s="8">
        <v>12.3</v>
      </c>
      <c r="AH2879" s="4">
        <f t="shared" si="179"/>
        <v>2.5000000000000001E-2</v>
      </c>
      <c r="AI2879" s="4">
        <f t="shared" si="179"/>
        <v>0.3075</v>
      </c>
      <c r="AK2879" s="10">
        <f>Q2879*(0.0349*(2.5^2.9109))+R2879*(0.0349*(7.5^2.9109))+S2879*(0.0349*(15^2.9109))</f>
        <v>12.30385653569728</v>
      </c>
    </row>
    <row r="2880" spans="1:37" ht="12.75" customHeight="1">
      <c r="A2880" s="12">
        <v>218</v>
      </c>
      <c r="B2880" s="12">
        <v>12</v>
      </c>
      <c r="C2880" s="12">
        <v>2</v>
      </c>
      <c r="D2880" s="5">
        <v>39517</v>
      </c>
      <c r="E2880" s="6" t="s">
        <v>73</v>
      </c>
      <c r="F2880" s="12" t="s">
        <v>74</v>
      </c>
      <c r="G2880" s="4" t="s">
        <v>74</v>
      </c>
      <c r="H2880" s="12" t="s">
        <v>133</v>
      </c>
      <c r="I2880" s="12" t="s">
        <v>40</v>
      </c>
      <c r="J2880" s="12" t="s">
        <v>41</v>
      </c>
      <c r="K2880" s="12">
        <v>21</v>
      </c>
      <c r="L2880" s="4" t="str">
        <f t="shared" si="176"/>
        <v>20-25</v>
      </c>
      <c r="M2880" s="12" t="s">
        <v>76</v>
      </c>
      <c r="N2880" s="12">
        <v>8</v>
      </c>
      <c r="O2880" s="12" t="s">
        <v>53</v>
      </c>
      <c r="P2880" s="12" t="s">
        <v>54</v>
      </c>
      <c r="S2880" s="7">
        <v>1</v>
      </c>
      <c r="AE2880" s="4">
        <f t="shared" si="177"/>
        <v>15</v>
      </c>
      <c r="AF2880" s="8">
        <f t="shared" si="178"/>
        <v>1</v>
      </c>
      <c r="AG2880" s="8">
        <v>56.06</v>
      </c>
      <c r="AH2880" s="4">
        <f t="shared" si="179"/>
        <v>2.5000000000000001E-2</v>
      </c>
      <c r="AI2880" s="4">
        <f t="shared" si="179"/>
        <v>1.4015</v>
      </c>
      <c r="AK2880" s="10">
        <f>Q2880*(0.026*(2.5^2.87))+R2880*(0.026*(7.5^2.87))+S2880*(0.0236*((15/1.1)^2.975))+T2880*(0.0236*((25/1.1)^2.975))+U2880*(0.0236*((35/1.1)^2.975))</f>
        <v>56.058343489258633</v>
      </c>
    </row>
    <row r="2881" spans="1:37" ht="12.75" customHeight="1">
      <c r="A2881" s="12">
        <v>218</v>
      </c>
      <c r="B2881" s="12">
        <v>12</v>
      </c>
      <c r="C2881" s="12">
        <v>2</v>
      </c>
      <c r="D2881" s="5">
        <v>39517</v>
      </c>
      <c r="E2881" s="6" t="s">
        <v>73</v>
      </c>
      <c r="F2881" s="12" t="s">
        <v>74</v>
      </c>
      <c r="G2881" s="4" t="s">
        <v>74</v>
      </c>
      <c r="H2881" s="12" t="s">
        <v>133</v>
      </c>
      <c r="I2881" s="12" t="s">
        <v>40</v>
      </c>
      <c r="J2881" s="12" t="s">
        <v>41</v>
      </c>
      <c r="K2881" s="12">
        <v>21</v>
      </c>
      <c r="L2881" s="4" t="str">
        <f t="shared" si="176"/>
        <v>20-25</v>
      </c>
      <c r="M2881" s="12" t="s">
        <v>76</v>
      </c>
      <c r="N2881" s="12">
        <v>9</v>
      </c>
      <c r="O2881" s="12" t="s">
        <v>62</v>
      </c>
      <c r="P2881" s="12" t="s">
        <v>63</v>
      </c>
      <c r="R2881" s="7">
        <v>1</v>
      </c>
      <c r="S2881" s="15">
        <v>1</v>
      </c>
      <c r="AE2881" s="4">
        <f t="shared" si="177"/>
        <v>11.3</v>
      </c>
      <c r="AF2881" s="8">
        <f t="shared" si="178"/>
        <v>2</v>
      </c>
      <c r="AG2881" s="8">
        <v>60.64</v>
      </c>
      <c r="AH2881" s="4">
        <f t="shared" si="179"/>
        <v>0.05</v>
      </c>
      <c r="AI2881" s="4">
        <f t="shared" si="179"/>
        <v>1.516</v>
      </c>
      <c r="AK2881" s="10">
        <f>R2881*(0.0114*(7.5^3.128))+S2881*(0.0114*(15^3.128))+T2881*(0.0114*(25^3.128))+U2881*(0.0114*(35^3.128))</f>
        <v>60.63934493652539</v>
      </c>
    </row>
    <row r="2882" spans="1:37" s="13" customFormat="1" ht="12.75" customHeight="1">
      <c r="A2882" s="12">
        <v>218</v>
      </c>
      <c r="B2882" s="12">
        <v>12</v>
      </c>
      <c r="C2882" s="12">
        <v>2</v>
      </c>
      <c r="D2882" s="5">
        <v>39517</v>
      </c>
      <c r="E2882" s="6" t="s">
        <v>73</v>
      </c>
      <c r="F2882" s="12" t="s">
        <v>74</v>
      </c>
      <c r="G2882" s="4" t="s">
        <v>74</v>
      </c>
      <c r="H2882" s="12" t="s">
        <v>133</v>
      </c>
      <c r="I2882" s="12" t="s">
        <v>40</v>
      </c>
      <c r="J2882" s="12" t="s">
        <v>41</v>
      </c>
      <c r="K2882" s="12">
        <v>21</v>
      </c>
      <c r="L2882" s="4" t="str">
        <f t="shared" ref="L2882:L2945" si="180">IF(K2882&lt;=5,"0-5",IF(K2882&lt;=10,"5-10",IF(K2882&lt;=15,"10-15",IF(K2882&lt;=20,"15-20",IF(K2882&lt;=25,"20-25",IF(K2882&lt;=30,"25-30",IF(K2882&lt;=35,"30-35","35-40")))))))</f>
        <v>20-25</v>
      </c>
      <c r="M2882" s="12" t="s">
        <v>76</v>
      </c>
      <c r="N2882" s="12">
        <v>10</v>
      </c>
      <c r="O2882" s="12" t="s">
        <v>68</v>
      </c>
      <c r="P2882" s="6" t="s">
        <v>46</v>
      </c>
      <c r="Q2882" s="7"/>
      <c r="R2882" s="7"/>
      <c r="S2882" s="15">
        <v>1</v>
      </c>
      <c r="T2882" s="7"/>
      <c r="U2882" s="7"/>
      <c r="V2882" s="7"/>
      <c r="W2882" s="7"/>
      <c r="X2882" s="7"/>
      <c r="Y2882" s="7"/>
      <c r="Z2882" s="7"/>
      <c r="AA2882" s="7"/>
      <c r="AB2882" s="7"/>
      <c r="AC2882" s="7"/>
      <c r="AD2882" s="7"/>
      <c r="AE2882" s="4">
        <f t="shared" ref="AE2882:AE2945" si="181">ROUND(((Q2882*2.5)+(R2882*7.5)+(S2882*15)+(T2882*25)+(U2882*35)+(V2882*45)+(W2882*55)+(X2882*65)+(Y2882*75)+(Z2882*85)+(AA2882*95)+(AB2882*105)+(AC2882*115)+(AD2882*195))/(SUM(Q2882:AD2882)),1)</f>
        <v>15</v>
      </c>
      <c r="AF2882" s="8">
        <f t="shared" ref="AF2882:AF2945" si="182">SUM(Q2882:AD2882)</f>
        <v>1</v>
      </c>
      <c r="AG2882" s="8">
        <v>39.630000000000003</v>
      </c>
      <c r="AH2882" s="4">
        <f t="shared" ref="AH2882:AI2945" si="183">AF2882/40</f>
        <v>2.5000000000000001E-2</v>
      </c>
      <c r="AI2882" s="4">
        <f t="shared" si="183"/>
        <v>0.99075000000000002</v>
      </c>
      <c r="AJ2882" s="4"/>
      <c r="AK2882" s="10">
        <f>Q2882*(0.0208*((2.5/1.21)^3))+R2882*(0.0208*((7.5/1.21)^3))+S2882*(0.0208*((15/1.21)^3))+T2882*(0.0079*(25^3.076))+U2882*(0.0079*(35^3.076))</f>
        <v>39.626069889775181</v>
      </c>
    </row>
    <row r="2883" spans="1:37" ht="12.75" customHeight="1">
      <c r="A2883" s="12">
        <v>218</v>
      </c>
      <c r="B2883" s="12">
        <v>12</v>
      </c>
      <c r="C2883" s="12">
        <v>2</v>
      </c>
      <c r="D2883" s="5">
        <v>39517</v>
      </c>
      <c r="E2883" s="6" t="s">
        <v>73</v>
      </c>
      <c r="F2883" s="12" t="s">
        <v>74</v>
      </c>
      <c r="G2883" s="4" t="s">
        <v>74</v>
      </c>
      <c r="H2883" s="12" t="s">
        <v>133</v>
      </c>
      <c r="I2883" s="12" t="s">
        <v>40</v>
      </c>
      <c r="J2883" s="12" t="s">
        <v>41</v>
      </c>
      <c r="K2883" s="12">
        <v>21</v>
      </c>
      <c r="L2883" s="4" t="str">
        <f t="shared" si="180"/>
        <v>20-25</v>
      </c>
      <c r="M2883" s="12" t="s">
        <v>76</v>
      </c>
      <c r="N2883" s="12">
        <v>11</v>
      </c>
      <c r="O2883" s="12" t="s">
        <v>71</v>
      </c>
      <c r="P2883" s="6" t="s">
        <v>46</v>
      </c>
      <c r="Q2883" s="7">
        <v>7</v>
      </c>
      <c r="AE2883" s="4">
        <f t="shared" si="181"/>
        <v>2.5</v>
      </c>
      <c r="AF2883" s="8">
        <f t="shared" si="182"/>
        <v>7</v>
      </c>
      <c r="AG2883" s="8">
        <v>0.97</v>
      </c>
      <c r="AH2883" s="4">
        <f t="shared" si="183"/>
        <v>0.17499999999999999</v>
      </c>
      <c r="AI2883" s="4">
        <f t="shared" si="183"/>
        <v>2.4250000000000001E-2</v>
      </c>
      <c r="AK2883" s="10">
        <f>Q2883*(0.0089*(2.5^3))+R2883*(0.0089*(7.5^3))</f>
        <v>0.97343750000000007</v>
      </c>
    </row>
    <row r="2884" spans="1:37" ht="12.75" customHeight="1">
      <c r="A2884" s="12">
        <v>218</v>
      </c>
      <c r="B2884" s="12">
        <v>12</v>
      </c>
      <c r="C2884" s="12">
        <v>2</v>
      </c>
      <c r="D2884" s="5">
        <v>39517</v>
      </c>
      <c r="E2884" s="6" t="s">
        <v>73</v>
      </c>
      <c r="F2884" s="12" t="s">
        <v>74</v>
      </c>
      <c r="G2884" s="4" t="s">
        <v>74</v>
      </c>
      <c r="H2884" s="12" t="s">
        <v>133</v>
      </c>
      <c r="I2884" s="12" t="s">
        <v>40</v>
      </c>
      <c r="J2884" s="12" t="s">
        <v>41</v>
      </c>
      <c r="K2884" s="12">
        <v>21</v>
      </c>
      <c r="L2884" s="4" t="str">
        <f t="shared" si="180"/>
        <v>20-25</v>
      </c>
      <c r="M2884" s="12" t="s">
        <v>76</v>
      </c>
      <c r="N2884" s="12">
        <v>12</v>
      </c>
      <c r="O2884" s="12" t="s">
        <v>55</v>
      </c>
      <c r="P2884" s="6" t="s">
        <v>56</v>
      </c>
      <c r="Q2884" s="7">
        <v>1</v>
      </c>
      <c r="AE2884" s="4">
        <f t="shared" si="181"/>
        <v>2.5</v>
      </c>
      <c r="AF2884" s="8">
        <f t="shared" si="182"/>
        <v>1</v>
      </c>
      <c r="AG2884" s="8">
        <v>0.17</v>
      </c>
      <c r="AH2884" s="4">
        <f t="shared" si="183"/>
        <v>2.5000000000000001E-2</v>
      </c>
      <c r="AI2884" s="4">
        <f t="shared" si="183"/>
        <v>4.2500000000000003E-3</v>
      </c>
      <c r="AK2884" s="10">
        <f>Q2884*(0.0109*(2.5^3.0249))+R2884*(0.0109*(7.5^3.0249))</f>
        <v>0.17424295598865394</v>
      </c>
    </row>
    <row r="2885" spans="1:37" ht="12.75" customHeight="1">
      <c r="A2885" s="12">
        <v>218</v>
      </c>
      <c r="B2885" s="12">
        <v>12</v>
      </c>
      <c r="C2885" s="12">
        <v>2</v>
      </c>
      <c r="D2885" s="5">
        <v>39517</v>
      </c>
      <c r="E2885" s="6" t="s">
        <v>73</v>
      </c>
      <c r="F2885" s="12" t="s">
        <v>74</v>
      </c>
      <c r="G2885" s="4" t="s">
        <v>74</v>
      </c>
      <c r="H2885" s="12" t="s">
        <v>133</v>
      </c>
      <c r="I2885" s="12" t="s">
        <v>40</v>
      </c>
      <c r="J2885" s="12" t="s">
        <v>41</v>
      </c>
      <c r="K2885" s="12">
        <v>21</v>
      </c>
      <c r="L2885" s="4" t="str">
        <f t="shared" si="180"/>
        <v>20-25</v>
      </c>
      <c r="M2885" s="12" t="s">
        <v>76</v>
      </c>
      <c r="N2885" s="12">
        <v>13</v>
      </c>
      <c r="O2885" s="12" t="s">
        <v>66</v>
      </c>
      <c r="P2885" s="12" t="s">
        <v>46</v>
      </c>
      <c r="Q2885" s="7">
        <v>1</v>
      </c>
      <c r="AE2885" s="4">
        <f t="shared" si="181"/>
        <v>2.5</v>
      </c>
      <c r="AF2885" s="8">
        <f t="shared" si="182"/>
        <v>1</v>
      </c>
      <c r="AG2885" s="8">
        <v>0.28000000000000003</v>
      </c>
      <c r="AH2885" s="4">
        <f t="shared" si="183"/>
        <v>2.5000000000000001E-2</v>
      </c>
      <c r="AI2885" s="4">
        <f t="shared" si="183"/>
        <v>7.000000000000001E-3</v>
      </c>
      <c r="AK2885" s="10">
        <f>Q2885*(0.0213*(2.5^2.8235))+R2885*(0.0213*(7.5^2.8235))</f>
        <v>0.28311522044385118</v>
      </c>
    </row>
    <row r="2886" spans="1:37" ht="12.75" customHeight="1">
      <c r="A2886" s="12">
        <v>219</v>
      </c>
      <c r="B2886" s="12">
        <v>12</v>
      </c>
      <c r="C2886" s="12">
        <v>2</v>
      </c>
      <c r="D2886" s="5">
        <v>39517</v>
      </c>
      <c r="E2886" s="6" t="s">
        <v>73</v>
      </c>
      <c r="F2886" s="12" t="s">
        <v>74</v>
      </c>
      <c r="G2886" s="4" t="s">
        <v>74</v>
      </c>
      <c r="H2886" s="12" t="s">
        <v>133</v>
      </c>
      <c r="I2886" s="12" t="s">
        <v>93</v>
      </c>
      <c r="J2886" s="12" t="s">
        <v>41</v>
      </c>
      <c r="K2886" s="12">
        <v>14</v>
      </c>
      <c r="L2886" s="4" t="str">
        <f t="shared" si="180"/>
        <v>10-15</v>
      </c>
      <c r="M2886" s="12" t="s">
        <v>42</v>
      </c>
      <c r="N2886" s="12">
        <v>1</v>
      </c>
      <c r="O2886" s="12" t="s">
        <v>79</v>
      </c>
      <c r="P2886" s="12" t="s">
        <v>54</v>
      </c>
      <c r="T2886" s="7">
        <v>4</v>
      </c>
      <c r="AE2886" s="4">
        <f t="shared" si="181"/>
        <v>25</v>
      </c>
      <c r="AF2886" s="8">
        <f t="shared" si="182"/>
        <v>4</v>
      </c>
      <c r="AG2886" s="8">
        <v>1271.45</v>
      </c>
      <c r="AH2886" s="4">
        <f t="shared" si="183"/>
        <v>0.1</v>
      </c>
      <c r="AI2886" s="4">
        <f t="shared" si="183"/>
        <v>31.786250000000003</v>
      </c>
      <c r="AK2886" s="10">
        <f>Q2886*(0.024*(2.5^2.93))+R2886*(0.024*(7.5^2.93))+S2886*(0.0225*((15/1.03416)^3))+T2886*(0.0225*((25/1.03416)^3))+U2886*(0.0225*((35/1.03416)^3))</f>
        <v>1271.4501227160222</v>
      </c>
    </row>
    <row r="2887" spans="1:37" ht="12.75" customHeight="1">
      <c r="A2887" s="12">
        <v>219</v>
      </c>
      <c r="B2887" s="12">
        <v>12</v>
      </c>
      <c r="C2887" s="12">
        <v>2</v>
      </c>
      <c r="D2887" s="5">
        <v>39517</v>
      </c>
      <c r="E2887" s="6" t="s">
        <v>73</v>
      </c>
      <c r="F2887" s="12" t="s">
        <v>74</v>
      </c>
      <c r="G2887" s="4" t="s">
        <v>74</v>
      </c>
      <c r="H2887" s="12" t="s">
        <v>133</v>
      </c>
      <c r="I2887" s="12" t="s">
        <v>93</v>
      </c>
      <c r="J2887" s="12" t="s">
        <v>41</v>
      </c>
      <c r="K2887" s="12">
        <v>14</v>
      </c>
      <c r="L2887" s="4" t="str">
        <f t="shared" si="180"/>
        <v>10-15</v>
      </c>
      <c r="M2887" s="12" t="s">
        <v>42</v>
      </c>
      <c r="N2887" s="12">
        <v>2</v>
      </c>
      <c r="O2887" s="12" t="s">
        <v>68</v>
      </c>
      <c r="P2887" s="6" t="s">
        <v>46</v>
      </c>
      <c r="T2887" s="7">
        <v>6</v>
      </c>
      <c r="AE2887" s="4">
        <f t="shared" si="181"/>
        <v>25</v>
      </c>
      <c r="AF2887" s="8">
        <f t="shared" si="182"/>
        <v>6</v>
      </c>
      <c r="AG2887" s="8">
        <v>945.89</v>
      </c>
      <c r="AH2887" s="4">
        <f t="shared" si="183"/>
        <v>0.15</v>
      </c>
      <c r="AI2887" s="4">
        <f t="shared" si="183"/>
        <v>23.64725</v>
      </c>
      <c r="AK2887" s="10">
        <f>Q2887*(0.0208*((2.5/1.21)^3))+R2887*(0.0208*((7.5/1.21)^3))+S2887*(0.0208*((15/1.21)^3))+T2887*(0.0079*(25^3.076))+U2887*(0.0079*(35^3.076))</f>
        <v>945.89255749355857</v>
      </c>
    </row>
    <row r="2888" spans="1:37" ht="12.75" customHeight="1">
      <c r="A2888" s="12">
        <v>219</v>
      </c>
      <c r="B2888" s="12">
        <v>12</v>
      </c>
      <c r="C2888" s="12">
        <v>2</v>
      </c>
      <c r="D2888" s="5">
        <v>39517</v>
      </c>
      <c r="E2888" s="6" t="s">
        <v>73</v>
      </c>
      <c r="F2888" s="12" t="s">
        <v>74</v>
      </c>
      <c r="G2888" s="4" t="s">
        <v>74</v>
      </c>
      <c r="H2888" s="12" t="s">
        <v>133</v>
      </c>
      <c r="I2888" s="12" t="s">
        <v>93</v>
      </c>
      <c r="J2888" s="12" t="s">
        <v>41</v>
      </c>
      <c r="K2888" s="12">
        <v>14</v>
      </c>
      <c r="L2888" s="4" t="str">
        <f t="shared" si="180"/>
        <v>10-15</v>
      </c>
      <c r="M2888" s="12" t="s">
        <v>42</v>
      </c>
      <c r="N2888" s="12">
        <v>3</v>
      </c>
      <c r="O2888" s="12" t="s">
        <v>87</v>
      </c>
      <c r="P2888" s="6" t="s">
        <v>46</v>
      </c>
      <c r="S2888" s="7">
        <v>1</v>
      </c>
      <c r="AE2888" s="4">
        <f t="shared" si="181"/>
        <v>15</v>
      </c>
      <c r="AF2888" s="8">
        <f t="shared" si="182"/>
        <v>1</v>
      </c>
      <c r="AG2888" s="8">
        <v>54.93</v>
      </c>
      <c r="AH2888" s="4">
        <f t="shared" si="183"/>
        <v>2.5000000000000001E-2</v>
      </c>
      <c r="AI2888" s="4">
        <f t="shared" si="183"/>
        <v>1.3732500000000001</v>
      </c>
      <c r="AK2888" s="10">
        <f>Q2888*(0.0229*((2.5/1.08)^2.958))+R2888*(0.0229*((7.5/1.08)^2.958))+S2888*(0.0229*((15/1.08)^2.958))+T2888*(0.0229*((25/1.08)^2.958))+U2888*(0.0229*((35/1.08)^2.958))</f>
        <v>54.934598899323518</v>
      </c>
    </row>
    <row r="2889" spans="1:37" ht="12.75" customHeight="1">
      <c r="A2889" s="12">
        <v>219</v>
      </c>
      <c r="B2889" s="12">
        <v>12</v>
      </c>
      <c r="C2889" s="12">
        <v>2</v>
      </c>
      <c r="D2889" s="5">
        <v>39517</v>
      </c>
      <c r="E2889" s="6" t="s">
        <v>73</v>
      </c>
      <c r="F2889" s="12" t="s">
        <v>74</v>
      </c>
      <c r="G2889" s="4" t="s">
        <v>74</v>
      </c>
      <c r="H2889" s="12" t="s">
        <v>133</v>
      </c>
      <c r="I2889" s="12" t="s">
        <v>93</v>
      </c>
      <c r="J2889" s="12" t="s">
        <v>41</v>
      </c>
      <c r="K2889" s="12">
        <v>14</v>
      </c>
      <c r="L2889" s="4" t="str">
        <f t="shared" si="180"/>
        <v>10-15</v>
      </c>
      <c r="M2889" s="12" t="s">
        <v>42</v>
      </c>
      <c r="N2889" s="12">
        <v>4</v>
      </c>
      <c r="O2889" s="12" t="s">
        <v>77</v>
      </c>
      <c r="P2889" s="6" t="s">
        <v>48</v>
      </c>
      <c r="T2889" s="7">
        <v>1</v>
      </c>
      <c r="AE2889" s="4">
        <f t="shared" si="181"/>
        <v>25</v>
      </c>
      <c r="AF2889" s="8">
        <f t="shared" si="182"/>
        <v>1</v>
      </c>
      <c r="AG2889" s="8">
        <v>423.41</v>
      </c>
      <c r="AH2889" s="4">
        <f t="shared" si="183"/>
        <v>2.5000000000000001E-2</v>
      </c>
      <c r="AI2889" s="4">
        <f t="shared" si="183"/>
        <v>10.58525</v>
      </c>
      <c r="AK2889" s="10">
        <f>R2889*(0.0428*(7.5^2.858))+S2889*(0.0428*(15^2.858))+T2889*(0.0428*(25^2.858))+U2889*(0.0428*(35^2.858))</f>
        <v>423.40532317837847</v>
      </c>
    </row>
    <row r="2890" spans="1:37" ht="12.75" customHeight="1">
      <c r="A2890" s="12">
        <v>219</v>
      </c>
      <c r="B2890" s="12">
        <v>12</v>
      </c>
      <c r="C2890" s="12">
        <v>2</v>
      </c>
      <c r="D2890" s="5">
        <v>39517</v>
      </c>
      <c r="E2890" s="6" t="s">
        <v>73</v>
      </c>
      <c r="F2890" s="12" t="s">
        <v>74</v>
      </c>
      <c r="G2890" s="4" t="s">
        <v>74</v>
      </c>
      <c r="H2890" s="12" t="s">
        <v>133</v>
      </c>
      <c r="I2890" s="12" t="s">
        <v>93</v>
      </c>
      <c r="J2890" s="12" t="s">
        <v>41</v>
      </c>
      <c r="K2890" s="12">
        <v>14</v>
      </c>
      <c r="L2890" s="4" t="str">
        <f t="shared" si="180"/>
        <v>10-15</v>
      </c>
      <c r="M2890" s="12" t="s">
        <v>42</v>
      </c>
      <c r="N2890" s="12">
        <v>5</v>
      </c>
      <c r="O2890" s="12" t="s">
        <v>47</v>
      </c>
      <c r="P2890" s="12" t="s">
        <v>48</v>
      </c>
      <c r="S2890" s="7">
        <v>1</v>
      </c>
      <c r="AE2890" s="4">
        <f t="shared" si="181"/>
        <v>15</v>
      </c>
      <c r="AF2890" s="8">
        <f t="shared" si="182"/>
        <v>1</v>
      </c>
      <c r="AG2890" s="8">
        <v>104.07</v>
      </c>
      <c r="AH2890" s="4">
        <f t="shared" si="183"/>
        <v>2.5000000000000001E-2</v>
      </c>
      <c r="AI2890" s="4">
        <f t="shared" si="183"/>
        <v>2.60175</v>
      </c>
      <c r="AK2890" s="10">
        <f>Q2890*(0.0251*(2.5^3.076))+R2890*(0.0251*(7.5^3.076))+S2890*(0.0251*(15^3.076))</f>
        <v>104.0711693471042</v>
      </c>
    </row>
    <row r="2891" spans="1:37" ht="12.75" customHeight="1">
      <c r="A2891" s="12">
        <v>219</v>
      </c>
      <c r="B2891" s="12">
        <v>12</v>
      </c>
      <c r="C2891" s="12">
        <v>2</v>
      </c>
      <c r="D2891" s="5">
        <v>39517</v>
      </c>
      <c r="E2891" s="6" t="s">
        <v>73</v>
      </c>
      <c r="F2891" s="12" t="s">
        <v>74</v>
      </c>
      <c r="G2891" s="4" t="s">
        <v>74</v>
      </c>
      <c r="H2891" s="12" t="s">
        <v>133</v>
      </c>
      <c r="I2891" s="12" t="s">
        <v>93</v>
      </c>
      <c r="J2891" s="12" t="s">
        <v>41</v>
      </c>
      <c r="K2891" s="12">
        <v>14</v>
      </c>
      <c r="L2891" s="4" t="str">
        <f t="shared" si="180"/>
        <v>10-15</v>
      </c>
      <c r="M2891" s="12" t="s">
        <v>42</v>
      </c>
      <c r="N2891" s="12">
        <v>6</v>
      </c>
      <c r="O2891" s="12" t="s">
        <v>71</v>
      </c>
      <c r="P2891" s="6" t="s">
        <v>46</v>
      </c>
      <c r="Q2891" s="7">
        <v>1</v>
      </c>
      <c r="AE2891" s="4">
        <f t="shared" si="181"/>
        <v>2.5</v>
      </c>
      <c r="AF2891" s="8">
        <f t="shared" si="182"/>
        <v>1</v>
      </c>
      <c r="AG2891" s="8">
        <v>0.14000000000000001</v>
      </c>
      <c r="AH2891" s="4">
        <f t="shared" si="183"/>
        <v>2.5000000000000001E-2</v>
      </c>
      <c r="AI2891" s="4">
        <f t="shared" si="183"/>
        <v>3.5000000000000005E-3</v>
      </c>
      <c r="AK2891" s="10">
        <f>Q2891*(0.0089*(2.5^3))+R2891*(0.0089*(7.5^3))</f>
        <v>0.13906250000000001</v>
      </c>
    </row>
    <row r="2892" spans="1:37" s="13" customFormat="1" ht="12.75" customHeight="1">
      <c r="A2892" s="12">
        <v>219</v>
      </c>
      <c r="B2892" s="12">
        <v>12</v>
      </c>
      <c r="C2892" s="12">
        <v>2</v>
      </c>
      <c r="D2892" s="5">
        <v>39517</v>
      </c>
      <c r="E2892" s="6" t="s">
        <v>73</v>
      </c>
      <c r="F2892" s="12" t="s">
        <v>74</v>
      </c>
      <c r="G2892" s="4" t="s">
        <v>74</v>
      </c>
      <c r="H2892" s="12" t="s">
        <v>133</v>
      </c>
      <c r="I2892" s="12" t="s">
        <v>93</v>
      </c>
      <c r="J2892" s="12" t="s">
        <v>41</v>
      </c>
      <c r="K2892" s="12">
        <v>14</v>
      </c>
      <c r="L2892" s="4" t="str">
        <f t="shared" si="180"/>
        <v>10-15</v>
      </c>
      <c r="M2892" s="12" t="s">
        <v>42</v>
      </c>
      <c r="N2892" s="12">
        <v>7</v>
      </c>
      <c r="O2892" s="12" t="s">
        <v>159</v>
      </c>
      <c r="P2892" s="6" t="s">
        <v>63</v>
      </c>
      <c r="Q2892" s="7"/>
      <c r="R2892" s="7"/>
      <c r="S2892" s="7"/>
      <c r="T2892" s="7"/>
      <c r="U2892" s="7">
        <v>1</v>
      </c>
      <c r="V2892" s="7"/>
      <c r="W2892" s="7"/>
      <c r="X2892" s="7"/>
      <c r="Y2892" s="7"/>
      <c r="Z2892" s="7"/>
      <c r="AA2892" s="7"/>
      <c r="AB2892" s="7"/>
      <c r="AC2892" s="7"/>
      <c r="AD2892" s="7"/>
      <c r="AE2892" s="4">
        <f t="shared" si="181"/>
        <v>35</v>
      </c>
      <c r="AF2892" s="8">
        <f t="shared" si="182"/>
        <v>1</v>
      </c>
      <c r="AG2892" s="8">
        <v>872.66</v>
      </c>
      <c r="AH2892" s="4">
        <f t="shared" si="183"/>
        <v>2.5000000000000001E-2</v>
      </c>
      <c r="AI2892" s="4">
        <f t="shared" si="183"/>
        <v>21.816499999999998</v>
      </c>
      <c r="AJ2892" s="4"/>
      <c r="AK2892" s="10">
        <f>S2892*(0.0348*(15^2.85))+T2892*(0.0244*(25^2.949))+U2892*(0.0244*(35^2.949))</f>
        <v>872.66285211597813</v>
      </c>
    </row>
    <row r="2893" spans="1:37" ht="12.75" customHeight="1">
      <c r="A2893" s="12">
        <v>219</v>
      </c>
      <c r="B2893" s="12">
        <v>12</v>
      </c>
      <c r="C2893" s="12">
        <v>2</v>
      </c>
      <c r="D2893" s="5">
        <v>39517</v>
      </c>
      <c r="E2893" s="6" t="s">
        <v>73</v>
      </c>
      <c r="F2893" s="12" t="s">
        <v>74</v>
      </c>
      <c r="G2893" s="4" t="s">
        <v>74</v>
      </c>
      <c r="H2893" s="12" t="s">
        <v>133</v>
      </c>
      <c r="I2893" s="12" t="s">
        <v>93</v>
      </c>
      <c r="J2893" s="12" t="s">
        <v>41</v>
      </c>
      <c r="K2893" s="12">
        <v>14</v>
      </c>
      <c r="L2893" s="4" t="str">
        <f t="shared" si="180"/>
        <v>10-15</v>
      </c>
      <c r="M2893" s="12" t="s">
        <v>42</v>
      </c>
      <c r="N2893" s="12">
        <v>8</v>
      </c>
      <c r="O2893" s="11" t="s">
        <v>97</v>
      </c>
      <c r="P2893" s="12" t="s">
        <v>46</v>
      </c>
      <c r="S2893" s="7">
        <v>1</v>
      </c>
      <c r="AE2893" s="4">
        <f t="shared" si="181"/>
        <v>15</v>
      </c>
      <c r="AF2893" s="8">
        <f t="shared" si="182"/>
        <v>1</v>
      </c>
      <c r="AG2893" s="8">
        <v>27.89</v>
      </c>
      <c r="AH2893" s="4">
        <f t="shared" si="183"/>
        <v>2.5000000000000001E-2</v>
      </c>
      <c r="AI2893" s="4">
        <f t="shared" si="183"/>
        <v>0.69725000000000004</v>
      </c>
      <c r="AK2893" s="10">
        <f>Q2893*(0.0026*(2.5^3.427))+R2893*(0.0026*(7.5^3.427))+S2893*(0.0026*(15^3.427))</f>
        <v>27.88933074796465</v>
      </c>
    </row>
    <row r="2894" spans="1:37" ht="12.75" customHeight="1">
      <c r="A2894" s="12">
        <v>220</v>
      </c>
      <c r="B2894" s="12">
        <v>12</v>
      </c>
      <c r="C2894" s="12">
        <v>2</v>
      </c>
      <c r="D2894" s="5">
        <v>39517</v>
      </c>
      <c r="E2894" s="6" t="s">
        <v>73</v>
      </c>
      <c r="F2894" s="12" t="s">
        <v>74</v>
      </c>
      <c r="G2894" s="4" t="s">
        <v>74</v>
      </c>
      <c r="H2894" s="12" t="s">
        <v>133</v>
      </c>
      <c r="I2894" s="12" t="s">
        <v>93</v>
      </c>
      <c r="J2894" s="12" t="s">
        <v>41</v>
      </c>
      <c r="K2894" s="12">
        <v>12</v>
      </c>
      <c r="L2894" s="4" t="str">
        <f t="shared" si="180"/>
        <v>10-15</v>
      </c>
      <c r="M2894" s="12" t="s">
        <v>42</v>
      </c>
      <c r="N2894" s="12">
        <v>1</v>
      </c>
      <c r="O2894" s="12" t="s">
        <v>79</v>
      </c>
      <c r="P2894" s="12" t="s">
        <v>54</v>
      </c>
      <c r="U2894" s="7">
        <v>2</v>
      </c>
      <c r="AE2894" s="4">
        <f t="shared" si="181"/>
        <v>35</v>
      </c>
      <c r="AF2894" s="8">
        <f t="shared" si="182"/>
        <v>2</v>
      </c>
      <c r="AG2894" s="8">
        <v>1744.43</v>
      </c>
      <c r="AH2894" s="4">
        <f t="shared" si="183"/>
        <v>0.05</v>
      </c>
      <c r="AI2894" s="4">
        <f t="shared" si="183"/>
        <v>43.610750000000003</v>
      </c>
      <c r="AJ2894" s="13"/>
      <c r="AK2894" s="10">
        <f>Q2894*(0.024*(2.5^2.93))+R2894*(0.024*(7.5^2.93))+S2894*(0.0225*((15/1.03416)^3))+T2894*(0.0225*((25/1.03416)^3))+U2894*(0.0225*((35/1.03416)^3))</f>
        <v>1744.4295683663831</v>
      </c>
    </row>
    <row r="2895" spans="1:37" ht="12.75" customHeight="1">
      <c r="A2895" s="12">
        <v>220</v>
      </c>
      <c r="B2895" s="12">
        <v>12</v>
      </c>
      <c r="C2895" s="12">
        <v>2</v>
      </c>
      <c r="D2895" s="5">
        <v>39517</v>
      </c>
      <c r="E2895" s="6" t="s">
        <v>73</v>
      </c>
      <c r="F2895" s="12" t="s">
        <v>74</v>
      </c>
      <c r="G2895" s="4" t="s">
        <v>74</v>
      </c>
      <c r="H2895" s="12" t="s">
        <v>133</v>
      </c>
      <c r="I2895" s="12" t="s">
        <v>93</v>
      </c>
      <c r="J2895" s="12" t="s">
        <v>41</v>
      </c>
      <c r="K2895" s="12">
        <v>12</v>
      </c>
      <c r="L2895" s="4" t="str">
        <f t="shared" si="180"/>
        <v>10-15</v>
      </c>
      <c r="M2895" s="12" t="s">
        <v>42</v>
      </c>
      <c r="N2895" s="12">
        <v>2</v>
      </c>
      <c r="O2895" s="4" t="s">
        <v>60</v>
      </c>
      <c r="P2895" s="12" t="s">
        <v>48</v>
      </c>
      <c r="Q2895" s="7">
        <v>2</v>
      </c>
      <c r="AE2895" s="4">
        <f t="shared" si="181"/>
        <v>2.5</v>
      </c>
      <c r="AF2895" s="8">
        <f t="shared" si="182"/>
        <v>2</v>
      </c>
      <c r="AG2895" s="8">
        <v>0.56999999999999995</v>
      </c>
      <c r="AH2895" s="4">
        <f t="shared" si="183"/>
        <v>0.05</v>
      </c>
      <c r="AI2895" s="4">
        <f t="shared" si="183"/>
        <v>1.4249999999999999E-2</v>
      </c>
      <c r="AK2895" s="10">
        <f>Q2895*(0.0197*(2.5^2.9174))+R2895*(0.0197*(7.5^2.9174))+S2895*(0.0197*(15^2.9174))</f>
        <v>0.57075063471067744</v>
      </c>
    </row>
    <row r="2896" spans="1:37" ht="12.75" customHeight="1">
      <c r="A2896" s="12">
        <v>220</v>
      </c>
      <c r="B2896" s="12">
        <v>12</v>
      </c>
      <c r="C2896" s="12">
        <v>2</v>
      </c>
      <c r="D2896" s="5">
        <v>39517</v>
      </c>
      <c r="E2896" s="6" t="s">
        <v>73</v>
      </c>
      <c r="F2896" s="12" t="s">
        <v>74</v>
      </c>
      <c r="G2896" s="4" t="s">
        <v>74</v>
      </c>
      <c r="H2896" s="12" t="s">
        <v>133</v>
      </c>
      <c r="I2896" s="12" t="s">
        <v>93</v>
      </c>
      <c r="J2896" s="12" t="s">
        <v>41</v>
      </c>
      <c r="K2896" s="12">
        <v>12</v>
      </c>
      <c r="L2896" s="4" t="str">
        <f t="shared" si="180"/>
        <v>10-15</v>
      </c>
      <c r="M2896" s="12" t="s">
        <v>42</v>
      </c>
      <c r="N2896" s="12">
        <v>3</v>
      </c>
      <c r="O2896" s="12" t="s">
        <v>87</v>
      </c>
      <c r="P2896" s="6" t="s">
        <v>46</v>
      </c>
      <c r="S2896" s="7">
        <v>3</v>
      </c>
      <c r="AE2896" s="4">
        <f t="shared" si="181"/>
        <v>15</v>
      </c>
      <c r="AF2896" s="8">
        <f t="shared" si="182"/>
        <v>3</v>
      </c>
      <c r="AG2896" s="8">
        <v>164.8</v>
      </c>
      <c r="AH2896" s="4">
        <f t="shared" si="183"/>
        <v>7.4999999999999997E-2</v>
      </c>
      <c r="AI2896" s="4">
        <f t="shared" si="183"/>
        <v>4.12</v>
      </c>
      <c r="AK2896" s="10">
        <f>Q2896*(0.0229*((2.5/1.08)^2.958))+R2896*(0.0229*((7.5/1.08)^2.958))+S2896*(0.0229*((15/1.08)^2.958))+T2896*(0.0229*((25/1.08)^2.958))+U2896*(0.0229*((35/1.08)^2.958))</f>
        <v>164.80379669797054</v>
      </c>
    </row>
    <row r="2897" spans="1:37" ht="12.75" customHeight="1">
      <c r="A2897" s="12">
        <v>220</v>
      </c>
      <c r="B2897" s="12">
        <v>12</v>
      </c>
      <c r="C2897" s="12">
        <v>2</v>
      </c>
      <c r="D2897" s="5">
        <v>39517</v>
      </c>
      <c r="E2897" s="6" t="s">
        <v>73</v>
      </c>
      <c r="F2897" s="12" t="s">
        <v>74</v>
      </c>
      <c r="G2897" s="4" t="s">
        <v>74</v>
      </c>
      <c r="H2897" s="12" t="s">
        <v>133</v>
      </c>
      <c r="I2897" s="12" t="s">
        <v>93</v>
      </c>
      <c r="J2897" s="12" t="s">
        <v>41</v>
      </c>
      <c r="K2897" s="12">
        <v>12</v>
      </c>
      <c r="L2897" s="4" t="str">
        <f t="shared" si="180"/>
        <v>10-15</v>
      </c>
      <c r="M2897" s="12" t="s">
        <v>42</v>
      </c>
      <c r="N2897" s="12">
        <v>4</v>
      </c>
      <c r="O2897" s="12" t="s">
        <v>70</v>
      </c>
      <c r="P2897" s="6" t="s">
        <v>54</v>
      </c>
      <c r="Q2897" s="7">
        <v>13</v>
      </c>
      <c r="R2897" s="7">
        <v>1</v>
      </c>
      <c r="AE2897" s="4">
        <f t="shared" si="181"/>
        <v>2.9</v>
      </c>
      <c r="AF2897" s="8">
        <f t="shared" si="182"/>
        <v>14</v>
      </c>
      <c r="AG2897" s="8">
        <v>10.56</v>
      </c>
      <c r="AH2897" s="4">
        <f t="shared" si="183"/>
        <v>0.35</v>
      </c>
      <c r="AI2897" s="4">
        <f t="shared" si="183"/>
        <v>0.26400000000000001</v>
      </c>
      <c r="AK2897" s="10">
        <f>Q2897*(0.0162*(2.5^3.0252))+R2897*(0.0162*(7.5^3.0252))</f>
        <v>10.557846551320029</v>
      </c>
    </row>
    <row r="2898" spans="1:37" ht="12.75" customHeight="1">
      <c r="A2898" s="12">
        <v>220</v>
      </c>
      <c r="B2898" s="12">
        <v>12</v>
      </c>
      <c r="C2898" s="12">
        <v>2</v>
      </c>
      <c r="D2898" s="5">
        <v>39517</v>
      </c>
      <c r="E2898" s="6" t="s">
        <v>73</v>
      </c>
      <c r="F2898" s="12" t="s">
        <v>74</v>
      </c>
      <c r="G2898" s="4" t="s">
        <v>74</v>
      </c>
      <c r="H2898" s="12" t="s">
        <v>133</v>
      </c>
      <c r="I2898" s="12" t="s">
        <v>93</v>
      </c>
      <c r="J2898" s="12" t="s">
        <v>41</v>
      </c>
      <c r="K2898" s="12">
        <v>12</v>
      </c>
      <c r="L2898" s="4" t="str">
        <f t="shared" si="180"/>
        <v>10-15</v>
      </c>
      <c r="M2898" s="12" t="s">
        <v>42</v>
      </c>
      <c r="N2898" s="12">
        <v>5</v>
      </c>
      <c r="O2898" s="12" t="s">
        <v>53</v>
      </c>
      <c r="P2898" s="12" t="s">
        <v>54</v>
      </c>
      <c r="Q2898" s="7">
        <v>1</v>
      </c>
      <c r="AE2898" s="4">
        <f t="shared" si="181"/>
        <v>2.5</v>
      </c>
      <c r="AF2898" s="8">
        <f t="shared" si="182"/>
        <v>1</v>
      </c>
      <c r="AG2898" s="8">
        <v>0.36</v>
      </c>
      <c r="AH2898" s="4">
        <f t="shared" si="183"/>
        <v>2.5000000000000001E-2</v>
      </c>
      <c r="AI2898" s="4">
        <f t="shared" si="183"/>
        <v>8.9999999999999993E-3</v>
      </c>
      <c r="AK2898" s="10">
        <f>Q2898*(0.026*(2.5^2.87))+R2898*(0.026*(7.5^2.87))+S2898*(0.0236*((15/1.1)^2.975))+T2898*(0.0236*((25/1.1)^2.975))+U2898*(0.0236*((35/1.1)^2.975))</f>
        <v>0.3606294361612184</v>
      </c>
    </row>
    <row r="2899" spans="1:37" ht="12.75" customHeight="1">
      <c r="A2899" s="12">
        <v>220</v>
      </c>
      <c r="B2899" s="12">
        <v>12</v>
      </c>
      <c r="C2899" s="12">
        <v>2</v>
      </c>
      <c r="D2899" s="5">
        <v>39517</v>
      </c>
      <c r="E2899" s="6" t="s">
        <v>73</v>
      </c>
      <c r="F2899" s="12" t="s">
        <v>74</v>
      </c>
      <c r="G2899" s="4" t="s">
        <v>74</v>
      </c>
      <c r="H2899" s="12" t="s">
        <v>133</v>
      </c>
      <c r="I2899" s="12" t="s">
        <v>93</v>
      </c>
      <c r="J2899" s="12" t="s">
        <v>41</v>
      </c>
      <c r="K2899" s="12">
        <v>12</v>
      </c>
      <c r="L2899" s="4" t="str">
        <f t="shared" si="180"/>
        <v>10-15</v>
      </c>
      <c r="M2899" s="12" t="s">
        <v>42</v>
      </c>
      <c r="N2899" s="12">
        <v>6</v>
      </c>
      <c r="O2899" s="12" t="s">
        <v>59</v>
      </c>
      <c r="P2899" s="6" t="s">
        <v>46</v>
      </c>
      <c r="R2899" s="7">
        <v>1</v>
      </c>
      <c r="AE2899" s="4">
        <f t="shared" si="181"/>
        <v>7.5</v>
      </c>
      <c r="AF2899" s="8">
        <f t="shared" si="182"/>
        <v>1</v>
      </c>
      <c r="AG2899" s="8">
        <v>4.5199999999999996</v>
      </c>
      <c r="AH2899" s="4">
        <f t="shared" si="183"/>
        <v>2.5000000000000001E-2</v>
      </c>
      <c r="AI2899" s="4">
        <f t="shared" si="183"/>
        <v>0.11299999999999999</v>
      </c>
      <c r="AK2899" s="10">
        <f>Q2899*(0.0093*(2.5^3.07))+R2899*(0.0093*(7.5^3.07))+S2899*(0.0093*(15^3.07))+T2899*(0.0126*(25^3.0673))</f>
        <v>4.5177378560589574</v>
      </c>
    </row>
    <row r="2900" spans="1:37" ht="12.75" customHeight="1">
      <c r="A2900" s="12">
        <v>220</v>
      </c>
      <c r="B2900" s="12">
        <v>12</v>
      </c>
      <c r="C2900" s="12">
        <v>2</v>
      </c>
      <c r="D2900" s="5">
        <v>39517</v>
      </c>
      <c r="E2900" s="6" t="s">
        <v>73</v>
      </c>
      <c r="F2900" s="12" t="s">
        <v>74</v>
      </c>
      <c r="G2900" s="4" t="s">
        <v>74</v>
      </c>
      <c r="H2900" s="12" t="s">
        <v>133</v>
      </c>
      <c r="I2900" s="12" t="s">
        <v>93</v>
      </c>
      <c r="J2900" s="12" t="s">
        <v>41</v>
      </c>
      <c r="K2900" s="12">
        <v>12</v>
      </c>
      <c r="L2900" s="4" t="str">
        <f t="shared" si="180"/>
        <v>10-15</v>
      </c>
      <c r="M2900" s="12" t="s">
        <v>42</v>
      </c>
      <c r="N2900" s="12">
        <v>7</v>
      </c>
      <c r="O2900" s="12" t="s">
        <v>71</v>
      </c>
      <c r="P2900" s="6" t="s">
        <v>46</v>
      </c>
      <c r="Q2900" s="15">
        <v>3</v>
      </c>
      <c r="AE2900" s="4">
        <f t="shared" si="181"/>
        <v>2.5</v>
      </c>
      <c r="AF2900" s="8">
        <f t="shared" si="182"/>
        <v>3</v>
      </c>
      <c r="AG2900" s="8">
        <v>0.42</v>
      </c>
      <c r="AH2900" s="4">
        <f t="shared" si="183"/>
        <v>7.4999999999999997E-2</v>
      </c>
      <c r="AI2900" s="4">
        <f t="shared" si="183"/>
        <v>1.0499999999999999E-2</v>
      </c>
      <c r="AK2900" s="10">
        <f>Q2900*(0.0089*(2.5^3))+R2900*(0.0089*(7.5^3))</f>
        <v>0.41718750000000004</v>
      </c>
    </row>
    <row r="2901" spans="1:37" ht="12.75" customHeight="1">
      <c r="A2901" s="12">
        <v>220</v>
      </c>
      <c r="B2901" s="12">
        <v>12</v>
      </c>
      <c r="C2901" s="12">
        <v>2</v>
      </c>
      <c r="D2901" s="5">
        <v>39517</v>
      </c>
      <c r="E2901" s="6" t="s">
        <v>73</v>
      </c>
      <c r="F2901" s="12" t="s">
        <v>74</v>
      </c>
      <c r="G2901" s="4" t="s">
        <v>74</v>
      </c>
      <c r="H2901" s="12" t="s">
        <v>133</v>
      </c>
      <c r="I2901" s="12" t="s">
        <v>93</v>
      </c>
      <c r="J2901" s="12" t="s">
        <v>41</v>
      </c>
      <c r="K2901" s="12">
        <v>12</v>
      </c>
      <c r="L2901" s="4" t="str">
        <f t="shared" si="180"/>
        <v>10-15</v>
      </c>
      <c r="M2901" s="12" t="s">
        <v>42</v>
      </c>
      <c r="N2901" s="12">
        <v>8</v>
      </c>
      <c r="O2901" s="12" t="s">
        <v>159</v>
      </c>
      <c r="P2901" s="6" t="s">
        <v>63</v>
      </c>
      <c r="T2901" s="7">
        <v>1</v>
      </c>
      <c r="AE2901" s="4">
        <f t="shared" si="181"/>
        <v>25</v>
      </c>
      <c r="AF2901" s="8">
        <f t="shared" si="182"/>
        <v>1</v>
      </c>
      <c r="AG2901" s="8">
        <v>323.52999999999997</v>
      </c>
      <c r="AH2901" s="4">
        <f t="shared" si="183"/>
        <v>2.5000000000000001E-2</v>
      </c>
      <c r="AI2901" s="4">
        <f t="shared" si="183"/>
        <v>8.0882499999999986</v>
      </c>
      <c r="AK2901" s="10">
        <f>S2901*(0.0348*(15^2.85))+T2901*(0.0244*(25^2.949))+U2901*(0.0244*(35^2.949))</f>
        <v>323.53026384167936</v>
      </c>
    </row>
    <row r="2902" spans="1:37" ht="12.75" customHeight="1">
      <c r="A2902" s="12">
        <v>221</v>
      </c>
      <c r="B2902" s="12">
        <v>12</v>
      </c>
      <c r="C2902" s="12">
        <v>2</v>
      </c>
      <c r="D2902" s="5">
        <v>39517</v>
      </c>
      <c r="E2902" s="6" t="s">
        <v>73</v>
      </c>
      <c r="F2902" s="12" t="s">
        <v>74</v>
      </c>
      <c r="G2902" s="4" t="s">
        <v>74</v>
      </c>
      <c r="H2902" s="12" t="s">
        <v>133</v>
      </c>
      <c r="I2902" s="12" t="s">
        <v>151</v>
      </c>
      <c r="J2902" s="12" t="s">
        <v>41</v>
      </c>
      <c r="K2902" s="12">
        <v>5</v>
      </c>
      <c r="L2902" s="4" t="str">
        <f t="shared" si="180"/>
        <v>0-5</v>
      </c>
      <c r="M2902" s="12" t="s">
        <v>42</v>
      </c>
      <c r="N2902" s="12">
        <v>1</v>
      </c>
      <c r="O2902" s="12" t="s">
        <v>53</v>
      </c>
      <c r="P2902" s="12" t="s">
        <v>54</v>
      </c>
      <c r="S2902" s="7">
        <v>33</v>
      </c>
      <c r="AE2902" s="4">
        <f t="shared" si="181"/>
        <v>15</v>
      </c>
      <c r="AF2902" s="8">
        <f t="shared" si="182"/>
        <v>33</v>
      </c>
      <c r="AG2902" s="8">
        <v>1849.93</v>
      </c>
      <c r="AH2902" s="4">
        <f t="shared" si="183"/>
        <v>0.82499999999999996</v>
      </c>
      <c r="AI2902" s="4">
        <f t="shared" si="183"/>
        <v>46.248249999999999</v>
      </c>
      <c r="AK2902" s="10">
        <f>Q2902*(0.026*(2.5^2.87))+R2902*(0.026*(7.5^2.87))+S2902*(0.0236*((15/1.1)^2.975))+T2902*(0.0236*((25/1.1)^2.975))+U2902*(0.0236*((35/1.1)^2.975))</f>
        <v>1849.925335145535</v>
      </c>
    </row>
    <row r="2903" spans="1:37" ht="12.75" customHeight="1">
      <c r="A2903" s="12">
        <v>221</v>
      </c>
      <c r="B2903" s="12">
        <v>12</v>
      </c>
      <c r="C2903" s="12">
        <v>2</v>
      </c>
      <c r="D2903" s="5">
        <v>39517</v>
      </c>
      <c r="E2903" s="6" t="s">
        <v>73</v>
      </c>
      <c r="F2903" s="12" t="s">
        <v>74</v>
      </c>
      <c r="G2903" s="4" t="s">
        <v>74</v>
      </c>
      <c r="H2903" s="12" t="s">
        <v>133</v>
      </c>
      <c r="I2903" s="12" t="s">
        <v>151</v>
      </c>
      <c r="J2903" s="12" t="s">
        <v>41</v>
      </c>
      <c r="K2903" s="12">
        <v>5</v>
      </c>
      <c r="L2903" s="4" t="str">
        <f t="shared" si="180"/>
        <v>0-5</v>
      </c>
      <c r="M2903" s="12" t="s">
        <v>42</v>
      </c>
      <c r="N2903" s="12">
        <v>2</v>
      </c>
      <c r="O2903" s="12" t="s">
        <v>77</v>
      </c>
      <c r="P2903" s="6" t="s">
        <v>48</v>
      </c>
      <c r="S2903" s="7">
        <v>2</v>
      </c>
      <c r="U2903" s="7">
        <v>1</v>
      </c>
      <c r="AE2903" s="4">
        <f t="shared" si="181"/>
        <v>21.7</v>
      </c>
      <c r="AF2903" s="8">
        <f t="shared" si="182"/>
        <v>3</v>
      </c>
      <c r="AG2903" s="8">
        <v>1304.29</v>
      </c>
      <c r="AH2903" s="4">
        <f t="shared" si="183"/>
        <v>7.4999999999999997E-2</v>
      </c>
      <c r="AI2903" s="4">
        <f t="shared" si="183"/>
        <v>32.607250000000001</v>
      </c>
      <c r="AK2903" s="10">
        <f>R2903*(0.0428*(7.5^2.858))+S2903*(0.0428*(15^2.858))+T2903*(0.0428*(25^2.858))+U2903*(0.0428*(35^2.858))</f>
        <v>1304.290621133249</v>
      </c>
    </row>
    <row r="2904" spans="1:37" ht="12.75" customHeight="1">
      <c r="A2904" s="12">
        <v>221</v>
      </c>
      <c r="B2904" s="12">
        <v>12</v>
      </c>
      <c r="C2904" s="12">
        <v>2</v>
      </c>
      <c r="D2904" s="5">
        <v>39517</v>
      </c>
      <c r="E2904" s="6" t="s">
        <v>73</v>
      </c>
      <c r="F2904" s="12" t="s">
        <v>74</v>
      </c>
      <c r="G2904" s="4" t="s">
        <v>74</v>
      </c>
      <c r="H2904" s="12" t="s">
        <v>133</v>
      </c>
      <c r="I2904" s="12" t="s">
        <v>151</v>
      </c>
      <c r="J2904" s="12" t="s">
        <v>41</v>
      </c>
      <c r="K2904" s="12">
        <v>5</v>
      </c>
      <c r="L2904" s="4" t="str">
        <f t="shared" si="180"/>
        <v>0-5</v>
      </c>
      <c r="M2904" s="12" t="s">
        <v>42</v>
      </c>
      <c r="N2904" s="12">
        <v>3</v>
      </c>
      <c r="O2904" s="12" t="s">
        <v>79</v>
      </c>
      <c r="P2904" s="12" t="s">
        <v>54</v>
      </c>
      <c r="T2904" s="7">
        <v>1</v>
      </c>
      <c r="AE2904" s="4">
        <f t="shared" si="181"/>
        <v>25</v>
      </c>
      <c r="AF2904" s="8">
        <f t="shared" si="182"/>
        <v>1</v>
      </c>
      <c r="AG2904" s="8">
        <v>317.86</v>
      </c>
      <c r="AH2904" s="4">
        <f t="shared" si="183"/>
        <v>2.5000000000000001E-2</v>
      </c>
      <c r="AI2904" s="4">
        <f t="shared" si="183"/>
        <v>7.9465000000000003</v>
      </c>
      <c r="AK2904" s="10">
        <f>Q2904*(0.024*(2.5^2.93))+R2904*(0.024*(7.5^2.93))+S2904*(0.0225*((15/1.03416)^3))+T2904*(0.0225*((25/1.03416)^3))+U2904*(0.0225*((35/1.03416)^3))</f>
        <v>317.86253067900554</v>
      </c>
    </row>
    <row r="2905" spans="1:37" ht="12.75" customHeight="1">
      <c r="A2905" s="12">
        <v>221</v>
      </c>
      <c r="B2905" s="12">
        <v>12</v>
      </c>
      <c r="C2905" s="12">
        <v>2</v>
      </c>
      <c r="D2905" s="5">
        <v>39517</v>
      </c>
      <c r="E2905" s="6" t="s">
        <v>73</v>
      </c>
      <c r="F2905" s="12" t="s">
        <v>74</v>
      </c>
      <c r="G2905" s="4" t="s">
        <v>74</v>
      </c>
      <c r="H2905" s="12" t="s">
        <v>133</v>
      </c>
      <c r="I2905" s="12" t="s">
        <v>151</v>
      </c>
      <c r="J2905" s="12" t="s">
        <v>41</v>
      </c>
      <c r="K2905" s="12">
        <v>5</v>
      </c>
      <c r="L2905" s="4" t="str">
        <f t="shared" si="180"/>
        <v>0-5</v>
      </c>
      <c r="M2905" s="12" t="s">
        <v>42</v>
      </c>
      <c r="N2905" s="12">
        <v>4</v>
      </c>
      <c r="O2905" s="12" t="s">
        <v>107</v>
      </c>
      <c r="P2905" s="6" t="s">
        <v>54</v>
      </c>
      <c r="T2905" s="7">
        <v>1</v>
      </c>
      <c r="AE2905" s="4">
        <f t="shared" si="181"/>
        <v>25</v>
      </c>
      <c r="AF2905" s="8">
        <f t="shared" si="182"/>
        <v>1</v>
      </c>
      <c r="AG2905" s="8">
        <v>274.51</v>
      </c>
      <c r="AH2905" s="4">
        <f t="shared" si="183"/>
        <v>2.5000000000000001E-2</v>
      </c>
      <c r="AI2905" s="4">
        <f t="shared" si="183"/>
        <v>6.8627500000000001</v>
      </c>
      <c r="AK2905" s="10">
        <f>R2905*(0.0144*(7.5^3.1))+S2905*(0.0162*(15^3.0252))+T2905*(0.0162*(25^3.0252))+U2905*(0.0162*(35^3.0252))+V2905*(0.0162*(45^3.0252))</f>
        <v>274.51313450729776</v>
      </c>
    </row>
    <row r="2906" spans="1:37" ht="12.75" customHeight="1">
      <c r="A2906" s="12">
        <v>221</v>
      </c>
      <c r="B2906" s="12">
        <v>12</v>
      </c>
      <c r="C2906" s="12">
        <v>2</v>
      </c>
      <c r="D2906" s="5">
        <v>39517</v>
      </c>
      <c r="E2906" s="6" t="s">
        <v>73</v>
      </c>
      <c r="F2906" s="12" t="s">
        <v>74</v>
      </c>
      <c r="G2906" s="4" t="s">
        <v>74</v>
      </c>
      <c r="H2906" s="12" t="s">
        <v>133</v>
      </c>
      <c r="I2906" s="12" t="s">
        <v>151</v>
      </c>
      <c r="J2906" s="12" t="s">
        <v>41</v>
      </c>
      <c r="K2906" s="12">
        <v>5</v>
      </c>
      <c r="L2906" s="4" t="str">
        <f t="shared" si="180"/>
        <v>0-5</v>
      </c>
      <c r="M2906" s="12" t="s">
        <v>42</v>
      </c>
      <c r="N2906" s="12">
        <v>5</v>
      </c>
      <c r="O2906" s="12" t="s">
        <v>58</v>
      </c>
      <c r="P2906" s="12" t="s">
        <v>46</v>
      </c>
      <c r="T2906" s="15">
        <v>1</v>
      </c>
      <c r="AE2906" s="4">
        <f t="shared" si="181"/>
        <v>25</v>
      </c>
      <c r="AF2906" s="8">
        <f t="shared" si="182"/>
        <v>1</v>
      </c>
      <c r="AG2906" s="8">
        <v>211.39</v>
      </c>
      <c r="AH2906" s="4">
        <f t="shared" si="183"/>
        <v>2.5000000000000001E-2</v>
      </c>
      <c r="AI2906" s="4">
        <f t="shared" si="183"/>
        <v>5.2847499999999998</v>
      </c>
      <c r="AK2906" s="10">
        <f>Q2906*(0.0145*((2.5/1.08175)^3.053))+R2906*(0.0145*((7.5/1.08175)^3.053))+S2906*(0.0145*((15/1.08175)^3.053))+T2906*(0.0145*((25/1.08175)^3.053))+U2906*(0.0145*((35/1.08175)^3.053))+V2906*(0.0145*((45/1.08175)^3.053))+W2906*(0.0145*((55/1.08175)^3.053))</f>
        <v>211.39242031612073</v>
      </c>
    </row>
    <row r="2907" spans="1:37" ht="12.75" customHeight="1">
      <c r="A2907" s="12">
        <v>221</v>
      </c>
      <c r="B2907" s="12">
        <v>12</v>
      </c>
      <c r="C2907" s="12">
        <v>2</v>
      </c>
      <c r="D2907" s="5">
        <v>39517</v>
      </c>
      <c r="E2907" s="6" t="s">
        <v>73</v>
      </c>
      <c r="F2907" s="12" t="s">
        <v>74</v>
      </c>
      <c r="G2907" s="4" t="s">
        <v>74</v>
      </c>
      <c r="H2907" s="12" t="s">
        <v>133</v>
      </c>
      <c r="I2907" s="12" t="s">
        <v>151</v>
      </c>
      <c r="J2907" s="12" t="s">
        <v>41</v>
      </c>
      <c r="K2907" s="12">
        <v>5</v>
      </c>
      <c r="L2907" s="4" t="str">
        <f t="shared" si="180"/>
        <v>0-5</v>
      </c>
      <c r="M2907" s="12" t="s">
        <v>42</v>
      </c>
      <c r="N2907" s="12">
        <v>6</v>
      </c>
      <c r="O2907" s="12" t="s">
        <v>71</v>
      </c>
      <c r="P2907" s="6" t="s">
        <v>46</v>
      </c>
      <c r="Q2907" s="7">
        <v>4</v>
      </c>
      <c r="AE2907" s="4">
        <f t="shared" si="181"/>
        <v>2.5</v>
      </c>
      <c r="AF2907" s="8">
        <f t="shared" si="182"/>
        <v>4</v>
      </c>
      <c r="AG2907" s="8">
        <v>0.56000000000000005</v>
      </c>
      <c r="AH2907" s="4">
        <f t="shared" si="183"/>
        <v>0.1</v>
      </c>
      <c r="AI2907" s="4">
        <f t="shared" si="183"/>
        <v>1.4000000000000002E-2</v>
      </c>
      <c r="AK2907" s="10">
        <f>Q2907*(0.0089*(2.5^3))+R2907*(0.0089*(7.5^3))</f>
        <v>0.55625000000000002</v>
      </c>
    </row>
    <row r="2908" spans="1:37" ht="12.75" customHeight="1">
      <c r="A2908" s="12">
        <v>221</v>
      </c>
      <c r="B2908" s="12">
        <v>12</v>
      </c>
      <c r="C2908" s="12">
        <v>2</v>
      </c>
      <c r="D2908" s="5">
        <v>39517</v>
      </c>
      <c r="E2908" s="6" t="s">
        <v>73</v>
      </c>
      <c r="F2908" s="12" t="s">
        <v>74</v>
      </c>
      <c r="G2908" s="4" t="s">
        <v>74</v>
      </c>
      <c r="H2908" s="12" t="s">
        <v>133</v>
      </c>
      <c r="I2908" s="12" t="s">
        <v>151</v>
      </c>
      <c r="J2908" s="12" t="s">
        <v>41</v>
      </c>
      <c r="K2908" s="12">
        <v>5</v>
      </c>
      <c r="L2908" s="4" t="str">
        <f t="shared" si="180"/>
        <v>0-5</v>
      </c>
      <c r="M2908" s="12" t="s">
        <v>42</v>
      </c>
      <c r="N2908" s="12">
        <v>7</v>
      </c>
      <c r="O2908" s="12" t="s">
        <v>55</v>
      </c>
      <c r="P2908" s="6" t="s">
        <v>56</v>
      </c>
      <c r="Q2908" s="7">
        <v>2</v>
      </c>
      <c r="AE2908" s="4">
        <f t="shared" si="181"/>
        <v>2.5</v>
      </c>
      <c r="AF2908" s="8">
        <f t="shared" si="182"/>
        <v>2</v>
      </c>
      <c r="AG2908" s="8">
        <v>0.35</v>
      </c>
      <c r="AH2908" s="4">
        <f t="shared" si="183"/>
        <v>0.05</v>
      </c>
      <c r="AI2908" s="4">
        <f t="shared" si="183"/>
        <v>8.7499999999999991E-3</v>
      </c>
      <c r="AK2908" s="10">
        <f>Q2908*(0.0109*(2.5^3.0249))+R2908*(0.0109*(7.5^3.0249))</f>
        <v>0.34848591197730788</v>
      </c>
    </row>
    <row r="2909" spans="1:37" ht="12.75" customHeight="1">
      <c r="A2909" s="12">
        <v>221</v>
      </c>
      <c r="B2909" s="12">
        <v>12</v>
      </c>
      <c r="C2909" s="12">
        <v>2</v>
      </c>
      <c r="D2909" s="5">
        <v>39517</v>
      </c>
      <c r="E2909" s="6" t="s">
        <v>73</v>
      </c>
      <c r="F2909" s="12" t="s">
        <v>74</v>
      </c>
      <c r="G2909" s="4" t="s">
        <v>74</v>
      </c>
      <c r="H2909" s="12" t="s">
        <v>133</v>
      </c>
      <c r="I2909" s="12" t="s">
        <v>151</v>
      </c>
      <c r="J2909" s="12" t="s">
        <v>41</v>
      </c>
      <c r="K2909" s="12">
        <v>5</v>
      </c>
      <c r="L2909" s="4" t="str">
        <f t="shared" si="180"/>
        <v>0-5</v>
      </c>
      <c r="M2909" s="12" t="s">
        <v>42</v>
      </c>
      <c r="N2909" s="12">
        <v>8</v>
      </c>
      <c r="O2909" s="12" t="s">
        <v>144</v>
      </c>
      <c r="P2909" s="6" t="s">
        <v>56</v>
      </c>
      <c r="U2909" s="7">
        <v>1</v>
      </c>
      <c r="AE2909" s="4">
        <f t="shared" si="181"/>
        <v>35</v>
      </c>
      <c r="AF2909" s="8">
        <f t="shared" si="182"/>
        <v>1</v>
      </c>
      <c r="AG2909" s="8">
        <v>1320.12</v>
      </c>
      <c r="AH2909" s="4">
        <f t="shared" si="183"/>
        <v>2.5000000000000001E-2</v>
      </c>
      <c r="AI2909" s="4">
        <f t="shared" si="183"/>
        <v>33.003</v>
      </c>
      <c r="AK2909" s="10">
        <f>T2909*(0.0345*(25^2.968))+U2909*(0.0345*(35^2.968))+V2909*(0.0345*(45^2.968))</f>
        <v>1320.1189056426388</v>
      </c>
    </row>
    <row r="2910" spans="1:37" ht="12.75" customHeight="1">
      <c r="A2910" s="12">
        <v>222</v>
      </c>
      <c r="B2910" s="12">
        <v>12</v>
      </c>
      <c r="C2910" s="12">
        <v>2</v>
      </c>
      <c r="D2910" s="5">
        <v>39517</v>
      </c>
      <c r="E2910" s="6" t="s">
        <v>73</v>
      </c>
      <c r="F2910" s="12" t="s">
        <v>74</v>
      </c>
      <c r="G2910" s="4" t="s">
        <v>74</v>
      </c>
      <c r="H2910" s="12" t="s">
        <v>133</v>
      </c>
      <c r="I2910" s="12" t="s">
        <v>151</v>
      </c>
      <c r="J2910" s="12" t="s">
        <v>41</v>
      </c>
      <c r="K2910" s="12">
        <v>5</v>
      </c>
      <c r="L2910" s="4" t="str">
        <f t="shared" si="180"/>
        <v>0-5</v>
      </c>
      <c r="M2910" s="12" t="s">
        <v>42</v>
      </c>
      <c r="N2910" s="12">
        <v>1</v>
      </c>
      <c r="O2910" s="12" t="s">
        <v>53</v>
      </c>
      <c r="P2910" s="12" t="s">
        <v>54</v>
      </c>
      <c r="S2910" s="7">
        <v>33</v>
      </c>
      <c r="AE2910" s="4">
        <f t="shared" si="181"/>
        <v>15</v>
      </c>
      <c r="AF2910" s="8">
        <f t="shared" si="182"/>
        <v>33</v>
      </c>
      <c r="AG2910" s="8">
        <v>1849.93</v>
      </c>
      <c r="AH2910" s="4">
        <f t="shared" si="183"/>
        <v>0.82499999999999996</v>
      </c>
      <c r="AI2910" s="4">
        <f t="shared" si="183"/>
        <v>46.248249999999999</v>
      </c>
      <c r="AK2910" s="10">
        <f>Q2910*(0.026*(2.5^2.87))+R2910*(0.026*(7.5^2.87))+S2910*(0.0236*((15/1.1)^2.975))+T2910*(0.0236*((25/1.1)^2.975))+U2910*(0.0236*((35/1.1)^2.975))</f>
        <v>1849.925335145535</v>
      </c>
    </row>
    <row r="2911" spans="1:37" ht="12.75" customHeight="1">
      <c r="A2911" s="12">
        <v>222</v>
      </c>
      <c r="B2911" s="12">
        <v>12</v>
      </c>
      <c r="C2911" s="12">
        <v>2</v>
      </c>
      <c r="D2911" s="5">
        <v>39517</v>
      </c>
      <c r="E2911" s="6" t="s">
        <v>73</v>
      </c>
      <c r="F2911" s="12" t="s">
        <v>74</v>
      </c>
      <c r="G2911" s="4" t="s">
        <v>74</v>
      </c>
      <c r="H2911" s="12" t="s">
        <v>133</v>
      </c>
      <c r="I2911" s="12" t="s">
        <v>151</v>
      </c>
      <c r="J2911" s="12" t="s">
        <v>41</v>
      </c>
      <c r="K2911" s="12">
        <v>5</v>
      </c>
      <c r="L2911" s="4" t="str">
        <f t="shared" si="180"/>
        <v>0-5</v>
      </c>
      <c r="M2911" s="12" t="s">
        <v>42</v>
      </c>
      <c r="N2911" s="12">
        <v>2</v>
      </c>
      <c r="O2911" s="12" t="s">
        <v>95</v>
      </c>
      <c r="P2911" s="6" t="s">
        <v>56</v>
      </c>
      <c r="T2911" s="7">
        <v>10</v>
      </c>
      <c r="AE2911" s="4">
        <f t="shared" si="181"/>
        <v>25</v>
      </c>
      <c r="AF2911" s="8">
        <f t="shared" si="182"/>
        <v>10</v>
      </c>
      <c r="AG2911" s="8">
        <v>3096.48</v>
      </c>
      <c r="AH2911" s="4">
        <f t="shared" si="183"/>
        <v>0.25</v>
      </c>
      <c r="AI2911" s="4">
        <f t="shared" si="183"/>
        <v>77.412000000000006</v>
      </c>
      <c r="AK2911" s="10">
        <f>S2911*(0.0204*(15^2.991))+T2911*(0.0204*(25^2.991))+U2911*(0.0204*(35^2.991))</f>
        <v>3096.4832376527775</v>
      </c>
    </row>
    <row r="2912" spans="1:37" ht="12.75" customHeight="1">
      <c r="A2912" s="12">
        <v>222</v>
      </c>
      <c r="B2912" s="12">
        <v>12</v>
      </c>
      <c r="C2912" s="12">
        <v>2</v>
      </c>
      <c r="D2912" s="5">
        <v>39517</v>
      </c>
      <c r="E2912" s="6" t="s">
        <v>73</v>
      </c>
      <c r="F2912" s="12" t="s">
        <v>74</v>
      </c>
      <c r="G2912" s="4" t="s">
        <v>74</v>
      </c>
      <c r="H2912" s="12" t="s">
        <v>133</v>
      </c>
      <c r="I2912" s="12" t="s">
        <v>151</v>
      </c>
      <c r="J2912" s="12" t="s">
        <v>41</v>
      </c>
      <c r="K2912" s="12">
        <v>5</v>
      </c>
      <c r="L2912" s="4" t="str">
        <f t="shared" si="180"/>
        <v>0-5</v>
      </c>
      <c r="M2912" s="12" t="s">
        <v>42</v>
      </c>
      <c r="N2912" s="12">
        <v>3</v>
      </c>
      <c r="O2912" s="12" t="s">
        <v>138</v>
      </c>
      <c r="P2912" s="12" t="s">
        <v>81</v>
      </c>
      <c r="T2912" s="7">
        <v>1</v>
      </c>
      <c r="AE2912" s="4">
        <f t="shared" si="181"/>
        <v>25</v>
      </c>
      <c r="AF2912" s="8">
        <f t="shared" si="182"/>
        <v>1</v>
      </c>
      <c r="AG2912" s="8">
        <v>228.67</v>
      </c>
      <c r="AH2912" s="4">
        <f t="shared" si="183"/>
        <v>2.5000000000000001E-2</v>
      </c>
      <c r="AI2912" s="4">
        <f t="shared" si="183"/>
        <v>5.7167499999999993</v>
      </c>
      <c r="AK2912" s="10">
        <f>Q2912*(0.0139*(2.5^3.016))+R2912*(0.0139*(7.5^3.016))+S2912*(0.0139*(15^3.016))+T2912*(0.0139*(25^3.016))+U2912*(0.0139*(35^3.016))</f>
        <v>228.66614299755608</v>
      </c>
    </row>
    <row r="2913" spans="1:37" ht="12.75" customHeight="1">
      <c r="A2913" s="12">
        <v>222</v>
      </c>
      <c r="B2913" s="12">
        <v>12</v>
      </c>
      <c r="C2913" s="12">
        <v>2</v>
      </c>
      <c r="D2913" s="5">
        <v>39517</v>
      </c>
      <c r="E2913" s="6" t="s">
        <v>73</v>
      </c>
      <c r="F2913" s="12" t="s">
        <v>74</v>
      </c>
      <c r="G2913" s="4" t="s">
        <v>74</v>
      </c>
      <c r="H2913" s="12" t="s">
        <v>133</v>
      </c>
      <c r="I2913" s="12" t="s">
        <v>151</v>
      </c>
      <c r="J2913" s="12" t="s">
        <v>41</v>
      </c>
      <c r="K2913" s="12">
        <v>5</v>
      </c>
      <c r="L2913" s="4" t="str">
        <f t="shared" si="180"/>
        <v>0-5</v>
      </c>
      <c r="M2913" s="12" t="s">
        <v>42</v>
      </c>
      <c r="N2913" s="12">
        <v>4</v>
      </c>
      <c r="O2913" s="12" t="s">
        <v>144</v>
      </c>
      <c r="P2913" s="6" t="s">
        <v>56</v>
      </c>
      <c r="U2913" s="7">
        <v>1</v>
      </c>
      <c r="AE2913" s="4">
        <f t="shared" si="181"/>
        <v>35</v>
      </c>
      <c r="AF2913" s="8">
        <f t="shared" si="182"/>
        <v>1</v>
      </c>
      <c r="AG2913" s="8">
        <v>1320.12</v>
      </c>
      <c r="AH2913" s="4">
        <f t="shared" si="183"/>
        <v>2.5000000000000001E-2</v>
      </c>
      <c r="AI2913" s="4">
        <f t="shared" si="183"/>
        <v>33.003</v>
      </c>
      <c r="AK2913" s="10">
        <f>T2913*(0.0345*(25^2.968))+U2913*(0.0345*(35^2.968))+V2913*(0.0345*(45^2.968))</f>
        <v>1320.1189056426388</v>
      </c>
    </row>
    <row r="2914" spans="1:37" ht="12.75" customHeight="1">
      <c r="A2914" s="12">
        <v>222</v>
      </c>
      <c r="B2914" s="12">
        <v>12</v>
      </c>
      <c r="C2914" s="12">
        <v>2</v>
      </c>
      <c r="D2914" s="5">
        <v>39517</v>
      </c>
      <c r="E2914" s="6" t="s">
        <v>73</v>
      </c>
      <c r="F2914" s="12" t="s">
        <v>74</v>
      </c>
      <c r="G2914" s="4" t="s">
        <v>74</v>
      </c>
      <c r="H2914" s="12" t="s">
        <v>133</v>
      </c>
      <c r="I2914" s="12" t="s">
        <v>151</v>
      </c>
      <c r="J2914" s="12" t="s">
        <v>41</v>
      </c>
      <c r="K2914" s="12">
        <v>5</v>
      </c>
      <c r="L2914" s="4" t="str">
        <f t="shared" si="180"/>
        <v>0-5</v>
      </c>
      <c r="M2914" s="12" t="s">
        <v>42</v>
      </c>
      <c r="N2914" s="12">
        <v>5</v>
      </c>
      <c r="O2914" s="12" t="s">
        <v>124</v>
      </c>
      <c r="P2914" s="6" t="s">
        <v>54</v>
      </c>
      <c r="T2914" s="7">
        <v>1</v>
      </c>
      <c r="AE2914" s="4">
        <f t="shared" si="181"/>
        <v>25</v>
      </c>
      <c r="AF2914" s="8">
        <f t="shared" si="182"/>
        <v>1</v>
      </c>
      <c r="AG2914" s="8">
        <v>262.25</v>
      </c>
      <c r="AH2914" s="4">
        <f t="shared" si="183"/>
        <v>2.5000000000000001E-2</v>
      </c>
      <c r="AI2914" s="4">
        <f t="shared" si="183"/>
        <v>6.5562500000000004</v>
      </c>
      <c r="AK2914" s="10">
        <f>T2914*(0.0174*((25/1.1)^3.08))+U2914*(0.0174*((35/1.1)^3.08))</f>
        <v>262.24970280763137</v>
      </c>
    </row>
    <row r="2915" spans="1:37" ht="12.75" customHeight="1">
      <c r="A2915" s="12">
        <v>222</v>
      </c>
      <c r="B2915" s="12">
        <v>12</v>
      </c>
      <c r="C2915" s="12">
        <v>2</v>
      </c>
      <c r="D2915" s="5">
        <v>39517</v>
      </c>
      <c r="E2915" s="6" t="s">
        <v>73</v>
      </c>
      <c r="F2915" s="12" t="s">
        <v>74</v>
      </c>
      <c r="G2915" s="4" t="s">
        <v>74</v>
      </c>
      <c r="H2915" s="12" t="s">
        <v>133</v>
      </c>
      <c r="I2915" s="12" t="s">
        <v>151</v>
      </c>
      <c r="J2915" s="12" t="s">
        <v>41</v>
      </c>
      <c r="K2915" s="12">
        <v>5</v>
      </c>
      <c r="L2915" s="4" t="str">
        <f t="shared" si="180"/>
        <v>0-5</v>
      </c>
      <c r="M2915" s="12" t="s">
        <v>42</v>
      </c>
      <c r="N2915" s="12">
        <v>6</v>
      </c>
      <c r="O2915" s="12" t="s">
        <v>78</v>
      </c>
      <c r="P2915" s="12" t="s">
        <v>44</v>
      </c>
      <c r="T2915" s="15">
        <v>1</v>
      </c>
      <c r="AE2915" s="4">
        <f t="shared" si="181"/>
        <v>25</v>
      </c>
      <c r="AF2915" s="8">
        <f t="shared" si="182"/>
        <v>1</v>
      </c>
      <c r="AG2915" s="8">
        <v>202.19</v>
      </c>
      <c r="AH2915" s="4">
        <f t="shared" si="183"/>
        <v>2.5000000000000001E-2</v>
      </c>
      <c r="AI2915" s="4">
        <f t="shared" si="183"/>
        <v>5.0547500000000003</v>
      </c>
      <c r="AK2915" s="10">
        <f>T2915*(0.0524*((25/1.16064)^2.69))+U2915*(0.0524*((35/1.16064)^2.69))</f>
        <v>202.18714700372826</v>
      </c>
    </row>
    <row r="2916" spans="1:37" ht="12.75" customHeight="1">
      <c r="A2916" s="12">
        <v>222</v>
      </c>
      <c r="B2916" s="12">
        <v>12</v>
      </c>
      <c r="C2916" s="12">
        <v>2</v>
      </c>
      <c r="D2916" s="5">
        <v>39517</v>
      </c>
      <c r="E2916" s="6" t="s">
        <v>73</v>
      </c>
      <c r="F2916" s="12" t="s">
        <v>74</v>
      </c>
      <c r="G2916" s="4" t="s">
        <v>74</v>
      </c>
      <c r="H2916" s="12" t="s">
        <v>133</v>
      </c>
      <c r="I2916" s="12" t="s">
        <v>151</v>
      </c>
      <c r="J2916" s="12" t="s">
        <v>41</v>
      </c>
      <c r="K2916" s="12">
        <v>5</v>
      </c>
      <c r="L2916" s="4" t="str">
        <f t="shared" si="180"/>
        <v>0-5</v>
      </c>
      <c r="M2916" s="12" t="s">
        <v>42</v>
      </c>
      <c r="N2916" s="12">
        <v>7</v>
      </c>
      <c r="O2916" s="12" t="s">
        <v>71</v>
      </c>
      <c r="P2916" s="6" t="s">
        <v>46</v>
      </c>
      <c r="Q2916" s="7">
        <v>8</v>
      </c>
      <c r="AE2916" s="4">
        <f t="shared" si="181"/>
        <v>2.5</v>
      </c>
      <c r="AF2916" s="8">
        <f t="shared" si="182"/>
        <v>8</v>
      </c>
      <c r="AG2916" s="8">
        <v>1.1100000000000001</v>
      </c>
      <c r="AH2916" s="4">
        <f t="shared" si="183"/>
        <v>0.2</v>
      </c>
      <c r="AI2916" s="4">
        <f t="shared" si="183"/>
        <v>2.7750000000000004E-2</v>
      </c>
      <c r="AJ2916" s="13"/>
      <c r="AK2916" s="10">
        <f>Q2916*(0.0089*(2.5^3))+R2916*(0.0089*(7.5^3))</f>
        <v>1.1125</v>
      </c>
    </row>
    <row r="2917" spans="1:37" ht="12.75" customHeight="1">
      <c r="A2917" s="12">
        <v>222</v>
      </c>
      <c r="B2917" s="12">
        <v>12</v>
      </c>
      <c r="C2917" s="12">
        <v>2</v>
      </c>
      <c r="D2917" s="5">
        <v>39517</v>
      </c>
      <c r="E2917" s="6" t="s">
        <v>73</v>
      </c>
      <c r="F2917" s="12" t="s">
        <v>74</v>
      </c>
      <c r="G2917" s="4" t="s">
        <v>74</v>
      </c>
      <c r="H2917" s="12" t="s">
        <v>133</v>
      </c>
      <c r="I2917" s="12" t="s">
        <v>151</v>
      </c>
      <c r="J2917" s="12" t="s">
        <v>41</v>
      </c>
      <c r="K2917" s="12">
        <v>5</v>
      </c>
      <c r="L2917" s="4" t="str">
        <f t="shared" si="180"/>
        <v>0-5</v>
      </c>
      <c r="M2917" s="12" t="s">
        <v>42</v>
      </c>
      <c r="N2917" s="12">
        <v>8</v>
      </c>
      <c r="O2917" s="12" t="s">
        <v>55</v>
      </c>
      <c r="P2917" s="6" t="s">
        <v>56</v>
      </c>
      <c r="Q2917" s="7">
        <v>8</v>
      </c>
      <c r="AE2917" s="4">
        <f t="shared" si="181"/>
        <v>2.5</v>
      </c>
      <c r="AF2917" s="8">
        <f t="shared" si="182"/>
        <v>8</v>
      </c>
      <c r="AG2917" s="8">
        <v>1.39</v>
      </c>
      <c r="AH2917" s="4">
        <f t="shared" si="183"/>
        <v>0.2</v>
      </c>
      <c r="AI2917" s="4">
        <f t="shared" si="183"/>
        <v>3.4749999999999996E-2</v>
      </c>
      <c r="AK2917" s="10">
        <f>Q2917*(0.0109*(2.5^3.0249))+R2917*(0.0109*(7.5^3.0249))</f>
        <v>1.3939436479092315</v>
      </c>
    </row>
    <row r="2918" spans="1:37" ht="12.75" customHeight="1">
      <c r="A2918" s="12">
        <v>223</v>
      </c>
      <c r="B2918" s="12">
        <v>12</v>
      </c>
      <c r="C2918" s="12">
        <v>2</v>
      </c>
      <c r="D2918" s="5">
        <v>39517</v>
      </c>
      <c r="E2918" s="6" t="s">
        <v>73</v>
      </c>
      <c r="F2918" s="12" t="s">
        <v>74</v>
      </c>
      <c r="G2918" s="4" t="s">
        <v>74</v>
      </c>
      <c r="H2918" s="12" t="s">
        <v>133</v>
      </c>
      <c r="I2918" s="12" t="s">
        <v>151</v>
      </c>
      <c r="J2918" s="12" t="s">
        <v>41</v>
      </c>
      <c r="K2918" s="12">
        <v>7</v>
      </c>
      <c r="L2918" s="4" t="str">
        <f t="shared" si="180"/>
        <v>5-10</v>
      </c>
      <c r="M2918" s="12" t="s">
        <v>42</v>
      </c>
      <c r="N2918" s="12">
        <v>1</v>
      </c>
      <c r="O2918" s="12" t="s">
        <v>53</v>
      </c>
      <c r="P2918" s="12" t="s">
        <v>54</v>
      </c>
      <c r="S2918" s="7">
        <v>20</v>
      </c>
      <c r="AE2918" s="4">
        <f t="shared" si="181"/>
        <v>15</v>
      </c>
      <c r="AF2918" s="8">
        <f t="shared" si="182"/>
        <v>20</v>
      </c>
      <c r="AG2918" s="8">
        <v>1121.17</v>
      </c>
      <c r="AH2918" s="4">
        <f t="shared" si="183"/>
        <v>0.5</v>
      </c>
      <c r="AI2918" s="4">
        <f t="shared" si="183"/>
        <v>28.029250000000001</v>
      </c>
      <c r="AK2918" s="10">
        <f>Q2918*(0.026*(2.5^2.87))+R2918*(0.026*(7.5^2.87))+S2918*(0.0236*((15/1.1)^2.975))+T2918*(0.0236*((25/1.1)^2.975))+U2918*(0.0236*((35/1.1)^2.975))</f>
        <v>1121.1668697851726</v>
      </c>
    </row>
    <row r="2919" spans="1:37" ht="12.75" customHeight="1">
      <c r="A2919" s="12">
        <v>223</v>
      </c>
      <c r="B2919" s="12">
        <v>12</v>
      </c>
      <c r="C2919" s="12">
        <v>2</v>
      </c>
      <c r="D2919" s="5">
        <v>39517</v>
      </c>
      <c r="E2919" s="6" t="s">
        <v>73</v>
      </c>
      <c r="F2919" s="12" t="s">
        <v>74</v>
      </c>
      <c r="G2919" s="4" t="s">
        <v>74</v>
      </c>
      <c r="H2919" s="12" t="s">
        <v>133</v>
      </c>
      <c r="I2919" s="12" t="s">
        <v>151</v>
      </c>
      <c r="J2919" s="12" t="s">
        <v>41</v>
      </c>
      <c r="K2919" s="12">
        <v>7</v>
      </c>
      <c r="L2919" s="4" t="str">
        <f t="shared" si="180"/>
        <v>5-10</v>
      </c>
      <c r="M2919" s="12" t="s">
        <v>42</v>
      </c>
      <c r="N2919" s="12">
        <v>2</v>
      </c>
      <c r="O2919" s="12" t="s">
        <v>79</v>
      </c>
      <c r="P2919" s="12" t="s">
        <v>54</v>
      </c>
      <c r="U2919" s="7">
        <v>1</v>
      </c>
      <c r="AE2919" s="4">
        <f t="shared" si="181"/>
        <v>35</v>
      </c>
      <c r="AF2919" s="8">
        <f t="shared" si="182"/>
        <v>1</v>
      </c>
      <c r="AG2919" s="8">
        <v>872.21</v>
      </c>
      <c r="AH2919" s="4">
        <f t="shared" si="183"/>
        <v>2.5000000000000001E-2</v>
      </c>
      <c r="AI2919" s="4">
        <f t="shared" si="183"/>
        <v>21.805250000000001</v>
      </c>
      <c r="AK2919" s="10">
        <f>Q2919*(0.024*(2.5^2.93))+R2919*(0.024*(7.5^2.93))+S2919*(0.0225*((15/1.03416)^3))+T2919*(0.0225*((25/1.03416)^3))+U2919*(0.0225*((35/1.03416)^3))</f>
        <v>872.21478418319157</v>
      </c>
    </row>
    <row r="2920" spans="1:37" ht="12.75" customHeight="1">
      <c r="A2920" s="12">
        <v>223</v>
      </c>
      <c r="B2920" s="12">
        <v>12</v>
      </c>
      <c r="C2920" s="12">
        <v>2</v>
      </c>
      <c r="D2920" s="5">
        <v>39517</v>
      </c>
      <c r="E2920" s="6" t="s">
        <v>73</v>
      </c>
      <c r="F2920" s="12" t="s">
        <v>74</v>
      </c>
      <c r="G2920" s="4" t="s">
        <v>74</v>
      </c>
      <c r="H2920" s="12" t="s">
        <v>133</v>
      </c>
      <c r="I2920" s="12" t="s">
        <v>151</v>
      </c>
      <c r="J2920" s="12" t="s">
        <v>41</v>
      </c>
      <c r="K2920" s="12">
        <v>7</v>
      </c>
      <c r="L2920" s="4" t="str">
        <f t="shared" si="180"/>
        <v>5-10</v>
      </c>
      <c r="M2920" s="12" t="s">
        <v>42</v>
      </c>
      <c r="N2920" s="12">
        <v>3</v>
      </c>
      <c r="O2920" s="12" t="s">
        <v>77</v>
      </c>
      <c r="P2920" s="6" t="s">
        <v>48</v>
      </c>
      <c r="S2920" s="7">
        <v>2</v>
      </c>
      <c r="AE2920" s="4">
        <f t="shared" si="181"/>
        <v>15</v>
      </c>
      <c r="AF2920" s="8">
        <f t="shared" si="182"/>
        <v>2</v>
      </c>
      <c r="AG2920" s="8">
        <v>196.67</v>
      </c>
      <c r="AH2920" s="4">
        <f t="shared" si="183"/>
        <v>0.05</v>
      </c>
      <c r="AI2920" s="4">
        <f t="shared" si="183"/>
        <v>4.9167499999999995</v>
      </c>
      <c r="AK2920" s="10">
        <f>R2920*(0.0428*(7.5^2.858))+S2920*(0.0428*(15^2.858))+T2920*(0.0428*(25^2.858))+U2920*(0.0428*(35^2.858))</f>
        <v>196.67202210743989</v>
      </c>
    </row>
    <row r="2921" spans="1:37" ht="12.75" customHeight="1">
      <c r="A2921" s="12">
        <v>223</v>
      </c>
      <c r="B2921" s="12">
        <v>12</v>
      </c>
      <c r="C2921" s="12">
        <v>2</v>
      </c>
      <c r="D2921" s="5">
        <v>39517</v>
      </c>
      <c r="E2921" s="6" t="s">
        <v>73</v>
      </c>
      <c r="F2921" s="12" t="s">
        <v>74</v>
      </c>
      <c r="G2921" s="4" t="s">
        <v>74</v>
      </c>
      <c r="H2921" s="12" t="s">
        <v>133</v>
      </c>
      <c r="I2921" s="12" t="s">
        <v>151</v>
      </c>
      <c r="J2921" s="12" t="s">
        <v>41</v>
      </c>
      <c r="K2921" s="12">
        <v>7</v>
      </c>
      <c r="L2921" s="4" t="str">
        <f t="shared" si="180"/>
        <v>5-10</v>
      </c>
      <c r="M2921" s="12" t="s">
        <v>42</v>
      </c>
      <c r="N2921" s="12">
        <v>4</v>
      </c>
      <c r="O2921" s="12" t="s">
        <v>123</v>
      </c>
      <c r="P2921" s="12" t="s">
        <v>56</v>
      </c>
      <c r="U2921" s="7">
        <v>1</v>
      </c>
      <c r="AE2921" s="4">
        <f t="shared" si="181"/>
        <v>35</v>
      </c>
      <c r="AF2921" s="8">
        <f t="shared" si="182"/>
        <v>1</v>
      </c>
      <c r="AG2921" s="8">
        <v>700.45</v>
      </c>
      <c r="AH2921" s="4">
        <f t="shared" si="183"/>
        <v>2.5000000000000001E-2</v>
      </c>
      <c r="AI2921" s="4">
        <f t="shared" si="183"/>
        <v>17.51125</v>
      </c>
      <c r="AK2921" s="10">
        <f>T2921*(0.0561*(25^2.653))+U2921*(0.0561*(35^2.653))</f>
        <v>700.44716671055994</v>
      </c>
    </row>
    <row r="2922" spans="1:37" ht="12.75" customHeight="1">
      <c r="A2922" s="12">
        <v>223</v>
      </c>
      <c r="B2922" s="12">
        <v>12</v>
      </c>
      <c r="C2922" s="12">
        <v>2</v>
      </c>
      <c r="D2922" s="5">
        <v>39517</v>
      </c>
      <c r="E2922" s="6" t="s">
        <v>73</v>
      </c>
      <c r="F2922" s="12" t="s">
        <v>74</v>
      </c>
      <c r="G2922" s="4" t="s">
        <v>74</v>
      </c>
      <c r="H2922" s="12" t="s">
        <v>133</v>
      </c>
      <c r="I2922" s="12" t="s">
        <v>151</v>
      </c>
      <c r="J2922" s="12" t="s">
        <v>41</v>
      </c>
      <c r="K2922" s="12">
        <v>7</v>
      </c>
      <c r="L2922" s="4" t="str">
        <f t="shared" si="180"/>
        <v>5-10</v>
      </c>
      <c r="M2922" s="12" t="s">
        <v>42</v>
      </c>
      <c r="N2922" s="12">
        <v>5</v>
      </c>
      <c r="O2922" s="12" t="s">
        <v>71</v>
      </c>
      <c r="P2922" s="6" t="s">
        <v>46</v>
      </c>
      <c r="Q2922" s="7">
        <v>6</v>
      </c>
      <c r="AE2922" s="4">
        <f t="shared" si="181"/>
        <v>2.5</v>
      </c>
      <c r="AF2922" s="8">
        <f t="shared" si="182"/>
        <v>6</v>
      </c>
      <c r="AG2922" s="8">
        <v>0.83</v>
      </c>
      <c r="AH2922" s="4">
        <f t="shared" si="183"/>
        <v>0.15</v>
      </c>
      <c r="AI2922" s="4">
        <f t="shared" si="183"/>
        <v>2.0749999999999998E-2</v>
      </c>
      <c r="AK2922" s="10">
        <f>Q2922*(0.0089*(2.5^3))+R2922*(0.0089*(7.5^3))</f>
        <v>0.83437500000000009</v>
      </c>
    </row>
    <row r="2923" spans="1:37" ht="12.75" customHeight="1">
      <c r="A2923" s="12">
        <v>223</v>
      </c>
      <c r="B2923" s="12">
        <v>12</v>
      </c>
      <c r="C2923" s="12">
        <v>2</v>
      </c>
      <c r="D2923" s="5">
        <v>39517</v>
      </c>
      <c r="E2923" s="6" t="s">
        <v>73</v>
      </c>
      <c r="F2923" s="12" t="s">
        <v>74</v>
      </c>
      <c r="G2923" s="4" t="s">
        <v>74</v>
      </c>
      <c r="H2923" s="12" t="s">
        <v>133</v>
      </c>
      <c r="I2923" s="12" t="s">
        <v>151</v>
      </c>
      <c r="J2923" s="12" t="s">
        <v>41</v>
      </c>
      <c r="K2923" s="12">
        <v>7</v>
      </c>
      <c r="L2923" s="4" t="str">
        <f t="shared" si="180"/>
        <v>5-10</v>
      </c>
      <c r="M2923" s="12" t="s">
        <v>42</v>
      </c>
      <c r="N2923" s="12">
        <v>6</v>
      </c>
      <c r="O2923" s="12" t="s">
        <v>55</v>
      </c>
      <c r="P2923" s="6" t="s">
        <v>56</v>
      </c>
      <c r="Q2923" s="7">
        <v>3</v>
      </c>
      <c r="AE2923" s="4">
        <f t="shared" si="181"/>
        <v>2.5</v>
      </c>
      <c r="AF2923" s="8">
        <f t="shared" si="182"/>
        <v>3</v>
      </c>
      <c r="AG2923" s="8">
        <v>0.52</v>
      </c>
      <c r="AH2923" s="4">
        <f t="shared" si="183"/>
        <v>7.4999999999999997E-2</v>
      </c>
      <c r="AI2923" s="4">
        <f t="shared" si="183"/>
        <v>1.3000000000000001E-2</v>
      </c>
      <c r="AK2923" s="10">
        <f>Q2923*(0.0109*(2.5^3.0249))+R2923*(0.0109*(7.5^3.0249))</f>
        <v>0.52272886796596185</v>
      </c>
    </row>
    <row r="2924" spans="1:37" ht="12.75" customHeight="1">
      <c r="A2924" s="12">
        <v>224</v>
      </c>
      <c r="B2924" s="12">
        <v>12</v>
      </c>
      <c r="C2924" s="12">
        <v>2</v>
      </c>
      <c r="D2924" s="5">
        <v>39517</v>
      </c>
      <c r="E2924" s="6" t="s">
        <v>73</v>
      </c>
      <c r="F2924" s="12" t="s">
        <v>74</v>
      </c>
      <c r="G2924" s="4" t="s">
        <v>74</v>
      </c>
      <c r="H2924" s="12" t="s">
        <v>133</v>
      </c>
      <c r="I2924" s="12" t="s">
        <v>151</v>
      </c>
      <c r="J2924" s="12" t="s">
        <v>41</v>
      </c>
      <c r="K2924" s="12">
        <v>5</v>
      </c>
      <c r="L2924" s="4" t="str">
        <f t="shared" si="180"/>
        <v>0-5</v>
      </c>
      <c r="M2924" s="12" t="s">
        <v>42</v>
      </c>
      <c r="N2924" s="12">
        <v>1</v>
      </c>
      <c r="O2924" s="12" t="s">
        <v>107</v>
      </c>
      <c r="P2924" s="6" t="s">
        <v>54</v>
      </c>
      <c r="T2924" s="7">
        <v>9</v>
      </c>
      <c r="U2924" s="7">
        <v>1</v>
      </c>
      <c r="AE2924" s="4">
        <f t="shared" si="181"/>
        <v>26</v>
      </c>
      <c r="AF2924" s="8">
        <f t="shared" si="182"/>
        <v>10</v>
      </c>
      <c r="AG2924" s="8">
        <v>3230.3</v>
      </c>
      <c r="AH2924" s="4">
        <f t="shared" si="183"/>
        <v>0.25</v>
      </c>
      <c r="AI2924" s="4">
        <f t="shared" si="183"/>
        <v>80.757500000000007</v>
      </c>
      <c r="AK2924" s="10">
        <f>R2924*(0.0144*(7.5^3.1))+S2924*(0.0162*(15^3.0252))+T2924*(0.0162*(25^3.0252))+U2924*(0.0162*(35^3.0252))+V2924*(0.0162*(45^3.0252))</f>
        <v>3230.2964077656848</v>
      </c>
    </row>
    <row r="2925" spans="1:37" ht="12.75" customHeight="1">
      <c r="A2925" s="12">
        <v>224</v>
      </c>
      <c r="B2925" s="12">
        <v>12</v>
      </c>
      <c r="C2925" s="12">
        <v>2</v>
      </c>
      <c r="D2925" s="5">
        <v>39517</v>
      </c>
      <c r="E2925" s="6" t="s">
        <v>73</v>
      </c>
      <c r="F2925" s="12" t="s">
        <v>74</v>
      </c>
      <c r="G2925" s="4" t="s">
        <v>74</v>
      </c>
      <c r="H2925" s="12" t="s">
        <v>133</v>
      </c>
      <c r="I2925" s="12" t="s">
        <v>151</v>
      </c>
      <c r="J2925" s="12" t="s">
        <v>41</v>
      </c>
      <c r="K2925" s="12">
        <v>5</v>
      </c>
      <c r="L2925" s="4" t="str">
        <f t="shared" si="180"/>
        <v>0-5</v>
      </c>
      <c r="M2925" s="12" t="s">
        <v>42</v>
      </c>
      <c r="N2925" s="12">
        <v>2</v>
      </c>
      <c r="O2925" s="12" t="s">
        <v>77</v>
      </c>
      <c r="P2925" s="6" t="s">
        <v>48</v>
      </c>
      <c r="S2925" s="7">
        <v>7</v>
      </c>
      <c r="AE2925" s="4">
        <f t="shared" si="181"/>
        <v>15</v>
      </c>
      <c r="AF2925" s="8">
        <f t="shared" si="182"/>
        <v>7</v>
      </c>
      <c r="AG2925" s="8">
        <v>688.35</v>
      </c>
      <c r="AH2925" s="4">
        <f t="shared" si="183"/>
        <v>0.17499999999999999</v>
      </c>
      <c r="AI2925" s="4">
        <f t="shared" si="183"/>
        <v>17.208750000000002</v>
      </c>
      <c r="AK2925" s="10">
        <f>R2925*(0.0428*(7.5^2.858))+S2925*(0.0428*(15^2.858))+T2925*(0.0428*(25^2.858))+U2925*(0.0428*(35^2.858))</f>
        <v>688.35207737603957</v>
      </c>
    </row>
    <row r="2926" spans="1:37" ht="12.75" customHeight="1">
      <c r="A2926" s="12">
        <v>224</v>
      </c>
      <c r="B2926" s="12">
        <v>12</v>
      </c>
      <c r="C2926" s="12">
        <v>2</v>
      </c>
      <c r="D2926" s="5">
        <v>39517</v>
      </c>
      <c r="E2926" s="6" t="s">
        <v>73</v>
      </c>
      <c r="F2926" s="12" t="s">
        <v>74</v>
      </c>
      <c r="G2926" s="4" t="s">
        <v>74</v>
      </c>
      <c r="H2926" s="12" t="s">
        <v>133</v>
      </c>
      <c r="I2926" s="12" t="s">
        <v>151</v>
      </c>
      <c r="J2926" s="12" t="s">
        <v>41</v>
      </c>
      <c r="K2926" s="12">
        <v>5</v>
      </c>
      <c r="L2926" s="4" t="str">
        <f t="shared" si="180"/>
        <v>0-5</v>
      </c>
      <c r="M2926" s="12" t="s">
        <v>42</v>
      </c>
      <c r="N2926" s="12">
        <v>3</v>
      </c>
      <c r="O2926" s="12" t="s">
        <v>53</v>
      </c>
      <c r="P2926" s="12" t="s">
        <v>54</v>
      </c>
      <c r="R2926" s="7">
        <v>7</v>
      </c>
      <c r="S2926" s="7">
        <v>36</v>
      </c>
      <c r="AE2926" s="4">
        <f t="shared" si="181"/>
        <v>13.8</v>
      </c>
      <c r="AF2926" s="8">
        <f t="shared" si="182"/>
        <v>43</v>
      </c>
      <c r="AG2926" s="8">
        <v>2077.19</v>
      </c>
      <c r="AH2926" s="4">
        <f t="shared" si="183"/>
        <v>1.075</v>
      </c>
      <c r="AI2926" s="4">
        <f t="shared" si="183"/>
        <v>51.929749999999999</v>
      </c>
      <c r="AK2926" s="10">
        <f>Q2926*(0.026*(2.5^2.87))+R2926*(0.026*(7.5^2.87))+S2926*(0.0236*((15/1.1)^2.975))+T2926*(0.0236*((25/1.1)^2.975))+U2926*(0.0236*((35/1.1)^2.975))</f>
        <v>2077.1880831107569</v>
      </c>
    </row>
    <row r="2927" spans="1:37" ht="12.75" customHeight="1">
      <c r="A2927" s="12">
        <v>224</v>
      </c>
      <c r="B2927" s="12">
        <v>12</v>
      </c>
      <c r="C2927" s="12">
        <v>2</v>
      </c>
      <c r="D2927" s="5">
        <v>39517</v>
      </c>
      <c r="E2927" s="6" t="s">
        <v>73</v>
      </c>
      <c r="F2927" s="12" t="s">
        <v>74</v>
      </c>
      <c r="G2927" s="4" t="s">
        <v>74</v>
      </c>
      <c r="H2927" s="12" t="s">
        <v>133</v>
      </c>
      <c r="I2927" s="12" t="s">
        <v>151</v>
      </c>
      <c r="J2927" s="12" t="s">
        <v>41</v>
      </c>
      <c r="K2927" s="12">
        <v>5</v>
      </c>
      <c r="L2927" s="4" t="str">
        <f t="shared" si="180"/>
        <v>0-5</v>
      </c>
      <c r="M2927" s="12" t="s">
        <v>42</v>
      </c>
      <c r="N2927" s="12">
        <v>4</v>
      </c>
      <c r="O2927" s="4" t="s">
        <v>69</v>
      </c>
      <c r="P2927" s="12" t="s">
        <v>48</v>
      </c>
      <c r="S2927" s="7">
        <v>3</v>
      </c>
      <c r="AE2927" s="4">
        <f t="shared" si="181"/>
        <v>15</v>
      </c>
      <c r="AF2927" s="8">
        <f t="shared" si="182"/>
        <v>3</v>
      </c>
      <c r="AG2927" s="8">
        <v>328.4</v>
      </c>
      <c r="AH2927" s="4">
        <f t="shared" si="183"/>
        <v>7.4999999999999997E-2</v>
      </c>
      <c r="AI2927" s="4">
        <f t="shared" si="183"/>
        <v>8.2099999999999991</v>
      </c>
      <c r="AK2927" s="10">
        <f>Q2927*(0.029*(2.5^2.98))+R2927*(0.029*(7.5^2.98))+S2927*(0.0222*(15^3.14))</f>
        <v>328.39821102842569</v>
      </c>
    </row>
    <row r="2928" spans="1:37" s="13" customFormat="1" ht="12.75" customHeight="1">
      <c r="A2928" s="12">
        <v>224</v>
      </c>
      <c r="B2928" s="12">
        <v>12</v>
      </c>
      <c r="C2928" s="12">
        <v>2</v>
      </c>
      <c r="D2928" s="5">
        <v>39517</v>
      </c>
      <c r="E2928" s="6" t="s">
        <v>73</v>
      </c>
      <c r="F2928" s="12" t="s">
        <v>74</v>
      </c>
      <c r="G2928" s="4" t="s">
        <v>74</v>
      </c>
      <c r="H2928" s="12" t="s">
        <v>133</v>
      </c>
      <c r="I2928" s="12" t="s">
        <v>151</v>
      </c>
      <c r="J2928" s="12" t="s">
        <v>41</v>
      </c>
      <c r="K2928" s="12">
        <v>5</v>
      </c>
      <c r="L2928" s="4" t="str">
        <f t="shared" si="180"/>
        <v>0-5</v>
      </c>
      <c r="M2928" s="12" t="s">
        <v>42</v>
      </c>
      <c r="N2928" s="12">
        <v>5</v>
      </c>
      <c r="O2928" s="12" t="s">
        <v>58</v>
      </c>
      <c r="P2928" s="12" t="s">
        <v>46</v>
      </c>
      <c r="Q2928" s="7"/>
      <c r="R2928" s="7"/>
      <c r="S2928" s="15">
        <v>1</v>
      </c>
      <c r="T2928" s="7"/>
      <c r="U2928" s="7"/>
      <c r="V2928" s="7"/>
      <c r="W2928" s="7"/>
      <c r="X2928" s="7"/>
      <c r="Y2928" s="7"/>
      <c r="Z2928" s="7"/>
      <c r="AA2928" s="7"/>
      <c r="AB2928" s="7"/>
      <c r="AC2928" s="7"/>
      <c r="AD2928" s="7"/>
      <c r="AE2928" s="4">
        <f t="shared" si="181"/>
        <v>15</v>
      </c>
      <c r="AF2928" s="8">
        <f t="shared" si="182"/>
        <v>1</v>
      </c>
      <c r="AG2928" s="8">
        <v>44.44</v>
      </c>
      <c r="AH2928" s="4">
        <f t="shared" si="183"/>
        <v>2.5000000000000001E-2</v>
      </c>
      <c r="AI2928" s="4">
        <f t="shared" si="183"/>
        <v>1.111</v>
      </c>
      <c r="AJ2928" s="4"/>
      <c r="AK2928" s="10">
        <f>Q2928*(0.0145*((2.5/1.08175)^3.053))+R2928*(0.0145*((7.5/1.08175)^3.053))+S2928*(0.0145*((15/1.08175)^3.053))+T2928*(0.0145*((25/1.08175)^3.053))+U2928*(0.0145*((35/1.08175)^3.053))+V2928*(0.0145*((45/1.08175)^3.053))+W2928*(0.0145*((55/1.08175)^3.053))</f>
        <v>44.441138743501973</v>
      </c>
    </row>
    <row r="2929" spans="1:41" ht="12.75" customHeight="1">
      <c r="A2929" s="12">
        <v>224</v>
      </c>
      <c r="B2929" s="12">
        <v>12</v>
      </c>
      <c r="C2929" s="12">
        <v>2</v>
      </c>
      <c r="D2929" s="5">
        <v>39517</v>
      </c>
      <c r="E2929" s="6" t="s">
        <v>73</v>
      </c>
      <c r="F2929" s="12" t="s">
        <v>74</v>
      </c>
      <c r="G2929" s="4" t="s">
        <v>74</v>
      </c>
      <c r="H2929" s="12" t="s">
        <v>133</v>
      </c>
      <c r="I2929" s="12" t="s">
        <v>151</v>
      </c>
      <c r="J2929" s="12" t="s">
        <v>41</v>
      </c>
      <c r="K2929" s="12">
        <v>5</v>
      </c>
      <c r="L2929" s="4" t="str">
        <f t="shared" si="180"/>
        <v>0-5</v>
      </c>
      <c r="M2929" s="12" t="s">
        <v>42</v>
      </c>
      <c r="N2929" s="12">
        <v>6</v>
      </c>
      <c r="O2929" s="12" t="s">
        <v>95</v>
      </c>
      <c r="P2929" s="6" t="s">
        <v>56</v>
      </c>
      <c r="T2929" s="7">
        <v>50</v>
      </c>
      <c r="AE2929" s="4">
        <f t="shared" si="181"/>
        <v>25</v>
      </c>
      <c r="AF2929" s="8">
        <f t="shared" si="182"/>
        <v>50</v>
      </c>
      <c r="AG2929" s="8">
        <v>15482.42</v>
      </c>
      <c r="AH2929" s="4">
        <f t="shared" si="183"/>
        <v>1.25</v>
      </c>
      <c r="AI2929" s="4">
        <f t="shared" si="183"/>
        <v>387.06049999999999</v>
      </c>
      <c r="AK2929" s="10">
        <f>S2929*(0.0204*(15^2.991))+T2929*(0.0204*(25^2.991))+U2929*(0.0204*(35^2.991))</f>
        <v>15482.416188263885</v>
      </c>
    </row>
    <row r="2930" spans="1:41" ht="12.75" customHeight="1">
      <c r="A2930" s="12">
        <v>224</v>
      </c>
      <c r="B2930" s="12">
        <v>12</v>
      </c>
      <c r="C2930" s="12">
        <v>2</v>
      </c>
      <c r="D2930" s="5">
        <v>39517</v>
      </c>
      <c r="E2930" s="6" t="s">
        <v>73</v>
      </c>
      <c r="F2930" s="12" t="s">
        <v>74</v>
      </c>
      <c r="G2930" s="4" t="s">
        <v>74</v>
      </c>
      <c r="H2930" s="12" t="s">
        <v>133</v>
      </c>
      <c r="I2930" s="12" t="s">
        <v>151</v>
      </c>
      <c r="J2930" s="12" t="s">
        <v>41</v>
      </c>
      <c r="K2930" s="12">
        <v>5</v>
      </c>
      <c r="L2930" s="4" t="str">
        <f t="shared" si="180"/>
        <v>0-5</v>
      </c>
      <c r="M2930" s="12" t="s">
        <v>42</v>
      </c>
      <c r="N2930" s="12">
        <v>7</v>
      </c>
      <c r="O2930" s="12" t="s">
        <v>124</v>
      </c>
      <c r="P2930" s="6" t="s">
        <v>54</v>
      </c>
      <c r="T2930" s="7">
        <v>4</v>
      </c>
      <c r="U2930" s="7">
        <v>1</v>
      </c>
      <c r="AE2930" s="4">
        <f t="shared" si="181"/>
        <v>27</v>
      </c>
      <c r="AF2930" s="8">
        <f t="shared" si="182"/>
        <v>5</v>
      </c>
      <c r="AG2930" s="8">
        <v>1788.25</v>
      </c>
      <c r="AH2930" s="4">
        <f t="shared" si="183"/>
        <v>0.125</v>
      </c>
      <c r="AI2930" s="4">
        <f t="shared" si="183"/>
        <v>44.706249999999997</v>
      </c>
      <c r="AK2930" s="10">
        <f>T2930*(0.0174*((25/1.1)^3.08))+U2930*(0.0174*((35/1.1)^3.08))</f>
        <v>1788.2454432860422</v>
      </c>
    </row>
    <row r="2931" spans="1:41" ht="12.75" customHeight="1">
      <c r="A2931" s="12">
        <v>224</v>
      </c>
      <c r="B2931" s="12">
        <v>12</v>
      </c>
      <c r="C2931" s="12">
        <v>2</v>
      </c>
      <c r="D2931" s="5">
        <v>39517</v>
      </c>
      <c r="E2931" s="6" t="s">
        <v>73</v>
      </c>
      <c r="F2931" s="12" t="s">
        <v>74</v>
      </c>
      <c r="G2931" s="4" t="s">
        <v>74</v>
      </c>
      <c r="H2931" s="12" t="s">
        <v>133</v>
      </c>
      <c r="I2931" s="12" t="s">
        <v>151</v>
      </c>
      <c r="J2931" s="12" t="s">
        <v>41</v>
      </c>
      <c r="K2931" s="12">
        <v>5</v>
      </c>
      <c r="L2931" s="4" t="str">
        <f t="shared" si="180"/>
        <v>0-5</v>
      </c>
      <c r="M2931" s="12" t="s">
        <v>42</v>
      </c>
      <c r="N2931" s="12">
        <v>8</v>
      </c>
      <c r="O2931" s="12" t="s">
        <v>71</v>
      </c>
      <c r="P2931" s="6" t="s">
        <v>46</v>
      </c>
      <c r="Q2931" s="7">
        <v>6</v>
      </c>
      <c r="AE2931" s="4">
        <f t="shared" si="181"/>
        <v>2.5</v>
      </c>
      <c r="AF2931" s="8">
        <f t="shared" si="182"/>
        <v>6</v>
      </c>
      <c r="AG2931" s="8">
        <v>0.83</v>
      </c>
      <c r="AH2931" s="4">
        <f t="shared" si="183"/>
        <v>0.15</v>
      </c>
      <c r="AI2931" s="4">
        <f t="shared" si="183"/>
        <v>2.0749999999999998E-2</v>
      </c>
      <c r="AK2931" s="10">
        <f>Q2931*(0.0089*(2.5^3))+R2931*(0.0089*(7.5^3))</f>
        <v>0.83437500000000009</v>
      </c>
    </row>
    <row r="2932" spans="1:41" ht="12.75" customHeight="1">
      <c r="A2932" s="12">
        <v>224</v>
      </c>
      <c r="B2932" s="12">
        <v>12</v>
      </c>
      <c r="C2932" s="12">
        <v>2</v>
      </c>
      <c r="D2932" s="5">
        <v>39517</v>
      </c>
      <c r="E2932" s="6" t="s">
        <v>73</v>
      </c>
      <c r="F2932" s="12" t="s">
        <v>74</v>
      </c>
      <c r="G2932" s="4" t="s">
        <v>74</v>
      </c>
      <c r="H2932" s="12" t="s">
        <v>133</v>
      </c>
      <c r="I2932" s="12" t="s">
        <v>151</v>
      </c>
      <c r="J2932" s="12" t="s">
        <v>41</v>
      </c>
      <c r="K2932" s="12">
        <v>5</v>
      </c>
      <c r="L2932" s="4" t="str">
        <f t="shared" si="180"/>
        <v>0-5</v>
      </c>
      <c r="M2932" s="12" t="s">
        <v>42</v>
      </c>
      <c r="N2932" s="12">
        <v>9</v>
      </c>
      <c r="O2932" s="12" t="s">
        <v>55</v>
      </c>
      <c r="P2932" s="6" t="s">
        <v>56</v>
      </c>
      <c r="Q2932" s="7">
        <v>4</v>
      </c>
      <c r="AE2932" s="4">
        <f t="shared" si="181"/>
        <v>2.5</v>
      </c>
      <c r="AF2932" s="8">
        <f t="shared" si="182"/>
        <v>4</v>
      </c>
      <c r="AG2932" s="8">
        <v>0.7</v>
      </c>
      <c r="AH2932" s="4">
        <f t="shared" si="183"/>
        <v>0.1</v>
      </c>
      <c r="AI2932" s="4">
        <f t="shared" si="183"/>
        <v>1.7499999999999998E-2</v>
      </c>
      <c r="AK2932" s="10">
        <f>Q2932*(0.0109*(2.5^3.0249))+R2932*(0.0109*(7.5^3.0249))</f>
        <v>0.69697182395461577</v>
      </c>
    </row>
    <row r="2933" spans="1:41" s="9" customFormat="1" ht="12.75" customHeight="1">
      <c r="A2933" s="12">
        <v>225</v>
      </c>
      <c r="B2933" s="12">
        <v>12</v>
      </c>
      <c r="C2933" s="12">
        <v>2</v>
      </c>
      <c r="D2933" s="5">
        <v>39517</v>
      </c>
      <c r="E2933" s="6" t="s">
        <v>73</v>
      </c>
      <c r="F2933" s="12" t="s">
        <v>74</v>
      </c>
      <c r="G2933" s="4" t="s">
        <v>74</v>
      </c>
      <c r="H2933" s="12" t="s">
        <v>133</v>
      </c>
      <c r="I2933" s="12" t="s">
        <v>151</v>
      </c>
      <c r="J2933" s="12" t="s">
        <v>41</v>
      </c>
      <c r="K2933" s="12">
        <v>5</v>
      </c>
      <c r="L2933" s="4" t="str">
        <f t="shared" si="180"/>
        <v>0-5</v>
      </c>
      <c r="M2933" s="12" t="s">
        <v>42</v>
      </c>
      <c r="N2933" s="12">
        <v>1</v>
      </c>
      <c r="O2933" s="12" t="s">
        <v>107</v>
      </c>
      <c r="P2933" s="6" t="s">
        <v>54</v>
      </c>
      <c r="Q2933" s="7"/>
      <c r="R2933" s="7"/>
      <c r="S2933" s="7"/>
      <c r="T2933" s="7">
        <v>15</v>
      </c>
      <c r="U2933" s="7">
        <v>3</v>
      </c>
      <c r="V2933" s="7"/>
      <c r="W2933" s="7"/>
      <c r="X2933" s="7"/>
      <c r="Y2933" s="7"/>
      <c r="Z2933" s="7"/>
      <c r="AA2933" s="7"/>
      <c r="AB2933" s="7"/>
      <c r="AC2933" s="7"/>
      <c r="AD2933" s="7"/>
      <c r="AE2933" s="4">
        <f t="shared" si="181"/>
        <v>26.7</v>
      </c>
      <c r="AF2933" s="8">
        <f t="shared" si="182"/>
        <v>18</v>
      </c>
      <c r="AG2933" s="8">
        <v>6396.73</v>
      </c>
      <c r="AH2933" s="4">
        <f t="shared" si="183"/>
        <v>0.45</v>
      </c>
      <c r="AI2933" s="4">
        <f t="shared" si="183"/>
        <v>159.91825</v>
      </c>
      <c r="AJ2933" s="13"/>
      <c r="AK2933" s="10">
        <f>R2933*(0.0144*(7.5^3.1))+S2933*(0.0162*(15^3.0252))+T2933*(0.0162*(25^3.0252))+U2933*(0.0162*(35^3.0252))+V2933*(0.0162*(45^3.0252))</f>
        <v>6396.7316092094807</v>
      </c>
      <c r="AL2933" s="4"/>
      <c r="AM2933" s="4"/>
      <c r="AN2933" s="4"/>
      <c r="AO2933" s="4"/>
    </row>
    <row r="2934" spans="1:41" ht="12.75" customHeight="1">
      <c r="A2934" s="12">
        <v>225</v>
      </c>
      <c r="B2934" s="12">
        <v>12</v>
      </c>
      <c r="C2934" s="12">
        <v>2</v>
      </c>
      <c r="D2934" s="5">
        <v>39517</v>
      </c>
      <c r="E2934" s="6" t="s">
        <v>73</v>
      </c>
      <c r="F2934" s="12" t="s">
        <v>74</v>
      </c>
      <c r="G2934" s="4" t="s">
        <v>74</v>
      </c>
      <c r="H2934" s="12" t="s">
        <v>133</v>
      </c>
      <c r="I2934" s="12" t="s">
        <v>151</v>
      </c>
      <c r="J2934" s="12" t="s">
        <v>41</v>
      </c>
      <c r="K2934" s="12">
        <v>5</v>
      </c>
      <c r="L2934" s="4" t="str">
        <f t="shared" si="180"/>
        <v>0-5</v>
      </c>
      <c r="M2934" s="12" t="s">
        <v>42</v>
      </c>
      <c r="N2934" s="12">
        <v>2</v>
      </c>
      <c r="O2934" s="12" t="s">
        <v>124</v>
      </c>
      <c r="P2934" s="6" t="s">
        <v>54</v>
      </c>
      <c r="U2934" s="7">
        <v>10</v>
      </c>
      <c r="AE2934" s="4">
        <f t="shared" si="181"/>
        <v>35</v>
      </c>
      <c r="AF2934" s="8">
        <f t="shared" si="182"/>
        <v>10</v>
      </c>
      <c r="AG2934" s="8">
        <v>7392.47</v>
      </c>
      <c r="AH2934" s="4">
        <f t="shared" si="183"/>
        <v>0.25</v>
      </c>
      <c r="AI2934" s="4">
        <f t="shared" si="183"/>
        <v>184.81175000000002</v>
      </c>
      <c r="AK2934" s="10">
        <f>T2934*(0.0174*((25/1.1)^3.08))+U2934*(0.0174*((35/1.1)^3.08))</f>
        <v>7392.4663205551669</v>
      </c>
    </row>
    <row r="2935" spans="1:41" s="13" customFormat="1" ht="12.75" customHeight="1">
      <c r="A2935" s="12">
        <v>225</v>
      </c>
      <c r="B2935" s="12">
        <v>12</v>
      </c>
      <c r="C2935" s="12">
        <v>2</v>
      </c>
      <c r="D2935" s="5">
        <v>39517</v>
      </c>
      <c r="E2935" s="6" t="s">
        <v>73</v>
      </c>
      <c r="F2935" s="12" t="s">
        <v>74</v>
      </c>
      <c r="G2935" s="4" t="s">
        <v>74</v>
      </c>
      <c r="H2935" s="12" t="s">
        <v>133</v>
      </c>
      <c r="I2935" s="12" t="s">
        <v>151</v>
      </c>
      <c r="J2935" s="12" t="s">
        <v>41</v>
      </c>
      <c r="K2935" s="12">
        <v>5</v>
      </c>
      <c r="L2935" s="4" t="str">
        <f t="shared" si="180"/>
        <v>0-5</v>
      </c>
      <c r="M2935" s="12" t="s">
        <v>42</v>
      </c>
      <c r="N2935" s="12">
        <v>3</v>
      </c>
      <c r="O2935" s="12" t="s">
        <v>58</v>
      </c>
      <c r="P2935" s="12" t="s">
        <v>46</v>
      </c>
      <c r="Q2935" s="7"/>
      <c r="R2935" s="7"/>
      <c r="S2935" s="7"/>
      <c r="T2935" s="7"/>
      <c r="U2935" s="15">
        <v>1</v>
      </c>
      <c r="V2935" s="7"/>
      <c r="W2935" s="7"/>
      <c r="X2935" s="7"/>
      <c r="Y2935" s="7"/>
      <c r="Z2935" s="7"/>
      <c r="AA2935" s="7"/>
      <c r="AB2935" s="7"/>
      <c r="AC2935" s="7"/>
      <c r="AD2935" s="7"/>
      <c r="AE2935" s="4">
        <f t="shared" si="181"/>
        <v>35</v>
      </c>
      <c r="AF2935" s="8">
        <f t="shared" si="182"/>
        <v>1</v>
      </c>
      <c r="AG2935" s="8">
        <v>590.5</v>
      </c>
      <c r="AH2935" s="4">
        <f t="shared" si="183"/>
        <v>2.5000000000000001E-2</v>
      </c>
      <c r="AI2935" s="4">
        <f t="shared" si="183"/>
        <v>14.762499999999999</v>
      </c>
      <c r="AK2935" s="10">
        <f>Q2935*(0.0145*((2.5/1.08175)^3.053))+R2935*(0.0145*((7.5/1.08175)^3.053))+S2935*(0.0145*((15/1.08175)^3.053))+T2935*(0.0145*((25/1.08175)^3.053))+U2935*(0.0145*((35/1.08175)^3.053))+V2935*(0.0145*((45/1.08175)^3.053))+W2935*(0.0145*((55/1.08175)^3.053))</f>
        <v>590.49782747127915</v>
      </c>
    </row>
    <row r="2936" spans="1:41" ht="12.75" customHeight="1">
      <c r="A2936" s="12">
        <v>225</v>
      </c>
      <c r="B2936" s="12">
        <v>12</v>
      </c>
      <c r="C2936" s="12">
        <v>2</v>
      </c>
      <c r="D2936" s="5">
        <v>39517</v>
      </c>
      <c r="E2936" s="6" t="s">
        <v>73</v>
      </c>
      <c r="F2936" s="12" t="s">
        <v>74</v>
      </c>
      <c r="G2936" s="4" t="s">
        <v>74</v>
      </c>
      <c r="H2936" s="12" t="s">
        <v>133</v>
      </c>
      <c r="I2936" s="12" t="s">
        <v>151</v>
      </c>
      <c r="J2936" s="12" t="s">
        <v>41</v>
      </c>
      <c r="K2936" s="12">
        <v>5</v>
      </c>
      <c r="L2936" s="4" t="str">
        <f t="shared" si="180"/>
        <v>0-5</v>
      </c>
      <c r="M2936" s="12" t="s">
        <v>42</v>
      </c>
      <c r="N2936" s="12">
        <v>4</v>
      </c>
      <c r="O2936" s="12" t="s">
        <v>101</v>
      </c>
      <c r="P2936" s="12" t="s">
        <v>46</v>
      </c>
      <c r="T2936" s="7">
        <v>1</v>
      </c>
      <c r="AE2936" s="4">
        <f t="shared" si="181"/>
        <v>25</v>
      </c>
      <c r="AF2936" s="8">
        <f t="shared" si="182"/>
        <v>1</v>
      </c>
      <c r="AG2936" s="8">
        <v>281.55</v>
      </c>
      <c r="AH2936" s="4">
        <f t="shared" si="183"/>
        <v>2.5000000000000001E-2</v>
      </c>
      <c r="AI2936" s="4">
        <f t="shared" si="183"/>
        <v>7.0387500000000003</v>
      </c>
      <c r="AK2936" s="10">
        <f>Q2936*(0.0148*((2.5/1.11359)^3.167))+R2936*(0.0148*((7.5/1.11359)^3.167))+S2936*(0.0148*((15/1.11359)^3.167))+T2936*(0.0148*((25/1.11359)^3.167))+U2936*(0.0148*((35/1.11359)^3.167))</f>
        <v>281.55200669977285</v>
      </c>
    </row>
    <row r="2937" spans="1:41" ht="12.75" customHeight="1">
      <c r="A2937" s="12">
        <v>225</v>
      </c>
      <c r="B2937" s="12">
        <v>12</v>
      </c>
      <c r="C2937" s="12">
        <v>2</v>
      </c>
      <c r="D2937" s="5">
        <v>39517</v>
      </c>
      <c r="E2937" s="6" t="s">
        <v>73</v>
      </c>
      <c r="F2937" s="12" t="s">
        <v>74</v>
      </c>
      <c r="G2937" s="4" t="s">
        <v>74</v>
      </c>
      <c r="H2937" s="12" t="s">
        <v>133</v>
      </c>
      <c r="I2937" s="12" t="s">
        <v>151</v>
      </c>
      <c r="J2937" s="12" t="s">
        <v>41</v>
      </c>
      <c r="K2937" s="12">
        <v>5</v>
      </c>
      <c r="L2937" s="4" t="str">
        <f t="shared" si="180"/>
        <v>0-5</v>
      </c>
      <c r="M2937" s="12" t="s">
        <v>42</v>
      </c>
      <c r="N2937" s="12">
        <v>5</v>
      </c>
      <c r="O2937" s="12" t="s">
        <v>53</v>
      </c>
      <c r="P2937" s="12" t="s">
        <v>54</v>
      </c>
      <c r="S2937" s="7">
        <v>25</v>
      </c>
      <c r="AE2937" s="4">
        <f t="shared" si="181"/>
        <v>15</v>
      </c>
      <c r="AF2937" s="8">
        <f t="shared" si="182"/>
        <v>25</v>
      </c>
      <c r="AG2937" s="8">
        <v>1401.46</v>
      </c>
      <c r="AH2937" s="4">
        <f t="shared" si="183"/>
        <v>0.625</v>
      </c>
      <c r="AI2937" s="4">
        <f t="shared" si="183"/>
        <v>35.036500000000004</v>
      </c>
      <c r="AK2937" s="10">
        <f>Q2937*(0.026*(2.5^2.87))+R2937*(0.026*(7.5^2.87))+S2937*(0.0236*((15/1.1)^2.975))+T2937*(0.0236*((25/1.1)^2.975))+U2937*(0.0236*((35/1.1)^2.975))</f>
        <v>1401.4585872314658</v>
      </c>
    </row>
    <row r="2938" spans="1:41" ht="12.75" customHeight="1">
      <c r="A2938" s="12">
        <v>225</v>
      </c>
      <c r="B2938" s="12">
        <v>12</v>
      </c>
      <c r="C2938" s="12">
        <v>2</v>
      </c>
      <c r="D2938" s="5">
        <v>39517</v>
      </c>
      <c r="E2938" s="6" t="s">
        <v>73</v>
      </c>
      <c r="F2938" s="12" t="s">
        <v>74</v>
      </c>
      <c r="G2938" s="4" t="s">
        <v>74</v>
      </c>
      <c r="H2938" s="12" t="s">
        <v>133</v>
      </c>
      <c r="I2938" s="12" t="s">
        <v>151</v>
      </c>
      <c r="J2938" s="12" t="s">
        <v>41</v>
      </c>
      <c r="K2938" s="12">
        <v>5</v>
      </c>
      <c r="L2938" s="4" t="str">
        <f t="shared" si="180"/>
        <v>0-5</v>
      </c>
      <c r="M2938" s="12" t="s">
        <v>42</v>
      </c>
      <c r="N2938" s="12">
        <v>6</v>
      </c>
      <c r="O2938" s="12" t="s">
        <v>173</v>
      </c>
      <c r="P2938" s="6" t="s">
        <v>54</v>
      </c>
      <c r="U2938" s="15">
        <v>1</v>
      </c>
      <c r="AE2938" s="4">
        <f t="shared" si="181"/>
        <v>35</v>
      </c>
      <c r="AF2938" s="8">
        <f t="shared" si="182"/>
        <v>1</v>
      </c>
      <c r="AG2938" s="8">
        <v>759.68</v>
      </c>
      <c r="AH2938" s="4">
        <f t="shared" si="183"/>
        <v>2.5000000000000001E-2</v>
      </c>
      <c r="AI2938" s="4">
        <f t="shared" si="183"/>
        <v>18.991999999999997</v>
      </c>
      <c r="AJ2938" s="4" t="s">
        <v>140</v>
      </c>
      <c r="AK2938" s="10">
        <f>Q2938*(0.0162*(2.5^3.0252))+S2938*(0.0162*(15^3.0252))+U2938*(0.0162*(35^3.0252))</f>
        <v>759.67819720000477</v>
      </c>
    </row>
    <row r="2939" spans="1:41" ht="12.75" customHeight="1">
      <c r="A2939" s="12">
        <v>225</v>
      </c>
      <c r="B2939" s="12">
        <v>12</v>
      </c>
      <c r="C2939" s="12">
        <v>2</v>
      </c>
      <c r="D2939" s="5">
        <v>39517</v>
      </c>
      <c r="E2939" s="6" t="s">
        <v>73</v>
      </c>
      <c r="F2939" s="12" t="s">
        <v>74</v>
      </c>
      <c r="G2939" s="4" t="s">
        <v>74</v>
      </c>
      <c r="H2939" s="12" t="s">
        <v>133</v>
      </c>
      <c r="I2939" s="12" t="s">
        <v>151</v>
      </c>
      <c r="J2939" s="12" t="s">
        <v>41</v>
      </c>
      <c r="K2939" s="12">
        <v>5</v>
      </c>
      <c r="L2939" s="4" t="str">
        <f t="shared" si="180"/>
        <v>0-5</v>
      </c>
      <c r="M2939" s="12" t="s">
        <v>42</v>
      </c>
      <c r="N2939" s="12">
        <v>7</v>
      </c>
      <c r="O2939" s="12" t="s">
        <v>79</v>
      </c>
      <c r="P2939" s="12" t="s">
        <v>54</v>
      </c>
      <c r="S2939" s="7">
        <v>1</v>
      </c>
      <c r="AE2939" s="4">
        <f t="shared" si="181"/>
        <v>15</v>
      </c>
      <c r="AF2939" s="8">
        <f t="shared" si="182"/>
        <v>1</v>
      </c>
      <c r="AG2939" s="8">
        <v>68.66</v>
      </c>
      <c r="AH2939" s="4">
        <f t="shared" si="183"/>
        <v>2.5000000000000001E-2</v>
      </c>
      <c r="AI2939" s="4">
        <f t="shared" si="183"/>
        <v>1.7164999999999999</v>
      </c>
      <c r="AK2939" s="10">
        <f>Q2939*(0.024*(2.5^2.93))+R2939*(0.024*(7.5^2.93))+S2939*(0.0225*((15/1.03416)^3))+T2939*(0.0225*((25/1.03416)^3))+U2939*(0.0225*((35/1.03416)^3))</f>
        <v>68.658306626665208</v>
      </c>
    </row>
    <row r="2940" spans="1:41" ht="12.75" customHeight="1">
      <c r="A2940" s="12">
        <v>225</v>
      </c>
      <c r="B2940" s="12">
        <v>12</v>
      </c>
      <c r="C2940" s="12">
        <v>2</v>
      </c>
      <c r="D2940" s="5">
        <v>39517</v>
      </c>
      <c r="E2940" s="6" t="s">
        <v>73</v>
      </c>
      <c r="F2940" s="12" t="s">
        <v>74</v>
      </c>
      <c r="G2940" s="4" t="s">
        <v>74</v>
      </c>
      <c r="H2940" s="12" t="s">
        <v>133</v>
      </c>
      <c r="I2940" s="12" t="s">
        <v>151</v>
      </c>
      <c r="J2940" s="12" t="s">
        <v>41</v>
      </c>
      <c r="K2940" s="12">
        <v>5</v>
      </c>
      <c r="L2940" s="4" t="str">
        <f t="shared" si="180"/>
        <v>0-5</v>
      </c>
      <c r="M2940" s="12" t="s">
        <v>42</v>
      </c>
      <c r="N2940" s="12">
        <v>8</v>
      </c>
      <c r="O2940" s="4" t="s">
        <v>60</v>
      </c>
      <c r="P2940" s="12" t="s">
        <v>48</v>
      </c>
      <c r="R2940" s="7">
        <v>1</v>
      </c>
      <c r="AE2940" s="4">
        <f t="shared" si="181"/>
        <v>7.5</v>
      </c>
      <c r="AF2940" s="8">
        <f t="shared" si="182"/>
        <v>1</v>
      </c>
      <c r="AG2940" s="8">
        <v>7.04</v>
      </c>
      <c r="AH2940" s="4">
        <f t="shared" si="183"/>
        <v>2.5000000000000001E-2</v>
      </c>
      <c r="AI2940" s="4">
        <f t="shared" si="183"/>
        <v>0.17599999999999999</v>
      </c>
      <c r="AK2940" s="10">
        <f>Q2940*(0.0197*(2.5^2.9174))+R2940*(0.0197*(7.5^2.9174))+S2940*(0.0197*(15^2.9174))</f>
        <v>7.0367149081055116</v>
      </c>
    </row>
    <row r="2941" spans="1:41" ht="12.75" customHeight="1">
      <c r="A2941" s="12">
        <v>225</v>
      </c>
      <c r="B2941" s="12">
        <v>12</v>
      </c>
      <c r="C2941" s="12">
        <v>2</v>
      </c>
      <c r="D2941" s="5">
        <v>39517</v>
      </c>
      <c r="E2941" s="6" t="s">
        <v>73</v>
      </c>
      <c r="F2941" s="12" t="s">
        <v>74</v>
      </c>
      <c r="G2941" s="4" t="s">
        <v>74</v>
      </c>
      <c r="H2941" s="12" t="s">
        <v>133</v>
      </c>
      <c r="I2941" s="12" t="s">
        <v>151</v>
      </c>
      <c r="J2941" s="12" t="s">
        <v>41</v>
      </c>
      <c r="K2941" s="12">
        <v>5</v>
      </c>
      <c r="L2941" s="4" t="str">
        <f t="shared" si="180"/>
        <v>0-5</v>
      </c>
      <c r="M2941" s="12" t="s">
        <v>42</v>
      </c>
      <c r="N2941" s="12">
        <v>9</v>
      </c>
      <c r="O2941" s="12" t="s">
        <v>87</v>
      </c>
      <c r="P2941" s="6" t="s">
        <v>46</v>
      </c>
      <c r="S2941" s="7">
        <v>4</v>
      </c>
      <c r="AE2941" s="4">
        <f t="shared" si="181"/>
        <v>15</v>
      </c>
      <c r="AF2941" s="8">
        <f t="shared" si="182"/>
        <v>4</v>
      </c>
      <c r="AG2941" s="8">
        <v>219.74</v>
      </c>
      <c r="AH2941" s="4">
        <f t="shared" si="183"/>
        <v>0.1</v>
      </c>
      <c r="AI2941" s="4">
        <f t="shared" si="183"/>
        <v>5.4935</v>
      </c>
      <c r="AK2941" s="10">
        <f>Q2941*(0.0229*((2.5/1.08)^2.958))+R2941*(0.0229*((7.5/1.08)^2.958))+S2941*(0.0229*((15/1.08)^2.958))+T2941*(0.0229*((25/1.08)^2.958))+U2941*(0.0229*((35/1.08)^2.958))</f>
        <v>219.73839559729407</v>
      </c>
    </row>
    <row r="2942" spans="1:41" ht="12.75" customHeight="1">
      <c r="A2942" s="12">
        <v>225</v>
      </c>
      <c r="B2942" s="12">
        <v>12</v>
      </c>
      <c r="C2942" s="12">
        <v>2</v>
      </c>
      <c r="D2942" s="5">
        <v>39517</v>
      </c>
      <c r="E2942" s="6" t="s">
        <v>73</v>
      </c>
      <c r="F2942" s="12" t="s">
        <v>74</v>
      </c>
      <c r="G2942" s="4" t="s">
        <v>74</v>
      </c>
      <c r="H2942" s="12" t="s">
        <v>133</v>
      </c>
      <c r="I2942" s="12" t="s">
        <v>151</v>
      </c>
      <c r="J2942" s="12" t="s">
        <v>41</v>
      </c>
      <c r="K2942" s="12">
        <v>5</v>
      </c>
      <c r="L2942" s="4" t="str">
        <f t="shared" si="180"/>
        <v>0-5</v>
      </c>
      <c r="M2942" s="12" t="s">
        <v>42</v>
      </c>
      <c r="N2942" s="12">
        <v>10</v>
      </c>
      <c r="O2942" s="12" t="s">
        <v>80</v>
      </c>
      <c r="P2942" s="12" t="s">
        <v>81</v>
      </c>
      <c r="S2942" s="15">
        <v>200</v>
      </c>
      <c r="AE2942" s="4">
        <f t="shared" si="181"/>
        <v>15</v>
      </c>
      <c r="AF2942" s="8">
        <f t="shared" si="182"/>
        <v>200</v>
      </c>
      <c r="AG2942" s="8">
        <v>12218.66</v>
      </c>
      <c r="AH2942" s="4">
        <f t="shared" si="183"/>
        <v>5</v>
      </c>
      <c r="AI2942" s="4">
        <f t="shared" si="183"/>
        <v>305.4665</v>
      </c>
      <c r="AK2942" s="10">
        <f>Q2942*(0.0202*(2.5^2.9595))+R2942*(0.0202*(7.5^2.9595))+S2942*(0.0202*(15^2.9595))+T2942*(0.0202*(25^2.9595))</f>
        <v>12218.656233272399</v>
      </c>
    </row>
    <row r="2943" spans="1:41" ht="12.75" customHeight="1">
      <c r="A2943" s="12">
        <v>225</v>
      </c>
      <c r="B2943" s="12">
        <v>12</v>
      </c>
      <c r="C2943" s="12">
        <v>2</v>
      </c>
      <c r="D2943" s="5">
        <v>39517</v>
      </c>
      <c r="E2943" s="6" t="s">
        <v>73</v>
      </c>
      <c r="F2943" s="12" t="s">
        <v>74</v>
      </c>
      <c r="G2943" s="4" t="s">
        <v>74</v>
      </c>
      <c r="H2943" s="12" t="s">
        <v>133</v>
      </c>
      <c r="I2943" s="12" t="s">
        <v>151</v>
      </c>
      <c r="J2943" s="12" t="s">
        <v>41</v>
      </c>
      <c r="K2943" s="12">
        <v>5</v>
      </c>
      <c r="L2943" s="4" t="str">
        <f t="shared" si="180"/>
        <v>0-5</v>
      </c>
      <c r="M2943" s="12" t="s">
        <v>42</v>
      </c>
      <c r="N2943" s="12">
        <v>11</v>
      </c>
      <c r="O2943" s="4" t="s">
        <v>52</v>
      </c>
      <c r="P2943" s="6" t="s">
        <v>46</v>
      </c>
      <c r="S2943" s="15">
        <v>200</v>
      </c>
      <c r="AE2943" s="4">
        <f t="shared" si="181"/>
        <v>15</v>
      </c>
      <c r="AF2943" s="8">
        <f t="shared" si="182"/>
        <v>200</v>
      </c>
      <c r="AG2943" s="8">
        <v>5000.34</v>
      </c>
      <c r="AH2943" s="4">
        <f t="shared" si="183"/>
        <v>5</v>
      </c>
      <c r="AI2943" s="4">
        <f t="shared" si="183"/>
        <v>125.0085</v>
      </c>
      <c r="AK2943" s="10">
        <f>Q2943*(0.01*(((2.5-1.82)/1.15)^3.208))+R2943*(0.01*(((7.5-1.82)/1.15)^3.208))+S2943*(0.01*(((15-1.82)/1.15)^3.208))+T2943*(0.01*(((25-1.82)/1.15)^3.208))</f>
        <v>5000.3448882679913</v>
      </c>
    </row>
    <row r="2944" spans="1:41" s="13" customFormat="1" ht="12.75" customHeight="1">
      <c r="A2944" s="12">
        <v>225</v>
      </c>
      <c r="B2944" s="12">
        <v>12</v>
      </c>
      <c r="C2944" s="12">
        <v>2</v>
      </c>
      <c r="D2944" s="5">
        <v>39517</v>
      </c>
      <c r="E2944" s="6" t="s">
        <v>73</v>
      </c>
      <c r="F2944" s="12" t="s">
        <v>74</v>
      </c>
      <c r="G2944" s="4" t="s">
        <v>74</v>
      </c>
      <c r="H2944" s="12" t="s">
        <v>133</v>
      </c>
      <c r="I2944" s="12" t="s">
        <v>151</v>
      </c>
      <c r="J2944" s="12" t="s">
        <v>41</v>
      </c>
      <c r="K2944" s="12">
        <v>5</v>
      </c>
      <c r="L2944" s="4" t="str">
        <f t="shared" si="180"/>
        <v>0-5</v>
      </c>
      <c r="M2944" s="12" t="s">
        <v>42</v>
      </c>
      <c r="N2944" s="12">
        <v>12</v>
      </c>
      <c r="O2944" s="12" t="s">
        <v>95</v>
      </c>
      <c r="P2944" s="6" t="s">
        <v>56</v>
      </c>
      <c r="Q2944" s="7"/>
      <c r="R2944" s="7"/>
      <c r="S2944" s="7"/>
      <c r="T2944" s="7">
        <v>1</v>
      </c>
      <c r="U2944" s="7"/>
      <c r="V2944" s="7"/>
      <c r="W2944" s="7"/>
      <c r="X2944" s="7"/>
      <c r="Y2944" s="7"/>
      <c r="Z2944" s="7"/>
      <c r="AA2944" s="7"/>
      <c r="AB2944" s="7"/>
      <c r="AC2944" s="7"/>
      <c r="AD2944" s="7"/>
      <c r="AE2944" s="4">
        <f t="shared" si="181"/>
        <v>25</v>
      </c>
      <c r="AF2944" s="8">
        <f t="shared" si="182"/>
        <v>1</v>
      </c>
      <c r="AG2944" s="8">
        <v>309.64999999999998</v>
      </c>
      <c r="AH2944" s="4">
        <f t="shared" si="183"/>
        <v>2.5000000000000001E-2</v>
      </c>
      <c r="AI2944" s="4">
        <f t="shared" si="183"/>
        <v>7.7412499999999991</v>
      </c>
      <c r="AJ2944" s="4"/>
      <c r="AK2944" s="10">
        <f>S2944*(0.0204*(15^2.991))+T2944*(0.0204*(25^2.991))+U2944*(0.0204*(35^2.991))</f>
        <v>309.64832376527772</v>
      </c>
      <c r="AL2944" s="4"/>
      <c r="AM2944" s="4"/>
      <c r="AN2944" s="4"/>
      <c r="AO2944" s="4"/>
    </row>
    <row r="2945" spans="1:37" ht="12.75" customHeight="1">
      <c r="A2945" s="12">
        <v>225</v>
      </c>
      <c r="B2945" s="12">
        <v>12</v>
      </c>
      <c r="C2945" s="12">
        <v>2</v>
      </c>
      <c r="D2945" s="5">
        <v>39517</v>
      </c>
      <c r="E2945" s="6" t="s">
        <v>73</v>
      </c>
      <c r="F2945" s="12" t="s">
        <v>74</v>
      </c>
      <c r="G2945" s="4" t="s">
        <v>74</v>
      </c>
      <c r="H2945" s="12" t="s">
        <v>133</v>
      </c>
      <c r="I2945" s="12" t="s">
        <v>151</v>
      </c>
      <c r="J2945" s="12" t="s">
        <v>41</v>
      </c>
      <c r="K2945" s="12">
        <v>5</v>
      </c>
      <c r="L2945" s="4" t="str">
        <f t="shared" si="180"/>
        <v>0-5</v>
      </c>
      <c r="M2945" s="12" t="s">
        <v>42</v>
      </c>
      <c r="N2945" s="12">
        <v>13</v>
      </c>
      <c r="O2945" s="12" t="s">
        <v>77</v>
      </c>
      <c r="P2945" s="6" t="s">
        <v>48</v>
      </c>
      <c r="S2945" s="15">
        <v>1</v>
      </c>
      <c r="AE2945" s="4">
        <f t="shared" si="181"/>
        <v>15</v>
      </c>
      <c r="AF2945" s="8">
        <f t="shared" si="182"/>
        <v>1</v>
      </c>
      <c r="AG2945" s="8">
        <v>98.34</v>
      </c>
      <c r="AH2945" s="4">
        <f t="shared" si="183"/>
        <v>2.5000000000000001E-2</v>
      </c>
      <c r="AI2945" s="4">
        <f t="shared" si="183"/>
        <v>2.4584999999999999</v>
      </c>
      <c r="AJ2945" s="13"/>
      <c r="AK2945" s="10">
        <f>R2945*(0.0428*(7.5^2.858))+S2945*(0.0428*(15^2.858))+T2945*(0.0428*(25^2.858))+U2945*(0.0428*(35^2.858))</f>
        <v>98.336011053719943</v>
      </c>
    </row>
    <row r="2946" spans="1:37" ht="12.75" customHeight="1">
      <c r="A2946" s="12">
        <v>225</v>
      </c>
      <c r="B2946" s="12">
        <v>12</v>
      </c>
      <c r="C2946" s="12">
        <v>2</v>
      </c>
      <c r="D2946" s="5">
        <v>39517</v>
      </c>
      <c r="E2946" s="6" t="s">
        <v>73</v>
      </c>
      <c r="F2946" s="12" t="s">
        <v>74</v>
      </c>
      <c r="G2946" s="4" t="s">
        <v>74</v>
      </c>
      <c r="H2946" s="12" t="s">
        <v>133</v>
      </c>
      <c r="I2946" s="12" t="s">
        <v>151</v>
      </c>
      <c r="J2946" s="12" t="s">
        <v>41</v>
      </c>
      <c r="K2946" s="12">
        <v>5</v>
      </c>
      <c r="L2946" s="4" t="str">
        <f t="shared" ref="L2946:L3009" si="184">IF(K2946&lt;=5,"0-5",IF(K2946&lt;=10,"5-10",IF(K2946&lt;=15,"10-15",IF(K2946&lt;=20,"15-20",IF(K2946&lt;=25,"20-25",IF(K2946&lt;=30,"25-30",IF(K2946&lt;=35,"30-35","35-40")))))))</f>
        <v>0-5</v>
      </c>
      <c r="M2946" s="12" t="s">
        <v>42</v>
      </c>
      <c r="N2946" s="12">
        <v>14</v>
      </c>
      <c r="O2946" s="12" t="s">
        <v>55</v>
      </c>
      <c r="P2946" s="6" t="s">
        <v>56</v>
      </c>
      <c r="Q2946" s="7">
        <v>2</v>
      </c>
      <c r="AE2946" s="4">
        <f t="shared" ref="AE2946:AE3009" si="185">ROUND(((Q2946*2.5)+(R2946*7.5)+(S2946*15)+(T2946*25)+(U2946*35)+(V2946*45)+(W2946*55)+(X2946*65)+(Y2946*75)+(Z2946*85)+(AA2946*95)+(AB2946*105)+(AC2946*115)+(AD2946*195))/(SUM(Q2946:AD2946)),1)</f>
        <v>2.5</v>
      </c>
      <c r="AF2946" s="8">
        <f t="shared" ref="AF2946:AF3009" si="186">SUM(Q2946:AD2946)</f>
        <v>2</v>
      </c>
      <c r="AG2946" s="8">
        <v>0.35</v>
      </c>
      <c r="AH2946" s="4">
        <f t="shared" ref="AH2946:AI3009" si="187">AF2946/40</f>
        <v>0.05</v>
      </c>
      <c r="AI2946" s="4">
        <f t="shared" si="187"/>
        <v>8.7499999999999991E-3</v>
      </c>
      <c r="AJ2946" s="9"/>
      <c r="AK2946" s="10">
        <f>Q2946*(0.0109*(2.5^3.0249))+R2946*(0.0109*(7.5^3.0249))</f>
        <v>0.34848591197730788</v>
      </c>
    </row>
    <row r="2947" spans="1:37" ht="12.75" customHeight="1">
      <c r="A2947" s="12">
        <v>225</v>
      </c>
      <c r="B2947" s="12">
        <v>12</v>
      </c>
      <c r="C2947" s="12">
        <v>2</v>
      </c>
      <c r="D2947" s="5">
        <v>39517</v>
      </c>
      <c r="E2947" s="6" t="s">
        <v>73</v>
      </c>
      <c r="F2947" s="12" t="s">
        <v>74</v>
      </c>
      <c r="G2947" s="4" t="s">
        <v>74</v>
      </c>
      <c r="H2947" s="12" t="s">
        <v>133</v>
      </c>
      <c r="I2947" s="12" t="s">
        <v>151</v>
      </c>
      <c r="J2947" s="12" t="s">
        <v>41</v>
      </c>
      <c r="K2947" s="12">
        <v>5</v>
      </c>
      <c r="L2947" s="4" t="str">
        <f t="shared" si="184"/>
        <v>0-5</v>
      </c>
      <c r="M2947" s="12" t="s">
        <v>42</v>
      </c>
      <c r="N2947" s="12">
        <v>15</v>
      </c>
      <c r="O2947" s="12" t="s">
        <v>71</v>
      </c>
      <c r="P2947" s="6" t="s">
        <v>46</v>
      </c>
      <c r="Q2947" s="7">
        <v>15</v>
      </c>
      <c r="AE2947" s="4">
        <f t="shared" si="185"/>
        <v>2.5</v>
      </c>
      <c r="AF2947" s="8">
        <f t="shared" si="186"/>
        <v>15</v>
      </c>
      <c r="AG2947" s="8">
        <v>2.09</v>
      </c>
      <c r="AH2947" s="4">
        <f t="shared" si="187"/>
        <v>0.375</v>
      </c>
      <c r="AI2947" s="4">
        <f t="shared" si="187"/>
        <v>5.2249999999999998E-2</v>
      </c>
      <c r="AK2947" s="10">
        <f>Q2947*(0.0089*(2.5^3))+R2947*(0.0089*(7.5^3))</f>
        <v>2.0859375</v>
      </c>
    </row>
    <row r="2948" spans="1:37" ht="12.75" customHeight="1">
      <c r="A2948" s="12">
        <v>226</v>
      </c>
      <c r="B2948" s="12">
        <v>13</v>
      </c>
      <c r="C2948" s="12">
        <v>1</v>
      </c>
      <c r="D2948" s="5">
        <v>39518</v>
      </c>
      <c r="E2948" s="6" t="s">
        <v>37</v>
      </c>
      <c r="F2948" s="12" t="s">
        <v>126</v>
      </c>
      <c r="G2948" s="12" t="s">
        <v>126</v>
      </c>
      <c r="H2948" s="12" t="s">
        <v>39</v>
      </c>
      <c r="I2948" s="12" t="s">
        <v>57</v>
      </c>
      <c r="J2948" s="12" t="s">
        <v>41</v>
      </c>
      <c r="K2948" s="12">
        <v>23</v>
      </c>
      <c r="L2948" s="4" t="str">
        <f t="shared" si="184"/>
        <v>20-25</v>
      </c>
      <c r="M2948" s="12" t="s">
        <v>76</v>
      </c>
      <c r="N2948" s="12">
        <v>1</v>
      </c>
      <c r="O2948" s="4" t="s">
        <v>52</v>
      </c>
      <c r="P2948" s="6" t="s">
        <v>46</v>
      </c>
      <c r="S2948" s="7">
        <v>2000</v>
      </c>
      <c r="AE2948" s="4">
        <f t="shared" si="185"/>
        <v>15</v>
      </c>
      <c r="AF2948" s="8">
        <f t="shared" si="186"/>
        <v>2000</v>
      </c>
      <c r="AG2948" s="8">
        <v>50003.45</v>
      </c>
      <c r="AH2948" s="4">
        <f t="shared" si="187"/>
        <v>50</v>
      </c>
      <c r="AI2948" s="4">
        <f t="shared" si="187"/>
        <v>1250.0862499999998</v>
      </c>
      <c r="AK2948" s="10">
        <f>Q2948*(0.01*(((2.5-1.82)/1.15)^3.208))+R2948*(0.01*(((7.5-1.82)/1.15)^3.208))+S2948*(0.01*(((15-1.82)/1.15)^3.208))+T2948*(0.01*(((25-1.82)/1.15)^3.208))</f>
        <v>50003.448882679913</v>
      </c>
    </row>
    <row r="2949" spans="1:37" ht="12.75" customHeight="1">
      <c r="A2949" s="17">
        <v>226</v>
      </c>
      <c r="B2949" s="17">
        <v>13</v>
      </c>
      <c r="C2949" s="17">
        <v>1</v>
      </c>
      <c r="D2949" s="18">
        <v>39518</v>
      </c>
      <c r="E2949" s="19" t="s">
        <v>37</v>
      </c>
      <c r="F2949" s="17" t="s">
        <v>126</v>
      </c>
      <c r="G2949" s="17" t="s">
        <v>126</v>
      </c>
      <c r="H2949" s="17" t="s">
        <v>39</v>
      </c>
      <c r="I2949" s="17" t="s">
        <v>57</v>
      </c>
      <c r="J2949" s="17" t="s">
        <v>41</v>
      </c>
      <c r="K2949" s="17">
        <v>23</v>
      </c>
      <c r="L2949" s="17" t="str">
        <f t="shared" si="184"/>
        <v>20-25</v>
      </c>
      <c r="M2949" s="17" t="s">
        <v>76</v>
      </c>
      <c r="N2949" s="17">
        <v>2</v>
      </c>
      <c r="O2949" s="17" t="s">
        <v>184</v>
      </c>
      <c r="P2949" s="17" t="s">
        <v>56</v>
      </c>
      <c r="Q2949" s="21"/>
      <c r="R2949" s="21"/>
      <c r="S2949" s="21"/>
      <c r="T2949" s="21"/>
      <c r="U2949" s="21">
        <v>100</v>
      </c>
      <c r="V2949" s="21"/>
      <c r="W2949" s="21"/>
      <c r="X2949" s="21"/>
      <c r="Y2949" s="21"/>
      <c r="Z2949" s="21"/>
      <c r="AA2949" s="21"/>
      <c r="AB2949" s="21"/>
      <c r="AC2949" s="21"/>
      <c r="AD2949" s="21"/>
      <c r="AE2949" s="17">
        <f t="shared" si="185"/>
        <v>35</v>
      </c>
      <c r="AF2949" s="22">
        <f t="shared" si="186"/>
        <v>100</v>
      </c>
      <c r="AG2949" s="22">
        <v>110519.12</v>
      </c>
      <c r="AH2949" s="17">
        <f t="shared" si="187"/>
        <v>2.5</v>
      </c>
      <c r="AI2949" s="17">
        <f t="shared" si="187"/>
        <v>2762.9780000000001</v>
      </c>
      <c r="AJ2949" s="17"/>
      <c r="AK2949" s="23">
        <f>U2949*(0.0927*((35/1.06)^2.684))</f>
        <v>110519.12116760141</v>
      </c>
    </row>
    <row r="2950" spans="1:37" s="17" customFormat="1" ht="12.75" customHeight="1">
      <c r="A2950" s="12">
        <v>226</v>
      </c>
      <c r="B2950" s="12">
        <v>13</v>
      </c>
      <c r="C2950" s="12">
        <v>1</v>
      </c>
      <c r="D2950" s="5">
        <v>39518</v>
      </c>
      <c r="E2950" s="6" t="s">
        <v>37</v>
      </c>
      <c r="F2950" s="12" t="s">
        <v>126</v>
      </c>
      <c r="G2950" s="12" t="s">
        <v>126</v>
      </c>
      <c r="H2950" s="12" t="s">
        <v>39</v>
      </c>
      <c r="I2950" s="12" t="s">
        <v>57</v>
      </c>
      <c r="J2950" s="12" t="s">
        <v>41</v>
      </c>
      <c r="K2950" s="12">
        <v>23</v>
      </c>
      <c r="L2950" s="4" t="str">
        <f t="shared" si="184"/>
        <v>20-25</v>
      </c>
      <c r="M2950" s="12" t="s">
        <v>76</v>
      </c>
      <c r="N2950" s="12">
        <v>3</v>
      </c>
      <c r="O2950" s="4" t="s">
        <v>60</v>
      </c>
      <c r="P2950" s="12" t="s">
        <v>48</v>
      </c>
      <c r="Q2950" s="7">
        <v>1</v>
      </c>
      <c r="R2950" s="7">
        <v>2</v>
      </c>
      <c r="S2950" s="7"/>
      <c r="T2950" s="7"/>
      <c r="U2950" s="7"/>
      <c r="V2950" s="7"/>
      <c r="W2950" s="7"/>
      <c r="X2950" s="7"/>
      <c r="Y2950" s="7"/>
      <c r="Z2950" s="7"/>
      <c r="AA2950" s="7"/>
      <c r="AB2950" s="7"/>
      <c r="AC2950" s="7"/>
      <c r="AD2950" s="7"/>
      <c r="AE2950" s="4">
        <f t="shared" si="185"/>
        <v>5.8</v>
      </c>
      <c r="AF2950" s="8">
        <f t="shared" si="186"/>
        <v>3</v>
      </c>
      <c r="AG2950" s="8">
        <v>14.36</v>
      </c>
      <c r="AH2950" s="4">
        <f t="shared" si="187"/>
        <v>7.4999999999999997E-2</v>
      </c>
      <c r="AI2950" s="4">
        <f t="shared" si="187"/>
        <v>0.35899999999999999</v>
      </c>
      <c r="AJ2950" s="9"/>
      <c r="AK2950" s="10">
        <f>Q2950*(0.0197*(2.5^2.9174))+R2950*(0.0197*(7.5^2.9174))+S2950*(0.0197*(15^2.9174))</f>
        <v>14.358805133566362</v>
      </c>
    </row>
    <row r="2951" spans="1:37" s="13" customFormat="1" ht="12.75" customHeight="1">
      <c r="A2951" s="12">
        <v>226</v>
      </c>
      <c r="B2951" s="12">
        <v>13</v>
      </c>
      <c r="C2951" s="12">
        <v>1</v>
      </c>
      <c r="D2951" s="5">
        <v>39518</v>
      </c>
      <c r="E2951" s="6" t="s">
        <v>37</v>
      </c>
      <c r="F2951" s="12" t="s">
        <v>126</v>
      </c>
      <c r="G2951" s="12" t="s">
        <v>126</v>
      </c>
      <c r="H2951" s="12" t="s">
        <v>39</v>
      </c>
      <c r="I2951" s="12" t="s">
        <v>57</v>
      </c>
      <c r="J2951" s="12" t="s">
        <v>41</v>
      </c>
      <c r="K2951" s="12">
        <v>23</v>
      </c>
      <c r="L2951" s="4" t="str">
        <f t="shared" si="184"/>
        <v>20-25</v>
      </c>
      <c r="M2951" s="12" t="s">
        <v>76</v>
      </c>
      <c r="N2951" s="12">
        <v>4</v>
      </c>
      <c r="O2951" s="12" t="s">
        <v>59</v>
      </c>
      <c r="P2951" s="6" t="s">
        <v>46</v>
      </c>
      <c r="Q2951" s="15">
        <v>2</v>
      </c>
      <c r="R2951" s="7"/>
      <c r="S2951" s="7">
        <v>1</v>
      </c>
      <c r="T2951" s="7"/>
      <c r="U2951" s="7"/>
      <c r="V2951" s="7"/>
      <c r="W2951" s="7"/>
      <c r="X2951" s="7"/>
      <c r="Y2951" s="7"/>
      <c r="Z2951" s="7"/>
      <c r="AA2951" s="7"/>
      <c r="AB2951" s="7"/>
      <c r="AC2951" s="7"/>
      <c r="AD2951" s="7"/>
      <c r="AE2951" s="4">
        <f t="shared" si="185"/>
        <v>6.7</v>
      </c>
      <c r="AF2951" s="8">
        <f t="shared" si="186"/>
        <v>3</v>
      </c>
      <c r="AG2951" s="8">
        <v>38.25</v>
      </c>
      <c r="AH2951" s="4">
        <f t="shared" si="187"/>
        <v>7.4999999999999997E-2</v>
      </c>
      <c r="AI2951" s="4">
        <f t="shared" si="187"/>
        <v>0.95625000000000004</v>
      </c>
      <c r="AJ2951" s="4"/>
      <c r="AK2951" s="10">
        <f>Q2951*(0.0093*(2.5^3.07))+R2951*(0.0093*(7.5^3.07))+S2951*(0.0093*(15^3.07))+T2951*(0.0126*(25^3.0673))</f>
        <v>38.248634989824083</v>
      </c>
    </row>
    <row r="2952" spans="1:37" ht="12.75" customHeight="1">
      <c r="A2952" s="12">
        <v>226</v>
      </c>
      <c r="B2952" s="12">
        <v>13</v>
      </c>
      <c r="C2952" s="12">
        <v>1</v>
      </c>
      <c r="D2952" s="5">
        <v>39518</v>
      </c>
      <c r="E2952" s="6" t="s">
        <v>37</v>
      </c>
      <c r="F2952" s="12" t="s">
        <v>126</v>
      </c>
      <c r="G2952" s="12" t="s">
        <v>126</v>
      </c>
      <c r="H2952" s="12" t="s">
        <v>39</v>
      </c>
      <c r="I2952" s="12" t="s">
        <v>57</v>
      </c>
      <c r="J2952" s="12" t="s">
        <v>41</v>
      </c>
      <c r="K2952" s="12">
        <v>23</v>
      </c>
      <c r="L2952" s="4" t="str">
        <f t="shared" si="184"/>
        <v>20-25</v>
      </c>
      <c r="M2952" s="12" t="s">
        <v>76</v>
      </c>
      <c r="N2952" s="12">
        <v>5</v>
      </c>
      <c r="O2952" s="12" t="s">
        <v>138</v>
      </c>
      <c r="P2952" s="12" t="s">
        <v>81</v>
      </c>
      <c r="U2952" s="7">
        <v>1</v>
      </c>
      <c r="AE2952" s="4">
        <f t="shared" si="185"/>
        <v>35</v>
      </c>
      <c r="AF2952" s="8">
        <f t="shared" si="186"/>
        <v>1</v>
      </c>
      <c r="AG2952" s="8">
        <v>630.85</v>
      </c>
      <c r="AH2952" s="4">
        <f t="shared" si="187"/>
        <v>2.5000000000000001E-2</v>
      </c>
      <c r="AI2952" s="4">
        <f t="shared" si="187"/>
        <v>15.77125</v>
      </c>
      <c r="AK2952" s="10">
        <f>Q2952*(0.0139*(2.5^3.016))+R2952*(0.0139*(7.5^3.016))+S2952*(0.0139*(15^3.016))+T2952*(0.0139*(25^3.016))+U2952*(0.0139*(35^3.016))</f>
        <v>630.84697081245338</v>
      </c>
    </row>
    <row r="2953" spans="1:37" s="13" customFormat="1" ht="12.75" customHeight="1">
      <c r="A2953" s="12">
        <v>226</v>
      </c>
      <c r="B2953" s="12">
        <v>13</v>
      </c>
      <c r="C2953" s="12">
        <v>1</v>
      </c>
      <c r="D2953" s="5">
        <v>39518</v>
      </c>
      <c r="E2953" s="6" t="s">
        <v>37</v>
      </c>
      <c r="F2953" s="12" t="s">
        <v>126</v>
      </c>
      <c r="G2953" s="12" t="s">
        <v>126</v>
      </c>
      <c r="H2953" s="12" t="s">
        <v>39</v>
      </c>
      <c r="I2953" s="12" t="s">
        <v>57</v>
      </c>
      <c r="J2953" s="12" t="s">
        <v>41</v>
      </c>
      <c r="K2953" s="12">
        <v>23</v>
      </c>
      <c r="L2953" s="4" t="str">
        <f t="shared" si="184"/>
        <v>20-25</v>
      </c>
      <c r="M2953" s="12" t="s">
        <v>76</v>
      </c>
      <c r="N2953" s="12">
        <v>6</v>
      </c>
      <c r="O2953" s="12" t="s">
        <v>95</v>
      </c>
      <c r="P2953" s="6" t="s">
        <v>56</v>
      </c>
      <c r="Q2953" s="7"/>
      <c r="R2953" s="7"/>
      <c r="S2953" s="7"/>
      <c r="T2953" s="7">
        <v>10</v>
      </c>
      <c r="U2953" s="7"/>
      <c r="V2953" s="7"/>
      <c r="W2953" s="7"/>
      <c r="X2953" s="7"/>
      <c r="Y2953" s="7"/>
      <c r="Z2953" s="7"/>
      <c r="AA2953" s="7"/>
      <c r="AB2953" s="7"/>
      <c r="AC2953" s="7"/>
      <c r="AD2953" s="7"/>
      <c r="AE2953" s="4">
        <f t="shared" si="185"/>
        <v>25</v>
      </c>
      <c r="AF2953" s="8">
        <f t="shared" si="186"/>
        <v>10</v>
      </c>
      <c r="AG2953" s="8">
        <v>3096.48</v>
      </c>
      <c r="AH2953" s="4">
        <f t="shared" si="187"/>
        <v>0.25</v>
      </c>
      <c r="AI2953" s="4">
        <f t="shared" si="187"/>
        <v>77.412000000000006</v>
      </c>
      <c r="AJ2953" s="4"/>
      <c r="AK2953" s="10">
        <f>S2953*(0.0204*(15^2.991))+T2953*(0.0204*(25^2.991))+U2953*(0.0204*(35^2.991))</f>
        <v>3096.4832376527775</v>
      </c>
    </row>
    <row r="2954" spans="1:37" ht="12.75" customHeight="1">
      <c r="A2954" s="12">
        <v>226</v>
      </c>
      <c r="B2954" s="12">
        <v>13</v>
      </c>
      <c r="C2954" s="12">
        <v>1</v>
      </c>
      <c r="D2954" s="5">
        <v>39518</v>
      </c>
      <c r="E2954" s="6" t="s">
        <v>37</v>
      </c>
      <c r="F2954" s="12" t="s">
        <v>126</v>
      </c>
      <c r="G2954" s="12" t="s">
        <v>126</v>
      </c>
      <c r="H2954" s="12" t="s">
        <v>39</v>
      </c>
      <c r="I2954" s="12" t="s">
        <v>57</v>
      </c>
      <c r="J2954" s="12" t="s">
        <v>41</v>
      </c>
      <c r="K2954" s="12">
        <v>23</v>
      </c>
      <c r="L2954" s="4" t="str">
        <f t="shared" si="184"/>
        <v>20-25</v>
      </c>
      <c r="M2954" s="12" t="s">
        <v>76</v>
      </c>
      <c r="N2954" s="12">
        <v>7</v>
      </c>
      <c r="O2954" s="12" t="s">
        <v>58</v>
      </c>
      <c r="P2954" s="12" t="s">
        <v>46</v>
      </c>
      <c r="S2954" s="7">
        <v>1</v>
      </c>
      <c r="AE2954" s="4">
        <f t="shared" si="185"/>
        <v>15</v>
      </c>
      <c r="AF2954" s="8">
        <f t="shared" si="186"/>
        <v>1</v>
      </c>
      <c r="AG2954" s="8">
        <v>44.44</v>
      </c>
      <c r="AH2954" s="4">
        <f t="shared" si="187"/>
        <v>2.5000000000000001E-2</v>
      </c>
      <c r="AI2954" s="4">
        <f t="shared" si="187"/>
        <v>1.111</v>
      </c>
      <c r="AK2954" s="10">
        <f>Q2954*(0.0145*((2.5/1.08175)^3.053))+R2954*(0.0145*((7.5/1.08175)^3.053))+S2954*(0.0145*((15/1.08175)^3.053))+T2954*(0.0145*((25/1.08175)^3.053))+U2954*(0.0145*((35/1.08175)^3.053))+V2954*(0.0145*((45/1.08175)^3.053))+W2954*(0.0145*((55/1.08175)^3.053))</f>
        <v>44.441138743501973</v>
      </c>
    </row>
    <row r="2955" spans="1:37" ht="12.75" customHeight="1">
      <c r="A2955" s="12">
        <v>226</v>
      </c>
      <c r="B2955" s="12">
        <v>13</v>
      </c>
      <c r="C2955" s="12">
        <v>1</v>
      </c>
      <c r="D2955" s="5">
        <v>39518</v>
      </c>
      <c r="E2955" s="6" t="s">
        <v>37</v>
      </c>
      <c r="F2955" s="12" t="s">
        <v>126</v>
      </c>
      <c r="G2955" s="12" t="s">
        <v>126</v>
      </c>
      <c r="H2955" s="12" t="s">
        <v>39</v>
      </c>
      <c r="I2955" s="12" t="s">
        <v>57</v>
      </c>
      <c r="J2955" s="12" t="s">
        <v>41</v>
      </c>
      <c r="K2955" s="12">
        <v>23</v>
      </c>
      <c r="L2955" s="4" t="str">
        <f t="shared" si="184"/>
        <v>20-25</v>
      </c>
      <c r="M2955" s="12" t="s">
        <v>76</v>
      </c>
      <c r="N2955" s="12">
        <v>8</v>
      </c>
      <c r="O2955" s="12" t="s">
        <v>49</v>
      </c>
      <c r="P2955" s="6" t="s">
        <v>46</v>
      </c>
      <c r="Q2955" s="7">
        <v>2</v>
      </c>
      <c r="AE2955" s="4">
        <f t="shared" si="185"/>
        <v>2.5</v>
      </c>
      <c r="AF2955" s="8">
        <f t="shared" si="186"/>
        <v>2</v>
      </c>
      <c r="AG2955" s="8">
        <v>0.31</v>
      </c>
      <c r="AH2955" s="4">
        <f t="shared" si="187"/>
        <v>0.05</v>
      </c>
      <c r="AI2955" s="4">
        <f t="shared" si="187"/>
        <v>7.7499999999999999E-3</v>
      </c>
      <c r="AJ2955" s="9"/>
      <c r="AK2955" s="10">
        <f>Q2955*(0.007*(2.5^3.39))+R2955*(0.0126*(7.5^3.0673))+S2955*(0.0126*(15^3.0673))+T2955*(0.0126*(25^3.0673))+U2955*(0.0126*(35^3.0673))</f>
        <v>0.3127120849017726</v>
      </c>
    </row>
    <row r="2956" spans="1:37" ht="12.75" customHeight="1">
      <c r="A2956" s="12">
        <v>226</v>
      </c>
      <c r="B2956" s="12">
        <v>13</v>
      </c>
      <c r="C2956" s="12">
        <v>1</v>
      </c>
      <c r="D2956" s="5">
        <v>39518</v>
      </c>
      <c r="E2956" s="6" t="s">
        <v>37</v>
      </c>
      <c r="F2956" s="12" t="s">
        <v>126</v>
      </c>
      <c r="G2956" s="12" t="s">
        <v>126</v>
      </c>
      <c r="H2956" s="12" t="s">
        <v>39</v>
      </c>
      <c r="I2956" s="12" t="s">
        <v>57</v>
      </c>
      <c r="J2956" s="12" t="s">
        <v>41</v>
      </c>
      <c r="K2956" s="12">
        <v>23</v>
      </c>
      <c r="L2956" s="4" t="str">
        <f t="shared" si="184"/>
        <v>20-25</v>
      </c>
      <c r="M2956" s="12" t="s">
        <v>76</v>
      </c>
      <c r="N2956" s="12">
        <v>9</v>
      </c>
      <c r="O2956" s="12" t="s">
        <v>68</v>
      </c>
      <c r="P2956" s="6" t="s">
        <v>46</v>
      </c>
      <c r="U2956" s="7">
        <v>1</v>
      </c>
      <c r="AE2956" s="4">
        <f t="shared" si="185"/>
        <v>35</v>
      </c>
      <c r="AF2956" s="8">
        <f t="shared" si="186"/>
        <v>1</v>
      </c>
      <c r="AG2956" s="8">
        <v>443.79</v>
      </c>
      <c r="AH2956" s="4">
        <f t="shared" si="187"/>
        <v>2.5000000000000001E-2</v>
      </c>
      <c r="AI2956" s="4">
        <f t="shared" si="187"/>
        <v>11.094750000000001</v>
      </c>
      <c r="AK2956" s="10">
        <f>Q2956*(0.0208*((2.5/1.21)^3))+R2956*(0.0208*((7.5/1.21)^3))+S2956*(0.0208*((15/1.21)^3))+T2956*(0.0079*(25^3.076))+U2956*(0.0079*(35^3.076))</f>
        <v>443.79294680201997</v>
      </c>
    </row>
    <row r="2957" spans="1:37" ht="12.75" customHeight="1">
      <c r="A2957" s="12">
        <v>226</v>
      </c>
      <c r="B2957" s="12">
        <v>13</v>
      </c>
      <c r="C2957" s="12">
        <v>1</v>
      </c>
      <c r="D2957" s="5">
        <v>39518</v>
      </c>
      <c r="E2957" s="6" t="s">
        <v>37</v>
      </c>
      <c r="F2957" s="12" t="s">
        <v>126</v>
      </c>
      <c r="G2957" s="12" t="s">
        <v>126</v>
      </c>
      <c r="H2957" s="12" t="s">
        <v>39</v>
      </c>
      <c r="I2957" s="12" t="s">
        <v>57</v>
      </c>
      <c r="J2957" s="12" t="s">
        <v>41</v>
      </c>
      <c r="K2957" s="12">
        <v>23</v>
      </c>
      <c r="L2957" s="4" t="str">
        <f t="shared" si="184"/>
        <v>20-25</v>
      </c>
      <c r="M2957" s="12" t="s">
        <v>76</v>
      </c>
      <c r="N2957" s="12">
        <v>10</v>
      </c>
      <c r="O2957" s="4" t="s">
        <v>45</v>
      </c>
      <c r="P2957" s="6" t="s">
        <v>46</v>
      </c>
      <c r="U2957" s="7">
        <v>1</v>
      </c>
      <c r="AE2957" s="4">
        <f t="shared" si="185"/>
        <v>35</v>
      </c>
      <c r="AF2957" s="8">
        <f t="shared" si="186"/>
        <v>1</v>
      </c>
      <c r="AG2957" s="8">
        <v>808.48</v>
      </c>
      <c r="AH2957" s="4">
        <f t="shared" si="187"/>
        <v>2.5000000000000001E-2</v>
      </c>
      <c r="AI2957" s="4">
        <f t="shared" si="187"/>
        <v>20.212</v>
      </c>
      <c r="AJ2957" s="9"/>
      <c r="AK2957" s="10">
        <f>Q2957*(0.039*((2.5/1.15)^2.91))+S2957*(0.039*((15/1.15)^2.91))+T2957*(0.039*((25/1.15)^2.91))+U2957*(0.039*((35/1.15)^2.91))</f>
        <v>808.4848769491042</v>
      </c>
    </row>
    <row r="2958" spans="1:37" ht="12.75" customHeight="1">
      <c r="A2958" s="12">
        <v>226</v>
      </c>
      <c r="B2958" s="12">
        <v>13</v>
      </c>
      <c r="C2958" s="12">
        <v>1</v>
      </c>
      <c r="D2958" s="5">
        <v>39518</v>
      </c>
      <c r="E2958" s="6" t="s">
        <v>37</v>
      </c>
      <c r="F2958" s="12" t="s">
        <v>126</v>
      </c>
      <c r="G2958" s="12" t="s">
        <v>126</v>
      </c>
      <c r="H2958" s="12" t="s">
        <v>39</v>
      </c>
      <c r="I2958" s="12" t="s">
        <v>57</v>
      </c>
      <c r="J2958" s="12" t="s">
        <v>41</v>
      </c>
      <c r="K2958" s="12">
        <v>23</v>
      </c>
      <c r="L2958" s="4" t="str">
        <f t="shared" si="184"/>
        <v>20-25</v>
      </c>
      <c r="M2958" s="12" t="s">
        <v>76</v>
      </c>
      <c r="N2958" s="12">
        <v>11</v>
      </c>
      <c r="O2958" s="12" t="s">
        <v>77</v>
      </c>
      <c r="P2958" s="6" t="s">
        <v>48</v>
      </c>
      <c r="S2958" s="7">
        <v>1</v>
      </c>
      <c r="AE2958" s="4">
        <f t="shared" si="185"/>
        <v>15</v>
      </c>
      <c r="AF2958" s="8">
        <f t="shared" si="186"/>
        <v>1</v>
      </c>
      <c r="AG2958" s="8">
        <v>98.34</v>
      </c>
      <c r="AH2958" s="4">
        <f t="shared" si="187"/>
        <v>2.5000000000000001E-2</v>
      </c>
      <c r="AI2958" s="4">
        <f t="shared" si="187"/>
        <v>2.4584999999999999</v>
      </c>
      <c r="AK2958" s="10">
        <f>R2958*(0.0428*(7.5^2.858))+S2958*(0.0428*(15^2.858))+T2958*(0.0428*(25^2.858))+U2958*(0.0428*(35^2.858))</f>
        <v>98.336011053719943</v>
      </c>
    </row>
    <row r="2959" spans="1:37" ht="12.75" customHeight="1">
      <c r="A2959" s="12">
        <v>226</v>
      </c>
      <c r="B2959" s="12">
        <v>13</v>
      </c>
      <c r="C2959" s="12">
        <v>1</v>
      </c>
      <c r="D2959" s="5">
        <v>39518</v>
      </c>
      <c r="E2959" s="6" t="s">
        <v>37</v>
      </c>
      <c r="F2959" s="12" t="s">
        <v>126</v>
      </c>
      <c r="G2959" s="12" t="s">
        <v>126</v>
      </c>
      <c r="H2959" s="12" t="s">
        <v>39</v>
      </c>
      <c r="I2959" s="12" t="s">
        <v>57</v>
      </c>
      <c r="J2959" s="12" t="s">
        <v>41</v>
      </c>
      <c r="K2959" s="12">
        <v>23</v>
      </c>
      <c r="L2959" s="4" t="str">
        <f t="shared" si="184"/>
        <v>20-25</v>
      </c>
      <c r="M2959" s="12" t="s">
        <v>76</v>
      </c>
      <c r="N2959" s="12">
        <v>12</v>
      </c>
      <c r="O2959" s="12" t="s">
        <v>80</v>
      </c>
      <c r="P2959" s="12" t="s">
        <v>81</v>
      </c>
      <c r="S2959" s="7">
        <v>1</v>
      </c>
      <c r="AE2959" s="4">
        <f t="shared" si="185"/>
        <v>15</v>
      </c>
      <c r="AF2959" s="8">
        <f t="shared" si="186"/>
        <v>1</v>
      </c>
      <c r="AG2959" s="8">
        <v>61.09</v>
      </c>
      <c r="AH2959" s="4">
        <f t="shared" si="187"/>
        <v>2.5000000000000001E-2</v>
      </c>
      <c r="AI2959" s="4">
        <f t="shared" si="187"/>
        <v>1.52725</v>
      </c>
      <c r="AK2959" s="10">
        <f>Q2959*(0.0202*(2.5^2.9595))+R2959*(0.0202*(7.5^2.9595))+S2959*(0.0202*(15^2.9595))+T2959*(0.0202*(25^2.9595))</f>
        <v>61.093281166361997</v>
      </c>
    </row>
    <row r="2960" spans="1:37" ht="12.75" customHeight="1">
      <c r="A2960" s="12">
        <v>226</v>
      </c>
      <c r="B2960" s="12">
        <v>13</v>
      </c>
      <c r="C2960" s="12">
        <v>1</v>
      </c>
      <c r="D2960" s="5">
        <v>39518</v>
      </c>
      <c r="E2960" s="6" t="s">
        <v>37</v>
      </c>
      <c r="F2960" s="12" t="s">
        <v>126</v>
      </c>
      <c r="G2960" s="12" t="s">
        <v>126</v>
      </c>
      <c r="H2960" s="12" t="s">
        <v>39</v>
      </c>
      <c r="I2960" s="12" t="s">
        <v>57</v>
      </c>
      <c r="J2960" s="12" t="s">
        <v>41</v>
      </c>
      <c r="K2960" s="12">
        <v>23</v>
      </c>
      <c r="L2960" s="4" t="str">
        <f t="shared" si="184"/>
        <v>20-25</v>
      </c>
      <c r="M2960" s="12" t="s">
        <v>76</v>
      </c>
      <c r="N2960" s="12">
        <v>13</v>
      </c>
      <c r="O2960" s="12" t="s">
        <v>99</v>
      </c>
      <c r="P2960" s="6" t="s">
        <v>63</v>
      </c>
      <c r="U2960" s="7">
        <v>1</v>
      </c>
      <c r="AE2960" s="4">
        <f t="shared" si="185"/>
        <v>35</v>
      </c>
      <c r="AF2960" s="8">
        <f t="shared" si="186"/>
        <v>1</v>
      </c>
      <c r="AG2960" s="8">
        <v>54.99</v>
      </c>
      <c r="AH2960" s="4">
        <f t="shared" si="187"/>
        <v>2.5000000000000001E-2</v>
      </c>
      <c r="AI2960" s="4">
        <f t="shared" si="187"/>
        <v>1.3747500000000001</v>
      </c>
      <c r="AK2960" s="10">
        <f>U2960*(0.001*(35^3.07))</f>
        <v>54.990655444598652</v>
      </c>
    </row>
    <row r="2961" spans="1:37" ht="12.75" customHeight="1">
      <c r="A2961" s="12">
        <v>226</v>
      </c>
      <c r="B2961" s="12">
        <v>13</v>
      </c>
      <c r="C2961" s="12">
        <v>1</v>
      </c>
      <c r="D2961" s="5">
        <v>39518</v>
      </c>
      <c r="E2961" s="6" t="s">
        <v>37</v>
      </c>
      <c r="F2961" s="12" t="s">
        <v>126</v>
      </c>
      <c r="G2961" s="12" t="s">
        <v>126</v>
      </c>
      <c r="H2961" s="12" t="s">
        <v>39</v>
      </c>
      <c r="I2961" s="12" t="s">
        <v>57</v>
      </c>
      <c r="J2961" s="12" t="s">
        <v>41</v>
      </c>
      <c r="K2961" s="12">
        <v>23</v>
      </c>
      <c r="L2961" s="4" t="str">
        <f t="shared" si="184"/>
        <v>20-25</v>
      </c>
      <c r="M2961" s="12" t="s">
        <v>76</v>
      </c>
      <c r="N2961" s="12">
        <v>14</v>
      </c>
      <c r="O2961" s="12" t="s">
        <v>85</v>
      </c>
      <c r="P2961" s="6" t="s">
        <v>46</v>
      </c>
      <c r="Q2961" s="7">
        <v>5</v>
      </c>
      <c r="AE2961" s="4">
        <f t="shared" si="185"/>
        <v>2.5</v>
      </c>
      <c r="AF2961" s="8">
        <f t="shared" si="186"/>
        <v>5</v>
      </c>
      <c r="AG2961" s="8">
        <v>0.71</v>
      </c>
      <c r="AH2961" s="4">
        <f t="shared" si="187"/>
        <v>0.125</v>
      </c>
      <c r="AI2961" s="4">
        <f t="shared" si="187"/>
        <v>1.7749999999999998E-2</v>
      </c>
      <c r="AK2961" s="10">
        <f>Q2961*(0.0091*(2.5^3))+R2961*(0.0091*(7.5^3))</f>
        <v>0.7109375</v>
      </c>
    </row>
    <row r="2962" spans="1:37" ht="12.75" customHeight="1">
      <c r="A2962" s="12">
        <v>226</v>
      </c>
      <c r="B2962" s="12">
        <v>13</v>
      </c>
      <c r="C2962" s="12">
        <v>1</v>
      </c>
      <c r="D2962" s="5">
        <v>39518</v>
      </c>
      <c r="E2962" s="6" t="s">
        <v>37</v>
      </c>
      <c r="F2962" s="12" t="s">
        <v>126</v>
      </c>
      <c r="G2962" s="12" t="s">
        <v>126</v>
      </c>
      <c r="H2962" s="12" t="s">
        <v>39</v>
      </c>
      <c r="I2962" s="12" t="s">
        <v>57</v>
      </c>
      <c r="J2962" s="12" t="s">
        <v>41</v>
      </c>
      <c r="K2962" s="12">
        <v>23</v>
      </c>
      <c r="L2962" s="4" t="str">
        <f t="shared" si="184"/>
        <v>20-25</v>
      </c>
      <c r="M2962" s="12" t="s">
        <v>76</v>
      </c>
      <c r="N2962" s="12">
        <v>15</v>
      </c>
      <c r="O2962" s="12" t="s">
        <v>71</v>
      </c>
      <c r="P2962" s="6" t="s">
        <v>46</v>
      </c>
      <c r="Q2962" s="7">
        <v>2</v>
      </c>
      <c r="AE2962" s="4">
        <f t="shared" si="185"/>
        <v>2.5</v>
      </c>
      <c r="AF2962" s="8">
        <f t="shared" si="186"/>
        <v>2</v>
      </c>
      <c r="AG2962" s="8">
        <v>0.28000000000000003</v>
      </c>
      <c r="AH2962" s="4">
        <f t="shared" si="187"/>
        <v>0.05</v>
      </c>
      <c r="AI2962" s="4">
        <f t="shared" si="187"/>
        <v>7.000000000000001E-3</v>
      </c>
      <c r="AJ2962" s="13"/>
      <c r="AK2962" s="10">
        <f>Q2962*(0.0089*(2.5^3))+R2962*(0.0089*(7.5^3))</f>
        <v>0.27812500000000001</v>
      </c>
    </row>
    <row r="2963" spans="1:37" ht="12.75" customHeight="1">
      <c r="A2963" s="12">
        <v>226</v>
      </c>
      <c r="B2963" s="12">
        <v>13</v>
      </c>
      <c r="C2963" s="12">
        <v>1</v>
      </c>
      <c r="D2963" s="5">
        <v>39518</v>
      </c>
      <c r="E2963" s="6" t="s">
        <v>37</v>
      </c>
      <c r="F2963" s="12" t="s">
        <v>126</v>
      </c>
      <c r="G2963" s="12" t="s">
        <v>126</v>
      </c>
      <c r="H2963" s="12" t="s">
        <v>39</v>
      </c>
      <c r="I2963" s="12" t="s">
        <v>57</v>
      </c>
      <c r="J2963" s="12" t="s">
        <v>41</v>
      </c>
      <c r="K2963" s="12">
        <v>23</v>
      </c>
      <c r="L2963" s="4" t="str">
        <f t="shared" si="184"/>
        <v>20-25</v>
      </c>
      <c r="M2963" s="12" t="s">
        <v>76</v>
      </c>
      <c r="N2963" s="12">
        <v>16</v>
      </c>
      <c r="O2963" s="12" t="s">
        <v>72</v>
      </c>
      <c r="P2963" s="6" t="s">
        <v>46</v>
      </c>
      <c r="R2963" s="7">
        <v>1</v>
      </c>
      <c r="AE2963" s="4">
        <f t="shared" si="185"/>
        <v>7.5</v>
      </c>
      <c r="AF2963" s="8">
        <f t="shared" si="186"/>
        <v>1</v>
      </c>
      <c r="AG2963" s="8">
        <v>5.81</v>
      </c>
      <c r="AH2963" s="4">
        <f t="shared" si="187"/>
        <v>2.5000000000000001E-2</v>
      </c>
      <c r="AI2963" s="4">
        <f t="shared" si="187"/>
        <v>0.14524999999999999</v>
      </c>
      <c r="AK2963" s="10">
        <f>Q2963*(0.0128*(2.5^3.036))+R2963*(0.0128*(7.5^3.036))+S2963*(0.0128*(15^3.036))</f>
        <v>5.8062531280003862</v>
      </c>
    </row>
    <row r="2964" spans="1:37" ht="12.75" customHeight="1">
      <c r="A2964" s="12">
        <v>226</v>
      </c>
      <c r="B2964" s="12">
        <v>13</v>
      </c>
      <c r="C2964" s="12">
        <v>1</v>
      </c>
      <c r="D2964" s="5">
        <v>39518</v>
      </c>
      <c r="E2964" s="6" t="s">
        <v>37</v>
      </c>
      <c r="F2964" s="12" t="s">
        <v>126</v>
      </c>
      <c r="G2964" s="12" t="s">
        <v>126</v>
      </c>
      <c r="H2964" s="12" t="s">
        <v>39</v>
      </c>
      <c r="I2964" s="12" t="s">
        <v>57</v>
      </c>
      <c r="J2964" s="12" t="s">
        <v>41</v>
      </c>
      <c r="K2964" s="12">
        <v>23</v>
      </c>
      <c r="L2964" s="4" t="str">
        <f t="shared" si="184"/>
        <v>20-25</v>
      </c>
      <c r="M2964" s="12" t="s">
        <v>76</v>
      </c>
      <c r="N2964" s="12">
        <v>17</v>
      </c>
      <c r="O2964" s="12" t="s">
        <v>55</v>
      </c>
      <c r="P2964" s="6" t="s">
        <v>56</v>
      </c>
      <c r="Q2964" s="7">
        <v>1</v>
      </c>
      <c r="AE2964" s="4">
        <f t="shared" si="185"/>
        <v>2.5</v>
      </c>
      <c r="AF2964" s="8">
        <f t="shared" si="186"/>
        <v>1</v>
      </c>
      <c r="AG2964" s="8">
        <v>0.17</v>
      </c>
      <c r="AH2964" s="4">
        <f t="shared" si="187"/>
        <v>2.5000000000000001E-2</v>
      </c>
      <c r="AI2964" s="4">
        <f t="shared" si="187"/>
        <v>4.2500000000000003E-3</v>
      </c>
      <c r="AK2964" s="10">
        <f>Q2964*(0.0109*(2.5^3.0249))+R2964*(0.0109*(7.5^3.0249))</f>
        <v>0.17424295598865394</v>
      </c>
    </row>
    <row r="2965" spans="1:37" ht="12.75" customHeight="1">
      <c r="A2965" s="12">
        <v>226</v>
      </c>
      <c r="B2965" s="12">
        <v>13</v>
      </c>
      <c r="C2965" s="12">
        <v>1</v>
      </c>
      <c r="D2965" s="5">
        <v>39518</v>
      </c>
      <c r="E2965" s="6" t="s">
        <v>37</v>
      </c>
      <c r="F2965" s="12" t="s">
        <v>126</v>
      </c>
      <c r="G2965" s="12" t="s">
        <v>126</v>
      </c>
      <c r="H2965" s="12" t="s">
        <v>39</v>
      </c>
      <c r="I2965" s="12" t="s">
        <v>57</v>
      </c>
      <c r="J2965" s="12" t="s">
        <v>41</v>
      </c>
      <c r="K2965" s="12">
        <v>23</v>
      </c>
      <c r="L2965" s="4" t="str">
        <f t="shared" si="184"/>
        <v>20-25</v>
      </c>
      <c r="M2965" s="12" t="s">
        <v>76</v>
      </c>
      <c r="N2965" s="12">
        <v>18</v>
      </c>
      <c r="O2965" s="12" t="s">
        <v>66</v>
      </c>
      <c r="P2965" s="12" t="s">
        <v>46</v>
      </c>
      <c r="Q2965" s="15">
        <v>1</v>
      </c>
      <c r="AE2965" s="4">
        <f t="shared" si="185"/>
        <v>2.5</v>
      </c>
      <c r="AF2965" s="8">
        <f t="shared" si="186"/>
        <v>1</v>
      </c>
      <c r="AG2965" s="8">
        <v>0.28000000000000003</v>
      </c>
      <c r="AH2965" s="4">
        <f t="shared" si="187"/>
        <v>2.5000000000000001E-2</v>
      </c>
      <c r="AI2965" s="4">
        <f t="shared" si="187"/>
        <v>7.000000000000001E-3</v>
      </c>
      <c r="AK2965" s="10">
        <f>Q2965*(0.0213*(2.5^2.8235))+R2965*(0.0213*(7.5^2.8235))</f>
        <v>0.28311522044385118</v>
      </c>
    </row>
    <row r="2966" spans="1:37" ht="12.75" customHeight="1">
      <c r="A2966" s="12">
        <v>227</v>
      </c>
      <c r="B2966" s="12">
        <v>13</v>
      </c>
      <c r="C2966" s="12">
        <v>1</v>
      </c>
      <c r="D2966" s="5">
        <v>39518</v>
      </c>
      <c r="E2966" s="6" t="s">
        <v>37</v>
      </c>
      <c r="F2966" s="12" t="s">
        <v>126</v>
      </c>
      <c r="G2966" s="12" t="s">
        <v>126</v>
      </c>
      <c r="H2966" s="12" t="s">
        <v>39</v>
      </c>
      <c r="I2966" s="12" t="s">
        <v>57</v>
      </c>
      <c r="J2966" s="12" t="s">
        <v>41</v>
      </c>
      <c r="K2966" s="12">
        <v>23</v>
      </c>
      <c r="L2966" s="4" t="str">
        <f t="shared" si="184"/>
        <v>20-25</v>
      </c>
      <c r="M2966" s="12" t="s">
        <v>94</v>
      </c>
      <c r="N2966" s="12">
        <v>1</v>
      </c>
      <c r="O2966" s="12" t="s">
        <v>47</v>
      </c>
      <c r="P2966" s="12" t="s">
        <v>48</v>
      </c>
      <c r="Q2966" s="15">
        <v>2</v>
      </c>
      <c r="AE2966" s="4">
        <f t="shared" si="185"/>
        <v>2.5</v>
      </c>
      <c r="AF2966" s="8">
        <f t="shared" si="186"/>
        <v>2</v>
      </c>
      <c r="AG2966" s="8">
        <v>0.84</v>
      </c>
      <c r="AH2966" s="4">
        <f t="shared" si="187"/>
        <v>0.05</v>
      </c>
      <c r="AI2966" s="4">
        <f t="shared" si="187"/>
        <v>2.0999999999999998E-2</v>
      </c>
      <c r="AK2966" s="10">
        <f>Q2966*(0.0251*(2.5^3.076))+R2966*(0.0251*(7.5^3.076))+S2966*(0.0251*(15^3.076))</f>
        <v>0.84094420820315563</v>
      </c>
    </row>
    <row r="2967" spans="1:37" ht="12.75" customHeight="1">
      <c r="A2967" s="12">
        <v>227</v>
      </c>
      <c r="B2967" s="12">
        <v>13</v>
      </c>
      <c r="C2967" s="12">
        <v>1</v>
      </c>
      <c r="D2967" s="5">
        <v>39518</v>
      </c>
      <c r="E2967" s="6" t="s">
        <v>37</v>
      </c>
      <c r="F2967" s="12" t="s">
        <v>126</v>
      </c>
      <c r="G2967" s="12" t="s">
        <v>126</v>
      </c>
      <c r="H2967" s="12" t="s">
        <v>39</v>
      </c>
      <c r="I2967" s="12" t="s">
        <v>57</v>
      </c>
      <c r="J2967" s="12" t="s">
        <v>41</v>
      </c>
      <c r="K2967" s="12">
        <v>23</v>
      </c>
      <c r="L2967" s="4" t="str">
        <f t="shared" si="184"/>
        <v>20-25</v>
      </c>
      <c r="M2967" s="12" t="s">
        <v>94</v>
      </c>
      <c r="N2967" s="12">
        <v>2</v>
      </c>
      <c r="O2967" s="12" t="s">
        <v>59</v>
      </c>
      <c r="P2967" s="6" t="s">
        <v>46</v>
      </c>
      <c r="R2967" s="7">
        <v>2</v>
      </c>
      <c r="S2967" s="7">
        <v>1</v>
      </c>
      <c r="AE2967" s="4">
        <f t="shared" si="185"/>
        <v>10</v>
      </c>
      <c r="AF2967" s="8">
        <f t="shared" si="186"/>
        <v>3</v>
      </c>
      <c r="AG2967" s="8">
        <v>46.97</v>
      </c>
      <c r="AH2967" s="4">
        <f t="shared" si="187"/>
        <v>7.4999999999999997E-2</v>
      </c>
      <c r="AI2967" s="4">
        <f t="shared" si="187"/>
        <v>1.17425</v>
      </c>
      <c r="AK2967" s="10">
        <f>Q2967*(0.0093*(2.5^3.07))+R2967*(0.0093*(7.5^3.07))+S2967*(0.0093*(15^3.07))+T2967*(0.0126*(25^3.0673))</f>
        <v>46.974234110042651</v>
      </c>
    </row>
    <row r="2968" spans="1:37" ht="12.75" customHeight="1">
      <c r="A2968" s="12">
        <v>227</v>
      </c>
      <c r="B2968" s="12">
        <v>13</v>
      </c>
      <c r="C2968" s="12">
        <v>1</v>
      </c>
      <c r="D2968" s="5">
        <v>39518</v>
      </c>
      <c r="E2968" s="6" t="s">
        <v>37</v>
      </c>
      <c r="F2968" s="12" t="s">
        <v>126</v>
      </c>
      <c r="G2968" s="12" t="s">
        <v>126</v>
      </c>
      <c r="H2968" s="12" t="s">
        <v>39</v>
      </c>
      <c r="I2968" s="12" t="s">
        <v>57</v>
      </c>
      <c r="J2968" s="12" t="s">
        <v>41</v>
      </c>
      <c r="K2968" s="12">
        <v>23</v>
      </c>
      <c r="L2968" s="4" t="str">
        <f t="shared" si="184"/>
        <v>20-25</v>
      </c>
      <c r="M2968" s="12" t="s">
        <v>94</v>
      </c>
      <c r="N2968" s="12">
        <v>3</v>
      </c>
      <c r="O2968" s="12" t="s">
        <v>68</v>
      </c>
      <c r="P2968" s="6" t="s">
        <v>46</v>
      </c>
      <c r="T2968" s="7">
        <v>6</v>
      </c>
      <c r="AE2968" s="4">
        <f t="shared" si="185"/>
        <v>25</v>
      </c>
      <c r="AF2968" s="8">
        <f t="shared" si="186"/>
        <v>6</v>
      </c>
      <c r="AG2968" s="8">
        <v>945.89</v>
      </c>
      <c r="AH2968" s="4">
        <f t="shared" si="187"/>
        <v>0.15</v>
      </c>
      <c r="AI2968" s="4">
        <f t="shared" si="187"/>
        <v>23.64725</v>
      </c>
      <c r="AK2968" s="10">
        <f>Q2968*(0.0208*((2.5/1.21)^3))+R2968*(0.0208*((7.5/1.21)^3))+S2968*(0.0208*((15/1.21)^3))+T2968*(0.0079*(25^3.076))+U2968*(0.0079*(35^3.076))</f>
        <v>945.89255749355857</v>
      </c>
    </row>
    <row r="2969" spans="1:37" ht="12.75" customHeight="1">
      <c r="A2969" s="12">
        <v>227</v>
      </c>
      <c r="B2969" s="12">
        <v>13</v>
      </c>
      <c r="C2969" s="12">
        <v>1</v>
      </c>
      <c r="D2969" s="5">
        <v>39518</v>
      </c>
      <c r="E2969" s="6" t="s">
        <v>37</v>
      </c>
      <c r="F2969" s="12" t="s">
        <v>126</v>
      </c>
      <c r="G2969" s="12" t="s">
        <v>126</v>
      </c>
      <c r="H2969" s="12" t="s">
        <v>39</v>
      </c>
      <c r="I2969" s="12" t="s">
        <v>57</v>
      </c>
      <c r="J2969" s="12" t="s">
        <v>41</v>
      </c>
      <c r="K2969" s="12">
        <v>23</v>
      </c>
      <c r="L2969" s="4" t="str">
        <f t="shared" si="184"/>
        <v>20-25</v>
      </c>
      <c r="M2969" s="12" t="s">
        <v>94</v>
      </c>
      <c r="N2969" s="12">
        <v>4</v>
      </c>
      <c r="O2969" s="12" t="s">
        <v>49</v>
      </c>
      <c r="P2969" s="6" t="s">
        <v>46</v>
      </c>
      <c r="R2969" s="7">
        <v>5</v>
      </c>
      <c r="S2969" s="7">
        <v>3</v>
      </c>
      <c r="AE2969" s="4">
        <f t="shared" si="185"/>
        <v>10.3</v>
      </c>
      <c r="AF2969" s="8">
        <f t="shared" si="186"/>
        <v>8</v>
      </c>
      <c r="AG2969" s="8">
        <v>183.52</v>
      </c>
      <c r="AH2969" s="4">
        <f t="shared" si="187"/>
        <v>0.2</v>
      </c>
      <c r="AI2969" s="4">
        <f t="shared" si="187"/>
        <v>4.5880000000000001</v>
      </c>
      <c r="AK2969" s="10">
        <f>Q2969*(0.007*(2.5^3.39))+R2969*(0.0126*(7.5^3.0673))+S2969*(0.0126*(15^3.0673))+T2969*(0.0126*(25^3.0673))+U2969*(0.0126*(35^3.0673))</f>
        <v>183.51730750275789</v>
      </c>
    </row>
    <row r="2970" spans="1:37" ht="12.75" customHeight="1">
      <c r="A2970" s="12">
        <v>227</v>
      </c>
      <c r="B2970" s="12">
        <v>13</v>
      </c>
      <c r="C2970" s="12">
        <v>1</v>
      </c>
      <c r="D2970" s="5">
        <v>39518</v>
      </c>
      <c r="E2970" s="6" t="s">
        <v>37</v>
      </c>
      <c r="F2970" s="12" t="s">
        <v>126</v>
      </c>
      <c r="G2970" s="12" t="s">
        <v>126</v>
      </c>
      <c r="H2970" s="12" t="s">
        <v>39</v>
      </c>
      <c r="I2970" s="12" t="s">
        <v>57</v>
      </c>
      <c r="J2970" s="12" t="s">
        <v>41</v>
      </c>
      <c r="K2970" s="12">
        <v>23</v>
      </c>
      <c r="L2970" s="4" t="str">
        <f t="shared" si="184"/>
        <v>20-25</v>
      </c>
      <c r="M2970" s="12" t="s">
        <v>94</v>
      </c>
      <c r="N2970" s="12">
        <v>5</v>
      </c>
      <c r="O2970" s="12" t="s">
        <v>53</v>
      </c>
      <c r="P2970" s="12" t="s">
        <v>54</v>
      </c>
      <c r="Q2970" s="7">
        <v>1</v>
      </c>
      <c r="S2970" s="7">
        <v>1</v>
      </c>
      <c r="AE2970" s="4">
        <f t="shared" si="185"/>
        <v>8.8000000000000007</v>
      </c>
      <c r="AF2970" s="8">
        <f t="shared" si="186"/>
        <v>2</v>
      </c>
      <c r="AG2970" s="8">
        <v>56.42</v>
      </c>
      <c r="AH2970" s="4">
        <f t="shared" si="187"/>
        <v>0.05</v>
      </c>
      <c r="AI2970" s="4">
        <f t="shared" si="187"/>
        <v>1.4105000000000001</v>
      </c>
      <c r="AK2970" s="10">
        <f>Q2970*(0.026*(2.5^2.87))+R2970*(0.026*(7.5^2.87))+S2970*(0.0236*((15/1.1)^2.975))+T2970*(0.0236*((25/1.1)^2.975))+U2970*(0.0236*((35/1.1)^2.975))</f>
        <v>56.418972925419851</v>
      </c>
    </row>
    <row r="2971" spans="1:37" ht="12.75" customHeight="1">
      <c r="A2971" s="12">
        <v>227</v>
      </c>
      <c r="B2971" s="12">
        <v>13</v>
      </c>
      <c r="C2971" s="12">
        <v>1</v>
      </c>
      <c r="D2971" s="5">
        <v>39518</v>
      </c>
      <c r="E2971" s="6" t="s">
        <v>37</v>
      </c>
      <c r="F2971" s="12" t="s">
        <v>126</v>
      </c>
      <c r="G2971" s="12" t="s">
        <v>126</v>
      </c>
      <c r="H2971" s="12" t="s">
        <v>39</v>
      </c>
      <c r="I2971" s="12" t="s">
        <v>57</v>
      </c>
      <c r="J2971" s="12" t="s">
        <v>41</v>
      </c>
      <c r="K2971" s="12">
        <v>23</v>
      </c>
      <c r="L2971" s="4" t="str">
        <f t="shared" si="184"/>
        <v>20-25</v>
      </c>
      <c r="M2971" s="12" t="s">
        <v>94</v>
      </c>
      <c r="N2971" s="12">
        <v>6</v>
      </c>
      <c r="O2971" s="4" t="s">
        <v>82</v>
      </c>
      <c r="P2971" s="6" t="s">
        <v>46</v>
      </c>
      <c r="S2971" s="15">
        <v>2</v>
      </c>
      <c r="T2971" s="7">
        <v>11</v>
      </c>
      <c r="U2971" s="7">
        <v>2</v>
      </c>
      <c r="AE2971" s="4">
        <f t="shared" si="185"/>
        <v>25</v>
      </c>
      <c r="AF2971" s="8">
        <f t="shared" si="186"/>
        <v>15</v>
      </c>
      <c r="AG2971" s="8">
        <v>4163.01</v>
      </c>
      <c r="AH2971" s="4">
        <f t="shared" si="187"/>
        <v>0.375</v>
      </c>
      <c r="AI2971" s="4">
        <f t="shared" si="187"/>
        <v>104.07525000000001</v>
      </c>
      <c r="AK2971" s="10">
        <f>Q2971*(0.0121*((2.5/1.09)^3.161))+R2971*(0.0121*((7.5/1.09)^3.161))+S2971*(0.0335*(15^2.772))+T2971*(0.0335*(25^2.772))+U2971*(0.0335*(35^2.772))</f>
        <v>4163.0052047003201</v>
      </c>
    </row>
    <row r="2972" spans="1:37" ht="12.75" customHeight="1">
      <c r="A2972" s="12">
        <v>227</v>
      </c>
      <c r="B2972" s="12">
        <v>13</v>
      </c>
      <c r="C2972" s="12">
        <v>1</v>
      </c>
      <c r="D2972" s="5">
        <v>39518</v>
      </c>
      <c r="E2972" s="6" t="s">
        <v>37</v>
      </c>
      <c r="F2972" s="12" t="s">
        <v>126</v>
      </c>
      <c r="G2972" s="12" t="s">
        <v>126</v>
      </c>
      <c r="H2972" s="12" t="s">
        <v>39</v>
      </c>
      <c r="I2972" s="12" t="s">
        <v>57</v>
      </c>
      <c r="J2972" s="12" t="s">
        <v>41</v>
      </c>
      <c r="K2972" s="12">
        <v>23</v>
      </c>
      <c r="L2972" s="4" t="str">
        <f t="shared" si="184"/>
        <v>20-25</v>
      </c>
      <c r="M2972" s="12" t="s">
        <v>94</v>
      </c>
      <c r="N2972" s="12">
        <v>7</v>
      </c>
      <c r="O2972" s="12" t="s">
        <v>122</v>
      </c>
      <c r="P2972" s="6" t="s">
        <v>46</v>
      </c>
      <c r="S2972" s="15">
        <v>3</v>
      </c>
      <c r="AE2972" s="4">
        <f t="shared" si="185"/>
        <v>15</v>
      </c>
      <c r="AF2972" s="8">
        <f t="shared" si="186"/>
        <v>3</v>
      </c>
      <c r="AG2972" s="8">
        <v>152.22</v>
      </c>
      <c r="AH2972" s="4">
        <f t="shared" si="187"/>
        <v>7.4999999999999997E-2</v>
      </c>
      <c r="AI2972" s="4">
        <f t="shared" si="187"/>
        <v>3.8054999999999999</v>
      </c>
      <c r="AK2972" s="10">
        <f>Q2972*(0.0087*(2.5^3.202))+R2972*(0.0087*(7.5^3.202))+S2972*(0.0087*(15^3.202))+T2972*(0.0087*(25^3.202))</f>
        <v>152.22455699258006</v>
      </c>
    </row>
    <row r="2973" spans="1:37" ht="12.75" customHeight="1">
      <c r="A2973" s="12">
        <v>227</v>
      </c>
      <c r="B2973" s="12">
        <v>13</v>
      </c>
      <c r="C2973" s="12">
        <v>1</v>
      </c>
      <c r="D2973" s="5">
        <v>39518</v>
      </c>
      <c r="E2973" s="6" t="s">
        <v>37</v>
      </c>
      <c r="F2973" s="12" t="s">
        <v>126</v>
      </c>
      <c r="G2973" s="12" t="s">
        <v>126</v>
      </c>
      <c r="H2973" s="12" t="s">
        <v>39</v>
      </c>
      <c r="I2973" s="12" t="s">
        <v>57</v>
      </c>
      <c r="J2973" s="12" t="s">
        <v>41</v>
      </c>
      <c r="K2973" s="12">
        <v>23</v>
      </c>
      <c r="L2973" s="4" t="str">
        <f t="shared" si="184"/>
        <v>20-25</v>
      </c>
      <c r="M2973" s="12" t="s">
        <v>94</v>
      </c>
      <c r="N2973" s="12">
        <v>8</v>
      </c>
      <c r="O2973" s="12" t="s">
        <v>154</v>
      </c>
      <c r="P2973" s="6" t="s">
        <v>63</v>
      </c>
      <c r="U2973" s="7">
        <v>2</v>
      </c>
      <c r="AE2973" s="4">
        <f t="shared" si="185"/>
        <v>35</v>
      </c>
      <c r="AF2973" s="8">
        <f t="shared" si="186"/>
        <v>2</v>
      </c>
      <c r="AG2973" s="8">
        <v>1353.76</v>
      </c>
      <c r="AH2973" s="4">
        <f t="shared" si="187"/>
        <v>0.05</v>
      </c>
      <c r="AI2973" s="4">
        <f t="shared" si="187"/>
        <v>33.844000000000001</v>
      </c>
      <c r="AK2973" s="10">
        <f>U2973*(0.0159*(35^2.998))</f>
        <v>1353.7644863316111</v>
      </c>
    </row>
    <row r="2974" spans="1:37" ht="12.75" customHeight="1">
      <c r="A2974" s="12">
        <v>227</v>
      </c>
      <c r="B2974" s="12">
        <v>13</v>
      </c>
      <c r="C2974" s="12">
        <v>1</v>
      </c>
      <c r="D2974" s="5">
        <v>39518</v>
      </c>
      <c r="E2974" s="6" t="s">
        <v>37</v>
      </c>
      <c r="F2974" s="12" t="s">
        <v>126</v>
      </c>
      <c r="G2974" s="12" t="s">
        <v>126</v>
      </c>
      <c r="H2974" s="12" t="s">
        <v>39</v>
      </c>
      <c r="I2974" s="12" t="s">
        <v>57</v>
      </c>
      <c r="J2974" s="12" t="s">
        <v>41</v>
      </c>
      <c r="K2974" s="12">
        <v>23</v>
      </c>
      <c r="L2974" s="4" t="str">
        <f t="shared" si="184"/>
        <v>20-25</v>
      </c>
      <c r="M2974" s="12" t="s">
        <v>94</v>
      </c>
      <c r="N2974" s="12">
        <v>9</v>
      </c>
      <c r="O2974" s="12" t="s">
        <v>134</v>
      </c>
      <c r="P2974" s="12" t="s">
        <v>56</v>
      </c>
      <c r="S2974" s="15">
        <v>1</v>
      </c>
      <c r="AE2974" s="4">
        <f t="shared" si="185"/>
        <v>15</v>
      </c>
      <c r="AF2974" s="8">
        <f t="shared" si="186"/>
        <v>1</v>
      </c>
      <c r="AG2974" s="8">
        <v>70.59</v>
      </c>
      <c r="AH2974" s="4">
        <f t="shared" si="187"/>
        <v>2.5000000000000001E-2</v>
      </c>
      <c r="AI2974" s="4">
        <f t="shared" si="187"/>
        <v>1.76475</v>
      </c>
      <c r="AK2974" s="10">
        <f>R2974*(0.0683*(7.5^2.563))+S2974*(0.0683*(15^2.563))+T2974*(0.0683*(25^2.563))</f>
        <v>70.589905523267788</v>
      </c>
    </row>
    <row r="2975" spans="1:37" ht="12.75" customHeight="1">
      <c r="A2975" s="12">
        <v>227</v>
      </c>
      <c r="B2975" s="12">
        <v>13</v>
      </c>
      <c r="C2975" s="12">
        <v>1</v>
      </c>
      <c r="D2975" s="5">
        <v>39518</v>
      </c>
      <c r="E2975" s="6" t="s">
        <v>37</v>
      </c>
      <c r="F2975" s="12" t="s">
        <v>126</v>
      </c>
      <c r="G2975" s="12" t="s">
        <v>126</v>
      </c>
      <c r="H2975" s="12" t="s">
        <v>39</v>
      </c>
      <c r="I2975" s="12" t="s">
        <v>57</v>
      </c>
      <c r="J2975" s="12" t="s">
        <v>41</v>
      </c>
      <c r="K2975" s="12">
        <v>23</v>
      </c>
      <c r="L2975" s="4" t="str">
        <f t="shared" si="184"/>
        <v>20-25</v>
      </c>
      <c r="M2975" s="12" t="s">
        <v>94</v>
      </c>
      <c r="N2975" s="12">
        <v>10</v>
      </c>
      <c r="O2975" s="4" t="s">
        <v>52</v>
      </c>
      <c r="P2975" s="6" t="s">
        <v>46</v>
      </c>
      <c r="S2975" s="15">
        <v>1000</v>
      </c>
      <c r="T2975" s="7">
        <v>50</v>
      </c>
      <c r="AE2975" s="4">
        <f t="shared" si="185"/>
        <v>15.5</v>
      </c>
      <c r="AF2975" s="8">
        <f t="shared" si="186"/>
        <v>1050</v>
      </c>
      <c r="AG2975" s="8">
        <v>32649.5</v>
      </c>
      <c r="AH2975" s="4">
        <f t="shared" si="187"/>
        <v>26.25</v>
      </c>
      <c r="AI2975" s="4">
        <f t="shared" si="187"/>
        <v>816.23749999999995</v>
      </c>
      <c r="AJ2975" s="13"/>
      <c r="AK2975" s="10">
        <f>Q2975*(0.01*(((2.5-1.82)/1.15)^3.208))+R2975*(0.01*(((7.5-1.82)/1.15)^3.208))+S2975*(0.01*(((15-1.82)/1.15)^3.208))+T2975*(0.01*(((25-1.82)/1.15)^3.208))</f>
        <v>32649.501532842791</v>
      </c>
    </row>
    <row r="2976" spans="1:37" ht="12.75" customHeight="1">
      <c r="A2976" s="12">
        <v>227</v>
      </c>
      <c r="B2976" s="12">
        <v>13</v>
      </c>
      <c r="C2976" s="12">
        <v>1</v>
      </c>
      <c r="D2976" s="5">
        <v>39518</v>
      </c>
      <c r="E2976" s="6" t="s">
        <v>37</v>
      </c>
      <c r="F2976" s="12" t="s">
        <v>126</v>
      </c>
      <c r="G2976" s="12" t="s">
        <v>126</v>
      </c>
      <c r="H2976" s="12" t="s">
        <v>39</v>
      </c>
      <c r="I2976" s="12" t="s">
        <v>57</v>
      </c>
      <c r="J2976" s="12" t="s">
        <v>41</v>
      </c>
      <c r="K2976" s="12">
        <v>23</v>
      </c>
      <c r="L2976" s="4" t="str">
        <f t="shared" si="184"/>
        <v>20-25</v>
      </c>
      <c r="M2976" s="12" t="s">
        <v>94</v>
      </c>
      <c r="N2976" s="12">
        <v>11</v>
      </c>
      <c r="O2976" s="12" t="s">
        <v>83</v>
      </c>
      <c r="P2976" s="6" t="s">
        <v>84</v>
      </c>
      <c r="R2976" s="7">
        <v>2</v>
      </c>
      <c r="AE2976" s="4">
        <f t="shared" si="185"/>
        <v>7.5</v>
      </c>
      <c r="AF2976" s="8">
        <f t="shared" si="186"/>
        <v>2</v>
      </c>
      <c r="AG2976" s="8">
        <v>24.61</v>
      </c>
      <c r="AH2976" s="4">
        <f t="shared" si="187"/>
        <v>0.05</v>
      </c>
      <c r="AI2976" s="4">
        <f t="shared" si="187"/>
        <v>0.61524999999999996</v>
      </c>
      <c r="AK2976" s="10">
        <f>Q2976*(0.0349*(2.5^2.9109))+R2976*(0.0349*(7.5^2.9109))+S2976*(0.0349*(15^2.9109))</f>
        <v>24.60771307139456</v>
      </c>
    </row>
    <row r="2977" spans="1:37" s="9" customFormat="1" ht="12.75" customHeight="1">
      <c r="A2977" s="12">
        <v>227</v>
      </c>
      <c r="B2977" s="12">
        <v>13</v>
      </c>
      <c r="C2977" s="12">
        <v>1</v>
      </c>
      <c r="D2977" s="5">
        <v>39518</v>
      </c>
      <c r="E2977" s="6" t="s">
        <v>37</v>
      </c>
      <c r="F2977" s="12" t="s">
        <v>126</v>
      </c>
      <c r="G2977" s="12" t="s">
        <v>126</v>
      </c>
      <c r="H2977" s="12" t="s">
        <v>39</v>
      </c>
      <c r="I2977" s="12" t="s">
        <v>57</v>
      </c>
      <c r="J2977" s="12" t="s">
        <v>41</v>
      </c>
      <c r="K2977" s="12">
        <v>23</v>
      </c>
      <c r="L2977" s="4" t="str">
        <f t="shared" si="184"/>
        <v>20-25</v>
      </c>
      <c r="M2977" s="12" t="s">
        <v>94</v>
      </c>
      <c r="N2977" s="12">
        <v>12</v>
      </c>
      <c r="O2977" s="12" t="s">
        <v>58</v>
      </c>
      <c r="P2977" s="12" t="s">
        <v>46</v>
      </c>
      <c r="Q2977" s="7">
        <v>4</v>
      </c>
      <c r="R2977" s="7">
        <v>1</v>
      </c>
      <c r="S2977" s="7"/>
      <c r="T2977" s="7"/>
      <c r="U2977" s="7"/>
      <c r="V2977" s="7"/>
      <c r="W2977" s="7"/>
      <c r="X2977" s="7"/>
      <c r="Y2977" s="7"/>
      <c r="Z2977" s="7"/>
      <c r="AA2977" s="7"/>
      <c r="AB2977" s="7"/>
      <c r="AC2977" s="7"/>
      <c r="AD2977" s="7"/>
      <c r="AE2977" s="4">
        <f t="shared" si="185"/>
        <v>3.5</v>
      </c>
      <c r="AF2977" s="8">
        <f t="shared" si="186"/>
        <v>5</v>
      </c>
      <c r="AG2977" s="8">
        <v>6.1</v>
      </c>
      <c r="AH2977" s="4">
        <f t="shared" si="187"/>
        <v>0.125</v>
      </c>
      <c r="AI2977" s="4">
        <f t="shared" si="187"/>
        <v>0.1525</v>
      </c>
      <c r="AJ2977" s="4"/>
      <c r="AK2977" s="10">
        <f>Q2977*(0.0145*((2.5/1.08175)^3.053))+R2977*(0.0145*((7.5/1.08175)^3.053))+S2977*(0.0145*((15/1.08175)^3.053))+T2977*(0.0145*((25/1.08175)^3.053))+U2977*(0.0145*((35/1.08175)^3.053))+V2977*(0.0145*((45/1.08175)^3.053))+W2977*(0.0145*((55/1.08175)^3.053))</f>
        <v>6.1031942146867664</v>
      </c>
    </row>
    <row r="2978" spans="1:37" s="9" customFormat="1" ht="12.75" customHeight="1">
      <c r="A2978" s="12">
        <v>227</v>
      </c>
      <c r="B2978" s="12">
        <v>13</v>
      </c>
      <c r="C2978" s="12">
        <v>1</v>
      </c>
      <c r="D2978" s="5">
        <v>39518</v>
      </c>
      <c r="E2978" s="6" t="s">
        <v>37</v>
      </c>
      <c r="F2978" s="12" t="s">
        <v>126</v>
      </c>
      <c r="G2978" s="12" t="s">
        <v>126</v>
      </c>
      <c r="H2978" s="12" t="s">
        <v>39</v>
      </c>
      <c r="I2978" s="12" t="s">
        <v>57</v>
      </c>
      <c r="J2978" s="12" t="s">
        <v>41</v>
      </c>
      <c r="K2978" s="12">
        <v>23</v>
      </c>
      <c r="L2978" s="4" t="str">
        <f t="shared" si="184"/>
        <v>20-25</v>
      </c>
      <c r="M2978" s="12" t="s">
        <v>94</v>
      </c>
      <c r="N2978" s="12">
        <v>13</v>
      </c>
      <c r="O2978" s="12" t="s">
        <v>129</v>
      </c>
      <c r="P2978" s="6" t="s">
        <v>63</v>
      </c>
      <c r="Q2978" s="7"/>
      <c r="R2978" s="7"/>
      <c r="S2978" s="15">
        <v>32</v>
      </c>
      <c r="T2978" s="7">
        <v>5</v>
      </c>
      <c r="U2978" s="7"/>
      <c r="V2978" s="7"/>
      <c r="W2978" s="7"/>
      <c r="X2978" s="7"/>
      <c r="Y2978" s="7"/>
      <c r="Z2978" s="7"/>
      <c r="AA2978" s="7"/>
      <c r="AB2978" s="7"/>
      <c r="AC2978" s="7"/>
      <c r="AD2978" s="7"/>
      <c r="AE2978" s="4">
        <f t="shared" si="185"/>
        <v>16.399999999999999</v>
      </c>
      <c r="AF2978" s="8">
        <f t="shared" si="186"/>
        <v>37</v>
      </c>
      <c r="AG2978" s="8">
        <v>1994.71</v>
      </c>
      <c r="AH2978" s="4">
        <f t="shared" si="187"/>
        <v>0.92500000000000004</v>
      </c>
      <c r="AI2978" s="4">
        <f t="shared" si="187"/>
        <v>49.867750000000001</v>
      </c>
      <c r="AJ2978" s="4"/>
      <c r="AK2978" s="10">
        <f>S2978*(0.0105*(15^3.007))+T2978*(0.0105*(25^3.007))</f>
        <v>1994.7072401181401</v>
      </c>
    </row>
    <row r="2979" spans="1:37" ht="12.75" customHeight="1">
      <c r="A2979" s="12">
        <v>227</v>
      </c>
      <c r="B2979" s="12">
        <v>13</v>
      </c>
      <c r="C2979" s="12">
        <v>1</v>
      </c>
      <c r="D2979" s="5">
        <v>39518</v>
      </c>
      <c r="E2979" s="6" t="s">
        <v>37</v>
      </c>
      <c r="F2979" s="12" t="s">
        <v>126</v>
      </c>
      <c r="G2979" s="12" t="s">
        <v>126</v>
      </c>
      <c r="H2979" s="12" t="s">
        <v>39</v>
      </c>
      <c r="I2979" s="12" t="s">
        <v>57</v>
      </c>
      <c r="J2979" s="12" t="s">
        <v>41</v>
      </c>
      <c r="K2979" s="12">
        <v>23</v>
      </c>
      <c r="L2979" s="4" t="str">
        <f t="shared" si="184"/>
        <v>20-25</v>
      </c>
      <c r="M2979" s="12" t="s">
        <v>94</v>
      </c>
      <c r="N2979" s="12">
        <v>14</v>
      </c>
      <c r="O2979" s="12" t="s">
        <v>106</v>
      </c>
      <c r="P2979" s="6" t="s">
        <v>81</v>
      </c>
      <c r="T2979" s="7">
        <v>14</v>
      </c>
      <c r="AE2979" s="4">
        <f t="shared" si="185"/>
        <v>25</v>
      </c>
      <c r="AF2979" s="8">
        <f t="shared" si="186"/>
        <v>14</v>
      </c>
      <c r="AG2979" s="8">
        <v>5614.28</v>
      </c>
      <c r="AH2979" s="4">
        <f t="shared" si="187"/>
        <v>0.35</v>
      </c>
      <c r="AI2979" s="4">
        <f t="shared" si="187"/>
        <v>140.357</v>
      </c>
      <c r="AK2979" s="10">
        <f>R2979*(0.111*((7.5*0.813)^2.72))+S2979*(0.111*((15*0.813)^2.72))+T2979*(0.111*((25*0.813)^2.72))+U2979*(0.111*((35*0.813)^2.72))</f>
        <v>5614.2806946873461</v>
      </c>
    </row>
    <row r="2980" spans="1:37" ht="12.75" customHeight="1">
      <c r="A2980" s="12">
        <v>227</v>
      </c>
      <c r="B2980" s="12">
        <v>13</v>
      </c>
      <c r="C2980" s="12">
        <v>1</v>
      </c>
      <c r="D2980" s="5">
        <v>39518</v>
      </c>
      <c r="E2980" s="6" t="s">
        <v>37</v>
      </c>
      <c r="F2980" s="12" t="s">
        <v>126</v>
      </c>
      <c r="G2980" s="12" t="s">
        <v>126</v>
      </c>
      <c r="H2980" s="12" t="s">
        <v>39</v>
      </c>
      <c r="I2980" s="12" t="s">
        <v>57</v>
      </c>
      <c r="J2980" s="12" t="s">
        <v>41</v>
      </c>
      <c r="K2980" s="12">
        <v>23</v>
      </c>
      <c r="L2980" s="4" t="str">
        <f t="shared" si="184"/>
        <v>20-25</v>
      </c>
      <c r="M2980" s="12" t="s">
        <v>94</v>
      </c>
      <c r="N2980" s="12">
        <v>15</v>
      </c>
      <c r="O2980" s="11" t="s">
        <v>130</v>
      </c>
      <c r="P2980" s="6" t="s">
        <v>81</v>
      </c>
      <c r="R2980" s="7">
        <v>50</v>
      </c>
      <c r="AE2980" s="4">
        <f t="shared" si="185"/>
        <v>7.5</v>
      </c>
      <c r="AF2980" s="8">
        <f t="shared" si="186"/>
        <v>50</v>
      </c>
      <c r="AG2980" s="8">
        <v>430.62</v>
      </c>
      <c r="AH2980" s="4">
        <f t="shared" si="187"/>
        <v>1.25</v>
      </c>
      <c r="AI2980" s="4">
        <f t="shared" si="187"/>
        <v>10.765499999999999</v>
      </c>
      <c r="AK2980" s="10">
        <f>Q2980*(0.0439*(2.5^2.62))+R2980*(0.0439*(7.5^2.62))</f>
        <v>430.62083095867013</v>
      </c>
    </row>
    <row r="2981" spans="1:37" ht="12.75" customHeight="1">
      <c r="A2981" s="12">
        <v>227</v>
      </c>
      <c r="B2981" s="12">
        <v>13</v>
      </c>
      <c r="C2981" s="12">
        <v>1</v>
      </c>
      <c r="D2981" s="5">
        <v>39518</v>
      </c>
      <c r="E2981" s="6" t="s">
        <v>37</v>
      </c>
      <c r="F2981" s="12" t="s">
        <v>126</v>
      </c>
      <c r="G2981" s="12" t="s">
        <v>126</v>
      </c>
      <c r="H2981" s="12" t="s">
        <v>39</v>
      </c>
      <c r="I2981" s="12" t="s">
        <v>57</v>
      </c>
      <c r="J2981" s="12" t="s">
        <v>41</v>
      </c>
      <c r="K2981" s="12">
        <v>23</v>
      </c>
      <c r="L2981" s="4" t="str">
        <f t="shared" si="184"/>
        <v>20-25</v>
      </c>
      <c r="M2981" s="12" t="s">
        <v>94</v>
      </c>
      <c r="N2981" s="12">
        <v>16</v>
      </c>
      <c r="O2981" s="4" t="s">
        <v>60</v>
      </c>
      <c r="P2981" s="12" t="s">
        <v>48</v>
      </c>
      <c r="R2981" s="15">
        <v>2</v>
      </c>
      <c r="AE2981" s="4">
        <f t="shared" si="185"/>
        <v>7.5</v>
      </c>
      <c r="AF2981" s="8">
        <f t="shared" si="186"/>
        <v>2</v>
      </c>
      <c r="AG2981" s="8">
        <v>14.07</v>
      </c>
      <c r="AH2981" s="4">
        <f t="shared" si="187"/>
        <v>0.05</v>
      </c>
      <c r="AI2981" s="4">
        <f t="shared" si="187"/>
        <v>0.35175000000000001</v>
      </c>
      <c r="AK2981" s="10">
        <f>Q2981*(0.0197*(2.5^2.9174))+R2981*(0.0197*(7.5^2.9174))+S2981*(0.0197*(15^2.9174))</f>
        <v>14.073429816211023</v>
      </c>
    </row>
    <row r="2982" spans="1:37" ht="12.75" customHeight="1">
      <c r="A2982" s="12">
        <v>227</v>
      </c>
      <c r="B2982" s="12">
        <v>13</v>
      </c>
      <c r="C2982" s="12">
        <v>1</v>
      </c>
      <c r="D2982" s="5">
        <v>39518</v>
      </c>
      <c r="E2982" s="6" t="s">
        <v>37</v>
      </c>
      <c r="F2982" s="12" t="s">
        <v>126</v>
      </c>
      <c r="G2982" s="12" t="s">
        <v>126</v>
      </c>
      <c r="H2982" s="12" t="s">
        <v>39</v>
      </c>
      <c r="I2982" s="12" t="s">
        <v>57</v>
      </c>
      <c r="J2982" s="12" t="s">
        <v>41</v>
      </c>
      <c r="K2982" s="12">
        <v>23</v>
      </c>
      <c r="L2982" s="4" t="str">
        <f t="shared" si="184"/>
        <v>20-25</v>
      </c>
      <c r="M2982" s="12" t="s">
        <v>94</v>
      </c>
      <c r="N2982" s="12">
        <v>17</v>
      </c>
      <c r="O2982" s="12" t="s">
        <v>121</v>
      </c>
      <c r="P2982" s="6" t="s">
        <v>56</v>
      </c>
      <c r="R2982" s="15"/>
      <c r="U2982" s="7">
        <v>1</v>
      </c>
      <c r="AE2982" s="4">
        <f t="shared" si="185"/>
        <v>35</v>
      </c>
      <c r="AF2982" s="8">
        <f t="shared" si="186"/>
        <v>1</v>
      </c>
      <c r="AG2982" s="8">
        <v>1362.24</v>
      </c>
      <c r="AH2982" s="4">
        <f t="shared" si="187"/>
        <v>2.5000000000000001E-2</v>
      </c>
      <c r="AI2982" s="4">
        <f t="shared" si="187"/>
        <v>34.055999999999997</v>
      </c>
      <c r="AK2982" s="10">
        <f>S2982*(0.0203*(15^3.126))+T2982*(0.0203*(25^3.126))+U2982*(0.0203*(35^3.126))</f>
        <v>1362.2372273563635</v>
      </c>
    </row>
    <row r="2983" spans="1:37" ht="12.75" customHeight="1">
      <c r="A2983" s="12">
        <v>227</v>
      </c>
      <c r="B2983" s="12">
        <v>13</v>
      </c>
      <c r="C2983" s="12">
        <v>1</v>
      </c>
      <c r="D2983" s="5">
        <v>39518</v>
      </c>
      <c r="E2983" s="6" t="s">
        <v>37</v>
      </c>
      <c r="F2983" s="12" t="s">
        <v>126</v>
      </c>
      <c r="G2983" s="12" t="s">
        <v>126</v>
      </c>
      <c r="H2983" s="12" t="s">
        <v>39</v>
      </c>
      <c r="I2983" s="12" t="s">
        <v>57</v>
      </c>
      <c r="J2983" s="12" t="s">
        <v>41</v>
      </c>
      <c r="K2983" s="12">
        <v>23</v>
      </c>
      <c r="L2983" s="4" t="str">
        <f t="shared" si="184"/>
        <v>20-25</v>
      </c>
      <c r="M2983" s="12" t="s">
        <v>94</v>
      </c>
      <c r="N2983" s="12">
        <v>18</v>
      </c>
      <c r="O2983" s="12" t="s">
        <v>51</v>
      </c>
      <c r="P2983" s="6" t="s">
        <v>48</v>
      </c>
      <c r="S2983" s="7">
        <v>1</v>
      </c>
      <c r="AE2983" s="4">
        <f t="shared" si="185"/>
        <v>15</v>
      </c>
      <c r="AF2983" s="8">
        <f t="shared" si="186"/>
        <v>1</v>
      </c>
      <c r="AG2983" s="8">
        <v>86.76</v>
      </c>
      <c r="AH2983" s="4">
        <f t="shared" si="187"/>
        <v>2.5000000000000001E-2</v>
      </c>
      <c r="AI2983" s="4">
        <f t="shared" si="187"/>
        <v>2.169</v>
      </c>
      <c r="AK2983" s="10">
        <f>Q2983*(0.0337*(2.5^2.9))+R2983*(0.0337*(7.5^2.9))+S2983*(0.0337*(15^2.9))+T2983*(0.0337*(25^2.9))+U2983*(0.0337*(35^2.9))</f>
        <v>86.755007592707059</v>
      </c>
    </row>
    <row r="2984" spans="1:37" ht="12.75" customHeight="1">
      <c r="A2984" s="12">
        <v>227</v>
      </c>
      <c r="B2984" s="12">
        <v>13</v>
      </c>
      <c r="C2984" s="12">
        <v>1</v>
      </c>
      <c r="D2984" s="5">
        <v>39518</v>
      </c>
      <c r="E2984" s="6" t="s">
        <v>37</v>
      </c>
      <c r="F2984" s="12" t="s">
        <v>126</v>
      </c>
      <c r="G2984" s="12" t="s">
        <v>126</v>
      </c>
      <c r="H2984" s="12" t="s">
        <v>39</v>
      </c>
      <c r="I2984" s="12" t="s">
        <v>57</v>
      </c>
      <c r="J2984" s="12" t="s">
        <v>41</v>
      </c>
      <c r="K2984" s="12">
        <v>23</v>
      </c>
      <c r="L2984" s="4" t="str">
        <f t="shared" si="184"/>
        <v>20-25</v>
      </c>
      <c r="M2984" s="12" t="s">
        <v>94</v>
      </c>
      <c r="N2984" s="12">
        <v>19</v>
      </c>
      <c r="O2984" s="12" t="s">
        <v>85</v>
      </c>
      <c r="P2984" s="6" t="s">
        <v>46</v>
      </c>
      <c r="Q2984" s="7">
        <v>5</v>
      </c>
      <c r="AE2984" s="4">
        <f t="shared" si="185"/>
        <v>2.5</v>
      </c>
      <c r="AF2984" s="8">
        <f t="shared" si="186"/>
        <v>5</v>
      </c>
      <c r="AG2984" s="8">
        <v>0.71</v>
      </c>
      <c r="AH2984" s="4">
        <f t="shared" si="187"/>
        <v>0.125</v>
      </c>
      <c r="AI2984" s="4">
        <f t="shared" si="187"/>
        <v>1.7749999999999998E-2</v>
      </c>
      <c r="AK2984" s="10">
        <f>Q2984*(0.0091*(2.5^3))+R2984*(0.0091*(7.5^3))</f>
        <v>0.7109375</v>
      </c>
    </row>
    <row r="2985" spans="1:37" ht="12.75" customHeight="1">
      <c r="A2985" s="12">
        <v>227</v>
      </c>
      <c r="B2985" s="12">
        <v>13</v>
      </c>
      <c r="C2985" s="12">
        <v>1</v>
      </c>
      <c r="D2985" s="5">
        <v>39518</v>
      </c>
      <c r="E2985" s="6" t="s">
        <v>37</v>
      </c>
      <c r="F2985" s="12" t="s">
        <v>126</v>
      </c>
      <c r="G2985" s="12" t="s">
        <v>126</v>
      </c>
      <c r="H2985" s="12" t="s">
        <v>39</v>
      </c>
      <c r="I2985" s="12" t="s">
        <v>57</v>
      </c>
      <c r="J2985" s="12" t="s">
        <v>41</v>
      </c>
      <c r="K2985" s="12">
        <v>23</v>
      </c>
      <c r="L2985" s="4" t="str">
        <f t="shared" si="184"/>
        <v>20-25</v>
      </c>
      <c r="M2985" s="12" t="s">
        <v>94</v>
      </c>
      <c r="N2985" s="12">
        <v>20</v>
      </c>
      <c r="O2985" s="12" t="s">
        <v>55</v>
      </c>
      <c r="P2985" s="6" t="s">
        <v>56</v>
      </c>
      <c r="Q2985" s="7">
        <v>1</v>
      </c>
      <c r="AE2985" s="4">
        <f t="shared" si="185"/>
        <v>2.5</v>
      </c>
      <c r="AF2985" s="8">
        <f t="shared" si="186"/>
        <v>1</v>
      </c>
      <c r="AG2985" s="8">
        <v>0.17</v>
      </c>
      <c r="AH2985" s="4">
        <f t="shared" si="187"/>
        <v>2.5000000000000001E-2</v>
      </c>
      <c r="AI2985" s="4">
        <f t="shared" si="187"/>
        <v>4.2500000000000003E-3</v>
      </c>
      <c r="AJ2985" s="13"/>
      <c r="AK2985" s="10">
        <f>Q2985*(0.0109*(2.5^3.0249))+R2985*(0.0109*(7.5^3.0249))</f>
        <v>0.17424295598865394</v>
      </c>
    </row>
    <row r="2986" spans="1:37" ht="12.75" customHeight="1">
      <c r="A2986" s="12">
        <v>227</v>
      </c>
      <c r="B2986" s="12">
        <v>13</v>
      </c>
      <c r="C2986" s="12">
        <v>1</v>
      </c>
      <c r="D2986" s="5">
        <v>39518</v>
      </c>
      <c r="E2986" s="6" t="s">
        <v>37</v>
      </c>
      <c r="F2986" s="12" t="s">
        <v>126</v>
      </c>
      <c r="G2986" s="12" t="s">
        <v>126</v>
      </c>
      <c r="H2986" s="12" t="s">
        <v>39</v>
      </c>
      <c r="I2986" s="12" t="s">
        <v>57</v>
      </c>
      <c r="J2986" s="12" t="s">
        <v>41</v>
      </c>
      <c r="K2986" s="12">
        <v>23</v>
      </c>
      <c r="L2986" s="4" t="str">
        <f t="shared" si="184"/>
        <v>20-25</v>
      </c>
      <c r="M2986" s="12" t="s">
        <v>94</v>
      </c>
      <c r="N2986" s="12">
        <v>21</v>
      </c>
      <c r="O2986" s="12" t="s">
        <v>71</v>
      </c>
      <c r="P2986" s="6" t="s">
        <v>46</v>
      </c>
      <c r="Q2986" s="7">
        <v>1</v>
      </c>
      <c r="AE2986" s="4">
        <f t="shared" si="185"/>
        <v>2.5</v>
      </c>
      <c r="AF2986" s="8">
        <f t="shared" si="186"/>
        <v>1</v>
      </c>
      <c r="AG2986" s="8">
        <v>0.14000000000000001</v>
      </c>
      <c r="AH2986" s="4">
        <f t="shared" si="187"/>
        <v>2.5000000000000001E-2</v>
      </c>
      <c r="AI2986" s="4">
        <f t="shared" si="187"/>
        <v>3.5000000000000005E-3</v>
      </c>
      <c r="AK2986" s="10">
        <f>Q2986*(0.0089*(2.5^3))+R2986*(0.0089*(7.5^3))</f>
        <v>0.13906250000000001</v>
      </c>
    </row>
    <row r="2987" spans="1:37" ht="12.75" customHeight="1">
      <c r="A2987" s="12">
        <v>228</v>
      </c>
      <c r="B2987" s="12">
        <v>13</v>
      </c>
      <c r="C2987" s="12">
        <v>1</v>
      </c>
      <c r="D2987" s="5">
        <v>39518</v>
      </c>
      <c r="E2987" s="6" t="s">
        <v>37</v>
      </c>
      <c r="F2987" s="12" t="s">
        <v>126</v>
      </c>
      <c r="G2987" s="12" t="s">
        <v>126</v>
      </c>
      <c r="H2987" s="12" t="s">
        <v>39</v>
      </c>
      <c r="I2987" s="12" t="s">
        <v>57</v>
      </c>
      <c r="J2987" s="12" t="s">
        <v>41</v>
      </c>
      <c r="K2987" s="12">
        <v>21</v>
      </c>
      <c r="L2987" s="4" t="str">
        <f t="shared" si="184"/>
        <v>20-25</v>
      </c>
      <c r="M2987" s="12" t="s">
        <v>94</v>
      </c>
      <c r="N2987" s="12">
        <v>1</v>
      </c>
      <c r="O2987" s="12" t="s">
        <v>104</v>
      </c>
      <c r="P2987" s="6" t="s">
        <v>46</v>
      </c>
      <c r="W2987" s="7">
        <v>1</v>
      </c>
      <c r="AE2987" s="4">
        <f t="shared" si="185"/>
        <v>55</v>
      </c>
      <c r="AF2987" s="8">
        <f t="shared" si="186"/>
        <v>1</v>
      </c>
      <c r="AG2987" s="8">
        <v>3435.54</v>
      </c>
      <c r="AH2987" s="4">
        <f t="shared" si="187"/>
        <v>2.5000000000000001E-2</v>
      </c>
      <c r="AI2987" s="4">
        <f t="shared" si="187"/>
        <v>85.888499999999993</v>
      </c>
      <c r="AK2987" s="10">
        <f>U2987*(0.285*(35^2.345))+V2987*(0.285*(45^2.345))+W2987*(0.285*(55^2.345))</f>
        <v>3435.5428278473319</v>
      </c>
    </row>
    <row r="2988" spans="1:37" ht="12.75" customHeight="1">
      <c r="A2988" s="12">
        <v>228</v>
      </c>
      <c r="B2988" s="12">
        <v>13</v>
      </c>
      <c r="C2988" s="12">
        <v>1</v>
      </c>
      <c r="D2988" s="5">
        <v>39518</v>
      </c>
      <c r="E2988" s="6" t="s">
        <v>37</v>
      </c>
      <c r="F2988" s="12" t="s">
        <v>126</v>
      </c>
      <c r="G2988" s="12" t="s">
        <v>126</v>
      </c>
      <c r="H2988" s="12" t="s">
        <v>39</v>
      </c>
      <c r="I2988" s="12" t="s">
        <v>57</v>
      </c>
      <c r="J2988" s="12" t="s">
        <v>41</v>
      </c>
      <c r="K2988" s="12">
        <v>21</v>
      </c>
      <c r="L2988" s="4" t="str">
        <f t="shared" si="184"/>
        <v>20-25</v>
      </c>
      <c r="M2988" s="12" t="s">
        <v>94</v>
      </c>
      <c r="N2988" s="12">
        <v>2</v>
      </c>
      <c r="O2988" s="12" t="s">
        <v>106</v>
      </c>
      <c r="P2988" s="6" t="s">
        <v>81</v>
      </c>
      <c r="T2988" s="7">
        <v>4</v>
      </c>
      <c r="AE2988" s="4">
        <f t="shared" si="185"/>
        <v>25</v>
      </c>
      <c r="AF2988" s="8">
        <f t="shared" si="186"/>
        <v>4</v>
      </c>
      <c r="AG2988" s="8">
        <v>1604.08</v>
      </c>
      <c r="AH2988" s="4">
        <f t="shared" si="187"/>
        <v>0.1</v>
      </c>
      <c r="AI2988" s="4">
        <f t="shared" si="187"/>
        <v>40.101999999999997</v>
      </c>
      <c r="AK2988" s="10">
        <f>R2988*(0.111*((7.5*0.813)^2.72))+S2988*(0.111*((15*0.813)^2.72))+T2988*(0.111*((25*0.813)^2.72))+U2988*(0.111*((35*0.813)^2.72))</f>
        <v>1604.0801984820989</v>
      </c>
    </row>
    <row r="2989" spans="1:37" ht="12.75" customHeight="1">
      <c r="A2989" s="12">
        <v>228</v>
      </c>
      <c r="B2989" s="12">
        <v>13</v>
      </c>
      <c r="C2989" s="12">
        <v>1</v>
      </c>
      <c r="D2989" s="5">
        <v>39518</v>
      </c>
      <c r="E2989" s="6" t="s">
        <v>37</v>
      </c>
      <c r="F2989" s="12" t="s">
        <v>126</v>
      </c>
      <c r="G2989" s="12" t="s">
        <v>126</v>
      </c>
      <c r="H2989" s="12" t="s">
        <v>39</v>
      </c>
      <c r="I2989" s="12" t="s">
        <v>57</v>
      </c>
      <c r="J2989" s="12" t="s">
        <v>41</v>
      </c>
      <c r="K2989" s="12">
        <v>21</v>
      </c>
      <c r="L2989" s="4" t="str">
        <f t="shared" si="184"/>
        <v>20-25</v>
      </c>
      <c r="M2989" s="12" t="s">
        <v>94</v>
      </c>
      <c r="N2989" s="12">
        <v>3</v>
      </c>
      <c r="O2989" s="12" t="s">
        <v>58</v>
      </c>
      <c r="P2989" s="12" t="s">
        <v>46</v>
      </c>
      <c r="Q2989" s="15">
        <v>4</v>
      </c>
      <c r="S2989" s="7">
        <v>2</v>
      </c>
      <c r="U2989" s="7">
        <v>1</v>
      </c>
      <c r="AE2989" s="4">
        <f t="shared" si="185"/>
        <v>10.7</v>
      </c>
      <c r="AF2989" s="8">
        <f t="shared" si="186"/>
        <v>7</v>
      </c>
      <c r="AG2989" s="8">
        <v>680.13</v>
      </c>
      <c r="AH2989" s="4">
        <f t="shared" si="187"/>
        <v>0.17499999999999999</v>
      </c>
      <c r="AI2989" s="4">
        <f t="shared" si="187"/>
        <v>17.003250000000001</v>
      </c>
      <c r="AK2989" s="10">
        <f>Q2989*(0.0145*((2.5/1.08175)^3.053))+R2989*(0.0145*((7.5/1.08175)^3.053))+S2989*(0.0145*((15/1.08175)^3.053))+T2989*(0.0145*((25/1.08175)^3.053))+U2989*(0.0145*((35/1.08175)^3.053))+V2989*(0.0145*((45/1.08175)^3.053))+W2989*(0.0145*((55/1.08175)^3.053))</f>
        <v>680.12853188237</v>
      </c>
    </row>
    <row r="2990" spans="1:37" ht="12.75" customHeight="1">
      <c r="A2990" s="12">
        <v>228</v>
      </c>
      <c r="B2990" s="12">
        <v>13</v>
      </c>
      <c r="C2990" s="12">
        <v>1</v>
      </c>
      <c r="D2990" s="5">
        <v>39518</v>
      </c>
      <c r="E2990" s="6" t="s">
        <v>37</v>
      </c>
      <c r="F2990" s="12" t="s">
        <v>126</v>
      </c>
      <c r="G2990" s="12" t="s">
        <v>126</v>
      </c>
      <c r="H2990" s="12" t="s">
        <v>39</v>
      </c>
      <c r="I2990" s="12" t="s">
        <v>57</v>
      </c>
      <c r="J2990" s="12" t="s">
        <v>41</v>
      </c>
      <c r="K2990" s="12">
        <v>21</v>
      </c>
      <c r="L2990" s="4" t="str">
        <f t="shared" si="184"/>
        <v>20-25</v>
      </c>
      <c r="M2990" s="12" t="s">
        <v>94</v>
      </c>
      <c r="N2990" s="12">
        <v>4</v>
      </c>
      <c r="O2990" s="12" t="s">
        <v>68</v>
      </c>
      <c r="P2990" s="6" t="s">
        <v>46</v>
      </c>
      <c r="S2990" s="7">
        <v>3</v>
      </c>
      <c r="AE2990" s="4">
        <f t="shared" si="185"/>
        <v>15</v>
      </c>
      <c r="AF2990" s="8">
        <f t="shared" si="186"/>
        <v>3</v>
      </c>
      <c r="AG2990" s="8">
        <v>118.88</v>
      </c>
      <c r="AH2990" s="4">
        <f t="shared" si="187"/>
        <v>7.4999999999999997E-2</v>
      </c>
      <c r="AI2990" s="4">
        <f t="shared" si="187"/>
        <v>2.972</v>
      </c>
      <c r="AK2990" s="10">
        <f>Q2990*(0.0208*((2.5/1.21)^3))+R2990*(0.0208*((7.5/1.21)^3))+S2990*(0.0208*((15/1.21)^3))+T2990*(0.0079*(25^3.076))+U2990*(0.0079*(35^3.076))</f>
        <v>118.87820966932554</v>
      </c>
    </row>
    <row r="2991" spans="1:37" ht="12.75" customHeight="1">
      <c r="A2991" s="12">
        <v>228</v>
      </c>
      <c r="B2991" s="12">
        <v>13</v>
      </c>
      <c r="C2991" s="12">
        <v>1</v>
      </c>
      <c r="D2991" s="5">
        <v>39518</v>
      </c>
      <c r="E2991" s="6" t="s">
        <v>37</v>
      </c>
      <c r="F2991" s="12" t="s">
        <v>126</v>
      </c>
      <c r="G2991" s="12" t="s">
        <v>126</v>
      </c>
      <c r="H2991" s="12" t="s">
        <v>39</v>
      </c>
      <c r="I2991" s="12" t="s">
        <v>57</v>
      </c>
      <c r="J2991" s="12" t="s">
        <v>41</v>
      </c>
      <c r="K2991" s="12">
        <v>21</v>
      </c>
      <c r="L2991" s="4" t="str">
        <f t="shared" si="184"/>
        <v>20-25</v>
      </c>
      <c r="M2991" s="12" t="s">
        <v>94</v>
      </c>
      <c r="N2991" s="12">
        <v>5</v>
      </c>
      <c r="O2991" s="12" t="s">
        <v>129</v>
      </c>
      <c r="P2991" s="6" t="s">
        <v>63</v>
      </c>
      <c r="T2991" s="7">
        <v>2</v>
      </c>
      <c r="AE2991" s="4">
        <f t="shared" si="185"/>
        <v>25</v>
      </c>
      <c r="AF2991" s="8">
        <f t="shared" si="186"/>
        <v>2</v>
      </c>
      <c r="AG2991" s="8">
        <v>335.6</v>
      </c>
      <c r="AH2991" s="4">
        <f t="shared" si="187"/>
        <v>0.05</v>
      </c>
      <c r="AI2991" s="4">
        <f t="shared" si="187"/>
        <v>8.39</v>
      </c>
      <c r="AJ2991" s="9"/>
      <c r="AK2991" s="10">
        <f>S2991*(0.0105*(15^3.007))+T2991*(0.0105*(25^3.007))</f>
        <v>335.60227857296752</v>
      </c>
    </row>
    <row r="2992" spans="1:37" ht="12.75" customHeight="1">
      <c r="A2992" s="12">
        <v>228</v>
      </c>
      <c r="B2992" s="12">
        <v>13</v>
      </c>
      <c r="C2992" s="12">
        <v>1</v>
      </c>
      <c r="D2992" s="5">
        <v>39518</v>
      </c>
      <c r="E2992" s="6" t="s">
        <v>37</v>
      </c>
      <c r="F2992" s="12" t="s">
        <v>126</v>
      </c>
      <c r="G2992" s="12" t="s">
        <v>126</v>
      </c>
      <c r="H2992" s="12" t="s">
        <v>39</v>
      </c>
      <c r="I2992" s="12" t="s">
        <v>57</v>
      </c>
      <c r="J2992" s="12" t="s">
        <v>41</v>
      </c>
      <c r="K2992" s="12">
        <v>21</v>
      </c>
      <c r="L2992" s="4" t="str">
        <f t="shared" si="184"/>
        <v>20-25</v>
      </c>
      <c r="M2992" s="12" t="s">
        <v>94</v>
      </c>
      <c r="N2992" s="12">
        <v>6</v>
      </c>
      <c r="O2992" s="12" t="s">
        <v>154</v>
      </c>
      <c r="P2992" s="6" t="s">
        <v>63</v>
      </c>
      <c r="U2992" s="7">
        <v>2</v>
      </c>
      <c r="AE2992" s="4">
        <f t="shared" si="185"/>
        <v>35</v>
      </c>
      <c r="AF2992" s="8">
        <f t="shared" si="186"/>
        <v>2</v>
      </c>
      <c r="AG2992" s="8">
        <v>1353.76</v>
      </c>
      <c r="AH2992" s="4">
        <f t="shared" si="187"/>
        <v>0.05</v>
      </c>
      <c r="AI2992" s="4">
        <f t="shared" si="187"/>
        <v>33.844000000000001</v>
      </c>
      <c r="AK2992" s="10">
        <f>U2992*(0.0159*(35^2.998))</f>
        <v>1353.7644863316111</v>
      </c>
    </row>
    <row r="2993" spans="1:37" ht="12.75" customHeight="1">
      <c r="A2993" s="12">
        <v>228</v>
      </c>
      <c r="B2993" s="12">
        <v>13</v>
      </c>
      <c r="C2993" s="12">
        <v>1</v>
      </c>
      <c r="D2993" s="5">
        <v>39518</v>
      </c>
      <c r="E2993" s="6" t="s">
        <v>37</v>
      </c>
      <c r="F2993" s="12" t="s">
        <v>126</v>
      </c>
      <c r="G2993" s="12" t="s">
        <v>126</v>
      </c>
      <c r="H2993" s="12" t="s">
        <v>39</v>
      </c>
      <c r="I2993" s="12" t="s">
        <v>57</v>
      </c>
      <c r="J2993" s="12" t="s">
        <v>41</v>
      </c>
      <c r="K2993" s="12">
        <v>21</v>
      </c>
      <c r="L2993" s="4" t="str">
        <f t="shared" si="184"/>
        <v>20-25</v>
      </c>
      <c r="M2993" s="12" t="s">
        <v>94</v>
      </c>
      <c r="N2993" s="12">
        <v>7</v>
      </c>
      <c r="O2993" s="4" t="s">
        <v>82</v>
      </c>
      <c r="P2993" s="6" t="s">
        <v>46</v>
      </c>
      <c r="S2993" s="7">
        <v>9</v>
      </c>
      <c r="U2993" s="7">
        <v>4</v>
      </c>
      <c r="AE2993" s="4">
        <f t="shared" si="185"/>
        <v>21.2</v>
      </c>
      <c r="AF2993" s="8">
        <f t="shared" si="186"/>
        <v>13</v>
      </c>
      <c r="AG2993" s="8">
        <v>3103.04</v>
      </c>
      <c r="AH2993" s="4">
        <f t="shared" si="187"/>
        <v>0.32500000000000001</v>
      </c>
      <c r="AI2993" s="4">
        <f t="shared" si="187"/>
        <v>77.575999999999993</v>
      </c>
      <c r="AK2993" s="10">
        <f>Q2993*(0.0121*((2.5/1.09)^3.161))+R2993*(0.0121*((7.5/1.09)^3.161))+S2993*(0.0335*(15^2.772))+T2993*(0.0335*(25^2.772))+U2993*(0.0335*(35^2.772))</f>
        <v>3103.036032014712</v>
      </c>
    </row>
    <row r="2994" spans="1:37" ht="12.75" customHeight="1">
      <c r="A2994" s="12">
        <v>228</v>
      </c>
      <c r="B2994" s="12">
        <v>13</v>
      </c>
      <c r="C2994" s="12">
        <v>1</v>
      </c>
      <c r="D2994" s="5">
        <v>39518</v>
      </c>
      <c r="E2994" s="6" t="s">
        <v>37</v>
      </c>
      <c r="F2994" s="12" t="s">
        <v>126</v>
      </c>
      <c r="G2994" s="12" t="s">
        <v>126</v>
      </c>
      <c r="H2994" s="12" t="s">
        <v>39</v>
      </c>
      <c r="I2994" s="12" t="s">
        <v>57</v>
      </c>
      <c r="J2994" s="12" t="s">
        <v>41</v>
      </c>
      <c r="K2994" s="12">
        <v>21</v>
      </c>
      <c r="L2994" s="4" t="str">
        <f t="shared" si="184"/>
        <v>20-25</v>
      </c>
      <c r="M2994" s="12" t="s">
        <v>94</v>
      </c>
      <c r="N2994" s="12">
        <v>8</v>
      </c>
      <c r="O2994" s="12" t="s">
        <v>53</v>
      </c>
      <c r="P2994" s="12" t="s">
        <v>54</v>
      </c>
      <c r="S2994" s="15">
        <v>3</v>
      </c>
      <c r="AE2994" s="4">
        <f t="shared" si="185"/>
        <v>15</v>
      </c>
      <c r="AF2994" s="8">
        <f t="shared" si="186"/>
        <v>3</v>
      </c>
      <c r="AG2994" s="8">
        <v>168.18</v>
      </c>
      <c r="AH2994" s="4">
        <f t="shared" si="187"/>
        <v>7.4999999999999997E-2</v>
      </c>
      <c r="AI2994" s="4">
        <f t="shared" si="187"/>
        <v>4.2045000000000003</v>
      </c>
      <c r="AK2994" s="10">
        <f>Q2994*(0.026*(2.5^2.87))+R2994*(0.026*(7.5^2.87))+S2994*(0.0236*((15/1.1)^2.975))+T2994*(0.0236*((25/1.1)^2.975))+U2994*(0.0236*((35/1.1)^2.975))</f>
        <v>168.17503046777591</v>
      </c>
    </row>
    <row r="2995" spans="1:37" ht="12.75" customHeight="1">
      <c r="A2995" s="12">
        <v>228</v>
      </c>
      <c r="B2995" s="12">
        <v>13</v>
      </c>
      <c r="C2995" s="12">
        <v>1</v>
      </c>
      <c r="D2995" s="5">
        <v>39518</v>
      </c>
      <c r="E2995" s="6" t="s">
        <v>37</v>
      </c>
      <c r="F2995" s="12" t="s">
        <v>126</v>
      </c>
      <c r="G2995" s="12" t="s">
        <v>126</v>
      </c>
      <c r="H2995" s="12" t="s">
        <v>39</v>
      </c>
      <c r="I2995" s="12" t="s">
        <v>57</v>
      </c>
      <c r="J2995" s="12" t="s">
        <v>41</v>
      </c>
      <c r="K2995" s="12">
        <v>21</v>
      </c>
      <c r="L2995" s="4" t="str">
        <f t="shared" si="184"/>
        <v>20-25</v>
      </c>
      <c r="M2995" s="12" t="s">
        <v>94</v>
      </c>
      <c r="N2995" s="12">
        <v>9</v>
      </c>
      <c r="O2995" s="12" t="s">
        <v>121</v>
      </c>
      <c r="P2995" s="6" t="s">
        <v>56</v>
      </c>
      <c r="U2995" s="7">
        <v>1</v>
      </c>
      <c r="AE2995" s="4">
        <f t="shared" si="185"/>
        <v>35</v>
      </c>
      <c r="AF2995" s="8">
        <f t="shared" si="186"/>
        <v>1</v>
      </c>
      <c r="AG2995" s="8">
        <v>1362.24</v>
      </c>
      <c r="AH2995" s="4">
        <f t="shared" si="187"/>
        <v>2.5000000000000001E-2</v>
      </c>
      <c r="AI2995" s="4">
        <f t="shared" si="187"/>
        <v>34.055999999999997</v>
      </c>
      <c r="AJ2995" s="13"/>
      <c r="AK2995" s="10">
        <f>S2995*(0.0203*(15^3.126))+T2995*(0.0203*(25^3.126))+U2995*(0.0203*(35^3.126))</f>
        <v>1362.2372273563635</v>
      </c>
    </row>
    <row r="2996" spans="1:37" ht="12.75" customHeight="1">
      <c r="A2996" s="12">
        <v>228</v>
      </c>
      <c r="B2996" s="12">
        <v>13</v>
      </c>
      <c r="C2996" s="12">
        <v>1</v>
      </c>
      <c r="D2996" s="5">
        <v>39518</v>
      </c>
      <c r="E2996" s="6" t="s">
        <v>37</v>
      </c>
      <c r="F2996" s="12" t="s">
        <v>126</v>
      </c>
      <c r="G2996" s="12" t="s">
        <v>126</v>
      </c>
      <c r="H2996" s="12" t="s">
        <v>39</v>
      </c>
      <c r="I2996" s="12" t="s">
        <v>57</v>
      </c>
      <c r="J2996" s="12" t="s">
        <v>41</v>
      </c>
      <c r="K2996" s="12">
        <v>21</v>
      </c>
      <c r="L2996" s="4" t="str">
        <f t="shared" si="184"/>
        <v>20-25</v>
      </c>
      <c r="M2996" s="12" t="s">
        <v>94</v>
      </c>
      <c r="N2996" s="12">
        <v>10</v>
      </c>
      <c r="O2996" s="12" t="s">
        <v>138</v>
      </c>
      <c r="P2996" s="12" t="s">
        <v>81</v>
      </c>
      <c r="U2996" s="15">
        <v>2</v>
      </c>
      <c r="AE2996" s="4">
        <f t="shared" si="185"/>
        <v>35</v>
      </c>
      <c r="AF2996" s="8">
        <f t="shared" si="186"/>
        <v>2</v>
      </c>
      <c r="AG2996" s="8">
        <v>1261.69</v>
      </c>
      <c r="AH2996" s="4">
        <f t="shared" si="187"/>
        <v>0.05</v>
      </c>
      <c r="AI2996" s="4">
        <f t="shared" si="187"/>
        <v>31.542250000000003</v>
      </c>
      <c r="AK2996" s="10">
        <f>Q2996*(0.0139*(2.5^3.016))+R2996*(0.0139*(7.5^3.016))+S2996*(0.0139*(15^3.016))+T2996*(0.0139*(25^3.016))+U2996*(0.0139*(35^3.016))</f>
        <v>1261.6939416249068</v>
      </c>
    </row>
    <row r="2997" spans="1:37" ht="12.75" customHeight="1">
      <c r="A2997" s="12">
        <v>228</v>
      </c>
      <c r="B2997" s="12">
        <v>13</v>
      </c>
      <c r="C2997" s="12">
        <v>1</v>
      </c>
      <c r="D2997" s="5">
        <v>39518</v>
      </c>
      <c r="E2997" s="6" t="s">
        <v>37</v>
      </c>
      <c r="F2997" s="12" t="s">
        <v>126</v>
      </c>
      <c r="G2997" s="12" t="s">
        <v>126</v>
      </c>
      <c r="H2997" s="12" t="s">
        <v>39</v>
      </c>
      <c r="I2997" s="12" t="s">
        <v>57</v>
      </c>
      <c r="J2997" s="12" t="s">
        <v>41</v>
      </c>
      <c r="K2997" s="12">
        <v>21</v>
      </c>
      <c r="L2997" s="4" t="str">
        <f t="shared" si="184"/>
        <v>20-25</v>
      </c>
      <c r="M2997" s="12" t="s">
        <v>94</v>
      </c>
      <c r="N2997" s="12">
        <v>11</v>
      </c>
      <c r="O2997" s="12" t="s">
        <v>47</v>
      </c>
      <c r="P2997" s="12" t="s">
        <v>48</v>
      </c>
      <c r="Q2997" s="7">
        <v>2</v>
      </c>
      <c r="AE2997" s="4">
        <f t="shared" si="185"/>
        <v>2.5</v>
      </c>
      <c r="AF2997" s="8">
        <f t="shared" si="186"/>
        <v>2</v>
      </c>
      <c r="AG2997" s="8">
        <v>0.84</v>
      </c>
      <c r="AH2997" s="4">
        <f t="shared" si="187"/>
        <v>0.05</v>
      </c>
      <c r="AI2997" s="4">
        <f t="shared" si="187"/>
        <v>2.0999999999999998E-2</v>
      </c>
      <c r="AK2997" s="10">
        <f>Q2997*(0.0251*(2.5^3.076))+R2997*(0.0251*(7.5^3.076))+S2997*(0.0251*(15^3.076))</f>
        <v>0.84094420820315563</v>
      </c>
    </row>
    <row r="2998" spans="1:37" ht="12.75" customHeight="1">
      <c r="A2998" s="12">
        <v>228</v>
      </c>
      <c r="B2998" s="12">
        <v>13</v>
      </c>
      <c r="C2998" s="12">
        <v>1</v>
      </c>
      <c r="D2998" s="5">
        <v>39518</v>
      </c>
      <c r="E2998" s="6" t="s">
        <v>37</v>
      </c>
      <c r="F2998" s="12" t="s">
        <v>126</v>
      </c>
      <c r="G2998" s="12" t="s">
        <v>126</v>
      </c>
      <c r="H2998" s="12" t="s">
        <v>39</v>
      </c>
      <c r="I2998" s="12" t="s">
        <v>57</v>
      </c>
      <c r="J2998" s="12" t="s">
        <v>41</v>
      </c>
      <c r="K2998" s="12">
        <v>21</v>
      </c>
      <c r="L2998" s="4" t="str">
        <f t="shared" si="184"/>
        <v>20-25</v>
      </c>
      <c r="M2998" s="12" t="s">
        <v>94</v>
      </c>
      <c r="N2998" s="12">
        <v>12</v>
      </c>
      <c r="O2998" s="12" t="s">
        <v>192</v>
      </c>
      <c r="P2998" s="6" t="s">
        <v>63</v>
      </c>
      <c r="AA2998" s="7">
        <v>1</v>
      </c>
      <c r="AE2998" s="4">
        <f t="shared" si="185"/>
        <v>95</v>
      </c>
      <c r="AF2998" s="8">
        <f t="shared" si="186"/>
        <v>1</v>
      </c>
      <c r="AG2998" s="8">
        <v>6430.31</v>
      </c>
      <c r="AH2998" s="4">
        <f t="shared" si="187"/>
        <v>2.5000000000000001E-2</v>
      </c>
      <c r="AI2998" s="4">
        <f t="shared" si="187"/>
        <v>160.75775000000002</v>
      </c>
      <c r="AK2998" s="10">
        <f>AA2998*(0.0075*(95^3))+AD2998*(0.0075*(195^3))</f>
        <v>6430.3125</v>
      </c>
    </row>
    <row r="2999" spans="1:37" ht="12.75" customHeight="1">
      <c r="A2999" s="12">
        <v>228</v>
      </c>
      <c r="B2999" s="12">
        <v>13</v>
      </c>
      <c r="C2999" s="12">
        <v>1</v>
      </c>
      <c r="D2999" s="5">
        <v>39518</v>
      </c>
      <c r="E2999" s="6" t="s">
        <v>37</v>
      </c>
      <c r="F2999" s="12" t="s">
        <v>126</v>
      </c>
      <c r="G2999" s="12" t="s">
        <v>126</v>
      </c>
      <c r="H2999" s="12" t="s">
        <v>39</v>
      </c>
      <c r="I2999" s="12" t="s">
        <v>57</v>
      </c>
      <c r="J2999" s="12" t="s">
        <v>41</v>
      </c>
      <c r="K2999" s="12">
        <v>21</v>
      </c>
      <c r="L2999" s="4" t="str">
        <f t="shared" si="184"/>
        <v>20-25</v>
      </c>
      <c r="M2999" s="12" t="s">
        <v>94</v>
      </c>
      <c r="N2999" s="12">
        <v>13</v>
      </c>
      <c r="O2999" s="12" t="s">
        <v>59</v>
      </c>
      <c r="P2999" s="6" t="s">
        <v>46</v>
      </c>
      <c r="Q2999" s="7">
        <v>1</v>
      </c>
      <c r="S2999" s="7">
        <v>1</v>
      </c>
      <c r="AE2999" s="4">
        <f t="shared" si="185"/>
        <v>8.8000000000000007</v>
      </c>
      <c r="AF2999" s="8">
        <f t="shared" si="186"/>
        <v>2</v>
      </c>
      <c r="AG2999" s="8">
        <v>38.090000000000003</v>
      </c>
      <c r="AH2999" s="4">
        <f t="shared" si="187"/>
        <v>0.05</v>
      </c>
      <c r="AI2999" s="4">
        <f t="shared" si="187"/>
        <v>0.95225000000000004</v>
      </c>
      <c r="AK2999" s="10">
        <f>Q2999*(0.0093*(2.5^3.07))+R2999*(0.0093*(7.5^3.07))+S2999*(0.0093*(15^3.07))+T2999*(0.0126*(25^3.0673))</f>
        <v>38.093696693874413</v>
      </c>
    </row>
    <row r="3000" spans="1:37" ht="12.75" customHeight="1">
      <c r="A3000" s="12">
        <v>228</v>
      </c>
      <c r="B3000" s="12">
        <v>13</v>
      </c>
      <c r="C3000" s="12">
        <v>1</v>
      </c>
      <c r="D3000" s="5">
        <v>39518</v>
      </c>
      <c r="E3000" s="6" t="s">
        <v>37</v>
      </c>
      <c r="F3000" s="12" t="s">
        <v>126</v>
      </c>
      <c r="G3000" s="12" t="s">
        <v>126</v>
      </c>
      <c r="H3000" s="12" t="s">
        <v>39</v>
      </c>
      <c r="I3000" s="12" t="s">
        <v>57</v>
      </c>
      <c r="J3000" s="12" t="s">
        <v>41</v>
      </c>
      <c r="K3000" s="12">
        <v>21</v>
      </c>
      <c r="L3000" s="4" t="str">
        <f t="shared" si="184"/>
        <v>20-25</v>
      </c>
      <c r="M3000" s="12" t="s">
        <v>94</v>
      </c>
      <c r="N3000" s="12">
        <v>14</v>
      </c>
      <c r="O3000" s="12" t="s">
        <v>49</v>
      </c>
      <c r="P3000" s="6" t="s">
        <v>46</v>
      </c>
      <c r="R3000" s="7">
        <v>2</v>
      </c>
      <c r="S3000" s="7">
        <v>1</v>
      </c>
      <c r="AE3000" s="4">
        <f t="shared" si="185"/>
        <v>10</v>
      </c>
      <c r="AF3000" s="8">
        <f t="shared" si="186"/>
        <v>3</v>
      </c>
      <c r="AG3000" s="8">
        <v>63.2</v>
      </c>
      <c r="AH3000" s="4">
        <f t="shared" si="187"/>
        <v>7.4999999999999997E-2</v>
      </c>
      <c r="AI3000" s="4">
        <f t="shared" si="187"/>
        <v>1.58</v>
      </c>
      <c r="AK3000" s="10">
        <f>Q3000*(0.007*(2.5^3.39))+R3000*(0.0126*(7.5^3.0673))+S3000*(0.0126*(15^3.0673))+T3000*(0.0126*(25^3.0673))+U3000*(0.0126*(35^3.0673))</f>
        <v>63.201635133176481</v>
      </c>
    </row>
    <row r="3001" spans="1:37" ht="12.75" customHeight="1">
      <c r="A3001" s="12">
        <v>228</v>
      </c>
      <c r="B3001" s="12">
        <v>13</v>
      </c>
      <c r="C3001" s="12">
        <v>1</v>
      </c>
      <c r="D3001" s="5">
        <v>39518</v>
      </c>
      <c r="E3001" s="6" t="s">
        <v>37</v>
      </c>
      <c r="F3001" s="12" t="s">
        <v>126</v>
      </c>
      <c r="G3001" s="12" t="s">
        <v>126</v>
      </c>
      <c r="H3001" s="12" t="s">
        <v>39</v>
      </c>
      <c r="I3001" s="12" t="s">
        <v>57</v>
      </c>
      <c r="J3001" s="12" t="s">
        <v>41</v>
      </c>
      <c r="K3001" s="12">
        <v>21</v>
      </c>
      <c r="L3001" s="4" t="str">
        <f t="shared" si="184"/>
        <v>20-25</v>
      </c>
      <c r="M3001" s="12" t="s">
        <v>94</v>
      </c>
      <c r="N3001" s="12">
        <v>15</v>
      </c>
      <c r="O3001" s="4" t="s">
        <v>45</v>
      </c>
      <c r="P3001" s="6" t="s">
        <v>46</v>
      </c>
      <c r="T3001" s="7">
        <v>1</v>
      </c>
      <c r="AE3001" s="4">
        <f t="shared" si="185"/>
        <v>25</v>
      </c>
      <c r="AF3001" s="8">
        <f t="shared" si="186"/>
        <v>1</v>
      </c>
      <c r="AG3001" s="8">
        <v>303.7</v>
      </c>
      <c r="AH3001" s="4">
        <f t="shared" si="187"/>
        <v>2.5000000000000001E-2</v>
      </c>
      <c r="AI3001" s="4">
        <f t="shared" si="187"/>
        <v>7.5924999999999994</v>
      </c>
      <c r="AK3001" s="10">
        <f>Q3001*(0.039*((2.5/1.15)^2.91))+S3001*(0.039*((15/1.15)^2.91))+T3001*(0.039*((25/1.15)^2.91))+U3001*(0.039*((35/1.15)^2.91))</f>
        <v>303.69617132395854</v>
      </c>
    </row>
    <row r="3002" spans="1:37" ht="12.75" customHeight="1">
      <c r="A3002" s="12">
        <v>228</v>
      </c>
      <c r="B3002" s="12">
        <v>13</v>
      </c>
      <c r="C3002" s="12">
        <v>1</v>
      </c>
      <c r="D3002" s="5">
        <v>39518</v>
      </c>
      <c r="E3002" s="6" t="s">
        <v>37</v>
      </c>
      <c r="F3002" s="12" t="s">
        <v>126</v>
      </c>
      <c r="G3002" s="12" t="s">
        <v>126</v>
      </c>
      <c r="H3002" s="12" t="s">
        <v>39</v>
      </c>
      <c r="I3002" s="12" t="s">
        <v>57</v>
      </c>
      <c r="J3002" s="12" t="s">
        <v>41</v>
      </c>
      <c r="K3002" s="12">
        <v>21</v>
      </c>
      <c r="L3002" s="4" t="str">
        <f t="shared" si="184"/>
        <v>20-25</v>
      </c>
      <c r="M3002" s="12" t="s">
        <v>94</v>
      </c>
      <c r="N3002" s="12">
        <v>16</v>
      </c>
      <c r="O3002" s="4" t="s">
        <v>52</v>
      </c>
      <c r="P3002" s="6" t="s">
        <v>46</v>
      </c>
      <c r="S3002" s="7">
        <v>100</v>
      </c>
      <c r="AE3002" s="4">
        <f t="shared" si="185"/>
        <v>15</v>
      </c>
      <c r="AF3002" s="8">
        <f t="shared" si="186"/>
        <v>100</v>
      </c>
      <c r="AG3002" s="8">
        <v>2500.17</v>
      </c>
      <c r="AH3002" s="4">
        <f t="shared" si="187"/>
        <v>2.5</v>
      </c>
      <c r="AI3002" s="4">
        <f t="shared" si="187"/>
        <v>62.504249999999999</v>
      </c>
      <c r="AK3002" s="10">
        <f>Q3002*(0.01*(((2.5-1.82)/1.15)^3.208))+R3002*(0.01*(((7.5-1.82)/1.15)^3.208))+S3002*(0.01*(((15-1.82)/1.15)^3.208))+T3002*(0.01*(((25-1.82)/1.15)^3.208))</f>
        <v>2500.1724441339957</v>
      </c>
    </row>
    <row r="3003" spans="1:37" ht="12.75" customHeight="1">
      <c r="A3003" s="12">
        <v>228</v>
      </c>
      <c r="B3003" s="12">
        <v>13</v>
      </c>
      <c r="C3003" s="12">
        <v>1</v>
      </c>
      <c r="D3003" s="5">
        <v>39518</v>
      </c>
      <c r="E3003" s="6" t="s">
        <v>37</v>
      </c>
      <c r="F3003" s="12" t="s">
        <v>126</v>
      </c>
      <c r="G3003" s="12" t="s">
        <v>126</v>
      </c>
      <c r="H3003" s="12" t="s">
        <v>39</v>
      </c>
      <c r="I3003" s="12" t="s">
        <v>57</v>
      </c>
      <c r="J3003" s="12" t="s">
        <v>41</v>
      </c>
      <c r="K3003" s="12">
        <v>21</v>
      </c>
      <c r="L3003" s="4" t="str">
        <f t="shared" si="184"/>
        <v>20-25</v>
      </c>
      <c r="M3003" s="12" t="s">
        <v>94</v>
      </c>
      <c r="N3003" s="12">
        <v>17</v>
      </c>
      <c r="O3003" s="12" t="s">
        <v>95</v>
      </c>
      <c r="P3003" s="6" t="s">
        <v>56</v>
      </c>
      <c r="T3003" s="7">
        <v>1</v>
      </c>
      <c r="AE3003" s="4">
        <f t="shared" si="185"/>
        <v>25</v>
      </c>
      <c r="AF3003" s="8">
        <f t="shared" si="186"/>
        <v>1</v>
      </c>
      <c r="AG3003" s="8">
        <v>309.64999999999998</v>
      </c>
      <c r="AH3003" s="4">
        <f t="shared" si="187"/>
        <v>2.5000000000000001E-2</v>
      </c>
      <c r="AI3003" s="4">
        <f t="shared" si="187"/>
        <v>7.7412499999999991</v>
      </c>
      <c r="AK3003" s="10">
        <f>S3003*(0.0204*(15^2.991))+T3003*(0.0204*(25^2.991))+U3003*(0.0204*(35^2.991))</f>
        <v>309.64832376527772</v>
      </c>
    </row>
    <row r="3004" spans="1:37" ht="12.75" customHeight="1">
      <c r="A3004" s="12">
        <v>228</v>
      </c>
      <c r="B3004" s="12">
        <v>13</v>
      </c>
      <c r="C3004" s="12">
        <v>1</v>
      </c>
      <c r="D3004" s="5">
        <v>39518</v>
      </c>
      <c r="E3004" s="6" t="s">
        <v>37</v>
      </c>
      <c r="F3004" s="12" t="s">
        <v>126</v>
      </c>
      <c r="G3004" s="12" t="s">
        <v>126</v>
      </c>
      <c r="H3004" s="12" t="s">
        <v>39</v>
      </c>
      <c r="I3004" s="12" t="s">
        <v>57</v>
      </c>
      <c r="J3004" s="12" t="s">
        <v>41</v>
      </c>
      <c r="K3004" s="12">
        <v>21</v>
      </c>
      <c r="L3004" s="4" t="str">
        <f t="shared" si="184"/>
        <v>20-25</v>
      </c>
      <c r="M3004" s="12" t="s">
        <v>94</v>
      </c>
      <c r="N3004" s="12">
        <v>18</v>
      </c>
      <c r="O3004" s="12" t="s">
        <v>79</v>
      </c>
      <c r="P3004" s="12" t="s">
        <v>54</v>
      </c>
      <c r="T3004" s="7">
        <v>1</v>
      </c>
      <c r="AE3004" s="4">
        <f t="shared" si="185"/>
        <v>25</v>
      </c>
      <c r="AF3004" s="8">
        <f t="shared" si="186"/>
        <v>1</v>
      </c>
      <c r="AG3004" s="8">
        <v>317.86</v>
      </c>
      <c r="AH3004" s="4">
        <f t="shared" si="187"/>
        <v>2.5000000000000001E-2</v>
      </c>
      <c r="AI3004" s="4">
        <f t="shared" si="187"/>
        <v>7.9465000000000003</v>
      </c>
      <c r="AK3004" s="10">
        <f>Q3004*(0.024*(2.5^2.93))+R3004*(0.024*(7.5^2.93))+S3004*(0.0225*((15/1.03416)^3))+T3004*(0.0225*((25/1.03416)^3))+U3004*(0.0225*((35/1.03416)^3))</f>
        <v>317.86253067900554</v>
      </c>
    </row>
    <row r="3005" spans="1:37" ht="12.75" customHeight="1">
      <c r="A3005" s="12">
        <v>228</v>
      </c>
      <c r="B3005" s="12">
        <v>13</v>
      </c>
      <c r="C3005" s="12">
        <v>1</v>
      </c>
      <c r="D3005" s="5">
        <v>39518</v>
      </c>
      <c r="E3005" s="6" t="s">
        <v>37</v>
      </c>
      <c r="F3005" s="12" t="s">
        <v>126</v>
      </c>
      <c r="G3005" s="12" t="s">
        <v>126</v>
      </c>
      <c r="H3005" s="12" t="s">
        <v>39</v>
      </c>
      <c r="I3005" s="12" t="s">
        <v>57</v>
      </c>
      <c r="J3005" s="12" t="s">
        <v>41</v>
      </c>
      <c r="K3005" s="12">
        <v>21</v>
      </c>
      <c r="L3005" s="4" t="str">
        <f t="shared" si="184"/>
        <v>20-25</v>
      </c>
      <c r="M3005" s="12" t="s">
        <v>94</v>
      </c>
      <c r="N3005" s="12">
        <v>19</v>
      </c>
      <c r="O3005" s="4" t="s">
        <v>69</v>
      </c>
      <c r="P3005" s="12" t="s">
        <v>48</v>
      </c>
      <c r="S3005" s="7">
        <v>2</v>
      </c>
      <c r="AE3005" s="4">
        <f t="shared" si="185"/>
        <v>15</v>
      </c>
      <c r="AF3005" s="8">
        <f t="shared" si="186"/>
        <v>2</v>
      </c>
      <c r="AG3005" s="8">
        <v>218.93</v>
      </c>
      <c r="AH3005" s="4">
        <f t="shared" si="187"/>
        <v>0.05</v>
      </c>
      <c r="AI3005" s="4">
        <f t="shared" si="187"/>
        <v>5.4732500000000002</v>
      </c>
      <c r="AK3005" s="10">
        <f>Q3005*(0.029*(2.5^2.98))+R3005*(0.029*(7.5^2.98))+S3005*(0.0222*(15^3.14))</f>
        <v>218.93214068561713</v>
      </c>
    </row>
    <row r="3006" spans="1:37" s="13" customFormat="1" ht="12.75" customHeight="1">
      <c r="A3006" s="12">
        <v>228</v>
      </c>
      <c r="B3006" s="12">
        <v>13</v>
      </c>
      <c r="C3006" s="12">
        <v>1</v>
      </c>
      <c r="D3006" s="5">
        <v>39518</v>
      </c>
      <c r="E3006" s="6" t="s">
        <v>37</v>
      </c>
      <c r="F3006" s="12" t="s">
        <v>126</v>
      </c>
      <c r="G3006" s="12" t="s">
        <v>126</v>
      </c>
      <c r="H3006" s="12" t="s">
        <v>39</v>
      </c>
      <c r="I3006" s="12" t="s">
        <v>57</v>
      </c>
      <c r="J3006" s="12" t="s">
        <v>41</v>
      </c>
      <c r="K3006" s="12">
        <v>21</v>
      </c>
      <c r="L3006" s="4" t="str">
        <f t="shared" si="184"/>
        <v>20-25</v>
      </c>
      <c r="M3006" s="12" t="s">
        <v>94</v>
      </c>
      <c r="N3006" s="12">
        <v>20</v>
      </c>
      <c r="O3006" s="12" t="s">
        <v>85</v>
      </c>
      <c r="P3006" s="6" t="s">
        <v>46</v>
      </c>
      <c r="Q3006" s="7">
        <v>3</v>
      </c>
      <c r="R3006" s="7">
        <v>2</v>
      </c>
      <c r="S3006" s="7"/>
      <c r="T3006" s="7"/>
      <c r="U3006" s="7"/>
      <c r="V3006" s="7"/>
      <c r="W3006" s="7"/>
      <c r="X3006" s="7"/>
      <c r="Y3006" s="7"/>
      <c r="Z3006" s="7"/>
      <c r="AA3006" s="7"/>
      <c r="AB3006" s="7"/>
      <c r="AC3006" s="7"/>
      <c r="AD3006" s="7"/>
      <c r="AE3006" s="4">
        <f t="shared" si="185"/>
        <v>4.5</v>
      </c>
      <c r="AF3006" s="8">
        <f t="shared" si="186"/>
        <v>5</v>
      </c>
      <c r="AG3006" s="8">
        <v>8.1</v>
      </c>
      <c r="AH3006" s="4">
        <f t="shared" si="187"/>
        <v>0.125</v>
      </c>
      <c r="AI3006" s="4">
        <f t="shared" si="187"/>
        <v>0.20249999999999999</v>
      </c>
      <c r="AJ3006" s="4"/>
      <c r="AK3006" s="10">
        <f>Q3006*(0.0091*(2.5^3))+R3006*(0.0091*(7.5^3))</f>
        <v>8.1046875000000007</v>
      </c>
    </row>
    <row r="3007" spans="1:37" ht="12.75" customHeight="1">
      <c r="A3007" s="12">
        <v>228</v>
      </c>
      <c r="B3007" s="12">
        <v>13</v>
      </c>
      <c r="C3007" s="12">
        <v>1</v>
      </c>
      <c r="D3007" s="5">
        <v>39518</v>
      </c>
      <c r="E3007" s="6" t="s">
        <v>37</v>
      </c>
      <c r="F3007" s="12" t="s">
        <v>126</v>
      </c>
      <c r="G3007" s="12" t="s">
        <v>126</v>
      </c>
      <c r="H3007" s="12" t="s">
        <v>39</v>
      </c>
      <c r="I3007" s="12" t="s">
        <v>57</v>
      </c>
      <c r="J3007" s="12" t="s">
        <v>41</v>
      </c>
      <c r="K3007" s="12">
        <v>21</v>
      </c>
      <c r="L3007" s="4" t="str">
        <f t="shared" si="184"/>
        <v>20-25</v>
      </c>
      <c r="M3007" s="12" t="s">
        <v>94</v>
      </c>
      <c r="N3007" s="12">
        <v>21</v>
      </c>
      <c r="O3007" s="12" t="s">
        <v>71</v>
      </c>
      <c r="P3007" s="6" t="s">
        <v>46</v>
      </c>
      <c r="Q3007" s="7">
        <v>2</v>
      </c>
      <c r="AE3007" s="4">
        <f t="shared" si="185"/>
        <v>2.5</v>
      </c>
      <c r="AF3007" s="8">
        <f t="shared" si="186"/>
        <v>2</v>
      </c>
      <c r="AG3007" s="8">
        <v>0.28000000000000003</v>
      </c>
      <c r="AH3007" s="4">
        <f t="shared" si="187"/>
        <v>0.05</v>
      </c>
      <c r="AI3007" s="4">
        <f t="shared" si="187"/>
        <v>7.000000000000001E-3</v>
      </c>
      <c r="AK3007" s="10">
        <f>Q3007*(0.0089*(2.5^3))+R3007*(0.0089*(7.5^3))</f>
        <v>0.27812500000000001</v>
      </c>
    </row>
    <row r="3008" spans="1:37" ht="12.75" customHeight="1">
      <c r="A3008" s="12">
        <v>229</v>
      </c>
      <c r="B3008" s="12">
        <v>13</v>
      </c>
      <c r="C3008" s="12">
        <v>2</v>
      </c>
      <c r="D3008" s="5">
        <v>39518</v>
      </c>
      <c r="E3008" s="6" t="s">
        <v>73</v>
      </c>
      <c r="F3008" s="4" t="s">
        <v>131</v>
      </c>
      <c r="G3008" s="11" t="s">
        <v>177</v>
      </c>
      <c r="H3008" s="12" t="s">
        <v>133</v>
      </c>
      <c r="I3008" s="12" t="s">
        <v>40</v>
      </c>
      <c r="J3008" s="12" t="s">
        <v>41</v>
      </c>
      <c r="K3008" s="12">
        <v>9</v>
      </c>
      <c r="L3008" s="4" t="str">
        <f t="shared" si="184"/>
        <v>5-10</v>
      </c>
      <c r="M3008" s="12" t="s">
        <v>76</v>
      </c>
      <c r="N3008" s="12">
        <v>1</v>
      </c>
      <c r="O3008" s="12" t="s">
        <v>121</v>
      </c>
      <c r="P3008" s="6" t="s">
        <v>56</v>
      </c>
      <c r="U3008" s="7">
        <v>3</v>
      </c>
      <c r="AE3008" s="4">
        <f t="shared" si="185"/>
        <v>35</v>
      </c>
      <c r="AF3008" s="8">
        <f t="shared" si="186"/>
        <v>3</v>
      </c>
      <c r="AG3008" s="8">
        <v>4086.71</v>
      </c>
      <c r="AH3008" s="4">
        <f t="shared" si="187"/>
        <v>7.4999999999999997E-2</v>
      </c>
      <c r="AI3008" s="4">
        <f t="shared" si="187"/>
        <v>102.16775</v>
      </c>
      <c r="AJ3008" s="13"/>
      <c r="AK3008" s="10">
        <f>S3008*(0.0203*(15^3.126))+T3008*(0.0203*(25^3.126))+U3008*(0.0203*(35^3.126))</f>
        <v>4086.7116820690908</v>
      </c>
    </row>
    <row r="3009" spans="1:37" ht="12.75" customHeight="1">
      <c r="A3009" s="12">
        <v>229</v>
      </c>
      <c r="B3009" s="12">
        <v>13</v>
      </c>
      <c r="C3009" s="12">
        <v>2</v>
      </c>
      <c r="D3009" s="5">
        <v>39518</v>
      </c>
      <c r="E3009" s="6" t="s">
        <v>73</v>
      </c>
      <c r="F3009" s="4" t="s">
        <v>131</v>
      </c>
      <c r="G3009" s="11" t="s">
        <v>177</v>
      </c>
      <c r="H3009" s="12" t="s">
        <v>133</v>
      </c>
      <c r="I3009" s="12" t="s">
        <v>40</v>
      </c>
      <c r="J3009" s="12" t="s">
        <v>41</v>
      </c>
      <c r="K3009" s="12">
        <v>9</v>
      </c>
      <c r="L3009" s="4" t="str">
        <f t="shared" si="184"/>
        <v>5-10</v>
      </c>
      <c r="M3009" s="12" t="s">
        <v>76</v>
      </c>
      <c r="N3009" s="12">
        <v>2</v>
      </c>
      <c r="O3009" s="12" t="s">
        <v>101</v>
      </c>
      <c r="P3009" s="12" t="s">
        <v>46</v>
      </c>
      <c r="T3009" s="7">
        <v>6</v>
      </c>
      <c r="AE3009" s="4">
        <f t="shared" si="185"/>
        <v>25</v>
      </c>
      <c r="AF3009" s="8">
        <f t="shared" si="186"/>
        <v>6</v>
      </c>
      <c r="AG3009" s="8">
        <v>1689.31</v>
      </c>
      <c r="AH3009" s="4">
        <f t="shared" si="187"/>
        <v>0.15</v>
      </c>
      <c r="AI3009" s="4">
        <f t="shared" si="187"/>
        <v>42.232749999999996</v>
      </c>
      <c r="AJ3009" s="13"/>
      <c r="AK3009" s="10">
        <f>Q3009*(0.0148*((2.5/1.11359)^3.167))+R3009*(0.0148*((7.5/1.11359)^3.167))+S3009*(0.0148*((15/1.11359)^3.167))+T3009*(0.0148*((25/1.11359)^3.167))+U3009*(0.0148*((35/1.11359)^3.167))</f>
        <v>1689.3120401986371</v>
      </c>
    </row>
    <row r="3010" spans="1:37" ht="12.75" customHeight="1">
      <c r="A3010" s="12">
        <v>229</v>
      </c>
      <c r="B3010" s="12">
        <v>13</v>
      </c>
      <c r="C3010" s="12">
        <v>2</v>
      </c>
      <c r="D3010" s="5">
        <v>39518</v>
      </c>
      <c r="E3010" s="6" t="s">
        <v>73</v>
      </c>
      <c r="F3010" s="4" t="s">
        <v>131</v>
      </c>
      <c r="G3010" s="11" t="s">
        <v>177</v>
      </c>
      <c r="H3010" s="12" t="s">
        <v>133</v>
      </c>
      <c r="I3010" s="12" t="s">
        <v>40</v>
      </c>
      <c r="J3010" s="12" t="s">
        <v>41</v>
      </c>
      <c r="K3010" s="12">
        <v>9</v>
      </c>
      <c r="L3010" s="4" t="str">
        <f t="shared" ref="L3010:L3073" si="188">IF(K3010&lt;=5,"0-5",IF(K3010&lt;=10,"5-10",IF(K3010&lt;=15,"10-15",IF(K3010&lt;=20,"15-20",IF(K3010&lt;=25,"20-25",IF(K3010&lt;=30,"25-30",IF(K3010&lt;=35,"30-35","35-40")))))))</f>
        <v>5-10</v>
      </c>
      <c r="M3010" s="12" t="s">
        <v>76</v>
      </c>
      <c r="N3010" s="12">
        <v>3</v>
      </c>
      <c r="O3010" s="12" t="s">
        <v>137</v>
      </c>
      <c r="P3010" s="6" t="s">
        <v>46</v>
      </c>
      <c r="S3010" s="7">
        <v>1</v>
      </c>
      <c r="AE3010" s="4">
        <f t="shared" ref="AE3010:AE3073" si="189">ROUND(((Q3010*2.5)+(R3010*7.5)+(S3010*15)+(T3010*25)+(U3010*35)+(V3010*45)+(W3010*55)+(X3010*65)+(Y3010*75)+(Z3010*85)+(AA3010*95)+(AB3010*105)+(AC3010*115)+(AD3010*195))/(SUM(Q3010:AD3010)),1)</f>
        <v>15</v>
      </c>
      <c r="AF3010" s="8">
        <f t="shared" ref="AF3010:AF3073" si="190">SUM(Q3010:AD3010)</f>
        <v>1</v>
      </c>
      <c r="AG3010" s="8">
        <v>51.03</v>
      </c>
      <c r="AH3010" s="4">
        <f t="shared" ref="AH3010:AI3073" si="191">AF3010/40</f>
        <v>2.5000000000000001E-2</v>
      </c>
      <c r="AI3010" s="4">
        <f t="shared" si="191"/>
        <v>1.2757499999999999</v>
      </c>
      <c r="AK3010" s="10">
        <f>Q3010*(0.0126*(2.5^3.0673))+R3010*(0.0126*(7.5^3.0673))+S3010*(0.0126*(15^3.0673))+T3010*(0.0126*(25^3.0673))+U3010*(0.0126*(35^3.0673))</f>
        <v>51.026439339633377</v>
      </c>
    </row>
    <row r="3011" spans="1:37" ht="12.75" customHeight="1">
      <c r="A3011" s="12">
        <v>229</v>
      </c>
      <c r="B3011" s="12">
        <v>13</v>
      </c>
      <c r="C3011" s="12">
        <v>2</v>
      </c>
      <c r="D3011" s="5">
        <v>39518</v>
      </c>
      <c r="E3011" s="6" t="s">
        <v>73</v>
      </c>
      <c r="F3011" s="4" t="s">
        <v>131</v>
      </c>
      <c r="G3011" s="11" t="s">
        <v>177</v>
      </c>
      <c r="H3011" s="12" t="s">
        <v>133</v>
      </c>
      <c r="I3011" s="12" t="s">
        <v>40</v>
      </c>
      <c r="J3011" s="12" t="s">
        <v>41</v>
      </c>
      <c r="K3011" s="12">
        <v>9</v>
      </c>
      <c r="L3011" s="4" t="str">
        <f t="shared" si="188"/>
        <v>5-10</v>
      </c>
      <c r="M3011" s="12" t="s">
        <v>76</v>
      </c>
      <c r="N3011" s="12">
        <v>4</v>
      </c>
      <c r="O3011" s="4" t="s">
        <v>82</v>
      </c>
      <c r="P3011" s="6" t="s">
        <v>46</v>
      </c>
      <c r="T3011" s="7">
        <v>1</v>
      </c>
      <c r="AE3011" s="4">
        <f t="shared" si="189"/>
        <v>25</v>
      </c>
      <c r="AF3011" s="8">
        <f t="shared" si="190"/>
        <v>1</v>
      </c>
      <c r="AG3011" s="8">
        <v>251.27</v>
      </c>
      <c r="AH3011" s="4">
        <f t="shared" si="191"/>
        <v>2.5000000000000001E-2</v>
      </c>
      <c r="AI3011" s="4">
        <f t="shared" si="191"/>
        <v>6.2817500000000006</v>
      </c>
      <c r="AK3011" s="10">
        <f>Q3011*(0.0121*((2.5/1.09)^3.161))+R3011*(0.0121*((7.5/1.09)^3.161))+S3011*(0.0335*(15^2.772))+T3011*(0.0335*(25^2.772))+U3011*(0.0335*(35^2.772))</f>
        <v>251.26645415008608</v>
      </c>
    </row>
    <row r="3012" spans="1:37" s="11" customFormat="1" ht="12.75" customHeight="1">
      <c r="A3012" s="12">
        <v>229</v>
      </c>
      <c r="B3012" s="12">
        <v>13</v>
      </c>
      <c r="C3012" s="12">
        <v>2</v>
      </c>
      <c r="D3012" s="5">
        <v>39518</v>
      </c>
      <c r="E3012" s="6" t="s">
        <v>73</v>
      </c>
      <c r="F3012" s="4" t="s">
        <v>131</v>
      </c>
      <c r="G3012" s="11" t="s">
        <v>177</v>
      </c>
      <c r="H3012" s="12" t="s">
        <v>133</v>
      </c>
      <c r="I3012" s="12" t="s">
        <v>40</v>
      </c>
      <c r="J3012" s="12" t="s">
        <v>41</v>
      </c>
      <c r="K3012" s="12">
        <v>9</v>
      </c>
      <c r="L3012" s="4" t="str">
        <f t="shared" si="188"/>
        <v>5-10</v>
      </c>
      <c r="M3012" s="12" t="s">
        <v>76</v>
      </c>
      <c r="N3012" s="12">
        <v>5</v>
      </c>
      <c r="O3012" s="12" t="s">
        <v>53</v>
      </c>
      <c r="P3012" s="12" t="s">
        <v>54</v>
      </c>
      <c r="Q3012" s="7"/>
      <c r="R3012" s="7"/>
      <c r="S3012" s="7">
        <v>9</v>
      </c>
      <c r="T3012" s="7"/>
      <c r="U3012" s="7"/>
      <c r="V3012" s="7"/>
      <c r="W3012" s="7"/>
      <c r="X3012" s="7"/>
      <c r="Y3012" s="7"/>
      <c r="Z3012" s="7"/>
      <c r="AA3012" s="7"/>
      <c r="AB3012" s="7"/>
      <c r="AC3012" s="7"/>
      <c r="AD3012" s="7"/>
      <c r="AE3012" s="4">
        <f t="shared" si="189"/>
        <v>15</v>
      </c>
      <c r="AF3012" s="8">
        <f t="shared" si="190"/>
        <v>9</v>
      </c>
      <c r="AG3012" s="8">
        <v>504.53</v>
      </c>
      <c r="AH3012" s="4">
        <f t="shared" si="191"/>
        <v>0.22500000000000001</v>
      </c>
      <c r="AI3012" s="4">
        <f t="shared" si="191"/>
        <v>12.613249999999999</v>
      </c>
      <c r="AJ3012" s="4"/>
      <c r="AK3012" s="10">
        <f>Q3012*(0.026*(2.5^2.87))+R3012*(0.026*(7.5^2.87))+S3012*(0.0236*((15/1.1)^2.975))+T3012*(0.0236*((25/1.1)^2.975))+U3012*(0.0236*((35/1.1)^2.975))</f>
        <v>504.52509140332768</v>
      </c>
    </row>
    <row r="3013" spans="1:37" ht="12.75" customHeight="1">
      <c r="A3013" s="12">
        <v>229</v>
      </c>
      <c r="B3013" s="12">
        <v>13</v>
      </c>
      <c r="C3013" s="12">
        <v>2</v>
      </c>
      <c r="D3013" s="5">
        <v>39518</v>
      </c>
      <c r="E3013" s="6" t="s">
        <v>73</v>
      </c>
      <c r="F3013" s="4" t="s">
        <v>131</v>
      </c>
      <c r="G3013" s="11" t="s">
        <v>177</v>
      </c>
      <c r="H3013" s="12" t="s">
        <v>133</v>
      </c>
      <c r="I3013" s="12" t="s">
        <v>40</v>
      </c>
      <c r="J3013" s="12" t="s">
        <v>41</v>
      </c>
      <c r="K3013" s="12">
        <v>9</v>
      </c>
      <c r="L3013" s="4" t="str">
        <f t="shared" si="188"/>
        <v>5-10</v>
      </c>
      <c r="M3013" s="12" t="s">
        <v>76</v>
      </c>
      <c r="N3013" s="12">
        <v>6</v>
      </c>
      <c r="O3013" s="12" t="s">
        <v>107</v>
      </c>
      <c r="P3013" s="6" t="s">
        <v>54</v>
      </c>
      <c r="T3013" s="7">
        <v>3</v>
      </c>
      <c r="AE3013" s="4">
        <f t="shared" si="189"/>
        <v>25</v>
      </c>
      <c r="AF3013" s="8">
        <f t="shared" si="190"/>
        <v>3</v>
      </c>
      <c r="AG3013" s="8">
        <v>823.54</v>
      </c>
      <c r="AH3013" s="4">
        <f t="shared" si="191"/>
        <v>7.4999999999999997E-2</v>
      </c>
      <c r="AI3013" s="4">
        <f t="shared" si="191"/>
        <v>20.5885</v>
      </c>
      <c r="AK3013" s="10">
        <f>R3013*(0.0144*(7.5^3.1))+S3013*(0.0162*(15^3.0252))+T3013*(0.0162*(25^3.0252))+U3013*(0.0162*(35^3.0252))+V3013*(0.0162*(45^3.0252))</f>
        <v>823.53940352189329</v>
      </c>
    </row>
    <row r="3014" spans="1:37" ht="12.75" customHeight="1">
      <c r="A3014" s="12">
        <v>229</v>
      </c>
      <c r="B3014" s="12">
        <v>13</v>
      </c>
      <c r="C3014" s="12">
        <v>2</v>
      </c>
      <c r="D3014" s="5">
        <v>39518</v>
      </c>
      <c r="E3014" s="6" t="s">
        <v>73</v>
      </c>
      <c r="F3014" s="4" t="s">
        <v>131</v>
      </c>
      <c r="G3014" s="11" t="s">
        <v>177</v>
      </c>
      <c r="H3014" s="12" t="s">
        <v>133</v>
      </c>
      <c r="I3014" s="12" t="s">
        <v>40</v>
      </c>
      <c r="J3014" s="12" t="s">
        <v>41</v>
      </c>
      <c r="K3014" s="12">
        <v>9</v>
      </c>
      <c r="L3014" s="4" t="str">
        <f t="shared" si="188"/>
        <v>5-10</v>
      </c>
      <c r="M3014" s="12" t="s">
        <v>76</v>
      </c>
      <c r="N3014" s="12">
        <v>7</v>
      </c>
      <c r="O3014" s="12" t="s">
        <v>89</v>
      </c>
      <c r="P3014" s="4" t="s">
        <v>56</v>
      </c>
      <c r="S3014" s="7">
        <v>3</v>
      </c>
      <c r="AE3014" s="4">
        <f t="shared" si="189"/>
        <v>15</v>
      </c>
      <c r="AF3014" s="8">
        <f t="shared" si="190"/>
        <v>3</v>
      </c>
      <c r="AG3014" s="8">
        <v>216.02</v>
      </c>
      <c r="AH3014" s="4">
        <f t="shared" si="191"/>
        <v>7.4999999999999997E-2</v>
      </c>
      <c r="AI3014" s="4">
        <f t="shared" si="191"/>
        <v>5.4005000000000001</v>
      </c>
      <c r="AK3014" s="10">
        <f>R3014*(0.0246*(7.5^2.85))+S3014*(0.0227*((15/1.13204)^3.12))+T3014*(0.0227*((25/1.13204)^3.12))</f>
        <v>216.02455014267076</v>
      </c>
    </row>
    <row r="3015" spans="1:37" ht="12.75" customHeight="1">
      <c r="A3015" s="12">
        <v>229</v>
      </c>
      <c r="B3015" s="12">
        <v>13</v>
      </c>
      <c r="C3015" s="12">
        <v>2</v>
      </c>
      <c r="D3015" s="5">
        <v>39518</v>
      </c>
      <c r="E3015" s="6" t="s">
        <v>73</v>
      </c>
      <c r="F3015" s="4" t="s">
        <v>131</v>
      </c>
      <c r="G3015" s="11" t="s">
        <v>177</v>
      </c>
      <c r="H3015" s="12" t="s">
        <v>133</v>
      </c>
      <c r="I3015" s="12" t="s">
        <v>40</v>
      </c>
      <c r="J3015" s="12" t="s">
        <v>41</v>
      </c>
      <c r="K3015" s="12">
        <v>9</v>
      </c>
      <c r="L3015" s="4" t="str">
        <f t="shared" si="188"/>
        <v>5-10</v>
      </c>
      <c r="M3015" s="12" t="s">
        <v>76</v>
      </c>
      <c r="N3015" s="12">
        <v>8</v>
      </c>
      <c r="O3015" s="12" t="s">
        <v>79</v>
      </c>
      <c r="P3015" s="12" t="s">
        <v>54</v>
      </c>
      <c r="T3015" s="7">
        <v>2</v>
      </c>
      <c r="AE3015" s="4">
        <f t="shared" si="189"/>
        <v>25</v>
      </c>
      <c r="AF3015" s="8">
        <f t="shared" si="190"/>
        <v>2</v>
      </c>
      <c r="AG3015" s="8">
        <v>635.73</v>
      </c>
      <c r="AH3015" s="4">
        <f t="shared" si="191"/>
        <v>0.05</v>
      </c>
      <c r="AI3015" s="4">
        <f t="shared" si="191"/>
        <v>15.89325</v>
      </c>
      <c r="AK3015" s="10">
        <f>Q3015*(0.024*(2.5^2.93))+R3015*(0.024*(7.5^2.93))+S3015*(0.0225*((15/1.03416)^3))+T3015*(0.0225*((25/1.03416)^3))+U3015*(0.0225*((35/1.03416)^3))</f>
        <v>635.72506135801109</v>
      </c>
    </row>
    <row r="3016" spans="1:37" ht="12.75" customHeight="1">
      <c r="A3016" s="12">
        <v>229</v>
      </c>
      <c r="B3016" s="12">
        <v>13</v>
      </c>
      <c r="C3016" s="12">
        <v>2</v>
      </c>
      <c r="D3016" s="5">
        <v>39518</v>
      </c>
      <c r="E3016" s="6" t="s">
        <v>73</v>
      </c>
      <c r="F3016" s="4" t="s">
        <v>131</v>
      </c>
      <c r="G3016" s="11" t="s">
        <v>177</v>
      </c>
      <c r="H3016" s="12" t="s">
        <v>133</v>
      </c>
      <c r="I3016" s="12" t="s">
        <v>40</v>
      </c>
      <c r="J3016" s="12" t="s">
        <v>41</v>
      </c>
      <c r="K3016" s="12">
        <v>9</v>
      </c>
      <c r="L3016" s="4" t="str">
        <f t="shared" si="188"/>
        <v>5-10</v>
      </c>
      <c r="M3016" s="12" t="s">
        <v>76</v>
      </c>
      <c r="N3016" s="12">
        <v>9</v>
      </c>
      <c r="O3016" s="12" t="s">
        <v>68</v>
      </c>
      <c r="P3016" s="6" t="s">
        <v>46</v>
      </c>
      <c r="S3016" s="7">
        <v>1</v>
      </c>
      <c r="AE3016" s="4">
        <f t="shared" si="189"/>
        <v>15</v>
      </c>
      <c r="AF3016" s="8">
        <f t="shared" si="190"/>
        <v>1</v>
      </c>
      <c r="AG3016" s="8">
        <v>39.630000000000003</v>
      </c>
      <c r="AH3016" s="4">
        <f t="shared" si="191"/>
        <v>2.5000000000000001E-2</v>
      </c>
      <c r="AI3016" s="4">
        <f t="shared" si="191"/>
        <v>0.99075000000000002</v>
      </c>
      <c r="AK3016" s="10">
        <f>Q3016*(0.0208*((2.5/1.21)^3))+R3016*(0.0208*((7.5/1.21)^3))+S3016*(0.0208*((15/1.21)^3))+T3016*(0.0079*(25^3.076))+U3016*(0.0079*(35^3.076))</f>
        <v>39.626069889775181</v>
      </c>
    </row>
    <row r="3017" spans="1:37" ht="12.75" customHeight="1">
      <c r="A3017" s="12">
        <v>229</v>
      </c>
      <c r="B3017" s="12">
        <v>13</v>
      </c>
      <c r="C3017" s="12">
        <v>2</v>
      </c>
      <c r="D3017" s="5">
        <v>39518</v>
      </c>
      <c r="E3017" s="6" t="s">
        <v>73</v>
      </c>
      <c r="F3017" s="4" t="s">
        <v>131</v>
      </c>
      <c r="G3017" s="11" t="s">
        <v>177</v>
      </c>
      <c r="H3017" s="12" t="s">
        <v>133</v>
      </c>
      <c r="I3017" s="12" t="s">
        <v>40</v>
      </c>
      <c r="J3017" s="12" t="s">
        <v>41</v>
      </c>
      <c r="K3017" s="12">
        <v>9</v>
      </c>
      <c r="L3017" s="4" t="str">
        <f t="shared" si="188"/>
        <v>5-10</v>
      </c>
      <c r="M3017" s="12" t="s">
        <v>76</v>
      </c>
      <c r="N3017" s="12">
        <v>10</v>
      </c>
      <c r="O3017" s="12" t="s">
        <v>98</v>
      </c>
      <c r="P3017" s="6" t="s">
        <v>81</v>
      </c>
      <c r="U3017" s="7">
        <v>2</v>
      </c>
      <c r="AE3017" s="4">
        <f t="shared" si="189"/>
        <v>35</v>
      </c>
      <c r="AF3017" s="8">
        <f t="shared" si="190"/>
        <v>2</v>
      </c>
      <c r="AG3017" s="8">
        <v>905.32</v>
      </c>
      <c r="AH3017" s="4">
        <f t="shared" si="191"/>
        <v>0.05</v>
      </c>
      <c r="AI3017" s="4">
        <f t="shared" si="191"/>
        <v>22.633000000000003</v>
      </c>
      <c r="AJ3017" s="13"/>
      <c r="AK3017" s="10">
        <f>R3017*(0.0135*((7.5/1.14)^3.043))+S3017*(0.0135*((15/1.14)^3.043))+T3017*(0.0135*((25/1.14)^3.043))+U3017*(0.0135*((35/1.14)^3.043))+V3017*(0.0135*((45/1.14)^3.043))</f>
        <v>905.31842770520211</v>
      </c>
    </row>
    <row r="3018" spans="1:37" ht="12.75" customHeight="1">
      <c r="A3018" s="12">
        <v>229</v>
      </c>
      <c r="B3018" s="12">
        <v>13</v>
      </c>
      <c r="C3018" s="12">
        <v>2</v>
      </c>
      <c r="D3018" s="5">
        <v>39518</v>
      </c>
      <c r="E3018" s="6" t="s">
        <v>73</v>
      </c>
      <c r="F3018" s="4" t="s">
        <v>131</v>
      </c>
      <c r="G3018" s="11" t="s">
        <v>177</v>
      </c>
      <c r="H3018" s="12" t="s">
        <v>133</v>
      </c>
      <c r="I3018" s="12" t="s">
        <v>40</v>
      </c>
      <c r="J3018" s="12" t="s">
        <v>41</v>
      </c>
      <c r="K3018" s="12">
        <v>9</v>
      </c>
      <c r="L3018" s="4" t="str">
        <f t="shared" si="188"/>
        <v>5-10</v>
      </c>
      <c r="M3018" s="12" t="s">
        <v>76</v>
      </c>
      <c r="N3018" s="12">
        <v>11</v>
      </c>
      <c r="O3018" s="12" t="s">
        <v>138</v>
      </c>
      <c r="P3018" s="12" t="s">
        <v>81</v>
      </c>
      <c r="T3018" s="7">
        <v>5</v>
      </c>
      <c r="AE3018" s="4">
        <f t="shared" si="189"/>
        <v>25</v>
      </c>
      <c r="AF3018" s="8">
        <f t="shared" si="190"/>
        <v>5</v>
      </c>
      <c r="AG3018" s="8">
        <v>1143.33</v>
      </c>
      <c r="AH3018" s="4">
        <f t="shared" si="191"/>
        <v>0.125</v>
      </c>
      <c r="AI3018" s="4">
        <f t="shared" si="191"/>
        <v>28.58325</v>
      </c>
      <c r="AK3018" s="10">
        <f>Q3018*(0.0139*(2.5^3.016))+R3018*(0.0139*(7.5^3.016))+S3018*(0.0139*(15^3.016))+T3018*(0.0139*(25^3.016))+U3018*(0.0139*(35^3.016))</f>
        <v>1143.3307149877803</v>
      </c>
    </row>
    <row r="3019" spans="1:37" ht="12.75" customHeight="1">
      <c r="A3019" s="12">
        <v>229</v>
      </c>
      <c r="B3019" s="12">
        <v>13</v>
      </c>
      <c r="C3019" s="12">
        <v>2</v>
      </c>
      <c r="D3019" s="5">
        <v>39518</v>
      </c>
      <c r="E3019" s="6" t="s">
        <v>73</v>
      </c>
      <c r="F3019" s="4" t="s">
        <v>131</v>
      </c>
      <c r="G3019" s="11" t="s">
        <v>177</v>
      </c>
      <c r="H3019" s="12" t="s">
        <v>133</v>
      </c>
      <c r="I3019" s="12" t="s">
        <v>40</v>
      </c>
      <c r="J3019" s="12" t="s">
        <v>41</v>
      </c>
      <c r="K3019" s="12">
        <v>9</v>
      </c>
      <c r="L3019" s="4" t="str">
        <f t="shared" si="188"/>
        <v>5-10</v>
      </c>
      <c r="M3019" s="12" t="s">
        <v>76</v>
      </c>
      <c r="N3019" s="12">
        <v>12</v>
      </c>
      <c r="O3019" s="12" t="s">
        <v>58</v>
      </c>
      <c r="P3019" s="12" t="s">
        <v>46</v>
      </c>
      <c r="T3019" s="7">
        <v>1</v>
      </c>
      <c r="AE3019" s="4">
        <f t="shared" si="189"/>
        <v>25</v>
      </c>
      <c r="AF3019" s="8">
        <f t="shared" si="190"/>
        <v>1</v>
      </c>
      <c r="AG3019" s="8">
        <v>211.39</v>
      </c>
      <c r="AH3019" s="4">
        <f t="shared" si="191"/>
        <v>2.5000000000000001E-2</v>
      </c>
      <c r="AI3019" s="4">
        <f t="shared" si="191"/>
        <v>5.2847499999999998</v>
      </c>
      <c r="AK3019" s="10">
        <f>Q3019*(0.0145*((2.5/1.08175)^3.053))+R3019*(0.0145*((7.5/1.08175)^3.053))+S3019*(0.0145*((15/1.08175)^3.053))+T3019*(0.0145*((25/1.08175)^3.053))+U3019*(0.0145*((35/1.08175)^3.053))+V3019*(0.0145*((45/1.08175)^3.053))+W3019*(0.0145*((55/1.08175)^3.053))</f>
        <v>211.39242031612073</v>
      </c>
    </row>
    <row r="3020" spans="1:37" ht="12.75" customHeight="1">
      <c r="A3020" s="12">
        <v>229</v>
      </c>
      <c r="B3020" s="12">
        <v>13</v>
      </c>
      <c r="C3020" s="12">
        <v>2</v>
      </c>
      <c r="D3020" s="5">
        <v>39518</v>
      </c>
      <c r="E3020" s="6" t="s">
        <v>73</v>
      </c>
      <c r="F3020" s="4" t="s">
        <v>131</v>
      </c>
      <c r="G3020" s="11" t="s">
        <v>177</v>
      </c>
      <c r="H3020" s="12" t="s">
        <v>133</v>
      </c>
      <c r="I3020" s="12" t="s">
        <v>40</v>
      </c>
      <c r="J3020" s="12" t="s">
        <v>41</v>
      </c>
      <c r="K3020" s="12">
        <v>9</v>
      </c>
      <c r="L3020" s="4" t="str">
        <f t="shared" si="188"/>
        <v>5-10</v>
      </c>
      <c r="M3020" s="12" t="s">
        <v>76</v>
      </c>
      <c r="N3020" s="12">
        <v>13</v>
      </c>
      <c r="O3020" s="4" t="s">
        <v>52</v>
      </c>
      <c r="P3020" s="6" t="s">
        <v>46</v>
      </c>
      <c r="S3020" s="7">
        <v>5</v>
      </c>
      <c r="AE3020" s="4">
        <f t="shared" si="189"/>
        <v>15</v>
      </c>
      <c r="AF3020" s="8">
        <f t="shared" si="190"/>
        <v>5</v>
      </c>
      <c r="AG3020" s="8">
        <v>125.01</v>
      </c>
      <c r="AH3020" s="4">
        <f t="shared" si="191"/>
        <v>0.125</v>
      </c>
      <c r="AI3020" s="4">
        <f t="shared" si="191"/>
        <v>3.1252500000000003</v>
      </c>
      <c r="AK3020" s="10">
        <f>Q3020*(0.01*(((2.5-1.82)/1.15)^3.208))+R3020*(0.01*(((7.5-1.82)/1.15)^3.208))+S3020*(0.01*(((15-1.82)/1.15)^3.208))+T3020*(0.01*(((25-1.82)/1.15)^3.208))</f>
        <v>125.00862220669978</v>
      </c>
    </row>
    <row r="3021" spans="1:37" ht="12.75" customHeight="1">
      <c r="A3021" s="12">
        <v>229</v>
      </c>
      <c r="B3021" s="12">
        <v>13</v>
      </c>
      <c r="C3021" s="12">
        <v>2</v>
      </c>
      <c r="D3021" s="5">
        <v>39518</v>
      </c>
      <c r="E3021" s="6" t="s">
        <v>73</v>
      </c>
      <c r="F3021" s="4" t="s">
        <v>131</v>
      </c>
      <c r="G3021" s="11" t="s">
        <v>177</v>
      </c>
      <c r="H3021" s="12" t="s">
        <v>133</v>
      </c>
      <c r="I3021" s="12" t="s">
        <v>40</v>
      </c>
      <c r="J3021" s="12" t="s">
        <v>41</v>
      </c>
      <c r="K3021" s="12">
        <v>9</v>
      </c>
      <c r="L3021" s="4" t="str">
        <f t="shared" si="188"/>
        <v>5-10</v>
      </c>
      <c r="M3021" s="12" t="s">
        <v>76</v>
      </c>
      <c r="N3021" s="12">
        <v>14</v>
      </c>
      <c r="O3021" s="4" t="s">
        <v>45</v>
      </c>
      <c r="P3021" s="6" t="s">
        <v>46</v>
      </c>
      <c r="T3021" s="7">
        <v>4</v>
      </c>
      <c r="AE3021" s="4">
        <f t="shared" si="189"/>
        <v>25</v>
      </c>
      <c r="AF3021" s="8">
        <f t="shared" si="190"/>
        <v>4</v>
      </c>
      <c r="AG3021" s="8">
        <v>1214.78</v>
      </c>
      <c r="AH3021" s="4">
        <f t="shared" si="191"/>
        <v>0.1</v>
      </c>
      <c r="AI3021" s="4">
        <f t="shared" si="191"/>
        <v>30.369499999999999</v>
      </c>
      <c r="AK3021" s="10">
        <f>Q3021*(0.039*((2.5/1.15)^2.91))+S3021*(0.039*((15/1.15)^2.91))+T3021*(0.039*((25/1.15)^2.91))+U3021*(0.039*((35/1.15)^2.91))</f>
        <v>1214.7846852958342</v>
      </c>
    </row>
    <row r="3022" spans="1:37" ht="12.75" customHeight="1">
      <c r="A3022" s="12">
        <v>229</v>
      </c>
      <c r="B3022" s="12">
        <v>13</v>
      </c>
      <c r="C3022" s="12">
        <v>2</v>
      </c>
      <c r="D3022" s="5">
        <v>39518</v>
      </c>
      <c r="E3022" s="6" t="s">
        <v>73</v>
      </c>
      <c r="F3022" s="4" t="s">
        <v>131</v>
      </c>
      <c r="G3022" s="11" t="s">
        <v>177</v>
      </c>
      <c r="H3022" s="12" t="s">
        <v>133</v>
      </c>
      <c r="I3022" s="12" t="s">
        <v>40</v>
      </c>
      <c r="J3022" s="12" t="s">
        <v>41</v>
      </c>
      <c r="K3022" s="12">
        <v>9</v>
      </c>
      <c r="L3022" s="4" t="str">
        <f t="shared" si="188"/>
        <v>5-10</v>
      </c>
      <c r="M3022" s="12" t="s">
        <v>76</v>
      </c>
      <c r="N3022" s="12">
        <v>15</v>
      </c>
      <c r="O3022" s="12" t="s">
        <v>59</v>
      </c>
      <c r="P3022" s="6" t="s">
        <v>46</v>
      </c>
      <c r="R3022" s="7">
        <v>2</v>
      </c>
      <c r="AE3022" s="4">
        <f t="shared" si="189"/>
        <v>7.5</v>
      </c>
      <c r="AF3022" s="8">
        <f t="shared" si="190"/>
        <v>2</v>
      </c>
      <c r="AG3022" s="8">
        <v>9.0399999999999991</v>
      </c>
      <c r="AH3022" s="4">
        <f t="shared" si="191"/>
        <v>0.05</v>
      </c>
      <c r="AI3022" s="4">
        <f t="shared" si="191"/>
        <v>0.22599999999999998</v>
      </c>
      <c r="AJ3022" s="13"/>
      <c r="AK3022" s="10">
        <f>Q3022*(0.0093*(2.5^3.07))+R3022*(0.0093*(7.5^3.07))+S3022*(0.0093*(15^3.07))+T3022*(0.0126*(25^3.0673))</f>
        <v>9.0354757121179148</v>
      </c>
    </row>
    <row r="3023" spans="1:37" ht="12.75" customHeight="1">
      <c r="A3023" s="12">
        <v>229</v>
      </c>
      <c r="B3023" s="12">
        <v>13</v>
      </c>
      <c r="C3023" s="12">
        <v>2</v>
      </c>
      <c r="D3023" s="5">
        <v>39518</v>
      </c>
      <c r="E3023" s="6" t="s">
        <v>73</v>
      </c>
      <c r="F3023" s="4" t="s">
        <v>131</v>
      </c>
      <c r="G3023" s="11" t="s">
        <v>177</v>
      </c>
      <c r="H3023" s="12" t="s">
        <v>133</v>
      </c>
      <c r="I3023" s="12" t="s">
        <v>40</v>
      </c>
      <c r="J3023" s="12" t="s">
        <v>41</v>
      </c>
      <c r="K3023" s="12">
        <v>9</v>
      </c>
      <c r="L3023" s="4" t="str">
        <f t="shared" si="188"/>
        <v>5-10</v>
      </c>
      <c r="M3023" s="12" t="s">
        <v>76</v>
      </c>
      <c r="N3023" s="12">
        <v>16</v>
      </c>
      <c r="O3023" s="4" t="s">
        <v>69</v>
      </c>
      <c r="P3023" s="12" t="s">
        <v>48</v>
      </c>
      <c r="R3023" s="7">
        <v>1</v>
      </c>
      <c r="AE3023" s="4">
        <f t="shared" si="189"/>
        <v>7.5</v>
      </c>
      <c r="AF3023" s="8">
        <f t="shared" si="190"/>
        <v>1</v>
      </c>
      <c r="AG3023" s="8">
        <v>11.75</v>
      </c>
      <c r="AH3023" s="4">
        <f t="shared" si="191"/>
        <v>2.5000000000000001E-2</v>
      </c>
      <c r="AI3023" s="4">
        <f t="shared" si="191"/>
        <v>0.29375000000000001</v>
      </c>
      <c r="AK3023" s="10">
        <f>Q3023*(0.029*(2.5^2.98))+R3023*(0.029*(7.5^2.98))+S3023*(0.0222*(15^3.14))</f>
        <v>11.751155218438655</v>
      </c>
    </row>
    <row r="3024" spans="1:37" ht="12.75" customHeight="1">
      <c r="A3024" s="12">
        <v>229</v>
      </c>
      <c r="B3024" s="12">
        <v>13</v>
      </c>
      <c r="C3024" s="12">
        <v>2</v>
      </c>
      <c r="D3024" s="5">
        <v>39518</v>
      </c>
      <c r="E3024" s="6" t="s">
        <v>73</v>
      </c>
      <c r="F3024" s="4" t="s">
        <v>131</v>
      </c>
      <c r="G3024" s="11" t="s">
        <v>177</v>
      </c>
      <c r="H3024" s="12" t="s">
        <v>133</v>
      </c>
      <c r="I3024" s="12" t="s">
        <v>40</v>
      </c>
      <c r="J3024" s="12" t="s">
        <v>41</v>
      </c>
      <c r="K3024" s="12">
        <v>9</v>
      </c>
      <c r="L3024" s="4" t="str">
        <f t="shared" si="188"/>
        <v>5-10</v>
      </c>
      <c r="M3024" s="12" t="s">
        <v>76</v>
      </c>
      <c r="N3024" s="12">
        <v>17</v>
      </c>
      <c r="O3024" s="11" t="s">
        <v>97</v>
      </c>
      <c r="P3024" s="12" t="s">
        <v>46</v>
      </c>
      <c r="S3024" s="7">
        <v>1</v>
      </c>
      <c r="AE3024" s="4">
        <f t="shared" si="189"/>
        <v>15</v>
      </c>
      <c r="AF3024" s="8">
        <f t="shared" si="190"/>
        <v>1</v>
      </c>
      <c r="AG3024" s="8">
        <v>27.89</v>
      </c>
      <c r="AH3024" s="4">
        <f t="shared" si="191"/>
        <v>2.5000000000000001E-2</v>
      </c>
      <c r="AI3024" s="4">
        <f t="shared" si="191"/>
        <v>0.69725000000000004</v>
      </c>
      <c r="AK3024" s="10">
        <f>Q3024*(0.0026*(2.5^3.427))+R3024*(0.0026*(7.5^3.427))+S3024*(0.0026*(15^3.427))</f>
        <v>27.88933074796465</v>
      </c>
    </row>
    <row r="3025" spans="1:37" ht="12.75" customHeight="1">
      <c r="A3025" s="12">
        <v>229</v>
      </c>
      <c r="B3025" s="12">
        <v>13</v>
      </c>
      <c r="C3025" s="12">
        <v>2</v>
      </c>
      <c r="D3025" s="5">
        <v>39518</v>
      </c>
      <c r="E3025" s="6" t="s">
        <v>73</v>
      </c>
      <c r="F3025" s="4" t="s">
        <v>131</v>
      </c>
      <c r="G3025" s="11" t="s">
        <v>177</v>
      </c>
      <c r="H3025" s="12" t="s">
        <v>133</v>
      </c>
      <c r="I3025" s="12" t="s">
        <v>40</v>
      </c>
      <c r="J3025" s="12" t="s">
        <v>41</v>
      </c>
      <c r="K3025" s="12">
        <v>9</v>
      </c>
      <c r="L3025" s="4" t="str">
        <f t="shared" si="188"/>
        <v>5-10</v>
      </c>
      <c r="M3025" s="12" t="s">
        <v>76</v>
      </c>
      <c r="N3025" s="12">
        <v>18</v>
      </c>
      <c r="O3025" s="12" t="s">
        <v>66</v>
      </c>
      <c r="P3025" s="12" t="s">
        <v>46</v>
      </c>
      <c r="Q3025" s="7">
        <v>1</v>
      </c>
      <c r="AE3025" s="4">
        <f t="shared" si="189"/>
        <v>2.5</v>
      </c>
      <c r="AF3025" s="8">
        <f t="shared" si="190"/>
        <v>1</v>
      </c>
      <c r="AG3025" s="8">
        <v>0.28000000000000003</v>
      </c>
      <c r="AH3025" s="4">
        <f t="shared" si="191"/>
        <v>2.5000000000000001E-2</v>
      </c>
      <c r="AI3025" s="4">
        <f t="shared" si="191"/>
        <v>7.000000000000001E-3</v>
      </c>
      <c r="AK3025" s="10">
        <f>Q3025*(0.0213*(2.5^2.8235))+R3025*(0.0213*(7.5^2.8235))</f>
        <v>0.28311522044385118</v>
      </c>
    </row>
    <row r="3026" spans="1:37" ht="12.75" customHeight="1">
      <c r="A3026" s="12">
        <v>229</v>
      </c>
      <c r="B3026" s="12">
        <v>13</v>
      </c>
      <c r="C3026" s="12">
        <v>2</v>
      </c>
      <c r="D3026" s="5">
        <v>39518</v>
      </c>
      <c r="E3026" s="6" t="s">
        <v>73</v>
      </c>
      <c r="F3026" s="4" t="s">
        <v>131</v>
      </c>
      <c r="G3026" s="11" t="s">
        <v>177</v>
      </c>
      <c r="H3026" s="12" t="s">
        <v>133</v>
      </c>
      <c r="I3026" s="12" t="s">
        <v>40</v>
      </c>
      <c r="J3026" s="12" t="s">
        <v>41</v>
      </c>
      <c r="K3026" s="12">
        <v>9</v>
      </c>
      <c r="L3026" s="4" t="str">
        <f t="shared" si="188"/>
        <v>5-10</v>
      </c>
      <c r="M3026" s="12" t="s">
        <v>76</v>
      </c>
      <c r="N3026" s="12">
        <v>19</v>
      </c>
      <c r="O3026" s="12" t="s">
        <v>55</v>
      </c>
      <c r="P3026" s="6" t="s">
        <v>56</v>
      </c>
      <c r="Q3026" s="7">
        <v>4</v>
      </c>
      <c r="AE3026" s="4">
        <f t="shared" si="189"/>
        <v>2.5</v>
      </c>
      <c r="AF3026" s="8">
        <f t="shared" si="190"/>
        <v>4</v>
      </c>
      <c r="AG3026" s="8">
        <v>0.7</v>
      </c>
      <c r="AH3026" s="4">
        <f t="shared" si="191"/>
        <v>0.1</v>
      </c>
      <c r="AI3026" s="4">
        <f t="shared" si="191"/>
        <v>1.7499999999999998E-2</v>
      </c>
      <c r="AK3026" s="10">
        <f>Q3026*(0.0109*(2.5^3.0249))+R3026*(0.0109*(7.5^3.0249))</f>
        <v>0.69697182395461577</v>
      </c>
    </row>
    <row r="3027" spans="1:37" ht="12.75" customHeight="1">
      <c r="A3027" s="12">
        <v>229</v>
      </c>
      <c r="B3027" s="12">
        <v>13</v>
      </c>
      <c r="C3027" s="12">
        <v>2</v>
      </c>
      <c r="D3027" s="5">
        <v>39518</v>
      </c>
      <c r="E3027" s="6" t="s">
        <v>73</v>
      </c>
      <c r="F3027" s="4" t="s">
        <v>131</v>
      </c>
      <c r="G3027" s="11" t="s">
        <v>177</v>
      </c>
      <c r="H3027" s="12" t="s">
        <v>133</v>
      </c>
      <c r="I3027" s="12" t="s">
        <v>40</v>
      </c>
      <c r="J3027" s="12" t="s">
        <v>41</v>
      </c>
      <c r="K3027" s="12">
        <v>9</v>
      </c>
      <c r="L3027" s="4" t="str">
        <f t="shared" si="188"/>
        <v>5-10</v>
      </c>
      <c r="M3027" s="12" t="s">
        <v>76</v>
      </c>
      <c r="N3027" s="12">
        <v>20</v>
      </c>
      <c r="O3027" s="12" t="s">
        <v>85</v>
      </c>
      <c r="P3027" s="6" t="s">
        <v>46</v>
      </c>
      <c r="Q3027" s="7">
        <v>1</v>
      </c>
      <c r="R3027" s="7">
        <v>2</v>
      </c>
      <c r="AE3027" s="4">
        <f t="shared" si="189"/>
        <v>5.8</v>
      </c>
      <c r="AF3027" s="8">
        <f t="shared" si="190"/>
        <v>3</v>
      </c>
      <c r="AG3027" s="8">
        <v>7.82</v>
      </c>
      <c r="AH3027" s="4">
        <f t="shared" si="191"/>
        <v>7.4999999999999997E-2</v>
      </c>
      <c r="AI3027" s="4">
        <f t="shared" si="191"/>
        <v>0.19550000000000001</v>
      </c>
      <c r="AJ3027" s="13"/>
      <c r="AK3027" s="10">
        <f>Q3027*(0.0091*(2.5^3))+R3027*(0.0091*(7.5^3))</f>
        <v>7.8203125000000009</v>
      </c>
    </row>
    <row r="3028" spans="1:37" ht="12.75" customHeight="1">
      <c r="A3028" s="12">
        <v>229</v>
      </c>
      <c r="B3028" s="12">
        <v>13</v>
      </c>
      <c r="C3028" s="12">
        <v>2</v>
      </c>
      <c r="D3028" s="5">
        <v>39518</v>
      </c>
      <c r="E3028" s="6" t="s">
        <v>73</v>
      </c>
      <c r="F3028" s="4" t="s">
        <v>131</v>
      </c>
      <c r="G3028" s="11" t="s">
        <v>177</v>
      </c>
      <c r="H3028" s="12" t="s">
        <v>133</v>
      </c>
      <c r="I3028" s="12" t="s">
        <v>40</v>
      </c>
      <c r="J3028" s="12" t="s">
        <v>41</v>
      </c>
      <c r="K3028" s="12">
        <v>9</v>
      </c>
      <c r="L3028" s="4" t="str">
        <f t="shared" si="188"/>
        <v>5-10</v>
      </c>
      <c r="M3028" s="12" t="s">
        <v>76</v>
      </c>
      <c r="N3028" s="12">
        <v>21</v>
      </c>
      <c r="O3028" s="12" t="s">
        <v>187</v>
      </c>
      <c r="P3028" s="6" t="s">
        <v>46</v>
      </c>
      <c r="Q3028" s="15">
        <v>1</v>
      </c>
      <c r="AE3028" s="4">
        <f t="shared" si="189"/>
        <v>2.5</v>
      </c>
      <c r="AF3028" s="8">
        <f t="shared" si="190"/>
        <v>1</v>
      </c>
      <c r="AG3028" s="8">
        <v>0.12</v>
      </c>
      <c r="AH3028" s="4">
        <f t="shared" si="191"/>
        <v>2.5000000000000001E-2</v>
      </c>
      <c r="AI3028" s="4">
        <f t="shared" si="191"/>
        <v>3.0000000000000001E-3</v>
      </c>
      <c r="AJ3028" s="9"/>
      <c r="AK3028" s="10">
        <f>Q3028*(0.0077*(2.5^2.962))</f>
        <v>0.11619542555785063</v>
      </c>
    </row>
    <row r="3029" spans="1:37" ht="12.75" customHeight="1">
      <c r="A3029" s="12">
        <v>229</v>
      </c>
      <c r="B3029" s="12">
        <v>13</v>
      </c>
      <c r="C3029" s="12">
        <v>2</v>
      </c>
      <c r="D3029" s="5">
        <v>39518</v>
      </c>
      <c r="E3029" s="6" t="s">
        <v>73</v>
      </c>
      <c r="F3029" s="4" t="s">
        <v>131</v>
      </c>
      <c r="G3029" s="11" t="s">
        <v>177</v>
      </c>
      <c r="H3029" s="12" t="s">
        <v>133</v>
      </c>
      <c r="I3029" s="12" t="s">
        <v>40</v>
      </c>
      <c r="J3029" s="12" t="s">
        <v>41</v>
      </c>
      <c r="K3029" s="12">
        <v>9</v>
      </c>
      <c r="L3029" s="4" t="str">
        <f t="shared" si="188"/>
        <v>5-10</v>
      </c>
      <c r="M3029" s="12" t="s">
        <v>76</v>
      </c>
      <c r="N3029" s="12">
        <v>22</v>
      </c>
      <c r="O3029" s="12" t="s">
        <v>71</v>
      </c>
      <c r="P3029" s="6" t="s">
        <v>46</v>
      </c>
      <c r="Q3029" s="15">
        <v>2</v>
      </c>
      <c r="AE3029" s="4">
        <f t="shared" si="189"/>
        <v>2.5</v>
      </c>
      <c r="AF3029" s="8">
        <f t="shared" si="190"/>
        <v>2</v>
      </c>
      <c r="AG3029" s="8">
        <v>0.28000000000000003</v>
      </c>
      <c r="AH3029" s="4">
        <f t="shared" si="191"/>
        <v>0.05</v>
      </c>
      <c r="AI3029" s="4">
        <f t="shared" si="191"/>
        <v>7.000000000000001E-3</v>
      </c>
      <c r="AK3029" s="10">
        <f>Q3029*(0.0089*(2.5^3))+R3029*(0.0089*(7.5^3))</f>
        <v>0.27812500000000001</v>
      </c>
    </row>
    <row r="3030" spans="1:37" ht="12.75" customHeight="1">
      <c r="A3030" s="12">
        <v>230</v>
      </c>
      <c r="B3030" s="12">
        <v>13</v>
      </c>
      <c r="C3030" s="12">
        <v>2</v>
      </c>
      <c r="D3030" s="5">
        <v>39518</v>
      </c>
      <c r="E3030" s="6" t="s">
        <v>73</v>
      </c>
      <c r="F3030" s="4" t="s">
        <v>131</v>
      </c>
      <c r="G3030" s="11" t="s">
        <v>177</v>
      </c>
      <c r="H3030" s="12" t="s">
        <v>133</v>
      </c>
      <c r="I3030" s="12" t="s">
        <v>40</v>
      </c>
      <c r="J3030" s="12" t="s">
        <v>41</v>
      </c>
      <c r="K3030" s="12">
        <v>9</v>
      </c>
      <c r="L3030" s="4" t="str">
        <f t="shared" si="188"/>
        <v>5-10</v>
      </c>
      <c r="M3030" s="12" t="s">
        <v>42</v>
      </c>
      <c r="N3030" s="12">
        <v>1</v>
      </c>
      <c r="O3030" s="12" t="s">
        <v>59</v>
      </c>
      <c r="P3030" s="6" t="s">
        <v>46</v>
      </c>
      <c r="Q3030" s="15">
        <v>2</v>
      </c>
      <c r="R3030" s="7">
        <v>2</v>
      </c>
      <c r="S3030" s="15">
        <v>5</v>
      </c>
      <c r="AE3030" s="4">
        <f t="shared" si="189"/>
        <v>10.6</v>
      </c>
      <c r="AF3030" s="8">
        <f t="shared" si="190"/>
        <v>9</v>
      </c>
      <c r="AG3030" s="8">
        <v>199.04</v>
      </c>
      <c r="AH3030" s="4">
        <f t="shared" si="191"/>
        <v>0.22500000000000001</v>
      </c>
      <c r="AI3030" s="4">
        <f t="shared" si="191"/>
        <v>4.976</v>
      </c>
      <c r="AK3030" s="10">
        <f>Q3030*(0.0093*(2.5^3.07))+R3030*(0.0093*(7.5^3.07))+S3030*(0.0093*(15^3.07))+T3030*(0.0126*(25^3.0673))</f>
        <v>199.03914429364096</v>
      </c>
    </row>
    <row r="3031" spans="1:37" ht="12.75" customHeight="1">
      <c r="A3031" s="12">
        <v>230</v>
      </c>
      <c r="B3031" s="12">
        <v>13</v>
      </c>
      <c r="C3031" s="12">
        <v>2</v>
      </c>
      <c r="D3031" s="5">
        <v>39518</v>
      </c>
      <c r="E3031" s="6" t="s">
        <v>73</v>
      </c>
      <c r="F3031" s="4" t="s">
        <v>131</v>
      </c>
      <c r="G3031" s="11" t="s">
        <v>177</v>
      </c>
      <c r="H3031" s="12" t="s">
        <v>133</v>
      </c>
      <c r="I3031" s="12" t="s">
        <v>40</v>
      </c>
      <c r="J3031" s="12" t="s">
        <v>41</v>
      </c>
      <c r="K3031" s="12">
        <v>9</v>
      </c>
      <c r="L3031" s="4" t="str">
        <f t="shared" si="188"/>
        <v>5-10</v>
      </c>
      <c r="M3031" s="12" t="s">
        <v>42</v>
      </c>
      <c r="N3031" s="12">
        <v>2</v>
      </c>
      <c r="O3031" s="12" t="s">
        <v>185</v>
      </c>
      <c r="P3031" s="12" t="s">
        <v>46</v>
      </c>
      <c r="Q3031" s="15">
        <v>1</v>
      </c>
      <c r="AE3031" s="4">
        <f t="shared" si="189"/>
        <v>2.5</v>
      </c>
      <c r="AF3031" s="8">
        <f t="shared" si="190"/>
        <v>1</v>
      </c>
      <c r="AG3031" s="8">
        <v>0.23</v>
      </c>
      <c r="AH3031" s="4">
        <f t="shared" si="191"/>
        <v>2.5000000000000001E-2</v>
      </c>
      <c r="AI3031" s="4">
        <f t="shared" si="191"/>
        <v>5.7499999999999999E-3</v>
      </c>
      <c r="AK3031" s="10">
        <f>Q3031*(0.0314*((2.5/1.26087)^2.9))+S3031*(0.0314*((15/1.26087)^2.9))+T3031*(0.0314*((25/1.26087)^2.9))</f>
        <v>0.228566074442282</v>
      </c>
    </row>
    <row r="3032" spans="1:37" ht="12.75" customHeight="1">
      <c r="A3032" s="12">
        <v>230</v>
      </c>
      <c r="B3032" s="12">
        <v>13</v>
      </c>
      <c r="C3032" s="12">
        <v>2</v>
      </c>
      <c r="D3032" s="5">
        <v>39518</v>
      </c>
      <c r="E3032" s="6" t="s">
        <v>73</v>
      </c>
      <c r="F3032" s="4" t="s">
        <v>131</v>
      </c>
      <c r="G3032" s="11" t="s">
        <v>177</v>
      </c>
      <c r="H3032" s="12" t="s">
        <v>133</v>
      </c>
      <c r="I3032" s="12" t="s">
        <v>40</v>
      </c>
      <c r="J3032" s="12" t="s">
        <v>41</v>
      </c>
      <c r="K3032" s="12">
        <v>9</v>
      </c>
      <c r="L3032" s="4" t="str">
        <f t="shared" si="188"/>
        <v>5-10</v>
      </c>
      <c r="M3032" s="12" t="s">
        <v>42</v>
      </c>
      <c r="N3032" s="12">
        <v>3</v>
      </c>
      <c r="O3032" s="12" t="s">
        <v>53</v>
      </c>
      <c r="P3032" s="12" t="s">
        <v>54</v>
      </c>
      <c r="Q3032" s="15">
        <v>5</v>
      </c>
      <c r="S3032" s="7">
        <v>9</v>
      </c>
      <c r="AE3032" s="4">
        <f t="shared" si="189"/>
        <v>10.5</v>
      </c>
      <c r="AF3032" s="8">
        <f t="shared" si="190"/>
        <v>14</v>
      </c>
      <c r="AG3032" s="8">
        <v>506.33</v>
      </c>
      <c r="AH3032" s="4">
        <f t="shared" si="191"/>
        <v>0.35</v>
      </c>
      <c r="AI3032" s="4">
        <f t="shared" si="191"/>
        <v>12.658249999999999</v>
      </c>
      <c r="AK3032" s="10">
        <f>Q3032*(0.026*(2.5^2.87))+R3032*(0.026*(7.5^2.87))+S3032*(0.0236*((15/1.1)^2.975))+T3032*(0.0236*((25/1.1)^2.975))+U3032*(0.0236*((35/1.1)^2.975))</f>
        <v>506.32823858413377</v>
      </c>
    </row>
    <row r="3033" spans="1:37" ht="12.75" customHeight="1">
      <c r="A3033" s="12">
        <v>230</v>
      </c>
      <c r="B3033" s="12">
        <v>13</v>
      </c>
      <c r="C3033" s="12">
        <v>2</v>
      </c>
      <c r="D3033" s="5">
        <v>39518</v>
      </c>
      <c r="E3033" s="6" t="s">
        <v>73</v>
      </c>
      <c r="F3033" s="4" t="s">
        <v>131</v>
      </c>
      <c r="G3033" s="11" t="s">
        <v>177</v>
      </c>
      <c r="H3033" s="12" t="s">
        <v>133</v>
      </c>
      <c r="I3033" s="12" t="s">
        <v>40</v>
      </c>
      <c r="J3033" s="12" t="s">
        <v>41</v>
      </c>
      <c r="K3033" s="12">
        <v>9</v>
      </c>
      <c r="L3033" s="4" t="str">
        <f t="shared" si="188"/>
        <v>5-10</v>
      </c>
      <c r="M3033" s="12" t="s">
        <v>42</v>
      </c>
      <c r="N3033" s="12">
        <v>4</v>
      </c>
      <c r="O3033" s="12" t="s">
        <v>95</v>
      </c>
      <c r="P3033" s="6" t="s">
        <v>56</v>
      </c>
      <c r="T3033" s="7">
        <v>6</v>
      </c>
      <c r="AE3033" s="4">
        <f t="shared" si="189"/>
        <v>25</v>
      </c>
      <c r="AF3033" s="8">
        <f t="shared" si="190"/>
        <v>6</v>
      </c>
      <c r="AG3033" s="8">
        <v>1857.89</v>
      </c>
      <c r="AH3033" s="4">
        <f t="shared" si="191"/>
        <v>0.15</v>
      </c>
      <c r="AI3033" s="4">
        <f t="shared" si="191"/>
        <v>46.447250000000004</v>
      </c>
      <c r="AK3033" s="10">
        <f>S3033*(0.0204*(15^2.991))+T3033*(0.0204*(25^2.991))+U3033*(0.0204*(35^2.991))</f>
        <v>1857.8899425916663</v>
      </c>
    </row>
    <row r="3034" spans="1:37" ht="12.75" customHeight="1">
      <c r="A3034" s="12">
        <v>230</v>
      </c>
      <c r="B3034" s="12">
        <v>13</v>
      </c>
      <c r="C3034" s="12">
        <v>2</v>
      </c>
      <c r="D3034" s="5">
        <v>39518</v>
      </c>
      <c r="E3034" s="6" t="s">
        <v>73</v>
      </c>
      <c r="F3034" s="4" t="s">
        <v>131</v>
      </c>
      <c r="G3034" s="11" t="s">
        <v>177</v>
      </c>
      <c r="H3034" s="12" t="s">
        <v>133</v>
      </c>
      <c r="I3034" s="12" t="s">
        <v>40</v>
      </c>
      <c r="J3034" s="12" t="s">
        <v>41</v>
      </c>
      <c r="K3034" s="12">
        <v>9</v>
      </c>
      <c r="L3034" s="4" t="str">
        <f t="shared" si="188"/>
        <v>5-10</v>
      </c>
      <c r="M3034" s="12" t="s">
        <v>42</v>
      </c>
      <c r="N3034" s="12">
        <v>5</v>
      </c>
      <c r="O3034" s="12" t="s">
        <v>49</v>
      </c>
      <c r="P3034" s="6" t="s">
        <v>46</v>
      </c>
      <c r="R3034" s="7">
        <v>1</v>
      </c>
      <c r="AE3034" s="4">
        <f t="shared" si="189"/>
        <v>7.5</v>
      </c>
      <c r="AF3034" s="8">
        <f t="shared" si="190"/>
        <v>1</v>
      </c>
      <c r="AG3034" s="8">
        <v>6.09</v>
      </c>
      <c r="AH3034" s="4">
        <f t="shared" si="191"/>
        <v>2.5000000000000001E-2</v>
      </c>
      <c r="AI3034" s="4">
        <f t="shared" si="191"/>
        <v>0.15225</v>
      </c>
      <c r="AK3034" s="10">
        <f>Q3034*(0.007*(2.5^3.39))+R3034*(0.0126*(7.5^3.0673))+S3034*(0.0126*(15^3.0673))+T3034*(0.0126*(25^3.0673))+U3034*(0.0126*(35^3.0673))</f>
        <v>6.0875978967715536</v>
      </c>
    </row>
    <row r="3035" spans="1:37" ht="12.75" customHeight="1">
      <c r="A3035" s="12">
        <v>230</v>
      </c>
      <c r="B3035" s="12">
        <v>13</v>
      </c>
      <c r="C3035" s="12">
        <v>2</v>
      </c>
      <c r="D3035" s="5">
        <v>39518</v>
      </c>
      <c r="E3035" s="6" t="s">
        <v>73</v>
      </c>
      <c r="F3035" s="4" t="s">
        <v>131</v>
      </c>
      <c r="G3035" s="11" t="s">
        <v>177</v>
      </c>
      <c r="H3035" s="12" t="s">
        <v>133</v>
      </c>
      <c r="I3035" s="12" t="s">
        <v>40</v>
      </c>
      <c r="J3035" s="12" t="s">
        <v>41</v>
      </c>
      <c r="K3035" s="12">
        <v>9</v>
      </c>
      <c r="L3035" s="4" t="str">
        <f t="shared" si="188"/>
        <v>5-10</v>
      </c>
      <c r="M3035" s="12" t="s">
        <v>42</v>
      </c>
      <c r="N3035" s="12">
        <v>6</v>
      </c>
      <c r="O3035" s="4" t="s">
        <v>60</v>
      </c>
      <c r="P3035" s="12" t="s">
        <v>48</v>
      </c>
      <c r="R3035" s="7">
        <v>1</v>
      </c>
      <c r="AE3035" s="4">
        <f t="shared" si="189"/>
        <v>7.5</v>
      </c>
      <c r="AF3035" s="8">
        <f t="shared" si="190"/>
        <v>1</v>
      </c>
      <c r="AG3035" s="8">
        <v>7.04</v>
      </c>
      <c r="AH3035" s="4">
        <f t="shared" si="191"/>
        <v>2.5000000000000001E-2</v>
      </c>
      <c r="AI3035" s="4">
        <f t="shared" si="191"/>
        <v>0.17599999999999999</v>
      </c>
      <c r="AK3035" s="10">
        <f>Q3035*(0.0197*(2.5^2.9174))+R3035*(0.0197*(7.5^2.9174))+S3035*(0.0197*(15^2.9174))</f>
        <v>7.0367149081055116</v>
      </c>
    </row>
    <row r="3036" spans="1:37" ht="12.75" customHeight="1">
      <c r="A3036" s="12">
        <v>230</v>
      </c>
      <c r="B3036" s="12">
        <v>13</v>
      </c>
      <c r="C3036" s="12">
        <v>2</v>
      </c>
      <c r="D3036" s="5">
        <v>39518</v>
      </c>
      <c r="E3036" s="6" t="s">
        <v>73</v>
      </c>
      <c r="F3036" s="4" t="s">
        <v>131</v>
      </c>
      <c r="G3036" s="11" t="s">
        <v>177</v>
      </c>
      <c r="H3036" s="12" t="s">
        <v>133</v>
      </c>
      <c r="I3036" s="12" t="s">
        <v>40</v>
      </c>
      <c r="J3036" s="12" t="s">
        <v>41</v>
      </c>
      <c r="K3036" s="12">
        <v>9</v>
      </c>
      <c r="L3036" s="4" t="str">
        <f t="shared" si="188"/>
        <v>5-10</v>
      </c>
      <c r="M3036" s="12" t="s">
        <v>42</v>
      </c>
      <c r="N3036" s="12">
        <v>7</v>
      </c>
      <c r="O3036" s="12" t="s">
        <v>116</v>
      </c>
      <c r="P3036" s="6" t="s">
        <v>84</v>
      </c>
      <c r="Q3036" s="7">
        <v>1</v>
      </c>
      <c r="AE3036" s="4">
        <f t="shared" si="189"/>
        <v>2.5</v>
      </c>
      <c r="AF3036" s="8">
        <f t="shared" si="190"/>
        <v>1</v>
      </c>
      <c r="AG3036" s="8">
        <v>0.27</v>
      </c>
      <c r="AH3036" s="4">
        <f t="shared" si="191"/>
        <v>2.5000000000000001E-2</v>
      </c>
      <c r="AI3036" s="4">
        <f t="shared" si="191"/>
        <v>6.7500000000000008E-3</v>
      </c>
      <c r="AK3036" s="10">
        <f>Q3036*(0.0156*(2.5^3.13))+R3036*(0.0156*(7.5^3.13))</f>
        <v>0.27458501045858014</v>
      </c>
    </row>
    <row r="3037" spans="1:37" ht="12.75" customHeight="1">
      <c r="A3037" s="12">
        <v>230</v>
      </c>
      <c r="B3037" s="12">
        <v>13</v>
      </c>
      <c r="C3037" s="12">
        <v>2</v>
      </c>
      <c r="D3037" s="5">
        <v>39518</v>
      </c>
      <c r="E3037" s="6" t="s">
        <v>73</v>
      </c>
      <c r="F3037" s="4" t="s">
        <v>131</v>
      </c>
      <c r="G3037" s="11" t="s">
        <v>177</v>
      </c>
      <c r="H3037" s="12" t="s">
        <v>133</v>
      </c>
      <c r="I3037" s="12" t="s">
        <v>40</v>
      </c>
      <c r="J3037" s="12" t="s">
        <v>41</v>
      </c>
      <c r="K3037" s="12">
        <v>9</v>
      </c>
      <c r="L3037" s="4" t="str">
        <f t="shared" si="188"/>
        <v>5-10</v>
      </c>
      <c r="M3037" s="12" t="s">
        <v>42</v>
      </c>
      <c r="N3037" s="12">
        <v>8</v>
      </c>
      <c r="O3037" s="12" t="s">
        <v>55</v>
      </c>
      <c r="P3037" s="6" t="s">
        <v>56</v>
      </c>
      <c r="Q3037" s="7">
        <v>5</v>
      </c>
      <c r="AE3037" s="4">
        <f t="shared" si="189"/>
        <v>2.5</v>
      </c>
      <c r="AF3037" s="8">
        <f t="shared" si="190"/>
        <v>5</v>
      </c>
      <c r="AG3037" s="8">
        <v>0.87</v>
      </c>
      <c r="AH3037" s="4">
        <f t="shared" si="191"/>
        <v>0.125</v>
      </c>
      <c r="AI3037" s="4">
        <f t="shared" si="191"/>
        <v>2.1749999999999999E-2</v>
      </c>
      <c r="AK3037" s="10">
        <f>Q3037*(0.0109*(2.5^3.0249))+R3037*(0.0109*(7.5^3.0249))</f>
        <v>0.87121477994326968</v>
      </c>
    </row>
    <row r="3038" spans="1:37" ht="12.75" customHeight="1">
      <c r="A3038" s="12">
        <v>230</v>
      </c>
      <c r="B3038" s="12">
        <v>13</v>
      </c>
      <c r="C3038" s="12">
        <v>2</v>
      </c>
      <c r="D3038" s="5">
        <v>39518</v>
      </c>
      <c r="E3038" s="6" t="s">
        <v>73</v>
      </c>
      <c r="F3038" s="4" t="s">
        <v>131</v>
      </c>
      <c r="G3038" s="11" t="s">
        <v>177</v>
      </c>
      <c r="H3038" s="12" t="s">
        <v>133</v>
      </c>
      <c r="I3038" s="12" t="s">
        <v>40</v>
      </c>
      <c r="J3038" s="12" t="s">
        <v>41</v>
      </c>
      <c r="K3038" s="12">
        <v>9</v>
      </c>
      <c r="L3038" s="4" t="str">
        <f t="shared" si="188"/>
        <v>5-10</v>
      </c>
      <c r="M3038" s="12" t="s">
        <v>42</v>
      </c>
      <c r="N3038" s="12">
        <v>9</v>
      </c>
      <c r="O3038" s="12" t="s">
        <v>71</v>
      </c>
      <c r="P3038" s="6" t="s">
        <v>46</v>
      </c>
      <c r="Q3038" s="7">
        <v>10</v>
      </c>
      <c r="AE3038" s="4">
        <f t="shared" si="189"/>
        <v>2.5</v>
      </c>
      <c r="AF3038" s="8">
        <f t="shared" si="190"/>
        <v>10</v>
      </c>
      <c r="AG3038" s="8">
        <v>1.39</v>
      </c>
      <c r="AH3038" s="4">
        <f t="shared" si="191"/>
        <v>0.25</v>
      </c>
      <c r="AI3038" s="4">
        <f t="shared" si="191"/>
        <v>3.4749999999999996E-2</v>
      </c>
      <c r="AK3038" s="10">
        <f>Q3038*(0.0089*(2.5^3))+R3038*(0.0089*(7.5^3))</f>
        <v>1.390625</v>
      </c>
    </row>
    <row r="3039" spans="1:37" ht="12.75" customHeight="1">
      <c r="A3039" s="12">
        <v>231</v>
      </c>
      <c r="B3039" s="12">
        <v>13</v>
      </c>
      <c r="C3039" s="12">
        <v>2</v>
      </c>
      <c r="D3039" s="5">
        <v>39518</v>
      </c>
      <c r="E3039" s="6" t="s">
        <v>73</v>
      </c>
      <c r="F3039" s="4" t="s">
        <v>131</v>
      </c>
      <c r="G3039" s="11" t="s">
        <v>177</v>
      </c>
      <c r="H3039" s="12" t="s">
        <v>133</v>
      </c>
      <c r="I3039" s="12" t="s">
        <v>93</v>
      </c>
      <c r="J3039" s="12" t="s">
        <v>41</v>
      </c>
      <c r="K3039" s="12">
        <v>6</v>
      </c>
      <c r="L3039" s="4" t="str">
        <f t="shared" si="188"/>
        <v>5-10</v>
      </c>
      <c r="M3039" s="12" t="s">
        <v>76</v>
      </c>
      <c r="N3039" s="12">
        <v>1</v>
      </c>
      <c r="O3039" s="12" t="s">
        <v>101</v>
      </c>
      <c r="P3039" s="12" t="s">
        <v>46</v>
      </c>
      <c r="T3039" s="7">
        <v>17</v>
      </c>
      <c r="AE3039" s="4">
        <f t="shared" si="189"/>
        <v>25</v>
      </c>
      <c r="AF3039" s="8">
        <f t="shared" si="190"/>
        <v>17</v>
      </c>
      <c r="AG3039" s="8">
        <v>4786.38</v>
      </c>
      <c r="AH3039" s="4">
        <f t="shared" si="191"/>
        <v>0.42499999999999999</v>
      </c>
      <c r="AI3039" s="4">
        <f t="shared" si="191"/>
        <v>119.65950000000001</v>
      </c>
      <c r="AJ3039" s="9"/>
      <c r="AK3039" s="10">
        <f>Q3039*(0.0148*((2.5/1.11359)^3.167))+R3039*(0.0148*((7.5/1.11359)^3.167))+S3039*(0.0148*((15/1.11359)^3.167))+T3039*(0.0148*((25/1.11359)^3.167))+U3039*(0.0148*((35/1.11359)^3.167))</f>
        <v>4786.3841138961379</v>
      </c>
    </row>
    <row r="3040" spans="1:37" ht="12.75" customHeight="1">
      <c r="A3040" s="12">
        <v>231</v>
      </c>
      <c r="B3040" s="12">
        <v>13</v>
      </c>
      <c r="C3040" s="12">
        <v>2</v>
      </c>
      <c r="D3040" s="5">
        <v>39518</v>
      </c>
      <c r="E3040" s="6" t="s">
        <v>73</v>
      </c>
      <c r="F3040" s="4" t="s">
        <v>131</v>
      </c>
      <c r="G3040" s="11" t="s">
        <v>177</v>
      </c>
      <c r="H3040" s="12" t="s">
        <v>133</v>
      </c>
      <c r="I3040" s="12" t="s">
        <v>93</v>
      </c>
      <c r="J3040" s="12" t="s">
        <v>41</v>
      </c>
      <c r="K3040" s="12">
        <v>6</v>
      </c>
      <c r="L3040" s="4" t="str">
        <f t="shared" si="188"/>
        <v>5-10</v>
      </c>
      <c r="M3040" s="12" t="s">
        <v>76</v>
      </c>
      <c r="N3040" s="12">
        <v>2</v>
      </c>
      <c r="O3040" s="12" t="s">
        <v>121</v>
      </c>
      <c r="P3040" s="6" t="s">
        <v>56</v>
      </c>
      <c r="U3040" s="7">
        <v>1</v>
      </c>
      <c r="AE3040" s="4">
        <f t="shared" si="189"/>
        <v>35</v>
      </c>
      <c r="AF3040" s="8">
        <f t="shared" si="190"/>
        <v>1</v>
      </c>
      <c r="AG3040" s="8">
        <v>1362.24</v>
      </c>
      <c r="AH3040" s="4">
        <f t="shared" si="191"/>
        <v>2.5000000000000001E-2</v>
      </c>
      <c r="AI3040" s="4">
        <f t="shared" si="191"/>
        <v>34.055999999999997</v>
      </c>
      <c r="AK3040" s="10">
        <f>S3040*(0.0203*(15^3.126))+T3040*(0.0203*(25^3.126))+U3040*(0.0203*(35^3.126))</f>
        <v>1362.2372273563635</v>
      </c>
    </row>
    <row r="3041" spans="1:41" ht="12.75" customHeight="1">
      <c r="A3041" s="12">
        <v>231</v>
      </c>
      <c r="B3041" s="12">
        <v>13</v>
      </c>
      <c r="C3041" s="12">
        <v>2</v>
      </c>
      <c r="D3041" s="5">
        <v>39518</v>
      </c>
      <c r="E3041" s="6" t="s">
        <v>73</v>
      </c>
      <c r="F3041" s="4" t="s">
        <v>131</v>
      </c>
      <c r="G3041" s="11" t="s">
        <v>177</v>
      </c>
      <c r="H3041" s="12" t="s">
        <v>133</v>
      </c>
      <c r="I3041" s="12" t="s">
        <v>93</v>
      </c>
      <c r="J3041" s="12" t="s">
        <v>41</v>
      </c>
      <c r="K3041" s="12">
        <v>6</v>
      </c>
      <c r="L3041" s="4" t="str">
        <f t="shared" si="188"/>
        <v>5-10</v>
      </c>
      <c r="M3041" s="12" t="s">
        <v>76</v>
      </c>
      <c r="N3041" s="12">
        <v>3</v>
      </c>
      <c r="O3041" s="12" t="s">
        <v>77</v>
      </c>
      <c r="P3041" s="6" t="s">
        <v>48</v>
      </c>
      <c r="S3041" s="7">
        <v>1</v>
      </c>
      <c r="T3041" s="7">
        <v>1</v>
      </c>
      <c r="AE3041" s="4">
        <f t="shared" si="189"/>
        <v>20</v>
      </c>
      <c r="AF3041" s="8">
        <f t="shared" si="190"/>
        <v>2</v>
      </c>
      <c r="AG3041" s="8">
        <v>521.74</v>
      </c>
      <c r="AH3041" s="4">
        <f t="shared" si="191"/>
        <v>0.05</v>
      </c>
      <c r="AI3041" s="4">
        <f t="shared" si="191"/>
        <v>13.0435</v>
      </c>
      <c r="AK3041" s="10">
        <f>R3041*(0.0428*(7.5^2.858))+S3041*(0.0428*(15^2.858))+T3041*(0.0428*(25^2.858))+U3041*(0.0428*(35^2.858))</f>
        <v>521.74133423209844</v>
      </c>
    </row>
    <row r="3042" spans="1:41" s="13" customFormat="1" ht="12.75" customHeight="1">
      <c r="A3042" s="12">
        <v>231</v>
      </c>
      <c r="B3042" s="12">
        <v>13</v>
      </c>
      <c r="C3042" s="12">
        <v>2</v>
      </c>
      <c r="D3042" s="5">
        <v>39518</v>
      </c>
      <c r="E3042" s="6" t="s">
        <v>73</v>
      </c>
      <c r="F3042" s="4" t="s">
        <v>131</v>
      </c>
      <c r="G3042" s="11" t="s">
        <v>177</v>
      </c>
      <c r="H3042" s="12" t="s">
        <v>133</v>
      </c>
      <c r="I3042" s="12" t="s">
        <v>93</v>
      </c>
      <c r="J3042" s="12" t="s">
        <v>41</v>
      </c>
      <c r="K3042" s="12">
        <v>6</v>
      </c>
      <c r="L3042" s="4" t="str">
        <f t="shared" si="188"/>
        <v>5-10</v>
      </c>
      <c r="M3042" s="12" t="s">
        <v>76</v>
      </c>
      <c r="N3042" s="12">
        <v>4</v>
      </c>
      <c r="O3042" s="12" t="s">
        <v>89</v>
      </c>
      <c r="P3042" s="4" t="s">
        <v>56</v>
      </c>
      <c r="Q3042" s="7"/>
      <c r="R3042" s="7"/>
      <c r="S3042" s="7">
        <v>22</v>
      </c>
      <c r="T3042" s="7"/>
      <c r="U3042" s="7"/>
      <c r="V3042" s="7"/>
      <c r="W3042" s="7"/>
      <c r="X3042" s="7"/>
      <c r="Y3042" s="7"/>
      <c r="Z3042" s="7"/>
      <c r="AA3042" s="7"/>
      <c r="AB3042" s="7"/>
      <c r="AC3042" s="7"/>
      <c r="AD3042" s="7"/>
      <c r="AE3042" s="4">
        <f t="shared" si="189"/>
        <v>15</v>
      </c>
      <c r="AF3042" s="8">
        <f t="shared" si="190"/>
        <v>22</v>
      </c>
      <c r="AG3042" s="8">
        <v>1584.18</v>
      </c>
      <c r="AH3042" s="4">
        <f t="shared" si="191"/>
        <v>0.55000000000000004</v>
      </c>
      <c r="AI3042" s="4">
        <f t="shared" si="191"/>
        <v>39.604500000000002</v>
      </c>
      <c r="AK3042" s="10">
        <f>R3042*(0.0246*(7.5^2.85))+S3042*(0.0227*((15/1.13204)^3.12))+T3042*(0.0227*((25/1.13204)^3.12))</f>
        <v>1584.1800343795858</v>
      </c>
      <c r="AL3042" s="4"/>
      <c r="AM3042" s="4"/>
      <c r="AN3042" s="4"/>
      <c r="AO3042" s="4"/>
    </row>
    <row r="3043" spans="1:41" ht="12.75" customHeight="1">
      <c r="A3043" s="12">
        <v>231</v>
      </c>
      <c r="B3043" s="12">
        <v>13</v>
      </c>
      <c r="C3043" s="12">
        <v>2</v>
      </c>
      <c r="D3043" s="5">
        <v>39518</v>
      </c>
      <c r="E3043" s="6" t="s">
        <v>73</v>
      </c>
      <c r="F3043" s="4" t="s">
        <v>131</v>
      </c>
      <c r="G3043" s="11" t="s">
        <v>177</v>
      </c>
      <c r="H3043" s="12" t="s">
        <v>133</v>
      </c>
      <c r="I3043" s="12" t="s">
        <v>93</v>
      </c>
      <c r="J3043" s="12" t="s">
        <v>41</v>
      </c>
      <c r="K3043" s="12">
        <v>6</v>
      </c>
      <c r="L3043" s="4" t="str">
        <f t="shared" si="188"/>
        <v>5-10</v>
      </c>
      <c r="M3043" s="12" t="s">
        <v>76</v>
      </c>
      <c r="N3043" s="12">
        <v>5</v>
      </c>
      <c r="O3043" s="12" t="s">
        <v>107</v>
      </c>
      <c r="P3043" s="6" t="s">
        <v>54</v>
      </c>
      <c r="T3043" s="7">
        <v>1</v>
      </c>
      <c r="AE3043" s="4">
        <f t="shared" si="189"/>
        <v>25</v>
      </c>
      <c r="AF3043" s="8">
        <f t="shared" si="190"/>
        <v>1</v>
      </c>
      <c r="AG3043" s="8">
        <v>274.51</v>
      </c>
      <c r="AH3043" s="4">
        <f t="shared" si="191"/>
        <v>2.5000000000000001E-2</v>
      </c>
      <c r="AI3043" s="4">
        <f t="shared" si="191"/>
        <v>6.8627500000000001</v>
      </c>
      <c r="AK3043" s="10">
        <f>R3043*(0.0144*(7.5^3.1))+S3043*(0.0162*(15^3.0252))+T3043*(0.0162*(25^3.0252))+U3043*(0.0162*(35^3.0252))+V3043*(0.0162*(45^3.0252))</f>
        <v>274.51313450729776</v>
      </c>
    </row>
    <row r="3044" spans="1:41" ht="12.75" customHeight="1">
      <c r="A3044" s="12">
        <v>231</v>
      </c>
      <c r="B3044" s="12">
        <v>13</v>
      </c>
      <c r="C3044" s="12">
        <v>2</v>
      </c>
      <c r="D3044" s="5">
        <v>39518</v>
      </c>
      <c r="E3044" s="6" t="s">
        <v>73</v>
      </c>
      <c r="F3044" s="4" t="s">
        <v>131</v>
      </c>
      <c r="G3044" s="11" t="s">
        <v>177</v>
      </c>
      <c r="H3044" s="12" t="s">
        <v>133</v>
      </c>
      <c r="I3044" s="12" t="s">
        <v>93</v>
      </c>
      <c r="J3044" s="12" t="s">
        <v>41</v>
      </c>
      <c r="K3044" s="12">
        <v>6</v>
      </c>
      <c r="L3044" s="4" t="str">
        <f t="shared" si="188"/>
        <v>5-10</v>
      </c>
      <c r="M3044" s="12" t="s">
        <v>76</v>
      </c>
      <c r="N3044" s="12">
        <v>6</v>
      </c>
      <c r="O3044" s="12" t="s">
        <v>53</v>
      </c>
      <c r="P3044" s="12" t="s">
        <v>54</v>
      </c>
      <c r="R3044" s="7">
        <v>2</v>
      </c>
      <c r="S3044" s="7">
        <v>11</v>
      </c>
      <c r="AE3044" s="4">
        <f t="shared" si="189"/>
        <v>13.8</v>
      </c>
      <c r="AF3044" s="8">
        <f t="shared" si="190"/>
        <v>13</v>
      </c>
      <c r="AG3044" s="8">
        <v>633.52</v>
      </c>
      <c r="AH3044" s="4">
        <f t="shared" si="191"/>
        <v>0.32500000000000001</v>
      </c>
      <c r="AI3044" s="4">
        <f t="shared" si="191"/>
        <v>15.837999999999999</v>
      </c>
      <c r="AK3044" s="10">
        <f>Q3044*(0.026*(2.5^2.87))+R3044*(0.026*(7.5^2.87))+S3044*(0.0236*((15/1.1)^2.975))+T3044*(0.0236*((25/1.1)^2.975))+U3044*(0.0236*((35/1.1)^2.975))</f>
        <v>633.52398338111527</v>
      </c>
    </row>
    <row r="3045" spans="1:41" ht="12.75" customHeight="1">
      <c r="A3045" s="12">
        <v>231</v>
      </c>
      <c r="B3045" s="12">
        <v>13</v>
      </c>
      <c r="C3045" s="12">
        <v>2</v>
      </c>
      <c r="D3045" s="5">
        <v>39518</v>
      </c>
      <c r="E3045" s="6" t="s">
        <v>73</v>
      </c>
      <c r="F3045" s="4" t="s">
        <v>131</v>
      </c>
      <c r="G3045" s="11" t="s">
        <v>177</v>
      </c>
      <c r="H3045" s="12" t="s">
        <v>133</v>
      </c>
      <c r="I3045" s="12" t="s">
        <v>93</v>
      </c>
      <c r="J3045" s="12" t="s">
        <v>41</v>
      </c>
      <c r="K3045" s="12">
        <v>6</v>
      </c>
      <c r="L3045" s="4" t="str">
        <f t="shared" si="188"/>
        <v>5-10</v>
      </c>
      <c r="M3045" s="12" t="s">
        <v>76</v>
      </c>
      <c r="N3045" s="12">
        <v>7</v>
      </c>
      <c r="O3045" s="12" t="s">
        <v>59</v>
      </c>
      <c r="P3045" s="6" t="s">
        <v>46</v>
      </c>
      <c r="R3045" s="7">
        <v>2</v>
      </c>
      <c r="AE3045" s="4">
        <f t="shared" si="189"/>
        <v>7.5</v>
      </c>
      <c r="AF3045" s="8">
        <f t="shared" si="190"/>
        <v>2</v>
      </c>
      <c r="AG3045" s="8">
        <v>9.0399999999999991</v>
      </c>
      <c r="AH3045" s="4">
        <f t="shared" si="191"/>
        <v>0.05</v>
      </c>
      <c r="AI3045" s="4">
        <f t="shared" si="191"/>
        <v>0.22599999999999998</v>
      </c>
      <c r="AK3045" s="10">
        <f>Q3045*(0.0093*(2.5^3.07))+R3045*(0.0093*(7.5^3.07))+S3045*(0.0093*(15^3.07))+T3045*(0.0126*(25^3.0673))</f>
        <v>9.0354757121179148</v>
      </c>
    </row>
    <row r="3046" spans="1:41" ht="12.75" customHeight="1">
      <c r="A3046" s="12">
        <v>231</v>
      </c>
      <c r="B3046" s="12">
        <v>13</v>
      </c>
      <c r="C3046" s="12">
        <v>2</v>
      </c>
      <c r="D3046" s="5">
        <v>39518</v>
      </c>
      <c r="E3046" s="6" t="s">
        <v>73</v>
      </c>
      <c r="F3046" s="4" t="s">
        <v>131</v>
      </c>
      <c r="G3046" s="11" t="s">
        <v>177</v>
      </c>
      <c r="H3046" s="12" t="s">
        <v>133</v>
      </c>
      <c r="I3046" s="12" t="s">
        <v>93</v>
      </c>
      <c r="J3046" s="12" t="s">
        <v>41</v>
      </c>
      <c r="K3046" s="12">
        <v>6</v>
      </c>
      <c r="L3046" s="4" t="str">
        <f t="shared" si="188"/>
        <v>5-10</v>
      </c>
      <c r="M3046" s="12" t="s">
        <v>76</v>
      </c>
      <c r="N3046" s="12">
        <v>8</v>
      </c>
      <c r="O3046" s="12" t="s">
        <v>49</v>
      </c>
      <c r="P3046" s="6" t="s">
        <v>46</v>
      </c>
      <c r="R3046" s="7">
        <v>1</v>
      </c>
      <c r="AE3046" s="4">
        <f t="shared" si="189"/>
        <v>7.5</v>
      </c>
      <c r="AF3046" s="8">
        <f t="shared" si="190"/>
        <v>1</v>
      </c>
      <c r="AG3046" s="8">
        <v>6.09</v>
      </c>
      <c r="AH3046" s="4">
        <f t="shared" si="191"/>
        <v>2.5000000000000001E-2</v>
      </c>
      <c r="AI3046" s="4">
        <f t="shared" si="191"/>
        <v>0.15225</v>
      </c>
      <c r="AK3046" s="10">
        <f>Q3046*(0.007*(2.5^3.39))+R3046*(0.0126*(7.5^3.0673))+S3046*(0.0126*(15^3.0673))+T3046*(0.0126*(25^3.0673))+U3046*(0.0126*(35^3.0673))</f>
        <v>6.0875978967715536</v>
      </c>
    </row>
    <row r="3047" spans="1:41" ht="12.75" customHeight="1">
      <c r="A3047" s="12">
        <v>231</v>
      </c>
      <c r="B3047" s="12">
        <v>13</v>
      </c>
      <c r="C3047" s="12">
        <v>2</v>
      </c>
      <c r="D3047" s="5">
        <v>39518</v>
      </c>
      <c r="E3047" s="6" t="s">
        <v>73</v>
      </c>
      <c r="F3047" s="4" t="s">
        <v>131</v>
      </c>
      <c r="G3047" s="11" t="s">
        <v>177</v>
      </c>
      <c r="H3047" s="12" t="s">
        <v>133</v>
      </c>
      <c r="I3047" s="12" t="s">
        <v>93</v>
      </c>
      <c r="J3047" s="12" t="s">
        <v>41</v>
      </c>
      <c r="K3047" s="12">
        <v>6</v>
      </c>
      <c r="L3047" s="4" t="str">
        <f t="shared" si="188"/>
        <v>5-10</v>
      </c>
      <c r="M3047" s="12" t="s">
        <v>76</v>
      </c>
      <c r="N3047" s="12">
        <v>9</v>
      </c>
      <c r="O3047" s="12" t="s">
        <v>96</v>
      </c>
      <c r="P3047" s="6" t="s">
        <v>84</v>
      </c>
      <c r="R3047" s="15">
        <v>1</v>
      </c>
      <c r="S3047" s="7">
        <v>2</v>
      </c>
      <c r="AE3047" s="4">
        <f t="shared" si="189"/>
        <v>12.5</v>
      </c>
      <c r="AF3047" s="8">
        <f t="shared" si="190"/>
        <v>3</v>
      </c>
      <c r="AG3047" s="8">
        <v>124.41</v>
      </c>
      <c r="AH3047" s="4">
        <f t="shared" si="191"/>
        <v>7.4999999999999997E-2</v>
      </c>
      <c r="AI3047" s="4">
        <f t="shared" si="191"/>
        <v>3.1102499999999997</v>
      </c>
      <c r="AK3047" s="10">
        <f>Q3047*(0.0193*(2.5^2.96))+R3047*(0.0193*(7.5^2.96))+S3047*(0.0193*(15^2.96))</f>
        <v>124.41249322678311</v>
      </c>
    </row>
    <row r="3048" spans="1:41" ht="12.75" customHeight="1">
      <c r="A3048" s="12">
        <v>231</v>
      </c>
      <c r="B3048" s="12">
        <v>13</v>
      </c>
      <c r="C3048" s="12">
        <v>2</v>
      </c>
      <c r="D3048" s="5">
        <v>39518</v>
      </c>
      <c r="E3048" s="6" t="s">
        <v>73</v>
      </c>
      <c r="F3048" s="4" t="s">
        <v>131</v>
      </c>
      <c r="G3048" s="11" t="s">
        <v>177</v>
      </c>
      <c r="H3048" s="12" t="s">
        <v>133</v>
      </c>
      <c r="I3048" s="12" t="s">
        <v>93</v>
      </c>
      <c r="J3048" s="12" t="s">
        <v>41</v>
      </c>
      <c r="K3048" s="12">
        <v>6</v>
      </c>
      <c r="L3048" s="4" t="str">
        <f t="shared" si="188"/>
        <v>5-10</v>
      </c>
      <c r="M3048" s="12" t="s">
        <v>76</v>
      </c>
      <c r="N3048" s="12">
        <v>10</v>
      </c>
      <c r="O3048" s="12" t="s">
        <v>80</v>
      </c>
      <c r="P3048" s="12" t="s">
        <v>81</v>
      </c>
      <c r="S3048" s="7">
        <v>1</v>
      </c>
      <c r="AE3048" s="4">
        <f t="shared" si="189"/>
        <v>15</v>
      </c>
      <c r="AF3048" s="8">
        <f t="shared" si="190"/>
        <v>1</v>
      </c>
      <c r="AG3048" s="8">
        <v>61.09</v>
      </c>
      <c r="AH3048" s="4">
        <f t="shared" si="191"/>
        <v>2.5000000000000001E-2</v>
      </c>
      <c r="AI3048" s="4">
        <f t="shared" si="191"/>
        <v>1.52725</v>
      </c>
      <c r="AK3048" s="10">
        <f>Q3048*(0.0202*(2.5^2.9595))+R3048*(0.0202*(7.5^2.9595))+S3048*(0.0202*(15^2.9595))+T3048*(0.0202*(25^2.9595))</f>
        <v>61.093281166361997</v>
      </c>
    </row>
    <row r="3049" spans="1:41" ht="12.75" customHeight="1">
      <c r="A3049" s="12">
        <v>231</v>
      </c>
      <c r="B3049" s="12">
        <v>13</v>
      </c>
      <c r="C3049" s="12">
        <v>2</v>
      </c>
      <c r="D3049" s="5">
        <v>39518</v>
      </c>
      <c r="E3049" s="6" t="s">
        <v>73</v>
      </c>
      <c r="F3049" s="4" t="s">
        <v>131</v>
      </c>
      <c r="G3049" s="11" t="s">
        <v>177</v>
      </c>
      <c r="H3049" s="12" t="s">
        <v>133</v>
      </c>
      <c r="I3049" s="12" t="s">
        <v>93</v>
      </c>
      <c r="J3049" s="12" t="s">
        <v>41</v>
      </c>
      <c r="K3049" s="12">
        <v>6</v>
      </c>
      <c r="L3049" s="4" t="str">
        <f t="shared" si="188"/>
        <v>5-10</v>
      </c>
      <c r="M3049" s="12" t="s">
        <v>76</v>
      </c>
      <c r="N3049" s="12">
        <v>11</v>
      </c>
      <c r="O3049" s="12" t="s">
        <v>106</v>
      </c>
      <c r="P3049" s="6" t="s">
        <v>81</v>
      </c>
      <c r="T3049" s="7">
        <v>2</v>
      </c>
      <c r="AE3049" s="4">
        <f t="shared" si="189"/>
        <v>25</v>
      </c>
      <c r="AF3049" s="8">
        <f t="shared" si="190"/>
        <v>2</v>
      </c>
      <c r="AG3049" s="8">
        <v>802.04</v>
      </c>
      <c r="AH3049" s="4">
        <f t="shared" si="191"/>
        <v>0.05</v>
      </c>
      <c r="AI3049" s="4">
        <f t="shared" si="191"/>
        <v>20.050999999999998</v>
      </c>
      <c r="AJ3049" s="13"/>
      <c r="AK3049" s="10">
        <f>R3049*(0.111*((7.5*0.813)^2.72))+S3049*(0.111*((15*0.813)^2.72))+T3049*(0.111*((25*0.813)^2.72))+U3049*(0.111*((35*0.813)^2.72))</f>
        <v>802.04009924104946</v>
      </c>
    </row>
    <row r="3050" spans="1:41" ht="12.75" customHeight="1">
      <c r="A3050" s="12">
        <v>231</v>
      </c>
      <c r="B3050" s="12">
        <v>13</v>
      </c>
      <c r="C3050" s="12">
        <v>2</v>
      </c>
      <c r="D3050" s="5">
        <v>39518</v>
      </c>
      <c r="E3050" s="6" t="s">
        <v>73</v>
      </c>
      <c r="F3050" s="4" t="s">
        <v>131</v>
      </c>
      <c r="G3050" s="11" t="s">
        <v>177</v>
      </c>
      <c r="H3050" s="12" t="s">
        <v>133</v>
      </c>
      <c r="I3050" s="12" t="s">
        <v>93</v>
      </c>
      <c r="J3050" s="12" t="s">
        <v>41</v>
      </c>
      <c r="K3050" s="12">
        <v>6</v>
      </c>
      <c r="L3050" s="4" t="str">
        <f t="shared" si="188"/>
        <v>5-10</v>
      </c>
      <c r="M3050" s="12" t="s">
        <v>76</v>
      </c>
      <c r="N3050" s="12">
        <v>12</v>
      </c>
      <c r="O3050" s="12" t="s">
        <v>68</v>
      </c>
      <c r="P3050" s="6" t="s">
        <v>46</v>
      </c>
      <c r="U3050" s="7">
        <v>26</v>
      </c>
      <c r="AE3050" s="4">
        <f t="shared" si="189"/>
        <v>35</v>
      </c>
      <c r="AF3050" s="8">
        <f t="shared" si="190"/>
        <v>26</v>
      </c>
      <c r="AG3050" s="8">
        <v>11538.62</v>
      </c>
      <c r="AH3050" s="4">
        <f t="shared" si="191"/>
        <v>0.65</v>
      </c>
      <c r="AI3050" s="4">
        <f t="shared" si="191"/>
        <v>288.46550000000002</v>
      </c>
      <c r="AJ3050" s="13"/>
      <c r="AK3050" s="10">
        <f>Q3050*(0.0208*((2.5/1.21)^3))+R3050*(0.0208*((7.5/1.21)^3))+S3050*(0.0208*((15/1.21)^3))+T3050*(0.0079*(25^3.076))+U3050*(0.0079*(35^3.076))</f>
        <v>11538.61661685252</v>
      </c>
    </row>
    <row r="3051" spans="1:41" ht="12.75" customHeight="1">
      <c r="A3051" s="12">
        <v>231</v>
      </c>
      <c r="B3051" s="12">
        <v>13</v>
      </c>
      <c r="C3051" s="12">
        <v>2</v>
      </c>
      <c r="D3051" s="5">
        <v>39518</v>
      </c>
      <c r="E3051" s="6" t="s">
        <v>73</v>
      </c>
      <c r="F3051" s="4" t="s">
        <v>131</v>
      </c>
      <c r="G3051" s="11" t="s">
        <v>177</v>
      </c>
      <c r="H3051" s="12" t="s">
        <v>133</v>
      </c>
      <c r="I3051" s="12" t="s">
        <v>93</v>
      </c>
      <c r="J3051" s="12" t="s">
        <v>41</v>
      </c>
      <c r="K3051" s="12">
        <v>6</v>
      </c>
      <c r="L3051" s="4" t="str">
        <f t="shared" si="188"/>
        <v>5-10</v>
      </c>
      <c r="M3051" s="12" t="s">
        <v>76</v>
      </c>
      <c r="N3051" s="12">
        <v>13</v>
      </c>
      <c r="O3051" s="12" t="s">
        <v>105</v>
      </c>
      <c r="P3051" s="12" t="s">
        <v>46</v>
      </c>
      <c r="T3051" s="7">
        <v>1</v>
      </c>
      <c r="AE3051" s="4">
        <f t="shared" si="189"/>
        <v>25</v>
      </c>
      <c r="AF3051" s="8">
        <f t="shared" si="190"/>
        <v>1</v>
      </c>
      <c r="AG3051" s="8">
        <v>250.61</v>
      </c>
      <c r="AH3051" s="4">
        <f t="shared" si="191"/>
        <v>2.5000000000000001E-2</v>
      </c>
      <c r="AI3051" s="4">
        <f t="shared" si="191"/>
        <v>6.26525</v>
      </c>
      <c r="AK3051" s="10">
        <f>S3051*(0.0168*(15^2.9856))+T3051*(0.0168*(25^2.9856))</f>
        <v>250.61033187249495</v>
      </c>
    </row>
    <row r="3052" spans="1:41" ht="12.75" customHeight="1">
      <c r="A3052" s="12">
        <v>231</v>
      </c>
      <c r="B3052" s="12">
        <v>13</v>
      </c>
      <c r="C3052" s="12">
        <v>2</v>
      </c>
      <c r="D3052" s="5">
        <v>39518</v>
      </c>
      <c r="E3052" s="6" t="s">
        <v>73</v>
      </c>
      <c r="F3052" s="4" t="s">
        <v>131</v>
      </c>
      <c r="G3052" s="11" t="s">
        <v>177</v>
      </c>
      <c r="H3052" s="12" t="s">
        <v>133</v>
      </c>
      <c r="I3052" s="12" t="s">
        <v>93</v>
      </c>
      <c r="J3052" s="12" t="s">
        <v>41</v>
      </c>
      <c r="K3052" s="12">
        <v>6</v>
      </c>
      <c r="L3052" s="4" t="str">
        <f t="shared" si="188"/>
        <v>5-10</v>
      </c>
      <c r="M3052" s="12" t="s">
        <v>76</v>
      </c>
      <c r="N3052" s="12">
        <v>14</v>
      </c>
      <c r="O3052" s="12" t="s">
        <v>134</v>
      </c>
      <c r="P3052" s="12" t="s">
        <v>56</v>
      </c>
      <c r="S3052" s="7">
        <v>1</v>
      </c>
      <c r="AE3052" s="4">
        <f t="shared" si="189"/>
        <v>15</v>
      </c>
      <c r="AF3052" s="8">
        <f t="shared" si="190"/>
        <v>1</v>
      </c>
      <c r="AG3052" s="8">
        <v>70.59</v>
      </c>
      <c r="AH3052" s="4">
        <f t="shared" si="191"/>
        <v>2.5000000000000001E-2</v>
      </c>
      <c r="AI3052" s="4">
        <f t="shared" si="191"/>
        <v>1.76475</v>
      </c>
      <c r="AK3052" s="10">
        <f>R3052*(0.0683*(7.5^2.563))+S3052*(0.0683*(15^2.563))+T3052*(0.0683*(25^2.563))</f>
        <v>70.589905523267788</v>
      </c>
    </row>
    <row r="3053" spans="1:41" ht="12.75" customHeight="1">
      <c r="A3053" s="12">
        <v>231</v>
      </c>
      <c r="B3053" s="12">
        <v>13</v>
      </c>
      <c r="C3053" s="12">
        <v>2</v>
      </c>
      <c r="D3053" s="5">
        <v>39518</v>
      </c>
      <c r="E3053" s="6" t="s">
        <v>73</v>
      </c>
      <c r="F3053" s="4" t="s">
        <v>131</v>
      </c>
      <c r="G3053" s="11" t="s">
        <v>177</v>
      </c>
      <c r="H3053" s="12" t="s">
        <v>133</v>
      </c>
      <c r="I3053" s="12" t="s">
        <v>93</v>
      </c>
      <c r="J3053" s="12" t="s">
        <v>41</v>
      </c>
      <c r="K3053" s="12">
        <v>6</v>
      </c>
      <c r="L3053" s="4" t="str">
        <f t="shared" si="188"/>
        <v>5-10</v>
      </c>
      <c r="M3053" s="12" t="s">
        <v>76</v>
      </c>
      <c r="N3053" s="12">
        <v>15</v>
      </c>
      <c r="O3053" s="12" t="s">
        <v>58</v>
      </c>
      <c r="P3053" s="12" t="s">
        <v>46</v>
      </c>
      <c r="U3053" s="7">
        <v>1</v>
      </c>
      <c r="AE3053" s="4">
        <f t="shared" si="189"/>
        <v>35</v>
      </c>
      <c r="AF3053" s="8">
        <f t="shared" si="190"/>
        <v>1</v>
      </c>
      <c r="AG3053" s="8">
        <v>590.5</v>
      </c>
      <c r="AH3053" s="4">
        <f t="shared" si="191"/>
        <v>2.5000000000000001E-2</v>
      </c>
      <c r="AI3053" s="4">
        <f t="shared" si="191"/>
        <v>14.762499999999999</v>
      </c>
      <c r="AK3053" s="10">
        <f>Q3053*(0.0145*((2.5/1.08175)^3.053))+R3053*(0.0145*((7.5/1.08175)^3.053))+S3053*(0.0145*((15/1.08175)^3.053))+T3053*(0.0145*((25/1.08175)^3.053))+U3053*(0.0145*((35/1.08175)^3.053))+V3053*(0.0145*((45/1.08175)^3.053))+W3053*(0.0145*((55/1.08175)^3.053))</f>
        <v>590.49782747127915</v>
      </c>
    </row>
    <row r="3054" spans="1:41" ht="12.75" customHeight="1">
      <c r="A3054" s="12">
        <v>231</v>
      </c>
      <c r="B3054" s="12">
        <v>13</v>
      </c>
      <c r="C3054" s="12">
        <v>2</v>
      </c>
      <c r="D3054" s="5">
        <v>39518</v>
      </c>
      <c r="E3054" s="6" t="s">
        <v>73</v>
      </c>
      <c r="F3054" s="4" t="s">
        <v>131</v>
      </c>
      <c r="G3054" s="11" t="s">
        <v>177</v>
      </c>
      <c r="H3054" s="12" t="s">
        <v>133</v>
      </c>
      <c r="I3054" s="12" t="s">
        <v>93</v>
      </c>
      <c r="J3054" s="12" t="s">
        <v>41</v>
      </c>
      <c r="K3054" s="12">
        <v>6</v>
      </c>
      <c r="L3054" s="4" t="str">
        <f t="shared" si="188"/>
        <v>5-10</v>
      </c>
      <c r="M3054" s="12" t="s">
        <v>76</v>
      </c>
      <c r="N3054" s="12">
        <v>16</v>
      </c>
      <c r="O3054" s="12" t="s">
        <v>181</v>
      </c>
      <c r="P3054" s="6" t="s">
        <v>81</v>
      </c>
      <c r="S3054" s="7">
        <v>2</v>
      </c>
      <c r="AE3054" s="4">
        <f t="shared" si="189"/>
        <v>15</v>
      </c>
      <c r="AF3054" s="8">
        <f t="shared" si="190"/>
        <v>2</v>
      </c>
      <c r="AG3054" s="8">
        <v>99.43</v>
      </c>
      <c r="AH3054" s="4">
        <f t="shared" si="191"/>
        <v>0.05</v>
      </c>
      <c r="AI3054" s="4">
        <f t="shared" si="191"/>
        <v>2.4857500000000003</v>
      </c>
      <c r="AJ3054" s="4" t="s">
        <v>182</v>
      </c>
      <c r="AK3054" s="10">
        <f>S3054*(0.0159*(15^2.9718))</f>
        <v>99.434048817103132</v>
      </c>
    </row>
    <row r="3055" spans="1:41" ht="12.75" customHeight="1">
      <c r="A3055" s="12">
        <v>231</v>
      </c>
      <c r="B3055" s="12">
        <v>13</v>
      </c>
      <c r="C3055" s="12">
        <v>2</v>
      </c>
      <c r="D3055" s="5">
        <v>39518</v>
      </c>
      <c r="E3055" s="6" t="s">
        <v>73</v>
      </c>
      <c r="F3055" s="4" t="s">
        <v>131</v>
      </c>
      <c r="G3055" s="11" t="s">
        <v>177</v>
      </c>
      <c r="H3055" s="12" t="s">
        <v>133</v>
      </c>
      <c r="I3055" s="12" t="s">
        <v>93</v>
      </c>
      <c r="J3055" s="12" t="s">
        <v>41</v>
      </c>
      <c r="K3055" s="12">
        <v>6</v>
      </c>
      <c r="L3055" s="4" t="str">
        <f t="shared" si="188"/>
        <v>5-10</v>
      </c>
      <c r="M3055" s="12" t="s">
        <v>76</v>
      </c>
      <c r="N3055" s="12">
        <v>17</v>
      </c>
      <c r="O3055" s="12" t="s">
        <v>71</v>
      </c>
      <c r="P3055" s="6" t="s">
        <v>46</v>
      </c>
      <c r="Q3055" s="7">
        <v>3</v>
      </c>
      <c r="AE3055" s="4">
        <f t="shared" si="189"/>
        <v>2.5</v>
      </c>
      <c r="AF3055" s="8">
        <f t="shared" si="190"/>
        <v>3</v>
      </c>
      <c r="AG3055" s="8">
        <v>0.42</v>
      </c>
      <c r="AH3055" s="4">
        <f t="shared" si="191"/>
        <v>7.4999999999999997E-2</v>
      </c>
      <c r="AI3055" s="4">
        <f t="shared" si="191"/>
        <v>1.0499999999999999E-2</v>
      </c>
      <c r="AK3055" s="10">
        <f>Q3055*(0.0089*(2.5^3))+R3055*(0.0089*(7.5^3))</f>
        <v>0.41718750000000004</v>
      </c>
    </row>
    <row r="3056" spans="1:41" ht="12.75" customHeight="1">
      <c r="A3056" s="12">
        <v>231</v>
      </c>
      <c r="B3056" s="12">
        <v>13</v>
      </c>
      <c r="C3056" s="12">
        <v>2</v>
      </c>
      <c r="D3056" s="5">
        <v>39518</v>
      </c>
      <c r="E3056" s="6" t="s">
        <v>73</v>
      </c>
      <c r="F3056" s="4" t="s">
        <v>131</v>
      </c>
      <c r="G3056" s="11" t="s">
        <v>177</v>
      </c>
      <c r="H3056" s="12" t="s">
        <v>133</v>
      </c>
      <c r="I3056" s="12" t="s">
        <v>93</v>
      </c>
      <c r="J3056" s="12" t="s">
        <v>41</v>
      </c>
      <c r="K3056" s="12">
        <v>6</v>
      </c>
      <c r="L3056" s="4" t="str">
        <f t="shared" si="188"/>
        <v>5-10</v>
      </c>
      <c r="M3056" s="12" t="s">
        <v>76</v>
      </c>
      <c r="N3056" s="12">
        <v>18</v>
      </c>
      <c r="O3056" s="12" t="s">
        <v>187</v>
      </c>
      <c r="P3056" s="6" t="s">
        <v>46</v>
      </c>
      <c r="Q3056" s="7">
        <v>1</v>
      </c>
      <c r="AE3056" s="4">
        <f t="shared" si="189"/>
        <v>2.5</v>
      </c>
      <c r="AF3056" s="8">
        <f t="shared" si="190"/>
        <v>1</v>
      </c>
      <c r="AG3056" s="8">
        <v>0.12</v>
      </c>
      <c r="AH3056" s="4">
        <f t="shared" si="191"/>
        <v>2.5000000000000001E-2</v>
      </c>
      <c r="AI3056" s="4">
        <f t="shared" si="191"/>
        <v>3.0000000000000001E-3</v>
      </c>
      <c r="AK3056" s="10">
        <f>Q3056*(0.0077*(2.5^2.962))</f>
        <v>0.11619542555785063</v>
      </c>
    </row>
    <row r="3057" spans="1:41" s="9" customFormat="1" ht="12.75" customHeight="1">
      <c r="A3057" s="12">
        <v>231</v>
      </c>
      <c r="B3057" s="12">
        <v>13</v>
      </c>
      <c r="C3057" s="12">
        <v>2</v>
      </c>
      <c r="D3057" s="5">
        <v>39518</v>
      </c>
      <c r="E3057" s="6" t="s">
        <v>73</v>
      </c>
      <c r="F3057" s="4" t="s">
        <v>131</v>
      </c>
      <c r="G3057" s="11" t="s">
        <v>177</v>
      </c>
      <c r="H3057" s="12" t="s">
        <v>133</v>
      </c>
      <c r="I3057" s="12" t="s">
        <v>93</v>
      </c>
      <c r="J3057" s="12" t="s">
        <v>41</v>
      </c>
      <c r="K3057" s="12">
        <v>6</v>
      </c>
      <c r="L3057" s="4" t="str">
        <f t="shared" si="188"/>
        <v>5-10</v>
      </c>
      <c r="M3057" s="12" t="s">
        <v>76</v>
      </c>
      <c r="N3057" s="12">
        <v>19</v>
      </c>
      <c r="O3057" s="12" t="s">
        <v>55</v>
      </c>
      <c r="P3057" s="6" t="s">
        <v>56</v>
      </c>
      <c r="Q3057" s="7">
        <v>3</v>
      </c>
      <c r="R3057" s="7"/>
      <c r="S3057" s="7"/>
      <c r="T3057" s="7"/>
      <c r="U3057" s="7"/>
      <c r="V3057" s="7"/>
      <c r="W3057" s="7"/>
      <c r="X3057" s="7"/>
      <c r="Y3057" s="7"/>
      <c r="Z3057" s="7"/>
      <c r="AA3057" s="7"/>
      <c r="AB3057" s="7"/>
      <c r="AC3057" s="7"/>
      <c r="AD3057" s="7"/>
      <c r="AE3057" s="4">
        <f t="shared" si="189"/>
        <v>2.5</v>
      </c>
      <c r="AF3057" s="8">
        <f t="shared" si="190"/>
        <v>3</v>
      </c>
      <c r="AG3057" s="8">
        <v>0.52</v>
      </c>
      <c r="AH3057" s="4">
        <f t="shared" si="191"/>
        <v>7.4999999999999997E-2</v>
      </c>
      <c r="AI3057" s="4">
        <f t="shared" si="191"/>
        <v>1.3000000000000001E-2</v>
      </c>
      <c r="AJ3057" s="4"/>
      <c r="AK3057" s="10">
        <f>Q3057*(0.0109*(2.5^3.0249))+R3057*(0.0109*(7.5^3.0249))</f>
        <v>0.52272886796596185</v>
      </c>
      <c r="AL3057" s="4"/>
      <c r="AM3057" s="4"/>
      <c r="AN3057" s="4"/>
      <c r="AO3057" s="4"/>
    </row>
    <row r="3058" spans="1:41" ht="12.75" customHeight="1">
      <c r="A3058" s="12">
        <v>232</v>
      </c>
      <c r="B3058" s="12">
        <v>13</v>
      </c>
      <c r="C3058" s="12">
        <v>2</v>
      </c>
      <c r="D3058" s="5">
        <v>39518</v>
      </c>
      <c r="E3058" s="6" t="s">
        <v>73</v>
      </c>
      <c r="F3058" s="4" t="s">
        <v>131</v>
      </c>
      <c r="G3058" s="11" t="s">
        <v>177</v>
      </c>
      <c r="H3058" s="12" t="s">
        <v>133</v>
      </c>
      <c r="I3058" s="12" t="s">
        <v>93</v>
      </c>
      <c r="J3058" s="12" t="s">
        <v>41</v>
      </c>
      <c r="K3058" s="12">
        <v>7</v>
      </c>
      <c r="L3058" s="4" t="str">
        <f t="shared" si="188"/>
        <v>5-10</v>
      </c>
      <c r="M3058" s="12" t="s">
        <v>76</v>
      </c>
      <c r="N3058" s="12">
        <v>1</v>
      </c>
      <c r="O3058" s="12" t="s">
        <v>83</v>
      </c>
      <c r="P3058" s="6" t="s">
        <v>84</v>
      </c>
      <c r="R3058" s="7">
        <v>2</v>
      </c>
      <c r="AE3058" s="4">
        <f t="shared" si="189"/>
        <v>7.5</v>
      </c>
      <c r="AF3058" s="8">
        <f t="shared" si="190"/>
        <v>2</v>
      </c>
      <c r="AG3058" s="8">
        <v>24.61</v>
      </c>
      <c r="AH3058" s="4">
        <f t="shared" si="191"/>
        <v>0.05</v>
      </c>
      <c r="AI3058" s="4">
        <f t="shared" si="191"/>
        <v>0.61524999999999996</v>
      </c>
      <c r="AK3058" s="10">
        <f>Q3058*(0.0349*(2.5^2.9109))+R3058*(0.0349*(7.5^2.9109))+S3058*(0.0349*(15^2.9109))</f>
        <v>24.60771307139456</v>
      </c>
    </row>
    <row r="3059" spans="1:41" ht="12.75" customHeight="1">
      <c r="A3059" s="12">
        <v>232</v>
      </c>
      <c r="B3059" s="12">
        <v>13</v>
      </c>
      <c r="C3059" s="12">
        <v>2</v>
      </c>
      <c r="D3059" s="5">
        <v>39518</v>
      </c>
      <c r="E3059" s="6" t="s">
        <v>73</v>
      </c>
      <c r="F3059" s="4" t="s">
        <v>131</v>
      </c>
      <c r="G3059" s="11" t="s">
        <v>177</v>
      </c>
      <c r="H3059" s="12" t="s">
        <v>133</v>
      </c>
      <c r="I3059" s="12" t="s">
        <v>93</v>
      </c>
      <c r="J3059" s="12" t="s">
        <v>41</v>
      </c>
      <c r="K3059" s="12">
        <v>7</v>
      </c>
      <c r="L3059" s="4" t="str">
        <f t="shared" si="188"/>
        <v>5-10</v>
      </c>
      <c r="M3059" s="12" t="s">
        <v>76</v>
      </c>
      <c r="N3059" s="12">
        <v>2</v>
      </c>
      <c r="O3059" s="12" t="s">
        <v>109</v>
      </c>
      <c r="P3059" s="6" t="s">
        <v>63</v>
      </c>
      <c r="S3059" s="7">
        <v>1</v>
      </c>
      <c r="AE3059" s="4">
        <f t="shared" si="189"/>
        <v>15</v>
      </c>
      <c r="AF3059" s="8">
        <f t="shared" si="190"/>
        <v>1</v>
      </c>
      <c r="AG3059" s="8">
        <v>48.73</v>
      </c>
      <c r="AH3059" s="4">
        <f t="shared" si="191"/>
        <v>2.5000000000000001E-2</v>
      </c>
      <c r="AI3059" s="4">
        <f t="shared" si="191"/>
        <v>1.2182499999999998</v>
      </c>
      <c r="AK3059" s="10">
        <f>R3059*(0.0084*(7.5^3.2))+S3059*(0.0084*(15^3.2))+T3059*(0.0084*(25^3.2))</f>
        <v>48.727184147105021</v>
      </c>
    </row>
    <row r="3060" spans="1:41" ht="12.75" customHeight="1">
      <c r="A3060" s="12">
        <v>232</v>
      </c>
      <c r="B3060" s="12">
        <v>13</v>
      </c>
      <c r="C3060" s="12">
        <v>2</v>
      </c>
      <c r="D3060" s="5">
        <v>39518</v>
      </c>
      <c r="E3060" s="6" t="s">
        <v>73</v>
      </c>
      <c r="F3060" s="4" t="s">
        <v>131</v>
      </c>
      <c r="G3060" s="11" t="s">
        <v>177</v>
      </c>
      <c r="H3060" s="12" t="s">
        <v>133</v>
      </c>
      <c r="I3060" s="12" t="s">
        <v>93</v>
      </c>
      <c r="J3060" s="12" t="s">
        <v>41</v>
      </c>
      <c r="K3060" s="12">
        <v>7</v>
      </c>
      <c r="L3060" s="4" t="str">
        <f t="shared" si="188"/>
        <v>5-10</v>
      </c>
      <c r="M3060" s="12" t="s">
        <v>76</v>
      </c>
      <c r="N3060" s="12">
        <v>3</v>
      </c>
      <c r="O3060" s="12" t="s">
        <v>49</v>
      </c>
      <c r="P3060" s="6" t="s">
        <v>46</v>
      </c>
      <c r="Q3060" s="15">
        <v>4</v>
      </c>
      <c r="R3060" s="7">
        <v>4</v>
      </c>
      <c r="S3060" s="7">
        <v>1</v>
      </c>
      <c r="AE3060" s="4">
        <f t="shared" si="189"/>
        <v>6.1</v>
      </c>
      <c r="AF3060" s="8">
        <f t="shared" si="190"/>
        <v>9</v>
      </c>
      <c r="AG3060" s="8">
        <v>76</v>
      </c>
      <c r="AH3060" s="4">
        <f t="shared" si="191"/>
        <v>0.22500000000000001</v>
      </c>
      <c r="AI3060" s="4">
        <f t="shared" si="191"/>
        <v>1.9</v>
      </c>
      <c r="AK3060" s="10">
        <f>Q3060*(0.007*(2.5^3.39))+R3060*(0.0126*(7.5^3.0673))+S3060*(0.0126*(15^3.0673))+T3060*(0.0126*(25^3.0673))+U3060*(0.0126*(35^3.0673))</f>
        <v>76.002255096523129</v>
      </c>
    </row>
    <row r="3061" spans="1:41" ht="12.75" customHeight="1">
      <c r="A3061" s="12">
        <v>232</v>
      </c>
      <c r="B3061" s="12">
        <v>13</v>
      </c>
      <c r="C3061" s="12">
        <v>2</v>
      </c>
      <c r="D3061" s="5">
        <v>39518</v>
      </c>
      <c r="E3061" s="6" t="s">
        <v>73</v>
      </c>
      <c r="F3061" s="4" t="s">
        <v>131</v>
      </c>
      <c r="G3061" s="11" t="s">
        <v>177</v>
      </c>
      <c r="H3061" s="12" t="s">
        <v>133</v>
      </c>
      <c r="I3061" s="12" t="s">
        <v>93</v>
      </c>
      <c r="J3061" s="12" t="s">
        <v>41</v>
      </c>
      <c r="K3061" s="12">
        <v>7</v>
      </c>
      <c r="L3061" s="4" t="str">
        <f t="shared" si="188"/>
        <v>5-10</v>
      </c>
      <c r="M3061" s="12" t="s">
        <v>76</v>
      </c>
      <c r="N3061" s="12">
        <v>4</v>
      </c>
      <c r="O3061" s="12" t="s">
        <v>59</v>
      </c>
      <c r="P3061" s="6" t="s">
        <v>46</v>
      </c>
      <c r="Q3061" s="15">
        <v>5</v>
      </c>
      <c r="R3061" s="7">
        <v>2</v>
      </c>
      <c r="AE3061" s="4">
        <f t="shared" si="189"/>
        <v>3.9</v>
      </c>
      <c r="AF3061" s="8">
        <f t="shared" si="190"/>
        <v>7</v>
      </c>
      <c r="AG3061" s="8">
        <v>9.81</v>
      </c>
      <c r="AH3061" s="4">
        <f t="shared" si="191"/>
        <v>0.17499999999999999</v>
      </c>
      <c r="AI3061" s="4">
        <f t="shared" si="191"/>
        <v>0.24525000000000002</v>
      </c>
      <c r="AK3061" s="10">
        <f>Q3061*(0.0093*(2.5^3.07))+R3061*(0.0093*(7.5^3.07))+S3061*(0.0093*(15^3.07))+T3061*(0.0126*(25^3.0673))</f>
        <v>9.8101671918662863</v>
      </c>
    </row>
    <row r="3062" spans="1:41" ht="12.75" customHeight="1">
      <c r="A3062" s="12">
        <v>232</v>
      </c>
      <c r="B3062" s="12">
        <v>13</v>
      </c>
      <c r="C3062" s="12">
        <v>2</v>
      </c>
      <c r="D3062" s="5">
        <v>39518</v>
      </c>
      <c r="E3062" s="6" t="s">
        <v>73</v>
      </c>
      <c r="F3062" s="4" t="s">
        <v>131</v>
      </c>
      <c r="G3062" s="11" t="s">
        <v>177</v>
      </c>
      <c r="H3062" s="12" t="s">
        <v>133</v>
      </c>
      <c r="I3062" s="12" t="s">
        <v>93</v>
      </c>
      <c r="J3062" s="12" t="s">
        <v>41</v>
      </c>
      <c r="K3062" s="12">
        <v>7</v>
      </c>
      <c r="L3062" s="4" t="str">
        <f t="shared" si="188"/>
        <v>5-10</v>
      </c>
      <c r="M3062" s="12" t="s">
        <v>76</v>
      </c>
      <c r="N3062" s="12">
        <v>5</v>
      </c>
      <c r="O3062" s="12" t="s">
        <v>96</v>
      </c>
      <c r="P3062" s="6" t="s">
        <v>84</v>
      </c>
      <c r="Q3062" s="15">
        <v>1</v>
      </c>
      <c r="R3062" s="15">
        <v>1</v>
      </c>
      <c r="S3062" s="15">
        <v>3</v>
      </c>
      <c r="AE3062" s="4">
        <f t="shared" si="189"/>
        <v>11</v>
      </c>
      <c r="AF3062" s="8">
        <f t="shared" si="190"/>
        <v>5</v>
      </c>
      <c r="AG3062" s="8">
        <v>183.15</v>
      </c>
      <c r="AH3062" s="4">
        <f t="shared" si="191"/>
        <v>0.125</v>
      </c>
      <c r="AI3062" s="4">
        <f t="shared" si="191"/>
        <v>4.5787500000000003</v>
      </c>
      <c r="AK3062" s="10">
        <f>Q3062*(0.0193*(2.5^2.96))+R3062*(0.0193*(7.5^2.96))+S3062*(0.0193*(15^2.96))</f>
        <v>183.15359610359718</v>
      </c>
    </row>
    <row r="3063" spans="1:41" ht="12.75" customHeight="1">
      <c r="A3063" s="12">
        <v>232</v>
      </c>
      <c r="B3063" s="12">
        <v>13</v>
      </c>
      <c r="C3063" s="12">
        <v>2</v>
      </c>
      <c r="D3063" s="5">
        <v>39518</v>
      </c>
      <c r="E3063" s="6" t="s">
        <v>73</v>
      </c>
      <c r="F3063" s="4" t="s">
        <v>131</v>
      </c>
      <c r="G3063" s="11" t="s">
        <v>177</v>
      </c>
      <c r="H3063" s="12" t="s">
        <v>133</v>
      </c>
      <c r="I3063" s="12" t="s">
        <v>93</v>
      </c>
      <c r="J3063" s="12" t="s">
        <v>41</v>
      </c>
      <c r="K3063" s="12">
        <v>7</v>
      </c>
      <c r="L3063" s="4" t="str">
        <f t="shared" si="188"/>
        <v>5-10</v>
      </c>
      <c r="M3063" s="12" t="s">
        <v>76</v>
      </c>
      <c r="N3063" s="12">
        <v>6</v>
      </c>
      <c r="O3063" s="12" t="s">
        <v>58</v>
      </c>
      <c r="P3063" s="12" t="s">
        <v>46</v>
      </c>
      <c r="Q3063" s="15">
        <v>1</v>
      </c>
      <c r="R3063" s="15">
        <v>1</v>
      </c>
      <c r="T3063" s="7">
        <v>1</v>
      </c>
      <c r="U3063" s="15">
        <v>1</v>
      </c>
      <c r="AE3063" s="4">
        <f t="shared" si="189"/>
        <v>17.5</v>
      </c>
      <c r="AF3063" s="8">
        <f t="shared" si="190"/>
        <v>4</v>
      </c>
      <c r="AG3063" s="8">
        <v>807.43</v>
      </c>
      <c r="AH3063" s="4">
        <f t="shared" si="191"/>
        <v>0.1</v>
      </c>
      <c r="AI3063" s="4">
        <f t="shared" si="191"/>
        <v>20.185749999999999</v>
      </c>
      <c r="AK3063" s="10">
        <f>Q3063*(0.0145*((2.5/1.08175)^3.053))+R3063*(0.0145*((7.5/1.08175)^3.053))+S3063*(0.0145*((15/1.08175)^3.053))+T3063*(0.0145*((25/1.08175)^3.053))+U3063*(0.0145*((35/1.08175)^3.053))+V3063*(0.0145*((45/1.08175)^3.053))+W3063*(0.0145*((55/1.08175)^3.053))</f>
        <v>807.43212180902151</v>
      </c>
    </row>
    <row r="3064" spans="1:41" ht="12.75" customHeight="1">
      <c r="A3064" s="12">
        <v>232</v>
      </c>
      <c r="B3064" s="12">
        <v>13</v>
      </c>
      <c r="C3064" s="12">
        <v>2</v>
      </c>
      <c r="D3064" s="5">
        <v>39518</v>
      </c>
      <c r="E3064" s="6" t="s">
        <v>73</v>
      </c>
      <c r="F3064" s="4" t="s">
        <v>131</v>
      </c>
      <c r="G3064" s="11" t="s">
        <v>177</v>
      </c>
      <c r="H3064" s="12" t="s">
        <v>133</v>
      </c>
      <c r="I3064" s="12" t="s">
        <v>93</v>
      </c>
      <c r="J3064" s="12" t="s">
        <v>41</v>
      </c>
      <c r="K3064" s="12">
        <v>7</v>
      </c>
      <c r="L3064" s="4" t="str">
        <f t="shared" si="188"/>
        <v>5-10</v>
      </c>
      <c r="M3064" s="12" t="s">
        <v>76</v>
      </c>
      <c r="N3064" s="12">
        <v>7</v>
      </c>
      <c r="O3064" s="12" t="s">
        <v>100</v>
      </c>
      <c r="P3064" s="12" t="s">
        <v>44</v>
      </c>
      <c r="U3064" s="7">
        <v>1</v>
      </c>
      <c r="AE3064" s="4">
        <f t="shared" si="189"/>
        <v>35</v>
      </c>
      <c r="AF3064" s="8">
        <f t="shared" si="190"/>
        <v>1</v>
      </c>
      <c r="AG3064" s="8">
        <v>126.25</v>
      </c>
      <c r="AH3064" s="4">
        <f t="shared" si="191"/>
        <v>2.5000000000000001E-2</v>
      </c>
      <c r="AI3064" s="4">
        <f t="shared" si="191"/>
        <v>3.15625</v>
      </c>
      <c r="AK3064" s="10">
        <f>R3064*(0.0009*(7.5^3.3334))+T3064*(0.0009*(25^3.3334))+U3064*(0.0009*(35^3.3334))+V3064*(0.0009*(45^3.3334))+W3064*(0.0009*(55^3.3334))+X3064*(0.0009*(65^3.3334))+Y3064*(0.0009*(75^3.3334))</f>
        <v>126.25219239742502</v>
      </c>
    </row>
    <row r="3065" spans="1:41" ht="12.75" customHeight="1">
      <c r="A3065" s="12">
        <v>232</v>
      </c>
      <c r="B3065" s="12">
        <v>13</v>
      </c>
      <c r="C3065" s="12">
        <v>2</v>
      </c>
      <c r="D3065" s="5">
        <v>39518</v>
      </c>
      <c r="E3065" s="6" t="s">
        <v>73</v>
      </c>
      <c r="F3065" s="4" t="s">
        <v>131</v>
      </c>
      <c r="G3065" s="11" t="s">
        <v>177</v>
      </c>
      <c r="H3065" s="12" t="s">
        <v>133</v>
      </c>
      <c r="I3065" s="12" t="s">
        <v>93</v>
      </c>
      <c r="J3065" s="12" t="s">
        <v>41</v>
      </c>
      <c r="K3065" s="12">
        <v>7</v>
      </c>
      <c r="L3065" s="4" t="str">
        <f t="shared" si="188"/>
        <v>5-10</v>
      </c>
      <c r="M3065" s="12" t="s">
        <v>76</v>
      </c>
      <c r="N3065" s="12">
        <v>8</v>
      </c>
      <c r="O3065" s="12" t="s">
        <v>68</v>
      </c>
      <c r="P3065" s="6" t="s">
        <v>46</v>
      </c>
      <c r="U3065" s="7">
        <v>3</v>
      </c>
      <c r="AE3065" s="4">
        <f t="shared" si="189"/>
        <v>35</v>
      </c>
      <c r="AF3065" s="8">
        <f t="shared" si="190"/>
        <v>3</v>
      </c>
      <c r="AG3065" s="8">
        <v>1331.38</v>
      </c>
      <c r="AH3065" s="4">
        <f t="shared" si="191"/>
        <v>7.4999999999999997E-2</v>
      </c>
      <c r="AI3065" s="4">
        <f t="shared" si="191"/>
        <v>33.284500000000001</v>
      </c>
      <c r="AK3065" s="10">
        <f>Q3065*(0.0208*((2.5/1.21)^3))+R3065*(0.0208*((7.5/1.21)^3))+S3065*(0.0208*((15/1.21)^3))+T3065*(0.0079*(25^3.076))+U3065*(0.0079*(35^3.076))</f>
        <v>1331.3788404060599</v>
      </c>
    </row>
    <row r="3066" spans="1:41" ht="12.75" customHeight="1">
      <c r="A3066" s="12">
        <v>232</v>
      </c>
      <c r="B3066" s="12">
        <v>13</v>
      </c>
      <c r="C3066" s="12">
        <v>2</v>
      </c>
      <c r="D3066" s="5">
        <v>39518</v>
      </c>
      <c r="E3066" s="6" t="s">
        <v>73</v>
      </c>
      <c r="F3066" s="4" t="s">
        <v>131</v>
      </c>
      <c r="G3066" s="11" t="s">
        <v>177</v>
      </c>
      <c r="H3066" s="12" t="s">
        <v>133</v>
      </c>
      <c r="I3066" s="12" t="s">
        <v>93</v>
      </c>
      <c r="J3066" s="12" t="s">
        <v>41</v>
      </c>
      <c r="K3066" s="12">
        <v>7</v>
      </c>
      <c r="L3066" s="4" t="str">
        <f t="shared" si="188"/>
        <v>5-10</v>
      </c>
      <c r="M3066" s="12" t="s">
        <v>76</v>
      </c>
      <c r="N3066" s="12">
        <v>9</v>
      </c>
      <c r="O3066" s="12" t="s">
        <v>79</v>
      </c>
      <c r="P3066" s="12" t="s">
        <v>54</v>
      </c>
      <c r="T3066" s="7">
        <v>1</v>
      </c>
      <c r="U3066" s="15">
        <v>1</v>
      </c>
      <c r="AE3066" s="4">
        <f t="shared" si="189"/>
        <v>30</v>
      </c>
      <c r="AF3066" s="8">
        <f t="shared" si="190"/>
        <v>2</v>
      </c>
      <c r="AG3066" s="8">
        <v>1190.08</v>
      </c>
      <c r="AH3066" s="4">
        <f t="shared" si="191"/>
        <v>0.05</v>
      </c>
      <c r="AI3066" s="4">
        <f t="shared" si="191"/>
        <v>29.751999999999999</v>
      </c>
      <c r="AK3066" s="10">
        <f>Q3066*(0.024*(2.5^2.93))+R3066*(0.024*(7.5^2.93))+S3066*(0.0225*((15/1.03416)^3))+T3066*(0.0225*((25/1.03416)^3))+U3066*(0.0225*((35/1.03416)^3))</f>
        <v>1190.077314862197</v>
      </c>
    </row>
    <row r="3067" spans="1:41" ht="12.75" customHeight="1">
      <c r="A3067" s="12">
        <v>232</v>
      </c>
      <c r="B3067" s="12">
        <v>13</v>
      </c>
      <c r="C3067" s="12">
        <v>2</v>
      </c>
      <c r="D3067" s="5">
        <v>39518</v>
      </c>
      <c r="E3067" s="6" t="s">
        <v>73</v>
      </c>
      <c r="F3067" s="4" t="s">
        <v>131</v>
      </c>
      <c r="G3067" s="11" t="s">
        <v>177</v>
      </c>
      <c r="H3067" s="12" t="s">
        <v>133</v>
      </c>
      <c r="I3067" s="12" t="s">
        <v>93</v>
      </c>
      <c r="J3067" s="12" t="s">
        <v>41</v>
      </c>
      <c r="K3067" s="12">
        <v>7</v>
      </c>
      <c r="L3067" s="4" t="str">
        <f t="shared" si="188"/>
        <v>5-10</v>
      </c>
      <c r="M3067" s="12" t="s">
        <v>76</v>
      </c>
      <c r="N3067" s="12">
        <v>10</v>
      </c>
      <c r="O3067" s="4" t="s">
        <v>82</v>
      </c>
      <c r="P3067" s="6" t="s">
        <v>46</v>
      </c>
      <c r="T3067" s="7">
        <v>3</v>
      </c>
      <c r="AE3067" s="4">
        <f t="shared" si="189"/>
        <v>25</v>
      </c>
      <c r="AF3067" s="8">
        <f t="shared" si="190"/>
        <v>3</v>
      </c>
      <c r="AG3067" s="8">
        <v>753.8</v>
      </c>
      <c r="AH3067" s="4">
        <f t="shared" si="191"/>
        <v>7.4999999999999997E-2</v>
      </c>
      <c r="AI3067" s="4">
        <f t="shared" si="191"/>
        <v>18.844999999999999</v>
      </c>
      <c r="AK3067" s="10">
        <f>Q3067*(0.0121*((2.5/1.09)^3.161))+R3067*(0.0121*((7.5/1.09)^3.161))+S3067*(0.0335*(15^2.772))+T3067*(0.0335*(25^2.772))+U3067*(0.0335*(35^2.772))</f>
        <v>753.79936245025829</v>
      </c>
    </row>
    <row r="3068" spans="1:41" ht="12.75" customHeight="1">
      <c r="A3068" s="12">
        <v>232</v>
      </c>
      <c r="B3068" s="12">
        <v>13</v>
      </c>
      <c r="C3068" s="12">
        <v>2</v>
      </c>
      <c r="D3068" s="5">
        <v>39518</v>
      </c>
      <c r="E3068" s="6" t="s">
        <v>73</v>
      </c>
      <c r="F3068" s="4" t="s">
        <v>131</v>
      </c>
      <c r="G3068" s="11" t="s">
        <v>177</v>
      </c>
      <c r="H3068" s="12" t="s">
        <v>133</v>
      </c>
      <c r="I3068" s="12" t="s">
        <v>93</v>
      </c>
      <c r="J3068" s="12" t="s">
        <v>41</v>
      </c>
      <c r="K3068" s="12">
        <v>7</v>
      </c>
      <c r="L3068" s="4" t="str">
        <f t="shared" si="188"/>
        <v>5-10</v>
      </c>
      <c r="M3068" s="12" t="s">
        <v>76</v>
      </c>
      <c r="N3068" s="12">
        <v>11</v>
      </c>
      <c r="O3068" s="12" t="s">
        <v>53</v>
      </c>
      <c r="P3068" s="12" t="s">
        <v>54</v>
      </c>
      <c r="S3068" s="7">
        <v>4</v>
      </c>
      <c r="T3068" s="15">
        <v>3</v>
      </c>
      <c r="AE3068" s="4">
        <f t="shared" si="189"/>
        <v>19.3</v>
      </c>
      <c r="AF3068" s="8">
        <f t="shared" si="190"/>
        <v>7</v>
      </c>
      <c r="AG3068" s="8">
        <v>992.94</v>
      </c>
      <c r="AH3068" s="4">
        <f t="shared" si="191"/>
        <v>0.17499999999999999</v>
      </c>
      <c r="AI3068" s="4">
        <f t="shared" si="191"/>
        <v>24.823500000000003</v>
      </c>
      <c r="AK3068" s="10">
        <f>Q3068*(0.026*(2.5^2.87))+R3068*(0.026*(7.5^2.87))+S3068*(0.0236*((15/1.1)^2.975))+T3068*(0.0236*((25/1.1)^2.975))+U3068*(0.0236*((35/1.1)^2.975))</f>
        <v>992.941629399269</v>
      </c>
    </row>
    <row r="3069" spans="1:41" ht="12.75" customHeight="1">
      <c r="A3069" s="12">
        <v>232</v>
      </c>
      <c r="B3069" s="12">
        <v>13</v>
      </c>
      <c r="C3069" s="12">
        <v>2</v>
      </c>
      <c r="D3069" s="5">
        <v>39518</v>
      </c>
      <c r="E3069" s="6" t="s">
        <v>73</v>
      </c>
      <c r="F3069" s="4" t="s">
        <v>131</v>
      </c>
      <c r="G3069" s="11" t="s">
        <v>177</v>
      </c>
      <c r="H3069" s="12" t="s">
        <v>133</v>
      </c>
      <c r="I3069" s="12" t="s">
        <v>93</v>
      </c>
      <c r="J3069" s="12" t="s">
        <v>41</v>
      </c>
      <c r="K3069" s="12">
        <v>7</v>
      </c>
      <c r="L3069" s="4" t="str">
        <f t="shared" si="188"/>
        <v>5-10</v>
      </c>
      <c r="M3069" s="12" t="s">
        <v>76</v>
      </c>
      <c r="N3069" s="12">
        <v>12</v>
      </c>
      <c r="O3069" s="12" t="s">
        <v>77</v>
      </c>
      <c r="P3069" s="6" t="s">
        <v>48</v>
      </c>
      <c r="R3069" s="7">
        <v>1</v>
      </c>
      <c r="S3069" s="7">
        <v>2</v>
      </c>
      <c r="AE3069" s="4">
        <f t="shared" si="189"/>
        <v>12.5</v>
      </c>
      <c r="AF3069" s="8">
        <f t="shared" si="190"/>
        <v>3</v>
      </c>
      <c r="AG3069" s="8">
        <v>210.24</v>
      </c>
      <c r="AH3069" s="4">
        <f t="shared" si="191"/>
        <v>7.4999999999999997E-2</v>
      </c>
      <c r="AI3069" s="4">
        <f t="shared" si="191"/>
        <v>5.2560000000000002</v>
      </c>
      <c r="AK3069" s="10">
        <f>R3069*(0.0428*(7.5^2.858))+S3069*(0.0428*(15^2.858))+T3069*(0.0428*(25^2.858))+U3069*(0.0428*(35^2.858))</f>
        <v>210.23543116466658</v>
      </c>
    </row>
    <row r="3070" spans="1:41" ht="12.75" customHeight="1">
      <c r="A3070" s="12">
        <v>232</v>
      </c>
      <c r="B3070" s="12">
        <v>13</v>
      </c>
      <c r="C3070" s="12">
        <v>2</v>
      </c>
      <c r="D3070" s="5">
        <v>39518</v>
      </c>
      <c r="E3070" s="6" t="s">
        <v>73</v>
      </c>
      <c r="F3070" s="4" t="s">
        <v>131</v>
      </c>
      <c r="G3070" s="11" t="s">
        <v>177</v>
      </c>
      <c r="H3070" s="12" t="s">
        <v>133</v>
      </c>
      <c r="I3070" s="12" t="s">
        <v>93</v>
      </c>
      <c r="J3070" s="12" t="s">
        <v>41</v>
      </c>
      <c r="K3070" s="12">
        <v>7</v>
      </c>
      <c r="L3070" s="4" t="str">
        <f t="shared" si="188"/>
        <v>5-10</v>
      </c>
      <c r="M3070" s="12" t="s">
        <v>76</v>
      </c>
      <c r="N3070" s="12">
        <v>13</v>
      </c>
      <c r="O3070" s="12" t="s">
        <v>89</v>
      </c>
      <c r="P3070" s="4" t="s">
        <v>56</v>
      </c>
      <c r="S3070" s="7">
        <v>10</v>
      </c>
      <c r="AE3070" s="4">
        <f t="shared" si="189"/>
        <v>15</v>
      </c>
      <c r="AF3070" s="8">
        <f t="shared" si="190"/>
        <v>10</v>
      </c>
      <c r="AG3070" s="8">
        <v>720.08</v>
      </c>
      <c r="AH3070" s="4">
        <f t="shared" si="191"/>
        <v>0.25</v>
      </c>
      <c r="AI3070" s="4">
        <f t="shared" si="191"/>
        <v>18.002000000000002</v>
      </c>
      <c r="AK3070" s="10">
        <f>R3070*(0.0246*(7.5^2.85))+S3070*(0.0227*((15/1.13204)^3.12))+T3070*(0.0227*((25/1.13204)^3.12))</f>
        <v>720.08183380890262</v>
      </c>
    </row>
    <row r="3071" spans="1:41" ht="12.75" customHeight="1">
      <c r="A3071" s="12">
        <v>232</v>
      </c>
      <c r="B3071" s="12">
        <v>13</v>
      </c>
      <c r="C3071" s="12">
        <v>2</v>
      </c>
      <c r="D3071" s="5">
        <v>39518</v>
      </c>
      <c r="E3071" s="6" t="s">
        <v>73</v>
      </c>
      <c r="F3071" s="4" t="s">
        <v>131</v>
      </c>
      <c r="G3071" s="11" t="s">
        <v>177</v>
      </c>
      <c r="H3071" s="12" t="s">
        <v>133</v>
      </c>
      <c r="I3071" s="12" t="s">
        <v>93</v>
      </c>
      <c r="J3071" s="12" t="s">
        <v>41</v>
      </c>
      <c r="K3071" s="12">
        <v>7</v>
      </c>
      <c r="L3071" s="4" t="str">
        <f t="shared" si="188"/>
        <v>5-10</v>
      </c>
      <c r="M3071" s="12" t="s">
        <v>76</v>
      </c>
      <c r="N3071" s="12">
        <v>14</v>
      </c>
      <c r="O3071" s="12" t="s">
        <v>116</v>
      </c>
      <c r="P3071" s="6" t="s">
        <v>84</v>
      </c>
      <c r="R3071" s="7">
        <v>1</v>
      </c>
      <c r="AE3071" s="4">
        <f t="shared" si="189"/>
        <v>7.5</v>
      </c>
      <c r="AF3071" s="8">
        <f t="shared" si="190"/>
        <v>1</v>
      </c>
      <c r="AG3071" s="8">
        <v>8.5500000000000007</v>
      </c>
      <c r="AH3071" s="4">
        <f t="shared" si="191"/>
        <v>2.5000000000000001E-2</v>
      </c>
      <c r="AI3071" s="4">
        <f t="shared" si="191"/>
        <v>0.21375000000000002</v>
      </c>
      <c r="AK3071" s="10">
        <f>Q3071*(0.0156*(2.5^3.13))+R3071*(0.0156*(7.5^3.13))</f>
        <v>8.551973624371902</v>
      </c>
    </row>
    <row r="3072" spans="1:41" ht="12.75" customHeight="1">
      <c r="A3072" s="12">
        <v>232</v>
      </c>
      <c r="B3072" s="12">
        <v>13</v>
      </c>
      <c r="C3072" s="12">
        <v>2</v>
      </c>
      <c r="D3072" s="5">
        <v>39518</v>
      </c>
      <c r="E3072" s="6" t="s">
        <v>73</v>
      </c>
      <c r="F3072" s="4" t="s">
        <v>131</v>
      </c>
      <c r="G3072" s="11" t="s">
        <v>177</v>
      </c>
      <c r="H3072" s="12" t="s">
        <v>133</v>
      </c>
      <c r="I3072" s="12" t="s">
        <v>93</v>
      </c>
      <c r="J3072" s="12" t="s">
        <v>41</v>
      </c>
      <c r="K3072" s="12">
        <v>7</v>
      </c>
      <c r="L3072" s="4" t="str">
        <f t="shared" si="188"/>
        <v>5-10</v>
      </c>
      <c r="M3072" s="12" t="s">
        <v>76</v>
      </c>
      <c r="N3072" s="12">
        <v>15</v>
      </c>
      <c r="O3072" s="12" t="s">
        <v>98</v>
      </c>
      <c r="P3072" s="6" t="s">
        <v>81</v>
      </c>
      <c r="U3072" s="7">
        <v>6</v>
      </c>
      <c r="AE3072" s="4">
        <f t="shared" si="189"/>
        <v>35</v>
      </c>
      <c r="AF3072" s="8">
        <f t="shared" si="190"/>
        <v>6</v>
      </c>
      <c r="AG3072" s="8">
        <v>2715.96</v>
      </c>
      <c r="AH3072" s="4">
        <f t="shared" si="191"/>
        <v>0.15</v>
      </c>
      <c r="AI3072" s="4">
        <f t="shared" si="191"/>
        <v>67.899000000000001</v>
      </c>
      <c r="AK3072" s="10">
        <f>R3072*(0.0135*((7.5/1.14)^3.043))+S3072*(0.0135*((15/1.14)^3.043))+T3072*(0.0135*((25/1.14)^3.043))+U3072*(0.0135*((35/1.14)^3.043))+V3072*(0.0135*((45/1.14)^3.043))</f>
        <v>2715.9552831156061</v>
      </c>
    </row>
    <row r="3073" spans="1:41" s="13" customFormat="1" ht="12.75" customHeight="1">
      <c r="A3073" s="12">
        <v>232</v>
      </c>
      <c r="B3073" s="12">
        <v>13</v>
      </c>
      <c r="C3073" s="12">
        <v>2</v>
      </c>
      <c r="D3073" s="5">
        <v>39518</v>
      </c>
      <c r="E3073" s="6" t="s">
        <v>73</v>
      </c>
      <c r="F3073" s="4" t="s">
        <v>131</v>
      </c>
      <c r="G3073" s="11" t="s">
        <v>177</v>
      </c>
      <c r="H3073" s="12" t="s">
        <v>133</v>
      </c>
      <c r="I3073" s="12" t="s">
        <v>93</v>
      </c>
      <c r="J3073" s="12" t="s">
        <v>41</v>
      </c>
      <c r="K3073" s="12">
        <v>7</v>
      </c>
      <c r="L3073" s="4" t="str">
        <f t="shared" si="188"/>
        <v>5-10</v>
      </c>
      <c r="M3073" s="12" t="s">
        <v>76</v>
      </c>
      <c r="N3073" s="12">
        <v>16</v>
      </c>
      <c r="O3073" s="12" t="s">
        <v>95</v>
      </c>
      <c r="P3073" s="6" t="s">
        <v>56</v>
      </c>
      <c r="Q3073" s="7"/>
      <c r="R3073" s="7"/>
      <c r="S3073" s="7"/>
      <c r="T3073" s="7">
        <v>9</v>
      </c>
      <c r="U3073" s="7"/>
      <c r="V3073" s="7"/>
      <c r="W3073" s="7"/>
      <c r="X3073" s="7"/>
      <c r="Y3073" s="7"/>
      <c r="Z3073" s="7"/>
      <c r="AA3073" s="7"/>
      <c r="AB3073" s="7"/>
      <c r="AC3073" s="7"/>
      <c r="AD3073" s="7"/>
      <c r="AE3073" s="4">
        <f t="shared" si="189"/>
        <v>25</v>
      </c>
      <c r="AF3073" s="8">
        <f t="shared" si="190"/>
        <v>9</v>
      </c>
      <c r="AG3073" s="8">
        <v>2786.83</v>
      </c>
      <c r="AH3073" s="4">
        <f t="shared" si="191"/>
        <v>0.22500000000000001</v>
      </c>
      <c r="AI3073" s="4">
        <f t="shared" si="191"/>
        <v>69.670749999999998</v>
      </c>
      <c r="AJ3073" s="4"/>
      <c r="AK3073" s="10">
        <f>S3073*(0.0204*(15^2.991))+T3073*(0.0204*(25^2.991))+U3073*(0.0204*(35^2.991))</f>
        <v>2786.8349138874996</v>
      </c>
      <c r="AL3073" s="4"/>
      <c r="AM3073" s="4"/>
      <c r="AN3073" s="4"/>
      <c r="AO3073" s="4"/>
    </row>
    <row r="3074" spans="1:41" ht="12.75" customHeight="1">
      <c r="A3074" s="12">
        <v>232</v>
      </c>
      <c r="B3074" s="12">
        <v>13</v>
      </c>
      <c r="C3074" s="12">
        <v>2</v>
      </c>
      <c r="D3074" s="5">
        <v>39518</v>
      </c>
      <c r="E3074" s="6" t="s">
        <v>73</v>
      </c>
      <c r="F3074" s="4" t="s">
        <v>131</v>
      </c>
      <c r="G3074" s="11" t="s">
        <v>177</v>
      </c>
      <c r="H3074" s="12" t="s">
        <v>133</v>
      </c>
      <c r="I3074" s="12" t="s">
        <v>93</v>
      </c>
      <c r="J3074" s="12" t="s">
        <v>41</v>
      </c>
      <c r="K3074" s="12">
        <v>7</v>
      </c>
      <c r="L3074" s="4" t="str">
        <f t="shared" ref="L3074:L3137" si="192">IF(K3074&lt;=5,"0-5",IF(K3074&lt;=10,"5-10",IF(K3074&lt;=15,"10-15",IF(K3074&lt;=20,"15-20",IF(K3074&lt;=25,"20-25",IF(K3074&lt;=30,"25-30",IF(K3074&lt;=35,"30-35","35-40")))))))</f>
        <v>5-10</v>
      </c>
      <c r="M3074" s="12" t="s">
        <v>76</v>
      </c>
      <c r="N3074" s="12">
        <v>17</v>
      </c>
      <c r="O3074" s="11" t="s">
        <v>125</v>
      </c>
      <c r="P3074" s="4" t="s">
        <v>56</v>
      </c>
      <c r="T3074" s="7">
        <v>1</v>
      </c>
      <c r="AE3074" s="4">
        <f t="shared" ref="AE3074:AE3137" si="193">ROUND(((Q3074*2.5)+(R3074*7.5)+(S3074*15)+(T3074*25)+(U3074*35)+(V3074*45)+(W3074*55)+(X3074*65)+(Y3074*75)+(Z3074*85)+(AA3074*95)+(AB3074*105)+(AC3074*115)+(AD3074*195))/(SUM(Q3074:AD3074)),1)</f>
        <v>25</v>
      </c>
      <c r="AF3074" s="8">
        <f t="shared" ref="AF3074:AF3137" si="194">SUM(Q3074:AD3074)</f>
        <v>1</v>
      </c>
      <c r="AG3074" s="8">
        <v>279.69</v>
      </c>
      <c r="AH3074" s="4">
        <f t="shared" ref="AH3074:AI3137" si="195">AF3074/40</f>
        <v>2.5000000000000001E-2</v>
      </c>
      <c r="AI3074" s="4">
        <f t="shared" si="195"/>
        <v>6.9922500000000003</v>
      </c>
      <c r="AK3074" s="10">
        <f>S3074*(0.0179*(15^3))+T3074*(0.0179*(25^3))+U3074*(0.0179*(35^3))</f>
        <v>279.6875</v>
      </c>
    </row>
    <row r="3075" spans="1:41" ht="12.75" customHeight="1">
      <c r="A3075" s="12">
        <v>232</v>
      </c>
      <c r="B3075" s="12">
        <v>13</v>
      </c>
      <c r="C3075" s="12">
        <v>2</v>
      </c>
      <c r="D3075" s="5">
        <v>39518</v>
      </c>
      <c r="E3075" s="6" t="s">
        <v>73</v>
      </c>
      <c r="F3075" s="4" t="s">
        <v>131</v>
      </c>
      <c r="G3075" s="11" t="s">
        <v>177</v>
      </c>
      <c r="H3075" s="12" t="s">
        <v>133</v>
      </c>
      <c r="I3075" s="12" t="s">
        <v>93</v>
      </c>
      <c r="J3075" s="12" t="s">
        <v>41</v>
      </c>
      <c r="K3075" s="12">
        <v>7</v>
      </c>
      <c r="L3075" s="4" t="str">
        <f t="shared" si="192"/>
        <v>5-10</v>
      </c>
      <c r="M3075" s="12" t="s">
        <v>76</v>
      </c>
      <c r="N3075" s="12">
        <v>18</v>
      </c>
      <c r="O3075" s="4" t="s">
        <v>60</v>
      </c>
      <c r="P3075" s="12" t="s">
        <v>48</v>
      </c>
      <c r="Q3075" s="7">
        <v>1</v>
      </c>
      <c r="AE3075" s="4">
        <f t="shared" si="193"/>
        <v>2.5</v>
      </c>
      <c r="AF3075" s="8">
        <f t="shared" si="194"/>
        <v>1</v>
      </c>
      <c r="AG3075" s="8">
        <v>0.28999999999999998</v>
      </c>
      <c r="AH3075" s="4">
        <f t="shared" si="195"/>
        <v>2.5000000000000001E-2</v>
      </c>
      <c r="AI3075" s="4">
        <f t="shared" si="195"/>
        <v>7.2499999999999995E-3</v>
      </c>
      <c r="AK3075" s="10">
        <f>Q3075*(0.0197*(2.5^2.9174))+R3075*(0.0197*(7.5^2.9174))+S3075*(0.0197*(15^2.9174))</f>
        <v>0.28537531735533872</v>
      </c>
    </row>
    <row r="3076" spans="1:41" ht="12.75" customHeight="1">
      <c r="A3076" s="12">
        <v>232</v>
      </c>
      <c r="B3076" s="12">
        <v>13</v>
      </c>
      <c r="C3076" s="12">
        <v>2</v>
      </c>
      <c r="D3076" s="5">
        <v>39518</v>
      </c>
      <c r="E3076" s="6" t="s">
        <v>73</v>
      </c>
      <c r="F3076" s="4" t="s">
        <v>131</v>
      </c>
      <c r="G3076" s="11" t="s">
        <v>177</v>
      </c>
      <c r="H3076" s="12" t="s">
        <v>133</v>
      </c>
      <c r="I3076" s="12" t="s">
        <v>93</v>
      </c>
      <c r="J3076" s="12" t="s">
        <v>41</v>
      </c>
      <c r="K3076" s="12">
        <v>7</v>
      </c>
      <c r="L3076" s="4" t="str">
        <f t="shared" si="192"/>
        <v>5-10</v>
      </c>
      <c r="M3076" s="12" t="s">
        <v>76</v>
      </c>
      <c r="N3076" s="12">
        <v>19</v>
      </c>
      <c r="O3076" s="12" t="s">
        <v>138</v>
      </c>
      <c r="P3076" s="12" t="s">
        <v>81</v>
      </c>
      <c r="T3076" s="7">
        <v>1</v>
      </c>
      <c r="AE3076" s="4">
        <f t="shared" si="193"/>
        <v>25</v>
      </c>
      <c r="AF3076" s="8">
        <f t="shared" si="194"/>
        <v>1</v>
      </c>
      <c r="AG3076" s="8">
        <v>228.67</v>
      </c>
      <c r="AH3076" s="4">
        <f t="shared" si="195"/>
        <v>2.5000000000000001E-2</v>
      </c>
      <c r="AI3076" s="4">
        <f t="shared" si="195"/>
        <v>5.7167499999999993</v>
      </c>
      <c r="AK3076" s="10">
        <f>Q3076*(0.0139*(2.5^3.016))+R3076*(0.0139*(7.5^3.016))+S3076*(0.0139*(15^3.016))+T3076*(0.0139*(25^3.016))+U3076*(0.0139*(35^3.016))</f>
        <v>228.66614299755608</v>
      </c>
    </row>
    <row r="3077" spans="1:41" s="13" customFormat="1" ht="12.75" customHeight="1">
      <c r="A3077" s="12">
        <v>232</v>
      </c>
      <c r="B3077" s="12">
        <v>13</v>
      </c>
      <c r="C3077" s="12">
        <v>2</v>
      </c>
      <c r="D3077" s="5">
        <v>39518</v>
      </c>
      <c r="E3077" s="6" t="s">
        <v>73</v>
      </c>
      <c r="F3077" s="4" t="s">
        <v>131</v>
      </c>
      <c r="G3077" s="11" t="s">
        <v>177</v>
      </c>
      <c r="H3077" s="12" t="s">
        <v>133</v>
      </c>
      <c r="I3077" s="12" t="s">
        <v>93</v>
      </c>
      <c r="J3077" s="12" t="s">
        <v>41</v>
      </c>
      <c r="K3077" s="12">
        <v>7</v>
      </c>
      <c r="L3077" s="4" t="str">
        <f t="shared" si="192"/>
        <v>5-10</v>
      </c>
      <c r="M3077" s="12" t="s">
        <v>76</v>
      </c>
      <c r="N3077" s="12">
        <v>20</v>
      </c>
      <c r="O3077" s="11" t="s">
        <v>97</v>
      </c>
      <c r="P3077" s="12" t="s">
        <v>46</v>
      </c>
      <c r="Q3077" s="7"/>
      <c r="R3077" s="7"/>
      <c r="S3077" s="7">
        <v>1</v>
      </c>
      <c r="T3077" s="7"/>
      <c r="U3077" s="7"/>
      <c r="V3077" s="7"/>
      <c r="W3077" s="7"/>
      <c r="X3077" s="7"/>
      <c r="Y3077" s="7"/>
      <c r="Z3077" s="7"/>
      <c r="AA3077" s="7"/>
      <c r="AB3077" s="7"/>
      <c r="AC3077" s="7"/>
      <c r="AD3077" s="7"/>
      <c r="AE3077" s="4">
        <f t="shared" si="193"/>
        <v>15</v>
      </c>
      <c r="AF3077" s="8">
        <f t="shared" si="194"/>
        <v>1</v>
      </c>
      <c r="AG3077" s="8">
        <v>27.89</v>
      </c>
      <c r="AH3077" s="4">
        <f t="shared" si="195"/>
        <v>2.5000000000000001E-2</v>
      </c>
      <c r="AI3077" s="4">
        <f t="shared" si="195"/>
        <v>0.69725000000000004</v>
      </c>
      <c r="AJ3077" s="4"/>
      <c r="AK3077" s="10">
        <f>Q3077*(0.0026*(2.5^3.427))+R3077*(0.0026*(7.5^3.427))+S3077*(0.0026*(15^3.427))</f>
        <v>27.88933074796465</v>
      </c>
    </row>
    <row r="3078" spans="1:41" ht="12.75" customHeight="1">
      <c r="A3078" s="12">
        <v>232</v>
      </c>
      <c r="B3078" s="12">
        <v>13</v>
      </c>
      <c r="C3078" s="12">
        <v>2</v>
      </c>
      <c r="D3078" s="5">
        <v>39518</v>
      </c>
      <c r="E3078" s="6" t="s">
        <v>73</v>
      </c>
      <c r="F3078" s="4" t="s">
        <v>131</v>
      </c>
      <c r="G3078" s="11" t="s">
        <v>177</v>
      </c>
      <c r="H3078" s="12" t="s">
        <v>133</v>
      </c>
      <c r="I3078" s="12" t="s">
        <v>93</v>
      </c>
      <c r="J3078" s="12" t="s">
        <v>41</v>
      </c>
      <c r="K3078" s="12">
        <v>7</v>
      </c>
      <c r="L3078" s="4" t="str">
        <f t="shared" si="192"/>
        <v>5-10</v>
      </c>
      <c r="M3078" s="12" t="s">
        <v>76</v>
      </c>
      <c r="N3078" s="12">
        <v>21</v>
      </c>
      <c r="O3078" s="12" t="s">
        <v>66</v>
      </c>
      <c r="P3078" s="12" t="s">
        <v>46</v>
      </c>
      <c r="Q3078" s="7">
        <v>1</v>
      </c>
      <c r="AE3078" s="4">
        <f t="shared" si="193"/>
        <v>2.5</v>
      </c>
      <c r="AF3078" s="8">
        <f t="shared" si="194"/>
        <v>1</v>
      </c>
      <c r="AG3078" s="8">
        <v>0.28000000000000003</v>
      </c>
      <c r="AH3078" s="4">
        <f t="shared" si="195"/>
        <v>2.5000000000000001E-2</v>
      </c>
      <c r="AI3078" s="4">
        <f t="shared" si="195"/>
        <v>7.000000000000001E-3</v>
      </c>
      <c r="AK3078" s="10">
        <f>Q3078*(0.0213*(2.5^2.8235))+R3078*(0.0213*(7.5^2.8235))</f>
        <v>0.28311522044385118</v>
      </c>
    </row>
    <row r="3079" spans="1:41" ht="12.75" customHeight="1">
      <c r="A3079" s="12">
        <v>232</v>
      </c>
      <c r="B3079" s="12">
        <v>13</v>
      </c>
      <c r="C3079" s="12">
        <v>2</v>
      </c>
      <c r="D3079" s="5">
        <v>39518</v>
      </c>
      <c r="E3079" s="6" t="s">
        <v>73</v>
      </c>
      <c r="F3079" s="4" t="s">
        <v>131</v>
      </c>
      <c r="G3079" s="11" t="s">
        <v>177</v>
      </c>
      <c r="H3079" s="12" t="s">
        <v>133</v>
      </c>
      <c r="I3079" s="12" t="s">
        <v>93</v>
      </c>
      <c r="J3079" s="12" t="s">
        <v>41</v>
      </c>
      <c r="K3079" s="12">
        <v>7</v>
      </c>
      <c r="L3079" s="4" t="str">
        <f t="shared" si="192"/>
        <v>5-10</v>
      </c>
      <c r="M3079" s="12" t="s">
        <v>76</v>
      </c>
      <c r="N3079" s="12">
        <v>22</v>
      </c>
      <c r="O3079" s="12" t="s">
        <v>71</v>
      </c>
      <c r="P3079" s="6" t="s">
        <v>46</v>
      </c>
      <c r="Q3079" s="7">
        <v>2</v>
      </c>
      <c r="AE3079" s="4">
        <f t="shared" si="193"/>
        <v>2.5</v>
      </c>
      <c r="AF3079" s="8">
        <f t="shared" si="194"/>
        <v>2</v>
      </c>
      <c r="AG3079" s="8">
        <v>0.28000000000000003</v>
      </c>
      <c r="AH3079" s="4">
        <f t="shared" si="195"/>
        <v>0.05</v>
      </c>
      <c r="AI3079" s="4">
        <f t="shared" si="195"/>
        <v>7.000000000000001E-3</v>
      </c>
      <c r="AK3079" s="10">
        <f>Q3079*(0.0089*(2.5^3))+R3079*(0.0089*(7.5^3))</f>
        <v>0.27812500000000001</v>
      </c>
    </row>
    <row r="3080" spans="1:41" ht="12.75" customHeight="1">
      <c r="A3080" s="12">
        <v>233</v>
      </c>
      <c r="B3080" s="12">
        <v>13</v>
      </c>
      <c r="C3080" s="12">
        <v>2</v>
      </c>
      <c r="D3080" s="5">
        <v>39518</v>
      </c>
      <c r="E3080" s="6" t="s">
        <v>73</v>
      </c>
      <c r="F3080" s="4" t="s">
        <v>131</v>
      </c>
      <c r="G3080" s="11" t="s">
        <v>177</v>
      </c>
      <c r="H3080" s="12" t="s">
        <v>133</v>
      </c>
      <c r="I3080" s="12" t="s">
        <v>151</v>
      </c>
      <c r="J3080" s="12" t="s">
        <v>41</v>
      </c>
      <c r="K3080" s="12">
        <v>4</v>
      </c>
      <c r="L3080" s="4" t="str">
        <f t="shared" si="192"/>
        <v>0-5</v>
      </c>
      <c r="M3080" s="12" t="s">
        <v>42</v>
      </c>
      <c r="N3080" s="12">
        <v>1</v>
      </c>
      <c r="O3080" s="12" t="s">
        <v>53</v>
      </c>
      <c r="P3080" s="12" t="s">
        <v>54</v>
      </c>
      <c r="S3080" s="7">
        <v>16</v>
      </c>
      <c r="AE3080" s="4">
        <f t="shared" si="193"/>
        <v>15</v>
      </c>
      <c r="AF3080" s="8">
        <f t="shared" si="194"/>
        <v>16</v>
      </c>
      <c r="AG3080" s="8">
        <v>896.93</v>
      </c>
      <c r="AH3080" s="4">
        <f t="shared" si="195"/>
        <v>0.4</v>
      </c>
      <c r="AI3080" s="4">
        <f t="shared" si="195"/>
        <v>22.423249999999999</v>
      </c>
      <c r="AK3080" s="10">
        <f>Q3080*(0.026*(2.5^2.87))+R3080*(0.026*(7.5^2.87))+S3080*(0.0236*((15/1.1)^2.975))+T3080*(0.0236*((25/1.1)^2.975))+U3080*(0.0236*((35/1.1)^2.975))</f>
        <v>896.93349582813812</v>
      </c>
    </row>
    <row r="3081" spans="1:41" ht="12.75" customHeight="1">
      <c r="A3081" s="12">
        <v>233</v>
      </c>
      <c r="B3081" s="12">
        <v>13</v>
      </c>
      <c r="C3081" s="12">
        <v>2</v>
      </c>
      <c r="D3081" s="5">
        <v>39518</v>
      </c>
      <c r="E3081" s="6" t="s">
        <v>73</v>
      </c>
      <c r="F3081" s="4" t="s">
        <v>131</v>
      </c>
      <c r="G3081" s="11" t="s">
        <v>177</v>
      </c>
      <c r="H3081" s="12" t="s">
        <v>133</v>
      </c>
      <c r="I3081" s="12" t="s">
        <v>151</v>
      </c>
      <c r="J3081" s="12" t="s">
        <v>41</v>
      </c>
      <c r="K3081" s="12">
        <v>4</v>
      </c>
      <c r="L3081" s="4" t="str">
        <f t="shared" si="192"/>
        <v>0-5</v>
      </c>
      <c r="M3081" s="12" t="s">
        <v>42</v>
      </c>
      <c r="N3081" s="12">
        <v>2</v>
      </c>
      <c r="O3081" s="12" t="s">
        <v>77</v>
      </c>
      <c r="P3081" s="6" t="s">
        <v>48</v>
      </c>
      <c r="S3081" s="7">
        <v>1</v>
      </c>
      <c r="T3081" s="7">
        <v>1</v>
      </c>
      <c r="AE3081" s="4">
        <f t="shared" si="193"/>
        <v>20</v>
      </c>
      <c r="AF3081" s="8">
        <f t="shared" si="194"/>
        <v>2</v>
      </c>
      <c r="AG3081" s="8">
        <v>521.74</v>
      </c>
      <c r="AH3081" s="4">
        <f t="shared" si="195"/>
        <v>0.05</v>
      </c>
      <c r="AI3081" s="4">
        <f t="shared" si="195"/>
        <v>13.0435</v>
      </c>
      <c r="AK3081" s="10">
        <f>R3081*(0.0428*(7.5^2.858))+S3081*(0.0428*(15^2.858))+T3081*(0.0428*(25^2.858))+U3081*(0.0428*(35^2.858))</f>
        <v>521.74133423209844</v>
      </c>
    </row>
    <row r="3082" spans="1:41" ht="12.75" customHeight="1">
      <c r="A3082" s="12">
        <v>233</v>
      </c>
      <c r="B3082" s="12">
        <v>13</v>
      </c>
      <c r="C3082" s="12">
        <v>2</v>
      </c>
      <c r="D3082" s="5">
        <v>39518</v>
      </c>
      <c r="E3082" s="6" t="s">
        <v>73</v>
      </c>
      <c r="F3082" s="4" t="s">
        <v>131</v>
      </c>
      <c r="G3082" s="11" t="s">
        <v>177</v>
      </c>
      <c r="H3082" s="12" t="s">
        <v>133</v>
      </c>
      <c r="I3082" s="12" t="s">
        <v>151</v>
      </c>
      <c r="J3082" s="12" t="s">
        <v>41</v>
      </c>
      <c r="K3082" s="12">
        <v>4</v>
      </c>
      <c r="L3082" s="4" t="str">
        <f t="shared" si="192"/>
        <v>0-5</v>
      </c>
      <c r="M3082" s="12" t="s">
        <v>42</v>
      </c>
      <c r="N3082" s="12">
        <v>3</v>
      </c>
      <c r="O3082" s="12" t="s">
        <v>95</v>
      </c>
      <c r="P3082" s="6" t="s">
        <v>56</v>
      </c>
      <c r="T3082" s="7">
        <v>1</v>
      </c>
      <c r="AE3082" s="4">
        <f t="shared" si="193"/>
        <v>25</v>
      </c>
      <c r="AF3082" s="8">
        <f t="shared" si="194"/>
        <v>1</v>
      </c>
      <c r="AG3082" s="8">
        <v>309.64999999999998</v>
      </c>
      <c r="AH3082" s="4">
        <f t="shared" si="195"/>
        <v>2.5000000000000001E-2</v>
      </c>
      <c r="AI3082" s="4">
        <f t="shared" si="195"/>
        <v>7.7412499999999991</v>
      </c>
      <c r="AK3082" s="10">
        <f>S3082*(0.0204*(15^2.991))+T3082*(0.0204*(25^2.991))+U3082*(0.0204*(35^2.991))</f>
        <v>309.64832376527772</v>
      </c>
    </row>
    <row r="3083" spans="1:41" ht="12.75" customHeight="1">
      <c r="A3083" s="12">
        <v>233</v>
      </c>
      <c r="B3083" s="12">
        <v>13</v>
      </c>
      <c r="C3083" s="12">
        <v>2</v>
      </c>
      <c r="D3083" s="5">
        <v>39518</v>
      </c>
      <c r="E3083" s="6" t="s">
        <v>73</v>
      </c>
      <c r="F3083" s="4" t="s">
        <v>131</v>
      </c>
      <c r="G3083" s="11" t="s">
        <v>177</v>
      </c>
      <c r="H3083" s="12" t="s">
        <v>133</v>
      </c>
      <c r="I3083" s="12" t="s">
        <v>151</v>
      </c>
      <c r="J3083" s="12" t="s">
        <v>41</v>
      </c>
      <c r="K3083" s="12">
        <v>4</v>
      </c>
      <c r="L3083" s="4" t="str">
        <f t="shared" si="192"/>
        <v>0-5</v>
      </c>
      <c r="M3083" s="12" t="s">
        <v>42</v>
      </c>
      <c r="N3083" s="12">
        <v>4</v>
      </c>
      <c r="O3083" s="12" t="s">
        <v>58</v>
      </c>
      <c r="P3083" s="12" t="s">
        <v>46</v>
      </c>
      <c r="U3083" s="7">
        <v>1</v>
      </c>
      <c r="AE3083" s="4">
        <f t="shared" si="193"/>
        <v>35</v>
      </c>
      <c r="AF3083" s="8">
        <f t="shared" si="194"/>
        <v>1</v>
      </c>
      <c r="AG3083" s="8">
        <v>590.5</v>
      </c>
      <c r="AH3083" s="4">
        <f t="shared" si="195"/>
        <v>2.5000000000000001E-2</v>
      </c>
      <c r="AI3083" s="4">
        <f t="shared" si="195"/>
        <v>14.762499999999999</v>
      </c>
      <c r="AK3083" s="10">
        <f>Q3083*(0.0145*((2.5/1.08175)^3.053))+R3083*(0.0145*((7.5/1.08175)^3.053))+S3083*(0.0145*((15/1.08175)^3.053))+T3083*(0.0145*((25/1.08175)^3.053))+U3083*(0.0145*((35/1.08175)^3.053))+V3083*(0.0145*((45/1.08175)^3.053))+W3083*(0.0145*((55/1.08175)^3.053))</f>
        <v>590.49782747127915</v>
      </c>
    </row>
    <row r="3084" spans="1:41" ht="12.75" customHeight="1">
      <c r="A3084" s="12">
        <v>233</v>
      </c>
      <c r="B3084" s="12">
        <v>13</v>
      </c>
      <c r="C3084" s="12">
        <v>2</v>
      </c>
      <c r="D3084" s="5">
        <v>39518</v>
      </c>
      <c r="E3084" s="6" t="s">
        <v>73</v>
      </c>
      <c r="F3084" s="4" t="s">
        <v>131</v>
      </c>
      <c r="G3084" s="11" t="s">
        <v>177</v>
      </c>
      <c r="H3084" s="12" t="s">
        <v>133</v>
      </c>
      <c r="I3084" s="12" t="s">
        <v>151</v>
      </c>
      <c r="J3084" s="12" t="s">
        <v>41</v>
      </c>
      <c r="K3084" s="12">
        <v>4</v>
      </c>
      <c r="L3084" s="4" t="str">
        <f t="shared" si="192"/>
        <v>0-5</v>
      </c>
      <c r="M3084" s="12" t="s">
        <v>42</v>
      </c>
      <c r="N3084" s="12">
        <v>5</v>
      </c>
      <c r="O3084" s="12" t="s">
        <v>120</v>
      </c>
      <c r="P3084" s="6" t="s">
        <v>54</v>
      </c>
      <c r="U3084" s="7">
        <v>2</v>
      </c>
      <c r="AE3084" s="4">
        <f t="shared" si="193"/>
        <v>35</v>
      </c>
      <c r="AF3084" s="8">
        <f t="shared" si="194"/>
        <v>2</v>
      </c>
      <c r="AG3084" s="8">
        <v>1519.36</v>
      </c>
      <c r="AH3084" s="4">
        <f t="shared" si="195"/>
        <v>0.05</v>
      </c>
      <c r="AI3084" s="4">
        <f t="shared" si="195"/>
        <v>37.983999999999995</v>
      </c>
      <c r="AK3084" s="10">
        <f>R3084*(0.0162*(7.5^3.0252))+S3084*(0.0162*(15^3.0252))+T3084*(0.0162*(25^3.0252))+U3084*(0.0162*(35^3.0252))+V3084*(0.0162*(45^3.0252))</f>
        <v>1519.3563944000095</v>
      </c>
    </row>
    <row r="3085" spans="1:41" ht="12.75" customHeight="1">
      <c r="A3085" s="12">
        <v>233</v>
      </c>
      <c r="B3085" s="12">
        <v>13</v>
      </c>
      <c r="C3085" s="12">
        <v>2</v>
      </c>
      <c r="D3085" s="5">
        <v>39518</v>
      </c>
      <c r="E3085" s="6" t="s">
        <v>73</v>
      </c>
      <c r="F3085" s="4" t="s">
        <v>131</v>
      </c>
      <c r="G3085" s="11" t="s">
        <v>177</v>
      </c>
      <c r="H3085" s="12" t="s">
        <v>133</v>
      </c>
      <c r="I3085" s="12" t="s">
        <v>151</v>
      </c>
      <c r="J3085" s="12" t="s">
        <v>41</v>
      </c>
      <c r="K3085" s="12">
        <v>4</v>
      </c>
      <c r="L3085" s="4" t="str">
        <f t="shared" si="192"/>
        <v>0-5</v>
      </c>
      <c r="M3085" s="12" t="s">
        <v>42</v>
      </c>
      <c r="N3085" s="12">
        <v>6</v>
      </c>
      <c r="O3085" s="12" t="s">
        <v>71</v>
      </c>
      <c r="P3085" s="6" t="s">
        <v>46</v>
      </c>
      <c r="Q3085" s="7">
        <v>6</v>
      </c>
      <c r="AE3085" s="4">
        <f t="shared" si="193"/>
        <v>2.5</v>
      </c>
      <c r="AF3085" s="8">
        <f t="shared" si="194"/>
        <v>6</v>
      </c>
      <c r="AG3085" s="8">
        <v>0.83</v>
      </c>
      <c r="AH3085" s="4">
        <f t="shared" si="195"/>
        <v>0.15</v>
      </c>
      <c r="AI3085" s="4">
        <f t="shared" si="195"/>
        <v>2.0749999999999998E-2</v>
      </c>
      <c r="AK3085" s="10">
        <f>Q3085*(0.0089*(2.5^3))+R3085*(0.0089*(7.5^3))</f>
        <v>0.83437500000000009</v>
      </c>
    </row>
    <row r="3086" spans="1:41" ht="12.75" customHeight="1">
      <c r="A3086" s="12">
        <v>234</v>
      </c>
      <c r="B3086" s="12">
        <v>13</v>
      </c>
      <c r="C3086" s="12">
        <v>2</v>
      </c>
      <c r="D3086" s="5">
        <v>39518</v>
      </c>
      <c r="E3086" s="6" t="s">
        <v>73</v>
      </c>
      <c r="F3086" s="4" t="s">
        <v>131</v>
      </c>
      <c r="G3086" s="11" t="s">
        <v>177</v>
      </c>
      <c r="H3086" s="12" t="s">
        <v>133</v>
      </c>
      <c r="I3086" s="12" t="s">
        <v>151</v>
      </c>
      <c r="J3086" s="12" t="s">
        <v>41</v>
      </c>
      <c r="K3086" s="12">
        <v>4</v>
      </c>
      <c r="L3086" s="4" t="str">
        <f t="shared" si="192"/>
        <v>0-5</v>
      </c>
      <c r="M3086" s="12" t="s">
        <v>42</v>
      </c>
      <c r="N3086" s="12">
        <v>1</v>
      </c>
      <c r="O3086" s="12" t="s">
        <v>49</v>
      </c>
      <c r="P3086" s="6" t="s">
        <v>46</v>
      </c>
      <c r="S3086" s="7">
        <v>2</v>
      </c>
      <c r="AE3086" s="4">
        <f t="shared" si="193"/>
        <v>15</v>
      </c>
      <c r="AF3086" s="8">
        <f t="shared" si="194"/>
        <v>2</v>
      </c>
      <c r="AG3086" s="8">
        <v>102.05</v>
      </c>
      <c r="AH3086" s="4">
        <f t="shared" si="195"/>
        <v>0.05</v>
      </c>
      <c r="AI3086" s="4">
        <f t="shared" si="195"/>
        <v>2.55125</v>
      </c>
      <c r="AK3086" s="10">
        <f>Q3086*(0.007*(2.5^3.39))+R3086*(0.0126*(7.5^3.0673))+S3086*(0.0126*(15^3.0673))+T3086*(0.0126*(25^3.0673))+U3086*(0.0126*(35^3.0673))</f>
        <v>102.05287867926675</v>
      </c>
    </row>
    <row r="3087" spans="1:41" ht="12.75" customHeight="1">
      <c r="A3087" s="12">
        <v>234</v>
      </c>
      <c r="B3087" s="12">
        <v>13</v>
      </c>
      <c r="C3087" s="12">
        <v>2</v>
      </c>
      <c r="D3087" s="5">
        <v>39518</v>
      </c>
      <c r="E3087" s="6" t="s">
        <v>73</v>
      </c>
      <c r="F3087" s="4" t="s">
        <v>131</v>
      </c>
      <c r="G3087" s="11" t="s">
        <v>177</v>
      </c>
      <c r="H3087" s="12" t="s">
        <v>133</v>
      </c>
      <c r="I3087" s="12" t="s">
        <v>151</v>
      </c>
      <c r="J3087" s="12" t="s">
        <v>41</v>
      </c>
      <c r="K3087" s="12">
        <v>4</v>
      </c>
      <c r="L3087" s="4" t="str">
        <f t="shared" si="192"/>
        <v>0-5</v>
      </c>
      <c r="M3087" s="12" t="s">
        <v>42</v>
      </c>
      <c r="N3087" s="12">
        <v>2</v>
      </c>
      <c r="O3087" s="12" t="s">
        <v>107</v>
      </c>
      <c r="P3087" s="6" t="s">
        <v>54</v>
      </c>
      <c r="T3087" s="7">
        <v>7</v>
      </c>
      <c r="U3087" s="7">
        <v>6</v>
      </c>
      <c r="AE3087" s="4">
        <f t="shared" si="193"/>
        <v>29.6</v>
      </c>
      <c r="AF3087" s="8">
        <f t="shared" si="194"/>
        <v>13</v>
      </c>
      <c r="AG3087" s="8">
        <v>6479.66</v>
      </c>
      <c r="AH3087" s="4">
        <f t="shared" si="195"/>
        <v>0.32500000000000001</v>
      </c>
      <c r="AI3087" s="4">
        <f t="shared" si="195"/>
        <v>161.9915</v>
      </c>
      <c r="AK3087" s="10">
        <f>R3087*(0.0144*(7.5^3.1))+S3087*(0.0162*(15^3.0252))+T3087*(0.0162*(25^3.0252))+U3087*(0.0162*(35^3.0252))+V3087*(0.0162*(45^3.0252))</f>
        <v>6479.6611247511128</v>
      </c>
    </row>
    <row r="3088" spans="1:41" ht="12.75" customHeight="1">
      <c r="A3088" s="12">
        <v>234</v>
      </c>
      <c r="B3088" s="12">
        <v>13</v>
      </c>
      <c r="C3088" s="12">
        <v>2</v>
      </c>
      <c r="D3088" s="5">
        <v>39518</v>
      </c>
      <c r="E3088" s="6" t="s">
        <v>73</v>
      </c>
      <c r="F3088" s="4" t="s">
        <v>131</v>
      </c>
      <c r="G3088" s="11" t="s">
        <v>177</v>
      </c>
      <c r="H3088" s="12" t="s">
        <v>133</v>
      </c>
      <c r="I3088" s="12" t="s">
        <v>151</v>
      </c>
      <c r="J3088" s="12" t="s">
        <v>41</v>
      </c>
      <c r="K3088" s="12">
        <v>4</v>
      </c>
      <c r="L3088" s="4" t="str">
        <f t="shared" si="192"/>
        <v>0-5</v>
      </c>
      <c r="M3088" s="12" t="s">
        <v>42</v>
      </c>
      <c r="N3088" s="12">
        <v>3</v>
      </c>
      <c r="O3088" s="12" t="s">
        <v>124</v>
      </c>
      <c r="P3088" s="6" t="s">
        <v>54</v>
      </c>
      <c r="T3088" s="7">
        <v>2</v>
      </c>
      <c r="AE3088" s="4">
        <f t="shared" si="193"/>
        <v>25</v>
      </c>
      <c r="AF3088" s="8">
        <f t="shared" si="194"/>
        <v>2</v>
      </c>
      <c r="AG3088" s="8">
        <v>524.5</v>
      </c>
      <c r="AH3088" s="4">
        <f t="shared" si="195"/>
        <v>0.05</v>
      </c>
      <c r="AI3088" s="4">
        <f t="shared" si="195"/>
        <v>13.112500000000001</v>
      </c>
      <c r="AK3088" s="10">
        <f>T3088*(0.0174*((25/1.1)^3.08))+U3088*(0.0174*((35/1.1)^3.08))</f>
        <v>524.49940561526273</v>
      </c>
    </row>
    <row r="3089" spans="1:37" ht="12.75" customHeight="1">
      <c r="A3089" s="12">
        <v>234</v>
      </c>
      <c r="B3089" s="12">
        <v>13</v>
      </c>
      <c r="C3089" s="12">
        <v>2</v>
      </c>
      <c r="D3089" s="5">
        <v>39518</v>
      </c>
      <c r="E3089" s="6" t="s">
        <v>73</v>
      </c>
      <c r="F3089" s="4" t="s">
        <v>131</v>
      </c>
      <c r="G3089" s="11" t="s">
        <v>177</v>
      </c>
      <c r="H3089" s="12" t="s">
        <v>133</v>
      </c>
      <c r="I3089" s="12" t="s">
        <v>151</v>
      </c>
      <c r="J3089" s="12" t="s">
        <v>41</v>
      </c>
      <c r="K3089" s="12">
        <v>4</v>
      </c>
      <c r="L3089" s="4" t="str">
        <f t="shared" si="192"/>
        <v>0-5</v>
      </c>
      <c r="M3089" s="12" t="s">
        <v>42</v>
      </c>
      <c r="N3089" s="12">
        <v>4</v>
      </c>
      <c r="O3089" s="12" t="s">
        <v>53</v>
      </c>
      <c r="P3089" s="12" t="s">
        <v>54</v>
      </c>
      <c r="S3089" s="7">
        <v>23</v>
      </c>
      <c r="AE3089" s="4">
        <f t="shared" si="193"/>
        <v>15</v>
      </c>
      <c r="AF3089" s="8">
        <f t="shared" si="194"/>
        <v>23</v>
      </c>
      <c r="AG3089" s="8">
        <v>1289.3399999999999</v>
      </c>
      <c r="AH3089" s="4">
        <f t="shared" si="195"/>
        <v>0.57499999999999996</v>
      </c>
      <c r="AI3089" s="4">
        <f t="shared" si="195"/>
        <v>32.233499999999999</v>
      </c>
      <c r="AK3089" s="10">
        <f>Q3089*(0.026*(2.5^2.87))+R3089*(0.026*(7.5^2.87))+S3089*(0.0236*((15/1.1)^2.975))+T3089*(0.0236*((25/1.1)^2.975))+U3089*(0.0236*((35/1.1)^2.975))</f>
        <v>1289.3419002529486</v>
      </c>
    </row>
    <row r="3090" spans="1:37" ht="12.75" customHeight="1">
      <c r="A3090" s="12">
        <v>234</v>
      </c>
      <c r="B3090" s="12">
        <v>13</v>
      </c>
      <c r="C3090" s="12">
        <v>2</v>
      </c>
      <c r="D3090" s="5">
        <v>39518</v>
      </c>
      <c r="E3090" s="6" t="s">
        <v>73</v>
      </c>
      <c r="F3090" s="4" t="s">
        <v>131</v>
      </c>
      <c r="G3090" s="11" t="s">
        <v>177</v>
      </c>
      <c r="H3090" s="12" t="s">
        <v>133</v>
      </c>
      <c r="I3090" s="12" t="s">
        <v>151</v>
      </c>
      <c r="J3090" s="12" t="s">
        <v>41</v>
      </c>
      <c r="K3090" s="12">
        <v>4</v>
      </c>
      <c r="L3090" s="4" t="str">
        <f t="shared" si="192"/>
        <v>0-5</v>
      </c>
      <c r="M3090" s="12" t="s">
        <v>42</v>
      </c>
      <c r="N3090" s="12">
        <v>5</v>
      </c>
      <c r="O3090" s="12" t="s">
        <v>58</v>
      </c>
      <c r="P3090" s="12" t="s">
        <v>46</v>
      </c>
      <c r="T3090" s="7">
        <v>2</v>
      </c>
      <c r="U3090" s="7">
        <v>2</v>
      </c>
      <c r="AE3090" s="4">
        <f t="shared" si="193"/>
        <v>30</v>
      </c>
      <c r="AF3090" s="8">
        <f t="shared" si="194"/>
        <v>4</v>
      </c>
      <c r="AG3090" s="8">
        <v>1603.78</v>
      </c>
      <c r="AH3090" s="4">
        <f t="shared" si="195"/>
        <v>0.1</v>
      </c>
      <c r="AI3090" s="4">
        <f t="shared" si="195"/>
        <v>40.094499999999996</v>
      </c>
      <c r="AK3090" s="10">
        <f>Q3090*(0.0145*((2.5/1.08175)^3.053))+R3090*(0.0145*((7.5/1.08175)^3.053))+S3090*(0.0145*((15/1.08175)^3.053))+T3090*(0.0145*((25/1.08175)^3.053))+U3090*(0.0145*((35/1.08175)^3.053))+V3090*(0.0145*((45/1.08175)^3.053))+W3090*(0.0145*((55/1.08175)^3.053))</f>
        <v>1603.7804955747997</v>
      </c>
    </row>
    <row r="3091" spans="1:37" ht="12.75" customHeight="1">
      <c r="A3091" s="12">
        <v>234</v>
      </c>
      <c r="B3091" s="12">
        <v>13</v>
      </c>
      <c r="C3091" s="12">
        <v>2</v>
      </c>
      <c r="D3091" s="5">
        <v>39518</v>
      </c>
      <c r="E3091" s="6" t="s">
        <v>73</v>
      </c>
      <c r="F3091" s="4" t="s">
        <v>131</v>
      </c>
      <c r="G3091" s="11" t="s">
        <v>177</v>
      </c>
      <c r="H3091" s="12" t="s">
        <v>133</v>
      </c>
      <c r="I3091" s="12" t="s">
        <v>151</v>
      </c>
      <c r="J3091" s="12" t="s">
        <v>41</v>
      </c>
      <c r="K3091" s="12">
        <v>4</v>
      </c>
      <c r="L3091" s="4" t="str">
        <f t="shared" si="192"/>
        <v>0-5</v>
      </c>
      <c r="M3091" s="12" t="s">
        <v>42</v>
      </c>
      <c r="N3091" s="12">
        <v>6</v>
      </c>
      <c r="O3091" s="12" t="s">
        <v>121</v>
      </c>
      <c r="P3091" s="6" t="s">
        <v>56</v>
      </c>
      <c r="U3091" s="7">
        <v>1</v>
      </c>
      <c r="AE3091" s="4">
        <f t="shared" si="193"/>
        <v>35</v>
      </c>
      <c r="AF3091" s="8">
        <f t="shared" si="194"/>
        <v>1</v>
      </c>
      <c r="AG3091" s="8">
        <v>1362.24</v>
      </c>
      <c r="AH3091" s="4">
        <f t="shared" si="195"/>
        <v>2.5000000000000001E-2</v>
      </c>
      <c r="AI3091" s="4">
        <f t="shared" si="195"/>
        <v>34.055999999999997</v>
      </c>
      <c r="AK3091" s="10">
        <f>S3091*(0.0203*(15^3.126))+T3091*(0.0203*(25^3.126))+U3091*(0.0203*(35^3.126))</f>
        <v>1362.2372273563635</v>
      </c>
    </row>
    <row r="3092" spans="1:37" ht="12.75" customHeight="1">
      <c r="A3092" s="12">
        <v>234</v>
      </c>
      <c r="B3092" s="12">
        <v>13</v>
      </c>
      <c r="C3092" s="12">
        <v>2</v>
      </c>
      <c r="D3092" s="5">
        <v>39518</v>
      </c>
      <c r="E3092" s="6" t="s">
        <v>73</v>
      </c>
      <c r="F3092" s="4" t="s">
        <v>131</v>
      </c>
      <c r="G3092" s="11" t="s">
        <v>177</v>
      </c>
      <c r="H3092" s="12" t="s">
        <v>133</v>
      </c>
      <c r="I3092" s="12" t="s">
        <v>151</v>
      </c>
      <c r="J3092" s="12" t="s">
        <v>41</v>
      </c>
      <c r="K3092" s="12">
        <v>4</v>
      </c>
      <c r="L3092" s="4" t="str">
        <f t="shared" si="192"/>
        <v>0-5</v>
      </c>
      <c r="M3092" s="12" t="s">
        <v>42</v>
      </c>
      <c r="N3092" s="12">
        <v>7</v>
      </c>
      <c r="O3092" s="12" t="s">
        <v>68</v>
      </c>
      <c r="P3092" s="6" t="s">
        <v>46</v>
      </c>
      <c r="U3092" s="15">
        <v>1</v>
      </c>
      <c r="AE3092" s="4">
        <f t="shared" si="193"/>
        <v>35</v>
      </c>
      <c r="AF3092" s="8">
        <f t="shared" si="194"/>
        <v>1</v>
      </c>
      <c r="AG3092" s="8">
        <v>443.79</v>
      </c>
      <c r="AH3092" s="4">
        <f t="shared" si="195"/>
        <v>2.5000000000000001E-2</v>
      </c>
      <c r="AI3092" s="4">
        <f t="shared" si="195"/>
        <v>11.094750000000001</v>
      </c>
      <c r="AK3092" s="10">
        <f>Q3092*(0.0208*((2.5/1.21)^3))+R3092*(0.0208*((7.5/1.21)^3))+S3092*(0.0208*((15/1.21)^3))+T3092*(0.0079*(25^3.076))+U3092*(0.0079*(35^3.076))</f>
        <v>443.79294680201997</v>
      </c>
    </row>
    <row r="3093" spans="1:37" ht="12.75" customHeight="1">
      <c r="A3093" s="12">
        <v>234</v>
      </c>
      <c r="B3093" s="12">
        <v>13</v>
      </c>
      <c r="C3093" s="12">
        <v>2</v>
      </c>
      <c r="D3093" s="5">
        <v>39518</v>
      </c>
      <c r="E3093" s="6" t="s">
        <v>73</v>
      </c>
      <c r="F3093" s="4" t="s">
        <v>131</v>
      </c>
      <c r="G3093" s="11" t="s">
        <v>177</v>
      </c>
      <c r="H3093" s="12" t="s">
        <v>133</v>
      </c>
      <c r="I3093" s="12" t="s">
        <v>151</v>
      </c>
      <c r="J3093" s="12" t="s">
        <v>41</v>
      </c>
      <c r="K3093" s="12">
        <v>4</v>
      </c>
      <c r="L3093" s="4" t="str">
        <f t="shared" si="192"/>
        <v>0-5</v>
      </c>
      <c r="M3093" s="12" t="s">
        <v>42</v>
      </c>
      <c r="N3093" s="12">
        <v>8</v>
      </c>
      <c r="O3093" s="12" t="s">
        <v>106</v>
      </c>
      <c r="P3093" s="6" t="s">
        <v>81</v>
      </c>
      <c r="U3093" s="15">
        <v>2</v>
      </c>
      <c r="AE3093" s="4">
        <f t="shared" si="193"/>
        <v>35</v>
      </c>
      <c r="AF3093" s="8">
        <f t="shared" si="194"/>
        <v>2</v>
      </c>
      <c r="AG3093" s="8">
        <v>2002.92</v>
      </c>
      <c r="AH3093" s="4">
        <f t="shared" si="195"/>
        <v>0.05</v>
      </c>
      <c r="AI3093" s="4">
        <f t="shared" si="195"/>
        <v>50.073</v>
      </c>
      <c r="AK3093" s="10">
        <f>R3093*(0.111*((7.5*0.813)^2.72))+S3093*(0.111*((15*0.813)^2.72))+T3093*(0.111*((25*0.813)^2.72))+U3093*(0.111*((35*0.813)^2.72))</f>
        <v>2002.9233939541277</v>
      </c>
    </row>
    <row r="3094" spans="1:37" ht="12.75" customHeight="1">
      <c r="A3094" s="12">
        <v>234</v>
      </c>
      <c r="B3094" s="12">
        <v>13</v>
      </c>
      <c r="C3094" s="12">
        <v>2</v>
      </c>
      <c r="D3094" s="5">
        <v>39518</v>
      </c>
      <c r="E3094" s="6" t="s">
        <v>73</v>
      </c>
      <c r="F3094" s="4" t="s">
        <v>131</v>
      </c>
      <c r="G3094" s="11" t="s">
        <v>177</v>
      </c>
      <c r="H3094" s="12" t="s">
        <v>133</v>
      </c>
      <c r="I3094" s="12" t="s">
        <v>151</v>
      </c>
      <c r="J3094" s="12" t="s">
        <v>41</v>
      </c>
      <c r="K3094" s="12">
        <v>4</v>
      </c>
      <c r="L3094" s="4" t="str">
        <f t="shared" si="192"/>
        <v>0-5</v>
      </c>
      <c r="M3094" s="12" t="s">
        <v>42</v>
      </c>
      <c r="N3094" s="12">
        <v>9</v>
      </c>
      <c r="O3094" s="12" t="s">
        <v>120</v>
      </c>
      <c r="P3094" s="6" t="s">
        <v>54</v>
      </c>
      <c r="S3094" s="7">
        <v>1</v>
      </c>
      <c r="AE3094" s="4">
        <f t="shared" si="193"/>
        <v>15</v>
      </c>
      <c r="AF3094" s="8">
        <f t="shared" si="194"/>
        <v>1</v>
      </c>
      <c r="AG3094" s="8">
        <v>58.54</v>
      </c>
      <c r="AH3094" s="4">
        <f t="shared" si="195"/>
        <v>2.5000000000000001E-2</v>
      </c>
      <c r="AI3094" s="4">
        <f t="shared" si="195"/>
        <v>1.4635</v>
      </c>
      <c r="AK3094" s="10">
        <f>R3094*(0.0162*(7.5^3.0252))+S3094*(0.0162*(15^3.0252))+T3094*(0.0162*(25^3.0252))+U3094*(0.0162*(35^3.0252))+V3094*(0.0162*(45^3.0252))</f>
        <v>58.536437970851551</v>
      </c>
    </row>
    <row r="3095" spans="1:37" ht="12.75" customHeight="1">
      <c r="A3095" s="12">
        <v>234</v>
      </c>
      <c r="B3095" s="12">
        <v>13</v>
      </c>
      <c r="C3095" s="12">
        <v>2</v>
      </c>
      <c r="D3095" s="5">
        <v>39518</v>
      </c>
      <c r="E3095" s="6" t="s">
        <v>73</v>
      </c>
      <c r="F3095" s="4" t="s">
        <v>131</v>
      </c>
      <c r="G3095" s="11" t="s">
        <v>177</v>
      </c>
      <c r="H3095" s="12" t="s">
        <v>133</v>
      </c>
      <c r="I3095" s="12" t="s">
        <v>151</v>
      </c>
      <c r="J3095" s="12" t="s">
        <v>41</v>
      </c>
      <c r="K3095" s="12">
        <v>4</v>
      </c>
      <c r="L3095" s="4" t="str">
        <f t="shared" si="192"/>
        <v>0-5</v>
      </c>
      <c r="M3095" s="12" t="s">
        <v>42</v>
      </c>
      <c r="N3095" s="12">
        <v>10</v>
      </c>
      <c r="O3095" s="12" t="s">
        <v>77</v>
      </c>
      <c r="P3095" s="6" t="s">
        <v>48</v>
      </c>
      <c r="S3095" s="7">
        <v>1</v>
      </c>
      <c r="AE3095" s="4">
        <f t="shared" si="193"/>
        <v>15</v>
      </c>
      <c r="AF3095" s="8">
        <f t="shared" si="194"/>
        <v>1</v>
      </c>
      <c r="AG3095" s="8">
        <v>98.34</v>
      </c>
      <c r="AH3095" s="4">
        <f t="shared" si="195"/>
        <v>2.5000000000000001E-2</v>
      </c>
      <c r="AI3095" s="4">
        <f t="shared" si="195"/>
        <v>2.4584999999999999</v>
      </c>
      <c r="AK3095" s="10">
        <f>R3095*(0.0428*(7.5^2.858))+S3095*(0.0428*(15^2.858))+T3095*(0.0428*(25^2.858))+U3095*(0.0428*(35^2.858))</f>
        <v>98.336011053719943</v>
      </c>
    </row>
    <row r="3096" spans="1:37" ht="12.75" customHeight="1">
      <c r="A3096" s="12">
        <v>234</v>
      </c>
      <c r="B3096" s="12">
        <v>13</v>
      </c>
      <c r="C3096" s="12">
        <v>2</v>
      </c>
      <c r="D3096" s="5">
        <v>39518</v>
      </c>
      <c r="E3096" s="6" t="s">
        <v>73</v>
      </c>
      <c r="F3096" s="4" t="s">
        <v>131</v>
      </c>
      <c r="G3096" s="11" t="s">
        <v>177</v>
      </c>
      <c r="H3096" s="12" t="s">
        <v>133</v>
      </c>
      <c r="I3096" s="12" t="s">
        <v>151</v>
      </c>
      <c r="J3096" s="12" t="s">
        <v>41</v>
      </c>
      <c r="K3096" s="12">
        <v>4</v>
      </c>
      <c r="L3096" s="4" t="str">
        <f t="shared" si="192"/>
        <v>0-5</v>
      </c>
      <c r="M3096" s="12" t="s">
        <v>42</v>
      </c>
      <c r="N3096" s="12">
        <v>11</v>
      </c>
      <c r="O3096" s="12" t="s">
        <v>89</v>
      </c>
      <c r="P3096" s="4" t="s">
        <v>56</v>
      </c>
      <c r="S3096" s="7">
        <v>6</v>
      </c>
      <c r="AE3096" s="4">
        <f t="shared" si="193"/>
        <v>15</v>
      </c>
      <c r="AF3096" s="8">
        <f t="shared" si="194"/>
        <v>6</v>
      </c>
      <c r="AG3096" s="8">
        <v>432.05</v>
      </c>
      <c r="AH3096" s="4">
        <f t="shared" si="195"/>
        <v>0.15</v>
      </c>
      <c r="AI3096" s="4">
        <f t="shared" si="195"/>
        <v>10.80125</v>
      </c>
      <c r="AK3096" s="10">
        <f>R3096*(0.0246*(7.5^2.85))+S3096*(0.0227*((15/1.13204)^3.12))+T3096*(0.0227*((25/1.13204)^3.12))</f>
        <v>432.04910028534152</v>
      </c>
    </row>
    <row r="3097" spans="1:37" ht="12.75" customHeight="1">
      <c r="A3097" s="12">
        <v>234</v>
      </c>
      <c r="B3097" s="12">
        <v>13</v>
      </c>
      <c r="C3097" s="12">
        <v>2</v>
      </c>
      <c r="D3097" s="5">
        <v>39518</v>
      </c>
      <c r="E3097" s="6" t="s">
        <v>73</v>
      </c>
      <c r="F3097" s="4" t="s">
        <v>131</v>
      </c>
      <c r="G3097" s="11" t="s">
        <v>177</v>
      </c>
      <c r="H3097" s="12" t="s">
        <v>133</v>
      </c>
      <c r="I3097" s="12" t="s">
        <v>151</v>
      </c>
      <c r="J3097" s="12" t="s">
        <v>41</v>
      </c>
      <c r="K3097" s="12">
        <v>4</v>
      </c>
      <c r="L3097" s="4" t="str">
        <f t="shared" si="192"/>
        <v>0-5</v>
      </c>
      <c r="M3097" s="12" t="s">
        <v>42</v>
      </c>
      <c r="N3097" s="12">
        <v>12</v>
      </c>
      <c r="O3097" s="12" t="s">
        <v>181</v>
      </c>
      <c r="P3097" s="6" t="s">
        <v>81</v>
      </c>
      <c r="S3097" s="15">
        <v>4</v>
      </c>
      <c r="AE3097" s="4">
        <f t="shared" si="193"/>
        <v>15</v>
      </c>
      <c r="AF3097" s="8">
        <f t="shared" si="194"/>
        <v>4</v>
      </c>
      <c r="AG3097" s="8">
        <v>198.87</v>
      </c>
      <c r="AH3097" s="4">
        <f t="shared" si="195"/>
        <v>0.1</v>
      </c>
      <c r="AI3097" s="4">
        <f t="shared" si="195"/>
        <v>4.9717500000000001</v>
      </c>
      <c r="AJ3097" s="4" t="s">
        <v>193</v>
      </c>
      <c r="AK3097" s="10">
        <f>S3097*(0.0159*(15^2.9718))</f>
        <v>198.86809763420626</v>
      </c>
    </row>
    <row r="3098" spans="1:37" ht="12.75" customHeight="1">
      <c r="A3098" s="12">
        <v>234</v>
      </c>
      <c r="B3098" s="12">
        <v>13</v>
      </c>
      <c r="C3098" s="12">
        <v>2</v>
      </c>
      <c r="D3098" s="5">
        <v>39518</v>
      </c>
      <c r="E3098" s="6" t="s">
        <v>73</v>
      </c>
      <c r="F3098" s="4" t="s">
        <v>131</v>
      </c>
      <c r="G3098" s="11" t="s">
        <v>177</v>
      </c>
      <c r="H3098" s="12" t="s">
        <v>133</v>
      </c>
      <c r="I3098" s="12" t="s">
        <v>151</v>
      </c>
      <c r="J3098" s="12" t="s">
        <v>41</v>
      </c>
      <c r="K3098" s="12">
        <v>4</v>
      </c>
      <c r="L3098" s="4" t="str">
        <f t="shared" si="192"/>
        <v>0-5</v>
      </c>
      <c r="M3098" s="12" t="s">
        <v>42</v>
      </c>
      <c r="N3098" s="12">
        <v>13</v>
      </c>
      <c r="O3098" s="12" t="s">
        <v>101</v>
      </c>
      <c r="P3098" s="12" t="s">
        <v>46</v>
      </c>
      <c r="S3098" s="15">
        <v>2</v>
      </c>
      <c r="AE3098" s="4">
        <f t="shared" si="193"/>
        <v>15</v>
      </c>
      <c r="AF3098" s="8">
        <f t="shared" si="194"/>
        <v>2</v>
      </c>
      <c r="AG3098" s="8">
        <v>111.68</v>
      </c>
      <c r="AH3098" s="4">
        <f t="shared" si="195"/>
        <v>0.05</v>
      </c>
      <c r="AI3098" s="4">
        <f t="shared" si="195"/>
        <v>2.7920000000000003</v>
      </c>
      <c r="AK3098" s="10">
        <f>Q3098*(0.0148*((2.5/1.11359)^3.167))+R3098*(0.0148*((7.5/1.11359)^3.167))+S3098*(0.0148*((15/1.11359)^3.167))+T3098*(0.0148*((25/1.11359)^3.167))+U3098*(0.0148*((35/1.11359)^3.167))</f>
        <v>111.68468731737289</v>
      </c>
    </row>
    <row r="3099" spans="1:37" ht="12.75" customHeight="1">
      <c r="A3099" s="12">
        <v>234</v>
      </c>
      <c r="B3099" s="12">
        <v>13</v>
      </c>
      <c r="C3099" s="12">
        <v>2</v>
      </c>
      <c r="D3099" s="5">
        <v>39518</v>
      </c>
      <c r="E3099" s="6" t="s">
        <v>73</v>
      </c>
      <c r="F3099" s="4" t="s">
        <v>131</v>
      </c>
      <c r="G3099" s="11" t="s">
        <v>177</v>
      </c>
      <c r="H3099" s="12" t="s">
        <v>133</v>
      </c>
      <c r="I3099" s="12" t="s">
        <v>151</v>
      </c>
      <c r="J3099" s="12" t="s">
        <v>41</v>
      </c>
      <c r="K3099" s="12">
        <v>4</v>
      </c>
      <c r="L3099" s="4" t="str">
        <f t="shared" si="192"/>
        <v>0-5</v>
      </c>
      <c r="M3099" s="12" t="s">
        <v>42</v>
      </c>
      <c r="N3099" s="12">
        <v>14</v>
      </c>
      <c r="O3099" s="12" t="s">
        <v>95</v>
      </c>
      <c r="P3099" s="6" t="s">
        <v>56</v>
      </c>
      <c r="T3099" s="7">
        <v>6</v>
      </c>
      <c r="AE3099" s="4">
        <f t="shared" si="193"/>
        <v>25</v>
      </c>
      <c r="AF3099" s="8">
        <f t="shared" si="194"/>
        <v>6</v>
      </c>
      <c r="AG3099" s="8">
        <v>1857.89</v>
      </c>
      <c r="AH3099" s="4">
        <f t="shared" si="195"/>
        <v>0.15</v>
      </c>
      <c r="AI3099" s="4">
        <f t="shared" si="195"/>
        <v>46.447250000000004</v>
      </c>
      <c r="AK3099" s="10">
        <f>S3099*(0.0204*(15^2.991))+T3099*(0.0204*(25^2.991))+U3099*(0.0204*(35^2.991))</f>
        <v>1857.8899425916663</v>
      </c>
    </row>
    <row r="3100" spans="1:37" ht="12.75" customHeight="1">
      <c r="A3100" s="12">
        <v>234</v>
      </c>
      <c r="B3100" s="12">
        <v>13</v>
      </c>
      <c r="C3100" s="12">
        <v>2</v>
      </c>
      <c r="D3100" s="5">
        <v>39518</v>
      </c>
      <c r="E3100" s="6" t="s">
        <v>73</v>
      </c>
      <c r="F3100" s="4" t="s">
        <v>131</v>
      </c>
      <c r="G3100" s="11" t="s">
        <v>177</v>
      </c>
      <c r="H3100" s="12" t="s">
        <v>133</v>
      </c>
      <c r="I3100" s="12" t="s">
        <v>151</v>
      </c>
      <c r="J3100" s="12" t="s">
        <v>41</v>
      </c>
      <c r="K3100" s="12">
        <v>4</v>
      </c>
      <c r="L3100" s="4" t="str">
        <f t="shared" si="192"/>
        <v>0-5</v>
      </c>
      <c r="M3100" s="12" t="s">
        <v>42</v>
      </c>
      <c r="N3100" s="12">
        <v>15</v>
      </c>
      <c r="O3100" s="12" t="s">
        <v>71</v>
      </c>
      <c r="P3100" s="6" t="s">
        <v>46</v>
      </c>
      <c r="Q3100" s="7">
        <v>2</v>
      </c>
      <c r="AE3100" s="4">
        <f t="shared" si="193"/>
        <v>2.5</v>
      </c>
      <c r="AF3100" s="8">
        <f t="shared" si="194"/>
        <v>2</v>
      </c>
      <c r="AG3100" s="8">
        <v>0.28000000000000003</v>
      </c>
      <c r="AH3100" s="4">
        <f t="shared" si="195"/>
        <v>0.05</v>
      </c>
      <c r="AI3100" s="4">
        <f t="shared" si="195"/>
        <v>7.000000000000001E-3</v>
      </c>
      <c r="AK3100" s="10">
        <f>Q3100*(0.0089*(2.5^3))+R3100*(0.0089*(7.5^3))</f>
        <v>0.27812500000000001</v>
      </c>
    </row>
    <row r="3101" spans="1:37" ht="12.75" customHeight="1">
      <c r="A3101" s="12">
        <v>235</v>
      </c>
      <c r="B3101" s="12">
        <v>13</v>
      </c>
      <c r="C3101" s="12">
        <v>1</v>
      </c>
      <c r="D3101" s="5">
        <v>39518</v>
      </c>
      <c r="E3101" s="6" t="s">
        <v>37</v>
      </c>
      <c r="F3101" s="12" t="s">
        <v>126</v>
      </c>
      <c r="G3101" s="12" t="s">
        <v>126</v>
      </c>
      <c r="H3101" s="12" t="s">
        <v>39</v>
      </c>
      <c r="I3101" s="12" t="s">
        <v>40</v>
      </c>
      <c r="J3101" s="12" t="s">
        <v>110</v>
      </c>
      <c r="K3101" s="12">
        <v>21</v>
      </c>
      <c r="L3101" s="4" t="str">
        <f t="shared" si="192"/>
        <v>20-25</v>
      </c>
      <c r="M3101" s="12" t="s">
        <v>42</v>
      </c>
      <c r="N3101" s="12">
        <v>1</v>
      </c>
      <c r="O3101" s="12" t="s">
        <v>79</v>
      </c>
      <c r="P3101" s="12" t="s">
        <v>54</v>
      </c>
      <c r="U3101" s="7">
        <v>2</v>
      </c>
      <c r="AE3101" s="4">
        <f t="shared" si="193"/>
        <v>35</v>
      </c>
      <c r="AF3101" s="8">
        <f t="shared" si="194"/>
        <v>2</v>
      </c>
      <c r="AG3101" s="8">
        <v>1744.43</v>
      </c>
      <c r="AH3101" s="4">
        <f t="shared" si="195"/>
        <v>0.05</v>
      </c>
      <c r="AI3101" s="4">
        <f t="shared" si="195"/>
        <v>43.610750000000003</v>
      </c>
      <c r="AK3101" s="10">
        <f>Q3101*(0.024*(2.5^2.93))+R3101*(0.024*(7.5^2.93))+S3101*(0.0225*((15/1.03416)^3))+T3101*(0.0225*((25/1.03416)^3))+U3101*(0.0225*((35/1.03416)^3))</f>
        <v>1744.4295683663831</v>
      </c>
    </row>
    <row r="3102" spans="1:37" ht="12.75" customHeight="1">
      <c r="A3102" s="12">
        <v>235</v>
      </c>
      <c r="B3102" s="12">
        <v>13</v>
      </c>
      <c r="C3102" s="12">
        <v>1</v>
      </c>
      <c r="D3102" s="5">
        <v>39518</v>
      </c>
      <c r="E3102" s="6" t="s">
        <v>37</v>
      </c>
      <c r="F3102" s="12" t="s">
        <v>126</v>
      </c>
      <c r="G3102" s="12" t="s">
        <v>126</v>
      </c>
      <c r="H3102" s="12" t="s">
        <v>39</v>
      </c>
      <c r="I3102" s="12" t="s">
        <v>40</v>
      </c>
      <c r="J3102" s="12" t="s">
        <v>110</v>
      </c>
      <c r="K3102" s="12">
        <v>21</v>
      </c>
      <c r="L3102" s="4" t="str">
        <f t="shared" si="192"/>
        <v>20-25</v>
      </c>
      <c r="M3102" s="12" t="s">
        <v>42</v>
      </c>
      <c r="N3102" s="12">
        <v>2</v>
      </c>
      <c r="O3102" s="12" t="s">
        <v>127</v>
      </c>
      <c r="P3102" s="12" t="s">
        <v>46</v>
      </c>
      <c r="U3102" s="7">
        <v>2</v>
      </c>
      <c r="AE3102" s="4">
        <f t="shared" si="193"/>
        <v>35</v>
      </c>
      <c r="AF3102" s="8">
        <f t="shared" si="194"/>
        <v>2</v>
      </c>
      <c r="AG3102" s="8">
        <v>1718.68</v>
      </c>
      <c r="AH3102" s="4">
        <f t="shared" si="195"/>
        <v>0.05</v>
      </c>
      <c r="AI3102" s="4">
        <f t="shared" si="195"/>
        <v>42.966999999999999</v>
      </c>
      <c r="AK3102" s="10">
        <f>Q3102*(0.0201*(2.5^2.9992))+R3102*(0.0201*(7.5^2.9992))+S3102*(0.0201*(15^2.9992))+T3102*(0.0201*(25^2.9992))+U3102*(0.0201*(35^2.9992))</f>
        <v>1718.679637958568</v>
      </c>
    </row>
    <row r="3103" spans="1:37" ht="12.75" customHeight="1">
      <c r="A3103" s="12">
        <v>235</v>
      </c>
      <c r="B3103" s="12">
        <v>13</v>
      </c>
      <c r="C3103" s="12">
        <v>1</v>
      </c>
      <c r="D3103" s="5">
        <v>39518</v>
      </c>
      <c r="E3103" s="6" t="s">
        <v>37</v>
      </c>
      <c r="F3103" s="12" t="s">
        <v>126</v>
      </c>
      <c r="G3103" s="12" t="s">
        <v>126</v>
      </c>
      <c r="H3103" s="12" t="s">
        <v>39</v>
      </c>
      <c r="I3103" s="12" t="s">
        <v>40</v>
      </c>
      <c r="J3103" s="12" t="s">
        <v>110</v>
      </c>
      <c r="K3103" s="12">
        <v>21</v>
      </c>
      <c r="L3103" s="4" t="str">
        <f t="shared" si="192"/>
        <v>20-25</v>
      </c>
      <c r="M3103" s="12" t="s">
        <v>42</v>
      </c>
      <c r="N3103" s="12">
        <v>3</v>
      </c>
      <c r="O3103" s="4" t="s">
        <v>60</v>
      </c>
      <c r="P3103" s="12" t="s">
        <v>48</v>
      </c>
      <c r="R3103" s="7">
        <v>2</v>
      </c>
      <c r="AE3103" s="4">
        <f t="shared" si="193"/>
        <v>7.5</v>
      </c>
      <c r="AF3103" s="8">
        <f t="shared" si="194"/>
        <v>2</v>
      </c>
      <c r="AG3103" s="8">
        <v>14.07</v>
      </c>
      <c r="AH3103" s="4">
        <f t="shared" si="195"/>
        <v>0.05</v>
      </c>
      <c r="AI3103" s="4">
        <f t="shared" si="195"/>
        <v>0.35175000000000001</v>
      </c>
      <c r="AK3103" s="10">
        <f>Q3103*(0.0197*(2.5^2.9174))+R3103*(0.0197*(7.5^2.9174))+S3103*(0.0197*(15^2.9174))</f>
        <v>14.073429816211023</v>
      </c>
    </row>
    <row r="3104" spans="1:37" ht="12.75" customHeight="1">
      <c r="A3104" s="12">
        <v>235</v>
      </c>
      <c r="B3104" s="12">
        <v>13</v>
      </c>
      <c r="C3104" s="12">
        <v>1</v>
      </c>
      <c r="D3104" s="5">
        <v>39518</v>
      </c>
      <c r="E3104" s="6" t="s">
        <v>37</v>
      </c>
      <c r="F3104" s="12" t="s">
        <v>126</v>
      </c>
      <c r="G3104" s="12" t="s">
        <v>126</v>
      </c>
      <c r="H3104" s="12" t="s">
        <v>39</v>
      </c>
      <c r="I3104" s="12" t="s">
        <v>40</v>
      </c>
      <c r="J3104" s="12" t="s">
        <v>110</v>
      </c>
      <c r="K3104" s="12">
        <v>21</v>
      </c>
      <c r="L3104" s="4" t="str">
        <f t="shared" si="192"/>
        <v>20-25</v>
      </c>
      <c r="M3104" s="12" t="s">
        <v>42</v>
      </c>
      <c r="N3104" s="12">
        <v>4</v>
      </c>
      <c r="O3104" s="12" t="s">
        <v>59</v>
      </c>
      <c r="P3104" s="6" t="s">
        <v>46</v>
      </c>
      <c r="R3104" s="7">
        <v>2</v>
      </c>
      <c r="S3104" s="7">
        <v>1</v>
      </c>
      <c r="AE3104" s="4">
        <f t="shared" si="193"/>
        <v>10</v>
      </c>
      <c r="AF3104" s="8">
        <f t="shared" si="194"/>
        <v>3</v>
      </c>
      <c r="AG3104" s="8">
        <v>46.97</v>
      </c>
      <c r="AH3104" s="4">
        <f t="shared" si="195"/>
        <v>7.4999999999999997E-2</v>
      </c>
      <c r="AI3104" s="4">
        <f t="shared" si="195"/>
        <v>1.17425</v>
      </c>
      <c r="AK3104" s="10">
        <f>Q3104*(0.0093*(2.5^3.07))+R3104*(0.0093*(7.5^3.07))+S3104*(0.0093*(15^3.07))+T3104*(0.0126*(25^3.0673))</f>
        <v>46.974234110042651</v>
      </c>
    </row>
    <row r="3105" spans="1:41" ht="12.75" customHeight="1">
      <c r="A3105" s="12">
        <v>235</v>
      </c>
      <c r="B3105" s="12">
        <v>13</v>
      </c>
      <c r="C3105" s="12">
        <v>1</v>
      </c>
      <c r="D3105" s="5">
        <v>39518</v>
      </c>
      <c r="E3105" s="6" t="s">
        <v>37</v>
      </c>
      <c r="F3105" s="12" t="s">
        <v>126</v>
      </c>
      <c r="G3105" s="12" t="s">
        <v>126</v>
      </c>
      <c r="H3105" s="12" t="s">
        <v>39</v>
      </c>
      <c r="I3105" s="12" t="s">
        <v>40</v>
      </c>
      <c r="J3105" s="12" t="s">
        <v>110</v>
      </c>
      <c r="K3105" s="12">
        <v>21</v>
      </c>
      <c r="L3105" s="4" t="str">
        <f t="shared" si="192"/>
        <v>20-25</v>
      </c>
      <c r="M3105" s="12" t="s">
        <v>42</v>
      </c>
      <c r="N3105" s="12">
        <v>5</v>
      </c>
      <c r="O3105" s="4" t="s">
        <v>52</v>
      </c>
      <c r="P3105" s="6" t="s">
        <v>46</v>
      </c>
      <c r="S3105" s="7">
        <v>1000</v>
      </c>
      <c r="T3105" s="7">
        <v>1000</v>
      </c>
      <c r="AE3105" s="4">
        <f t="shared" si="193"/>
        <v>20</v>
      </c>
      <c r="AF3105" s="8">
        <f t="shared" si="194"/>
        <v>2000</v>
      </c>
      <c r="AG3105" s="8">
        <v>177957.27</v>
      </c>
      <c r="AH3105" s="4">
        <f t="shared" si="195"/>
        <v>50</v>
      </c>
      <c r="AI3105" s="4">
        <f t="shared" si="195"/>
        <v>4448.9317499999997</v>
      </c>
      <c r="AK3105" s="10">
        <f>Q3105*(0.01*(((2.5-1.82)/1.15)^3.208))+R3105*(0.01*(((7.5-1.82)/1.15)^3.208))+S3105*(0.01*(((15-1.82)/1.15)^3.208))+T3105*(0.01*(((25-1.82)/1.15)^3.208))</f>
        <v>177957.26627139669</v>
      </c>
    </row>
    <row r="3106" spans="1:41" ht="12.75" customHeight="1">
      <c r="A3106" s="12">
        <v>235</v>
      </c>
      <c r="B3106" s="12">
        <v>13</v>
      </c>
      <c r="C3106" s="12">
        <v>1</v>
      </c>
      <c r="D3106" s="5">
        <v>39518</v>
      </c>
      <c r="E3106" s="6" t="s">
        <v>37</v>
      </c>
      <c r="F3106" s="12" t="s">
        <v>126</v>
      </c>
      <c r="G3106" s="12" t="s">
        <v>126</v>
      </c>
      <c r="H3106" s="12" t="s">
        <v>39</v>
      </c>
      <c r="I3106" s="12" t="s">
        <v>40</v>
      </c>
      <c r="J3106" s="12" t="s">
        <v>110</v>
      </c>
      <c r="K3106" s="12">
        <v>21</v>
      </c>
      <c r="L3106" s="4" t="str">
        <f t="shared" si="192"/>
        <v>20-25</v>
      </c>
      <c r="M3106" s="12" t="s">
        <v>42</v>
      </c>
      <c r="N3106" s="12">
        <v>6</v>
      </c>
      <c r="O3106" s="4" t="s">
        <v>82</v>
      </c>
      <c r="P3106" s="6" t="s">
        <v>46</v>
      </c>
      <c r="T3106" s="7">
        <v>2</v>
      </c>
      <c r="AE3106" s="4">
        <f t="shared" si="193"/>
        <v>25</v>
      </c>
      <c r="AF3106" s="8">
        <f t="shared" si="194"/>
        <v>2</v>
      </c>
      <c r="AG3106" s="8">
        <v>502.53</v>
      </c>
      <c r="AH3106" s="4">
        <f t="shared" si="195"/>
        <v>0.05</v>
      </c>
      <c r="AI3106" s="4">
        <f t="shared" si="195"/>
        <v>12.56325</v>
      </c>
      <c r="AK3106" s="10">
        <f>Q3106*(0.0121*((2.5/1.09)^3.161))+R3106*(0.0121*((7.5/1.09)^3.161))+S3106*(0.0335*(15^2.772))+T3106*(0.0335*(25^2.772))+U3106*(0.0335*(35^2.772))</f>
        <v>502.53290830017215</v>
      </c>
    </row>
    <row r="3107" spans="1:41" ht="12.75" customHeight="1">
      <c r="A3107" s="12">
        <v>235</v>
      </c>
      <c r="B3107" s="12">
        <v>13</v>
      </c>
      <c r="C3107" s="12">
        <v>1</v>
      </c>
      <c r="D3107" s="5">
        <v>39518</v>
      </c>
      <c r="E3107" s="6" t="s">
        <v>37</v>
      </c>
      <c r="F3107" s="12" t="s">
        <v>126</v>
      </c>
      <c r="G3107" s="12" t="s">
        <v>126</v>
      </c>
      <c r="H3107" s="12" t="s">
        <v>39</v>
      </c>
      <c r="I3107" s="12" t="s">
        <v>40</v>
      </c>
      <c r="J3107" s="12" t="s">
        <v>110</v>
      </c>
      <c r="K3107" s="12">
        <v>21</v>
      </c>
      <c r="L3107" s="4" t="str">
        <f t="shared" si="192"/>
        <v>20-25</v>
      </c>
      <c r="M3107" s="12" t="s">
        <v>42</v>
      </c>
      <c r="N3107" s="12">
        <v>7</v>
      </c>
      <c r="O3107" s="12" t="s">
        <v>95</v>
      </c>
      <c r="P3107" s="6" t="s">
        <v>56</v>
      </c>
      <c r="T3107" s="7">
        <v>3</v>
      </c>
      <c r="AE3107" s="4">
        <f t="shared" si="193"/>
        <v>25</v>
      </c>
      <c r="AF3107" s="8">
        <f t="shared" si="194"/>
        <v>3</v>
      </c>
      <c r="AG3107" s="8">
        <v>928.94</v>
      </c>
      <c r="AH3107" s="4">
        <f t="shared" si="195"/>
        <v>7.4999999999999997E-2</v>
      </c>
      <c r="AI3107" s="4">
        <f t="shared" si="195"/>
        <v>23.223500000000001</v>
      </c>
      <c r="AK3107" s="10">
        <f>S3107*(0.0204*(15^2.991))+T3107*(0.0204*(25^2.991))+U3107*(0.0204*(35^2.991))</f>
        <v>928.94497129583317</v>
      </c>
    </row>
    <row r="3108" spans="1:41" ht="12.75" customHeight="1">
      <c r="A3108" s="12">
        <v>235</v>
      </c>
      <c r="B3108" s="12">
        <v>13</v>
      </c>
      <c r="C3108" s="12">
        <v>1</v>
      </c>
      <c r="D3108" s="5">
        <v>39518</v>
      </c>
      <c r="E3108" s="6" t="s">
        <v>37</v>
      </c>
      <c r="F3108" s="12" t="s">
        <v>126</v>
      </c>
      <c r="G3108" s="12" t="s">
        <v>126</v>
      </c>
      <c r="H3108" s="12" t="s">
        <v>39</v>
      </c>
      <c r="I3108" s="12" t="s">
        <v>40</v>
      </c>
      <c r="J3108" s="12" t="s">
        <v>110</v>
      </c>
      <c r="K3108" s="12">
        <v>21</v>
      </c>
      <c r="L3108" s="4" t="str">
        <f t="shared" si="192"/>
        <v>20-25</v>
      </c>
      <c r="M3108" s="12" t="s">
        <v>42</v>
      </c>
      <c r="N3108" s="12">
        <v>8</v>
      </c>
      <c r="O3108" s="12" t="s">
        <v>138</v>
      </c>
      <c r="P3108" s="12" t="s">
        <v>81</v>
      </c>
      <c r="T3108" s="15">
        <v>4</v>
      </c>
      <c r="AE3108" s="4">
        <f t="shared" si="193"/>
        <v>25</v>
      </c>
      <c r="AF3108" s="8">
        <f t="shared" si="194"/>
        <v>4</v>
      </c>
      <c r="AG3108" s="8">
        <v>914.66</v>
      </c>
      <c r="AH3108" s="4">
        <f t="shared" si="195"/>
        <v>0.1</v>
      </c>
      <c r="AI3108" s="4">
        <f t="shared" si="195"/>
        <v>22.866499999999998</v>
      </c>
      <c r="AK3108" s="10">
        <f>Q3108*(0.0139*(2.5^3.016))+R3108*(0.0139*(7.5^3.016))+S3108*(0.0139*(15^3.016))+T3108*(0.0139*(25^3.016))+U3108*(0.0139*(35^3.016))</f>
        <v>914.66457199022432</v>
      </c>
    </row>
    <row r="3109" spans="1:41" ht="12.75" customHeight="1">
      <c r="A3109" s="12">
        <v>235</v>
      </c>
      <c r="B3109" s="12">
        <v>13</v>
      </c>
      <c r="C3109" s="12">
        <v>1</v>
      </c>
      <c r="D3109" s="5">
        <v>39518</v>
      </c>
      <c r="E3109" s="6" t="s">
        <v>37</v>
      </c>
      <c r="F3109" s="12" t="s">
        <v>126</v>
      </c>
      <c r="G3109" s="12" t="s">
        <v>126</v>
      </c>
      <c r="H3109" s="12" t="s">
        <v>39</v>
      </c>
      <c r="I3109" s="12" t="s">
        <v>40</v>
      </c>
      <c r="J3109" s="12" t="s">
        <v>110</v>
      </c>
      <c r="K3109" s="12">
        <v>21</v>
      </c>
      <c r="L3109" s="4" t="str">
        <f t="shared" si="192"/>
        <v>20-25</v>
      </c>
      <c r="M3109" s="12" t="s">
        <v>42</v>
      </c>
      <c r="N3109" s="12">
        <v>9</v>
      </c>
      <c r="O3109" s="12" t="s">
        <v>72</v>
      </c>
      <c r="P3109" s="6" t="s">
        <v>46</v>
      </c>
      <c r="R3109" s="7">
        <v>2</v>
      </c>
      <c r="AE3109" s="4">
        <f t="shared" si="193"/>
        <v>7.5</v>
      </c>
      <c r="AF3109" s="8">
        <f t="shared" si="194"/>
        <v>2</v>
      </c>
      <c r="AG3109" s="8">
        <v>11.61</v>
      </c>
      <c r="AH3109" s="4">
        <f t="shared" si="195"/>
        <v>0.05</v>
      </c>
      <c r="AI3109" s="4">
        <f t="shared" si="195"/>
        <v>0.29025000000000001</v>
      </c>
      <c r="AK3109" s="10">
        <f>Q3109*(0.0128*(2.5^3.036))+R3109*(0.0128*(7.5^3.036))+S3109*(0.0128*(15^3.036))</f>
        <v>11.612506256000772</v>
      </c>
    </row>
    <row r="3110" spans="1:41" s="13" customFormat="1" ht="12.75" customHeight="1">
      <c r="A3110" s="12">
        <v>235</v>
      </c>
      <c r="B3110" s="12">
        <v>13</v>
      </c>
      <c r="C3110" s="12">
        <v>1</v>
      </c>
      <c r="D3110" s="5">
        <v>39518</v>
      </c>
      <c r="E3110" s="6" t="s">
        <v>37</v>
      </c>
      <c r="F3110" s="12" t="s">
        <v>126</v>
      </c>
      <c r="G3110" s="12" t="s">
        <v>126</v>
      </c>
      <c r="H3110" s="12" t="s">
        <v>39</v>
      </c>
      <c r="I3110" s="12" t="s">
        <v>40</v>
      </c>
      <c r="J3110" s="12" t="s">
        <v>110</v>
      </c>
      <c r="K3110" s="12">
        <v>21</v>
      </c>
      <c r="L3110" s="4" t="str">
        <f t="shared" si="192"/>
        <v>20-25</v>
      </c>
      <c r="M3110" s="12" t="s">
        <v>42</v>
      </c>
      <c r="N3110" s="12">
        <v>10</v>
      </c>
      <c r="O3110" s="12" t="s">
        <v>159</v>
      </c>
      <c r="P3110" s="6" t="s">
        <v>63</v>
      </c>
      <c r="Q3110" s="7"/>
      <c r="R3110" s="7"/>
      <c r="S3110" s="7"/>
      <c r="T3110" s="15">
        <v>1</v>
      </c>
      <c r="U3110" s="7"/>
      <c r="V3110" s="7"/>
      <c r="W3110" s="7"/>
      <c r="X3110" s="7"/>
      <c r="Y3110" s="7"/>
      <c r="Z3110" s="7"/>
      <c r="AA3110" s="7"/>
      <c r="AB3110" s="7"/>
      <c r="AC3110" s="7"/>
      <c r="AD3110" s="7"/>
      <c r="AE3110" s="4">
        <f t="shared" si="193"/>
        <v>25</v>
      </c>
      <c r="AF3110" s="8">
        <f t="shared" si="194"/>
        <v>1</v>
      </c>
      <c r="AG3110" s="8">
        <v>323.52999999999997</v>
      </c>
      <c r="AH3110" s="4">
        <f t="shared" si="195"/>
        <v>2.5000000000000001E-2</v>
      </c>
      <c r="AI3110" s="4">
        <f t="shared" si="195"/>
        <v>8.0882499999999986</v>
      </c>
      <c r="AJ3110" s="4"/>
      <c r="AK3110" s="10">
        <f>S3110*(0.0348*(15^2.85))+T3110*(0.0244*(25^2.949))+U3110*(0.0244*(35^2.949))</f>
        <v>323.53026384167936</v>
      </c>
    </row>
    <row r="3111" spans="1:41" ht="12.75" customHeight="1">
      <c r="A3111" s="12">
        <v>235</v>
      </c>
      <c r="B3111" s="12">
        <v>13</v>
      </c>
      <c r="C3111" s="12">
        <v>1</v>
      </c>
      <c r="D3111" s="5">
        <v>39518</v>
      </c>
      <c r="E3111" s="6" t="s">
        <v>37</v>
      </c>
      <c r="F3111" s="12" t="s">
        <v>126</v>
      </c>
      <c r="G3111" s="12" t="s">
        <v>126</v>
      </c>
      <c r="H3111" s="12" t="s">
        <v>39</v>
      </c>
      <c r="I3111" s="12" t="s">
        <v>40</v>
      </c>
      <c r="J3111" s="12" t="s">
        <v>110</v>
      </c>
      <c r="K3111" s="12">
        <v>21</v>
      </c>
      <c r="L3111" s="4" t="str">
        <f t="shared" si="192"/>
        <v>20-25</v>
      </c>
      <c r="M3111" s="12" t="s">
        <v>42</v>
      </c>
      <c r="N3111" s="12">
        <v>11</v>
      </c>
      <c r="O3111" s="12" t="s">
        <v>55</v>
      </c>
      <c r="P3111" s="6" t="s">
        <v>56</v>
      </c>
      <c r="Q3111" s="7">
        <v>2</v>
      </c>
      <c r="AE3111" s="4">
        <f t="shared" si="193"/>
        <v>2.5</v>
      </c>
      <c r="AF3111" s="8">
        <f t="shared" si="194"/>
        <v>2</v>
      </c>
      <c r="AG3111" s="8">
        <v>0.35</v>
      </c>
      <c r="AH3111" s="4">
        <f t="shared" si="195"/>
        <v>0.05</v>
      </c>
      <c r="AI3111" s="4">
        <f t="shared" si="195"/>
        <v>8.7499999999999991E-3</v>
      </c>
      <c r="AK3111" s="10">
        <f>Q3111*(0.0109*(2.5^3.0249))+R3111*(0.0109*(7.5^3.0249))</f>
        <v>0.34848591197730788</v>
      </c>
    </row>
    <row r="3112" spans="1:41" ht="12.75" customHeight="1">
      <c r="A3112" s="12">
        <v>235</v>
      </c>
      <c r="B3112" s="12">
        <v>13</v>
      </c>
      <c r="C3112" s="12">
        <v>1</v>
      </c>
      <c r="D3112" s="5">
        <v>39518</v>
      </c>
      <c r="E3112" s="6" t="s">
        <v>37</v>
      </c>
      <c r="F3112" s="12" t="s">
        <v>126</v>
      </c>
      <c r="G3112" s="12" t="s">
        <v>126</v>
      </c>
      <c r="H3112" s="12" t="s">
        <v>39</v>
      </c>
      <c r="I3112" s="12" t="s">
        <v>40</v>
      </c>
      <c r="J3112" s="12" t="s">
        <v>110</v>
      </c>
      <c r="K3112" s="12">
        <v>21</v>
      </c>
      <c r="L3112" s="4" t="str">
        <f t="shared" si="192"/>
        <v>20-25</v>
      </c>
      <c r="M3112" s="12" t="s">
        <v>42</v>
      </c>
      <c r="N3112" s="12">
        <v>12</v>
      </c>
      <c r="O3112" s="12" t="s">
        <v>85</v>
      </c>
      <c r="P3112" s="6" t="s">
        <v>46</v>
      </c>
      <c r="Q3112" s="7">
        <v>2</v>
      </c>
      <c r="AE3112" s="4">
        <f t="shared" si="193"/>
        <v>2.5</v>
      </c>
      <c r="AF3112" s="8">
        <f t="shared" si="194"/>
        <v>2</v>
      </c>
      <c r="AG3112" s="8">
        <v>0.28000000000000003</v>
      </c>
      <c r="AH3112" s="4">
        <f t="shared" si="195"/>
        <v>0.05</v>
      </c>
      <c r="AI3112" s="4">
        <f t="shared" si="195"/>
        <v>7.000000000000001E-3</v>
      </c>
      <c r="AK3112" s="10">
        <f>Q3112*(0.0091*(2.5^3))+R3112*(0.0091*(7.5^3))</f>
        <v>0.28437499999999999</v>
      </c>
    </row>
    <row r="3113" spans="1:41" ht="12.75" customHeight="1">
      <c r="A3113" s="12">
        <v>235</v>
      </c>
      <c r="B3113" s="12">
        <v>13</v>
      </c>
      <c r="C3113" s="12">
        <v>1</v>
      </c>
      <c r="D3113" s="5">
        <v>39518</v>
      </c>
      <c r="E3113" s="6" t="s">
        <v>37</v>
      </c>
      <c r="F3113" s="12" t="s">
        <v>126</v>
      </c>
      <c r="G3113" s="12" t="s">
        <v>126</v>
      </c>
      <c r="H3113" s="12" t="s">
        <v>39</v>
      </c>
      <c r="I3113" s="12" t="s">
        <v>40</v>
      </c>
      <c r="J3113" s="12" t="s">
        <v>110</v>
      </c>
      <c r="K3113" s="12">
        <v>21</v>
      </c>
      <c r="L3113" s="4" t="str">
        <f t="shared" si="192"/>
        <v>20-25</v>
      </c>
      <c r="M3113" s="12" t="s">
        <v>42</v>
      </c>
      <c r="N3113" s="12">
        <v>13</v>
      </c>
      <c r="O3113" s="12" t="s">
        <v>66</v>
      </c>
      <c r="P3113" s="12" t="s">
        <v>46</v>
      </c>
      <c r="Q3113" s="7">
        <v>1</v>
      </c>
      <c r="AE3113" s="4">
        <f t="shared" si="193"/>
        <v>2.5</v>
      </c>
      <c r="AF3113" s="8">
        <f t="shared" si="194"/>
        <v>1</v>
      </c>
      <c r="AG3113" s="8">
        <v>0.28000000000000003</v>
      </c>
      <c r="AH3113" s="4">
        <f t="shared" si="195"/>
        <v>2.5000000000000001E-2</v>
      </c>
      <c r="AI3113" s="4">
        <f t="shared" si="195"/>
        <v>7.000000000000001E-3</v>
      </c>
      <c r="AK3113" s="10">
        <f>Q3113*(0.0213*(2.5^2.8235))+R3113*(0.0213*(7.5^2.8235))</f>
        <v>0.28311522044385118</v>
      </c>
    </row>
    <row r="3114" spans="1:41" ht="12.75" customHeight="1">
      <c r="A3114" s="12">
        <v>235</v>
      </c>
      <c r="B3114" s="12">
        <v>13</v>
      </c>
      <c r="C3114" s="12">
        <v>1</v>
      </c>
      <c r="D3114" s="5">
        <v>39518</v>
      </c>
      <c r="E3114" s="6" t="s">
        <v>37</v>
      </c>
      <c r="F3114" s="12" t="s">
        <v>126</v>
      </c>
      <c r="G3114" s="12" t="s">
        <v>126</v>
      </c>
      <c r="H3114" s="12" t="s">
        <v>39</v>
      </c>
      <c r="I3114" s="12" t="s">
        <v>40</v>
      </c>
      <c r="J3114" s="12" t="s">
        <v>110</v>
      </c>
      <c r="K3114" s="12">
        <v>21</v>
      </c>
      <c r="L3114" s="4" t="str">
        <f t="shared" si="192"/>
        <v>20-25</v>
      </c>
      <c r="M3114" s="12" t="s">
        <v>42</v>
      </c>
      <c r="N3114" s="12">
        <v>14</v>
      </c>
      <c r="O3114" s="12" t="s">
        <v>86</v>
      </c>
      <c r="P3114" s="6" t="s">
        <v>44</v>
      </c>
      <c r="T3114" s="7">
        <v>1</v>
      </c>
      <c r="AE3114" s="4">
        <f t="shared" si="193"/>
        <v>25</v>
      </c>
      <c r="AF3114" s="8">
        <f t="shared" si="194"/>
        <v>1</v>
      </c>
      <c r="AG3114" s="8">
        <v>128.81</v>
      </c>
      <c r="AH3114" s="4">
        <f t="shared" si="195"/>
        <v>2.5000000000000001E-2</v>
      </c>
      <c r="AI3114" s="4">
        <f t="shared" si="195"/>
        <v>3.2202500000000001</v>
      </c>
      <c r="AK3114" s="10">
        <f>S3114*(0.002*(15^3.44))+T3114*(0.002*(25^3.44))+U3114*(0.002*(35^3.44))</f>
        <v>128.80823386167029</v>
      </c>
    </row>
    <row r="3115" spans="1:41" ht="12.75" customHeight="1">
      <c r="A3115" s="12">
        <v>236</v>
      </c>
      <c r="B3115" s="12">
        <v>13</v>
      </c>
      <c r="C3115" s="12">
        <v>1</v>
      </c>
      <c r="D3115" s="5">
        <v>39518</v>
      </c>
      <c r="E3115" s="6" t="s">
        <v>37</v>
      </c>
      <c r="F3115" s="12" t="s">
        <v>126</v>
      </c>
      <c r="G3115" s="12" t="s">
        <v>126</v>
      </c>
      <c r="H3115" s="12" t="s">
        <v>39</v>
      </c>
      <c r="I3115" s="12" t="s">
        <v>57</v>
      </c>
      <c r="J3115" s="12" t="s">
        <v>110</v>
      </c>
      <c r="K3115" s="12">
        <v>21</v>
      </c>
      <c r="L3115" s="4" t="str">
        <f t="shared" si="192"/>
        <v>20-25</v>
      </c>
      <c r="M3115" s="12" t="s">
        <v>76</v>
      </c>
      <c r="N3115" s="12">
        <v>1</v>
      </c>
      <c r="O3115" s="12" t="s">
        <v>90</v>
      </c>
      <c r="P3115" s="6" t="s">
        <v>46</v>
      </c>
      <c r="S3115" s="7">
        <v>1</v>
      </c>
      <c r="AE3115" s="4">
        <f t="shared" si="193"/>
        <v>15</v>
      </c>
      <c r="AF3115" s="8">
        <f t="shared" si="194"/>
        <v>1</v>
      </c>
      <c r="AG3115" s="8">
        <v>51.1</v>
      </c>
      <c r="AH3115" s="4">
        <f t="shared" si="195"/>
        <v>2.5000000000000001E-2</v>
      </c>
      <c r="AI3115" s="4">
        <f t="shared" si="195"/>
        <v>1.2775000000000001</v>
      </c>
      <c r="AK3115" s="10">
        <f>R3115*(0.0207*((7.5*0.901)^3))+S3115*(0.0207*((15*0.901)^3))</f>
        <v>51.099717073612503</v>
      </c>
    </row>
    <row r="3116" spans="1:41" s="13" customFormat="1" ht="12.75" customHeight="1">
      <c r="A3116" s="12">
        <v>236</v>
      </c>
      <c r="B3116" s="12">
        <v>13</v>
      </c>
      <c r="C3116" s="12">
        <v>1</v>
      </c>
      <c r="D3116" s="5">
        <v>39518</v>
      </c>
      <c r="E3116" s="6" t="s">
        <v>37</v>
      </c>
      <c r="F3116" s="12" t="s">
        <v>126</v>
      </c>
      <c r="G3116" s="12" t="s">
        <v>126</v>
      </c>
      <c r="H3116" s="12" t="s">
        <v>39</v>
      </c>
      <c r="I3116" s="12" t="s">
        <v>57</v>
      </c>
      <c r="J3116" s="12" t="s">
        <v>110</v>
      </c>
      <c r="K3116" s="12">
        <v>21</v>
      </c>
      <c r="L3116" s="4" t="str">
        <f t="shared" si="192"/>
        <v>20-25</v>
      </c>
      <c r="M3116" s="12" t="s">
        <v>76</v>
      </c>
      <c r="N3116" s="12">
        <v>2</v>
      </c>
      <c r="O3116" s="4" t="s">
        <v>52</v>
      </c>
      <c r="P3116" s="6" t="s">
        <v>46</v>
      </c>
      <c r="Q3116" s="7"/>
      <c r="R3116" s="7">
        <v>1000</v>
      </c>
      <c r="S3116" s="7">
        <v>1000</v>
      </c>
      <c r="T3116" s="7"/>
      <c r="U3116" s="7"/>
      <c r="V3116" s="7"/>
      <c r="W3116" s="7"/>
      <c r="X3116" s="7"/>
      <c r="Y3116" s="7"/>
      <c r="Z3116" s="7"/>
      <c r="AA3116" s="7"/>
      <c r="AB3116" s="7"/>
      <c r="AC3116" s="7"/>
      <c r="AD3116" s="7"/>
      <c r="AE3116" s="4">
        <f t="shared" si="193"/>
        <v>11.3</v>
      </c>
      <c r="AF3116" s="8">
        <f t="shared" si="194"/>
        <v>2000</v>
      </c>
      <c r="AG3116" s="8">
        <v>26681.42</v>
      </c>
      <c r="AH3116" s="4">
        <f t="shared" si="195"/>
        <v>50</v>
      </c>
      <c r="AI3116" s="4">
        <f t="shared" si="195"/>
        <v>667.03549999999996</v>
      </c>
      <c r="AJ3116" s="4"/>
      <c r="AK3116" s="10">
        <f>Q3116*(0.01*(((2.5-1.82)/1.15)^3.208))+R3116*(0.01*(((7.5-1.82)/1.15)^3.208))+S3116*(0.01*(((15-1.82)/1.15)^3.208))+T3116*(0.01*(((25-1.82)/1.15)^3.208))</f>
        <v>26681.420832406318</v>
      </c>
      <c r="AL3116" s="4"/>
      <c r="AM3116" s="4"/>
      <c r="AN3116" s="4"/>
      <c r="AO3116" s="4"/>
    </row>
    <row r="3117" spans="1:41" s="13" customFormat="1" ht="12.75" customHeight="1">
      <c r="A3117" s="12">
        <v>236</v>
      </c>
      <c r="B3117" s="12">
        <v>13</v>
      </c>
      <c r="C3117" s="12">
        <v>1</v>
      </c>
      <c r="D3117" s="5">
        <v>39518</v>
      </c>
      <c r="E3117" s="6" t="s">
        <v>37</v>
      </c>
      <c r="F3117" s="12" t="s">
        <v>126</v>
      </c>
      <c r="G3117" s="12" t="s">
        <v>126</v>
      </c>
      <c r="H3117" s="12" t="s">
        <v>39</v>
      </c>
      <c r="I3117" s="12" t="s">
        <v>57</v>
      </c>
      <c r="J3117" s="12" t="s">
        <v>110</v>
      </c>
      <c r="K3117" s="12">
        <v>21</v>
      </c>
      <c r="L3117" s="4" t="str">
        <f t="shared" si="192"/>
        <v>20-25</v>
      </c>
      <c r="M3117" s="12" t="s">
        <v>76</v>
      </c>
      <c r="N3117" s="12">
        <v>3</v>
      </c>
      <c r="O3117" s="4" t="s">
        <v>82</v>
      </c>
      <c r="P3117" s="6" t="s">
        <v>46</v>
      </c>
      <c r="Q3117" s="7"/>
      <c r="R3117" s="7"/>
      <c r="S3117" s="7"/>
      <c r="T3117" s="7"/>
      <c r="U3117" s="7">
        <v>1</v>
      </c>
      <c r="V3117" s="7"/>
      <c r="W3117" s="7"/>
      <c r="X3117" s="7"/>
      <c r="Y3117" s="7"/>
      <c r="Z3117" s="7"/>
      <c r="AA3117" s="7"/>
      <c r="AB3117" s="7"/>
      <c r="AC3117" s="7"/>
      <c r="AD3117" s="7"/>
      <c r="AE3117" s="4">
        <f t="shared" si="193"/>
        <v>35</v>
      </c>
      <c r="AF3117" s="8">
        <f t="shared" si="194"/>
        <v>1</v>
      </c>
      <c r="AG3117" s="8">
        <v>638.55999999999995</v>
      </c>
      <c r="AH3117" s="4">
        <f t="shared" si="195"/>
        <v>2.5000000000000001E-2</v>
      </c>
      <c r="AI3117" s="4">
        <f t="shared" si="195"/>
        <v>15.963999999999999</v>
      </c>
      <c r="AJ3117" s="4"/>
      <c r="AK3117" s="10">
        <f>Q3117*(0.0121*((2.5/1.09)^3.161))+R3117*(0.0121*((7.5/1.09)^3.161))+S3117*(0.0335*(15^2.772))+T3117*(0.0335*(25^2.772))+U3117*(0.0335*(35^2.772))</f>
        <v>638.55958174149339</v>
      </c>
    </row>
    <row r="3118" spans="1:41" ht="12.75" customHeight="1">
      <c r="A3118" s="12">
        <v>236</v>
      </c>
      <c r="B3118" s="12">
        <v>13</v>
      </c>
      <c r="C3118" s="12">
        <v>1</v>
      </c>
      <c r="D3118" s="5">
        <v>39518</v>
      </c>
      <c r="E3118" s="6" t="s">
        <v>37</v>
      </c>
      <c r="F3118" s="12" t="s">
        <v>126</v>
      </c>
      <c r="G3118" s="12" t="s">
        <v>126</v>
      </c>
      <c r="H3118" s="12" t="s">
        <v>39</v>
      </c>
      <c r="I3118" s="12" t="s">
        <v>57</v>
      </c>
      <c r="J3118" s="12" t="s">
        <v>110</v>
      </c>
      <c r="K3118" s="12">
        <v>21</v>
      </c>
      <c r="L3118" s="4" t="str">
        <f t="shared" si="192"/>
        <v>20-25</v>
      </c>
      <c r="M3118" s="12" t="s">
        <v>76</v>
      </c>
      <c r="N3118" s="12">
        <v>4</v>
      </c>
      <c r="O3118" s="12" t="s">
        <v>49</v>
      </c>
      <c r="P3118" s="6" t="s">
        <v>46</v>
      </c>
      <c r="R3118" s="7">
        <v>1</v>
      </c>
      <c r="AE3118" s="4">
        <f t="shared" si="193"/>
        <v>7.5</v>
      </c>
      <c r="AF3118" s="8">
        <f t="shared" si="194"/>
        <v>1</v>
      </c>
      <c r="AG3118" s="8">
        <v>6.09</v>
      </c>
      <c r="AH3118" s="4">
        <f t="shared" si="195"/>
        <v>2.5000000000000001E-2</v>
      </c>
      <c r="AI3118" s="4">
        <f t="shared" si="195"/>
        <v>0.15225</v>
      </c>
      <c r="AK3118" s="10">
        <f>Q3118*(0.007*(2.5^3.39))+R3118*(0.0126*(7.5^3.0673))+S3118*(0.0126*(15^3.0673))+T3118*(0.0126*(25^3.0673))+U3118*(0.0126*(35^3.0673))</f>
        <v>6.0875978967715536</v>
      </c>
    </row>
    <row r="3119" spans="1:41" ht="12.75" customHeight="1">
      <c r="A3119" s="12">
        <v>236</v>
      </c>
      <c r="B3119" s="12">
        <v>13</v>
      </c>
      <c r="C3119" s="12">
        <v>1</v>
      </c>
      <c r="D3119" s="5">
        <v>39518</v>
      </c>
      <c r="E3119" s="6" t="s">
        <v>37</v>
      </c>
      <c r="F3119" s="12" t="s">
        <v>126</v>
      </c>
      <c r="G3119" s="12" t="s">
        <v>126</v>
      </c>
      <c r="H3119" s="12" t="s">
        <v>39</v>
      </c>
      <c r="I3119" s="12" t="s">
        <v>57</v>
      </c>
      <c r="J3119" s="12" t="s">
        <v>110</v>
      </c>
      <c r="K3119" s="12">
        <v>21</v>
      </c>
      <c r="L3119" s="4" t="str">
        <f t="shared" si="192"/>
        <v>20-25</v>
      </c>
      <c r="M3119" s="12" t="s">
        <v>76</v>
      </c>
      <c r="N3119" s="12">
        <v>5</v>
      </c>
      <c r="O3119" s="12" t="s">
        <v>47</v>
      </c>
      <c r="P3119" s="12" t="s">
        <v>48</v>
      </c>
      <c r="R3119" s="7">
        <v>1</v>
      </c>
      <c r="AE3119" s="4">
        <f t="shared" si="193"/>
        <v>7.5</v>
      </c>
      <c r="AF3119" s="8">
        <f t="shared" si="194"/>
        <v>1</v>
      </c>
      <c r="AG3119" s="8">
        <v>12.34</v>
      </c>
      <c r="AH3119" s="4">
        <f t="shared" si="195"/>
        <v>2.5000000000000001E-2</v>
      </c>
      <c r="AI3119" s="4">
        <f t="shared" si="195"/>
        <v>0.3085</v>
      </c>
      <c r="AK3119" s="10">
        <f>Q3119*(0.0251*(2.5^3.076))+R3119*(0.0251*(7.5^3.076))+S3119*(0.0251*(15^3.076))</f>
        <v>12.341335752240466</v>
      </c>
    </row>
    <row r="3120" spans="1:41" ht="12.75" customHeight="1">
      <c r="A3120" s="12">
        <v>236</v>
      </c>
      <c r="B3120" s="12">
        <v>13</v>
      </c>
      <c r="C3120" s="12">
        <v>1</v>
      </c>
      <c r="D3120" s="5">
        <v>39518</v>
      </c>
      <c r="E3120" s="6" t="s">
        <v>37</v>
      </c>
      <c r="F3120" s="12" t="s">
        <v>126</v>
      </c>
      <c r="G3120" s="12" t="s">
        <v>126</v>
      </c>
      <c r="H3120" s="12" t="s">
        <v>39</v>
      </c>
      <c r="I3120" s="12" t="s">
        <v>57</v>
      </c>
      <c r="J3120" s="12" t="s">
        <v>110</v>
      </c>
      <c r="K3120" s="12">
        <v>21</v>
      </c>
      <c r="L3120" s="4" t="str">
        <f t="shared" si="192"/>
        <v>20-25</v>
      </c>
      <c r="M3120" s="12" t="s">
        <v>76</v>
      </c>
      <c r="N3120" s="12">
        <v>6</v>
      </c>
      <c r="O3120" s="12" t="s">
        <v>104</v>
      </c>
      <c r="P3120" s="6" t="s">
        <v>46</v>
      </c>
      <c r="U3120" s="7">
        <v>1</v>
      </c>
      <c r="AE3120" s="4">
        <f t="shared" si="193"/>
        <v>35</v>
      </c>
      <c r="AF3120" s="8">
        <f t="shared" si="194"/>
        <v>1</v>
      </c>
      <c r="AG3120" s="8">
        <v>1190.3800000000001</v>
      </c>
      <c r="AH3120" s="4">
        <f t="shared" si="195"/>
        <v>2.5000000000000001E-2</v>
      </c>
      <c r="AI3120" s="4">
        <f t="shared" si="195"/>
        <v>29.759500000000003</v>
      </c>
      <c r="AK3120" s="10">
        <f>U3120*(0.285*(35^2.345))+V3120*(0.285*(45^2.345))+W3120*(0.285*(55^2.345))</f>
        <v>1190.376717670676</v>
      </c>
    </row>
    <row r="3121" spans="1:37" ht="12.75" customHeight="1">
      <c r="A3121" s="12">
        <v>236</v>
      </c>
      <c r="B3121" s="12">
        <v>13</v>
      </c>
      <c r="C3121" s="12">
        <v>1</v>
      </c>
      <c r="D3121" s="5">
        <v>39518</v>
      </c>
      <c r="E3121" s="6" t="s">
        <v>37</v>
      </c>
      <c r="F3121" s="12" t="s">
        <v>126</v>
      </c>
      <c r="G3121" s="12" t="s">
        <v>126</v>
      </c>
      <c r="H3121" s="12" t="s">
        <v>39</v>
      </c>
      <c r="I3121" s="12" t="s">
        <v>57</v>
      </c>
      <c r="J3121" s="12" t="s">
        <v>110</v>
      </c>
      <c r="K3121" s="12">
        <v>21</v>
      </c>
      <c r="L3121" s="4" t="str">
        <f t="shared" si="192"/>
        <v>20-25</v>
      </c>
      <c r="M3121" s="12" t="s">
        <v>76</v>
      </c>
      <c r="N3121" s="12">
        <v>7</v>
      </c>
      <c r="O3121" s="12" t="s">
        <v>122</v>
      </c>
      <c r="P3121" s="6" t="s">
        <v>46</v>
      </c>
      <c r="S3121" s="7">
        <v>1</v>
      </c>
      <c r="T3121" s="7">
        <v>5</v>
      </c>
      <c r="AE3121" s="4">
        <f t="shared" si="193"/>
        <v>23.3</v>
      </c>
      <c r="AF3121" s="8">
        <f t="shared" si="194"/>
        <v>6</v>
      </c>
      <c r="AG3121" s="8">
        <v>1352.99</v>
      </c>
      <c r="AH3121" s="4">
        <f t="shared" si="195"/>
        <v>0.15</v>
      </c>
      <c r="AI3121" s="4">
        <f t="shared" si="195"/>
        <v>33.824750000000002</v>
      </c>
      <c r="AK3121" s="10">
        <f>Q3121*(0.0087*(2.5^3.202))+R3121*(0.0087*(7.5^3.202))+S3121*(0.0087*(15^3.202))+T3121*(0.0087*(25^3.202))</f>
        <v>1352.9879166080993</v>
      </c>
    </row>
    <row r="3122" spans="1:37" ht="12.75" customHeight="1">
      <c r="A3122" s="12">
        <v>236</v>
      </c>
      <c r="B3122" s="12">
        <v>13</v>
      </c>
      <c r="C3122" s="12">
        <v>1</v>
      </c>
      <c r="D3122" s="5">
        <v>39518</v>
      </c>
      <c r="E3122" s="6" t="s">
        <v>37</v>
      </c>
      <c r="F3122" s="12" t="s">
        <v>126</v>
      </c>
      <c r="G3122" s="12" t="s">
        <v>126</v>
      </c>
      <c r="H3122" s="12" t="s">
        <v>39</v>
      </c>
      <c r="I3122" s="12" t="s">
        <v>57</v>
      </c>
      <c r="J3122" s="12" t="s">
        <v>110</v>
      </c>
      <c r="K3122" s="12">
        <v>21</v>
      </c>
      <c r="L3122" s="4" t="str">
        <f t="shared" si="192"/>
        <v>20-25</v>
      </c>
      <c r="M3122" s="12" t="s">
        <v>76</v>
      </c>
      <c r="N3122" s="12">
        <v>8</v>
      </c>
      <c r="O3122" s="12" t="s">
        <v>129</v>
      </c>
      <c r="P3122" s="6" t="s">
        <v>63</v>
      </c>
      <c r="S3122" s="7">
        <v>2</v>
      </c>
      <c r="T3122" s="7">
        <v>8</v>
      </c>
      <c r="AE3122" s="4">
        <f t="shared" si="193"/>
        <v>23</v>
      </c>
      <c r="AF3122" s="8">
        <f t="shared" si="194"/>
        <v>10</v>
      </c>
      <c r="AG3122" s="8">
        <v>1414.64</v>
      </c>
      <c r="AH3122" s="4">
        <f t="shared" si="195"/>
        <v>0.25</v>
      </c>
      <c r="AI3122" s="4">
        <f t="shared" si="195"/>
        <v>35.366</v>
      </c>
      <c r="AK3122" s="10">
        <f>S3122*(0.0105*(15^3.007))+T3122*(0.0105*(25^3.007))</f>
        <v>1414.6404607722277</v>
      </c>
    </row>
    <row r="3123" spans="1:37" ht="12.75" customHeight="1">
      <c r="A3123" s="12">
        <v>236</v>
      </c>
      <c r="B3123" s="12">
        <v>13</v>
      </c>
      <c r="C3123" s="12">
        <v>1</v>
      </c>
      <c r="D3123" s="5">
        <v>39518</v>
      </c>
      <c r="E3123" s="6" t="s">
        <v>37</v>
      </c>
      <c r="F3123" s="12" t="s">
        <v>126</v>
      </c>
      <c r="G3123" s="12" t="s">
        <v>126</v>
      </c>
      <c r="H3123" s="12" t="s">
        <v>39</v>
      </c>
      <c r="I3123" s="12" t="s">
        <v>57</v>
      </c>
      <c r="J3123" s="12" t="s">
        <v>110</v>
      </c>
      <c r="K3123" s="12">
        <v>21</v>
      </c>
      <c r="L3123" s="4" t="str">
        <f t="shared" si="192"/>
        <v>20-25</v>
      </c>
      <c r="M3123" s="12" t="s">
        <v>76</v>
      </c>
      <c r="N3123" s="12">
        <v>9</v>
      </c>
      <c r="O3123" s="12" t="s">
        <v>77</v>
      </c>
      <c r="P3123" s="6" t="s">
        <v>48</v>
      </c>
      <c r="T3123" s="7">
        <v>1</v>
      </c>
      <c r="AE3123" s="4">
        <f t="shared" si="193"/>
        <v>25</v>
      </c>
      <c r="AF3123" s="8">
        <f t="shared" si="194"/>
        <v>1</v>
      </c>
      <c r="AG3123" s="8">
        <v>423.41</v>
      </c>
      <c r="AH3123" s="4">
        <f t="shared" si="195"/>
        <v>2.5000000000000001E-2</v>
      </c>
      <c r="AI3123" s="4">
        <f t="shared" si="195"/>
        <v>10.58525</v>
      </c>
      <c r="AK3123" s="10">
        <f>R3123*(0.0428*(7.5^2.858))+S3123*(0.0428*(15^2.858))+T3123*(0.0428*(25^2.858))+U3123*(0.0428*(35^2.858))</f>
        <v>423.40532317837847</v>
      </c>
    </row>
    <row r="3124" spans="1:37" ht="12.75" customHeight="1">
      <c r="A3124" s="12">
        <v>236</v>
      </c>
      <c r="B3124" s="12">
        <v>13</v>
      </c>
      <c r="C3124" s="12">
        <v>1</v>
      </c>
      <c r="D3124" s="5">
        <v>39518</v>
      </c>
      <c r="E3124" s="6" t="s">
        <v>37</v>
      </c>
      <c r="F3124" s="12" t="s">
        <v>126</v>
      </c>
      <c r="G3124" s="12" t="s">
        <v>126</v>
      </c>
      <c r="H3124" s="12" t="s">
        <v>39</v>
      </c>
      <c r="I3124" s="12" t="s">
        <v>57</v>
      </c>
      <c r="J3124" s="12" t="s">
        <v>110</v>
      </c>
      <c r="K3124" s="12">
        <v>21</v>
      </c>
      <c r="L3124" s="4" t="str">
        <f t="shared" si="192"/>
        <v>20-25</v>
      </c>
      <c r="M3124" s="12" t="s">
        <v>76</v>
      </c>
      <c r="N3124" s="12">
        <v>10</v>
      </c>
      <c r="O3124" s="12" t="s">
        <v>95</v>
      </c>
      <c r="P3124" s="6" t="s">
        <v>56</v>
      </c>
      <c r="T3124" s="7">
        <v>1</v>
      </c>
      <c r="AE3124" s="4">
        <f t="shared" si="193"/>
        <v>25</v>
      </c>
      <c r="AF3124" s="8">
        <f t="shared" si="194"/>
        <v>1</v>
      </c>
      <c r="AG3124" s="8">
        <v>309.64999999999998</v>
      </c>
      <c r="AH3124" s="4">
        <f t="shared" si="195"/>
        <v>2.5000000000000001E-2</v>
      </c>
      <c r="AI3124" s="4">
        <f t="shared" si="195"/>
        <v>7.7412499999999991</v>
      </c>
      <c r="AK3124" s="10">
        <f>S3124*(0.0204*(15^2.991))+T3124*(0.0204*(25^2.991))+U3124*(0.0204*(35^2.991))</f>
        <v>309.64832376527772</v>
      </c>
    </row>
    <row r="3125" spans="1:37" ht="12.75" customHeight="1">
      <c r="A3125" s="12">
        <v>236</v>
      </c>
      <c r="B3125" s="12">
        <v>13</v>
      </c>
      <c r="C3125" s="12">
        <v>1</v>
      </c>
      <c r="D3125" s="5">
        <v>39518</v>
      </c>
      <c r="E3125" s="6" t="s">
        <v>37</v>
      </c>
      <c r="F3125" s="12" t="s">
        <v>126</v>
      </c>
      <c r="G3125" s="12" t="s">
        <v>126</v>
      </c>
      <c r="H3125" s="12" t="s">
        <v>39</v>
      </c>
      <c r="I3125" s="12" t="s">
        <v>57</v>
      </c>
      <c r="J3125" s="12" t="s">
        <v>110</v>
      </c>
      <c r="K3125" s="12">
        <v>21</v>
      </c>
      <c r="L3125" s="4" t="str">
        <f t="shared" si="192"/>
        <v>20-25</v>
      </c>
      <c r="M3125" s="12" t="s">
        <v>76</v>
      </c>
      <c r="N3125" s="12">
        <v>11</v>
      </c>
      <c r="O3125" s="12" t="s">
        <v>51</v>
      </c>
      <c r="P3125" s="6" t="s">
        <v>48</v>
      </c>
      <c r="T3125" s="7">
        <v>1</v>
      </c>
      <c r="AE3125" s="4">
        <f t="shared" si="193"/>
        <v>25</v>
      </c>
      <c r="AF3125" s="8">
        <f t="shared" si="194"/>
        <v>1</v>
      </c>
      <c r="AG3125" s="8">
        <v>381.64</v>
      </c>
      <c r="AH3125" s="4">
        <f t="shared" si="195"/>
        <v>2.5000000000000001E-2</v>
      </c>
      <c r="AI3125" s="4">
        <f t="shared" si="195"/>
        <v>9.5410000000000004</v>
      </c>
      <c r="AK3125" s="10">
        <f>Q3125*(0.0337*(2.5^2.9))+R3125*(0.0337*(7.5^2.9))+S3125*(0.0337*(15^2.9))+T3125*(0.0337*(25^2.9))+U3125*(0.0337*(35^2.9))</f>
        <v>381.64179165528623</v>
      </c>
    </row>
    <row r="3126" spans="1:37" ht="12.75" customHeight="1">
      <c r="A3126" s="12">
        <v>236</v>
      </c>
      <c r="B3126" s="12">
        <v>13</v>
      </c>
      <c r="C3126" s="12">
        <v>1</v>
      </c>
      <c r="D3126" s="5">
        <v>39518</v>
      </c>
      <c r="E3126" s="6" t="s">
        <v>37</v>
      </c>
      <c r="F3126" s="12" t="s">
        <v>126</v>
      </c>
      <c r="G3126" s="12" t="s">
        <v>126</v>
      </c>
      <c r="H3126" s="12" t="s">
        <v>39</v>
      </c>
      <c r="I3126" s="12" t="s">
        <v>57</v>
      </c>
      <c r="J3126" s="12" t="s">
        <v>110</v>
      </c>
      <c r="K3126" s="12">
        <v>21</v>
      </c>
      <c r="L3126" s="4" t="str">
        <f t="shared" si="192"/>
        <v>20-25</v>
      </c>
      <c r="M3126" s="12" t="s">
        <v>76</v>
      </c>
      <c r="N3126" s="12">
        <v>12</v>
      </c>
      <c r="O3126" s="12" t="s">
        <v>105</v>
      </c>
      <c r="P3126" s="12" t="s">
        <v>46</v>
      </c>
      <c r="T3126" s="15">
        <v>7</v>
      </c>
      <c r="AE3126" s="4">
        <f t="shared" si="193"/>
        <v>25</v>
      </c>
      <c r="AF3126" s="8">
        <f t="shared" si="194"/>
        <v>7</v>
      </c>
      <c r="AG3126" s="8">
        <v>1754.27</v>
      </c>
      <c r="AH3126" s="4">
        <f t="shared" si="195"/>
        <v>0.17499999999999999</v>
      </c>
      <c r="AI3126" s="4">
        <f t="shared" si="195"/>
        <v>43.856749999999998</v>
      </c>
      <c r="AK3126" s="10">
        <f>S3126*(0.0168*(15^2.9856))+T3126*(0.0168*(25^2.9856))</f>
        <v>1754.2723231074647</v>
      </c>
    </row>
    <row r="3127" spans="1:37" ht="12.75" customHeight="1">
      <c r="A3127" s="12">
        <v>236</v>
      </c>
      <c r="B3127" s="12">
        <v>13</v>
      </c>
      <c r="C3127" s="12">
        <v>1</v>
      </c>
      <c r="D3127" s="5">
        <v>39518</v>
      </c>
      <c r="E3127" s="6" t="s">
        <v>37</v>
      </c>
      <c r="F3127" s="12" t="s">
        <v>126</v>
      </c>
      <c r="G3127" s="12" t="s">
        <v>126</v>
      </c>
      <c r="H3127" s="12" t="s">
        <v>39</v>
      </c>
      <c r="I3127" s="12" t="s">
        <v>57</v>
      </c>
      <c r="J3127" s="12" t="s">
        <v>110</v>
      </c>
      <c r="K3127" s="12">
        <v>21</v>
      </c>
      <c r="L3127" s="4" t="str">
        <f t="shared" si="192"/>
        <v>20-25</v>
      </c>
      <c r="M3127" s="12" t="s">
        <v>76</v>
      </c>
      <c r="N3127" s="12">
        <v>13</v>
      </c>
      <c r="O3127" s="12" t="s">
        <v>106</v>
      </c>
      <c r="P3127" s="6" t="s">
        <v>81</v>
      </c>
      <c r="T3127" s="15">
        <v>6</v>
      </c>
      <c r="AE3127" s="4">
        <f t="shared" si="193"/>
        <v>25</v>
      </c>
      <c r="AF3127" s="8">
        <f t="shared" si="194"/>
        <v>6</v>
      </c>
      <c r="AG3127" s="8">
        <v>2406.12</v>
      </c>
      <c r="AH3127" s="4">
        <f t="shared" si="195"/>
        <v>0.15</v>
      </c>
      <c r="AI3127" s="4">
        <f t="shared" si="195"/>
        <v>60.152999999999999</v>
      </c>
      <c r="AK3127" s="10">
        <f>R3127*(0.111*((7.5*0.813)^2.72))+S3127*(0.111*((15*0.813)^2.72))+T3127*(0.111*((25*0.813)^2.72))+U3127*(0.111*((35*0.813)^2.72))</f>
        <v>2406.1202977231483</v>
      </c>
    </row>
    <row r="3128" spans="1:37" ht="12.75" customHeight="1">
      <c r="A3128" s="12">
        <v>236</v>
      </c>
      <c r="B3128" s="12">
        <v>13</v>
      </c>
      <c r="C3128" s="12">
        <v>1</v>
      </c>
      <c r="D3128" s="5">
        <v>39518</v>
      </c>
      <c r="E3128" s="6" t="s">
        <v>37</v>
      </c>
      <c r="F3128" s="12" t="s">
        <v>126</v>
      </c>
      <c r="G3128" s="12" t="s">
        <v>126</v>
      </c>
      <c r="H3128" s="12" t="s">
        <v>39</v>
      </c>
      <c r="I3128" s="12" t="s">
        <v>57</v>
      </c>
      <c r="J3128" s="12" t="s">
        <v>110</v>
      </c>
      <c r="K3128" s="12">
        <v>21</v>
      </c>
      <c r="L3128" s="4" t="str">
        <f t="shared" si="192"/>
        <v>20-25</v>
      </c>
      <c r="M3128" s="12" t="s">
        <v>76</v>
      </c>
      <c r="N3128" s="12">
        <v>14</v>
      </c>
      <c r="O3128" s="12" t="s">
        <v>120</v>
      </c>
      <c r="P3128" s="6" t="s">
        <v>54</v>
      </c>
      <c r="S3128" s="7">
        <v>4</v>
      </c>
      <c r="AE3128" s="4">
        <f t="shared" si="193"/>
        <v>15</v>
      </c>
      <c r="AF3128" s="8">
        <f t="shared" si="194"/>
        <v>4</v>
      </c>
      <c r="AG3128" s="8">
        <v>234.15</v>
      </c>
      <c r="AH3128" s="4">
        <f t="shared" si="195"/>
        <v>0.1</v>
      </c>
      <c r="AI3128" s="4">
        <f t="shared" si="195"/>
        <v>5.8537499999999998</v>
      </c>
      <c r="AK3128" s="10">
        <f>R3128*(0.0162*(7.5^3.0252))+S3128*(0.0162*(15^3.0252))+T3128*(0.0162*(25^3.0252))+U3128*(0.0162*(35^3.0252))+V3128*(0.0162*(45^3.0252))</f>
        <v>234.14575188340621</v>
      </c>
    </row>
    <row r="3129" spans="1:37" ht="12.75" customHeight="1">
      <c r="A3129" s="12">
        <v>236</v>
      </c>
      <c r="B3129" s="12">
        <v>13</v>
      </c>
      <c r="C3129" s="12">
        <v>1</v>
      </c>
      <c r="D3129" s="5">
        <v>39518</v>
      </c>
      <c r="E3129" s="6" t="s">
        <v>37</v>
      </c>
      <c r="F3129" s="12" t="s">
        <v>126</v>
      </c>
      <c r="G3129" s="12" t="s">
        <v>126</v>
      </c>
      <c r="H3129" s="12" t="s">
        <v>39</v>
      </c>
      <c r="I3129" s="12" t="s">
        <v>57</v>
      </c>
      <c r="J3129" s="12" t="s">
        <v>110</v>
      </c>
      <c r="K3129" s="12">
        <v>21</v>
      </c>
      <c r="L3129" s="4" t="str">
        <f t="shared" si="192"/>
        <v>20-25</v>
      </c>
      <c r="M3129" s="12" t="s">
        <v>76</v>
      </c>
      <c r="N3129" s="12">
        <v>15</v>
      </c>
      <c r="O3129" s="12" t="s">
        <v>83</v>
      </c>
      <c r="P3129" s="6" t="s">
        <v>84</v>
      </c>
      <c r="R3129" s="7">
        <v>4</v>
      </c>
      <c r="AE3129" s="4">
        <f t="shared" si="193"/>
        <v>7.5</v>
      </c>
      <c r="AF3129" s="8">
        <f t="shared" si="194"/>
        <v>4</v>
      </c>
      <c r="AG3129" s="8">
        <v>49.22</v>
      </c>
      <c r="AH3129" s="4">
        <f t="shared" si="195"/>
        <v>0.1</v>
      </c>
      <c r="AI3129" s="4">
        <f t="shared" si="195"/>
        <v>1.2304999999999999</v>
      </c>
      <c r="AK3129" s="10">
        <f>Q3129*(0.0349*(2.5^2.9109))+R3129*(0.0349*(7.5^2.9109))+S3129*(0.0349*(15^2.9109))</f>
        <v>49.21542614278912</v>
      </c>
    </row>
    <row r="3130" spans="1:37" ht="12.75" customHeight="1">
      <c r="A3130" s="12">
        <v>236</v>
      </c>
      <c r="B3130" s="12">
        <v>13</v>
      </c>
      <c r="C3130" s="12">
        <v>1</v>
      </c>
      <c r="D3130" s="5">
        <v>39518</v>
      </c>
      <c r="E3130" s="6" t="s">
        <v>37</v>
      </c>
      <c r="F3130" s="12" t="s">
        <v>126</v>
      </c>
      <c r="G3130" s="12" t="s">
        <v>126</v>
      </c>
      <c r="H3130" s="12" t="s">
        <v>39</v>
      </c>
      <c r="I3130" s="12" t="s">
        <v>57</v>
      </c>
      <c r="J3130" s="12" t="s">
        <v>110</v>
      </c>
      <c r="K3130" s="12">
        <v>21</v>
      </c>
      <c r="L3130" s="4" t="str">
        <f t="shared" si="192"/>
        <v>20-25</v>
      </c>
      <c r="M3130" s="12" t="s">
        <v>76</v>
      </c>
      <c r="N3130" s="12">
        <v>16</v>
      </c>
      <c r="O3130" s="12" t="s">
        <v>59</v>
      </c>
      <c r="P3130" s="6" t="s">
        <v>46</v>
      </c>
      <c r="Q3130" s="7">
        <v>2</v>
      </c>
      <c r="AE3130" s="4">
        <f t="shared" si="193"/>
        <v>2.5</v>
      </c>
      <c r="AF3130" s="8">
        <f t="shared" si="194"/>
        <v>2</v>
      </c>
      <c r="AG3130" s="8">
        <v>0.31</v>
      </c>
      <c r="AH3130" s="4">
        <f t="shared" si="195"/>
        <v>0.05</v>
      </c>
      <c r="AI3130" s="4">
        <f t="shared" si="195"/>
        <v>7.7499999999999999E-3</v>
      </c>
      <c r="AK3130" s="10">
        <f>Q3130*(0.0093*(2.5^3.07))+R3130*(0.0093*(7.5^3.07))+S3130*(0.0093*(15^3.07))+T3130*(0.0126*(25^3.0673))</f>
        <v>0.30987659189934852</v>
      </c>
    </row>
    <row r="3131" spans="1:37" ht="12.75" customHeight="1">
      <c r="A3131" s="12">
        <v>236</v>
      </c>
      <c r="B3131" s="12">
        <v>13</v>
      </c>
      <c r="C3131" s="12">
        <v>1</v>
      </c>
      <c r="D3131" s="5">
        <v>39518</v>
      </c>
      <c r="E3131" s="6" t="s">
        <v>37</v>
      </c>
      <c r="F3131" s="12" t="s">
        <v>126</v>
      </c>
      <c r="G3131" s="12" t="s">
        <v>126</v>
      </c>
      <c r="H3131" s="12" t="s">
        <v>39</v>
      </c>
      <c r="I3131" s="12" t="s">
        <v>57</v>
      </c>
      <c r="J3131" s="12" t="s">
        <v>110</v>
      </c>
      <c r="K3131" s="12">
        <v>21</v>
      </c>
      <c r="L3131" s="4" t="str">
        <f t="shared" si="192"/>
        <v>20-25</v>
      </c>
      <c r="M3131" s="12" t="s">
        <v>76</v>
      </c>
      <c r="N3131" s="12">
        <v>17</v>
      </c>
      <c r="O3131" s="12" t="s">
        <v>72</v>
      </c>
      <c r="P3131" s="6" t="s">
        <v>46</v>
      </c>
      <c r="R3131" s="7">
        <v>1</v>
      </c>
      <c r="AE3131" s="4">
        <f t="shared" si="193"/>
        <v>7.5</v>
      </c>
      <c r="AF3131" s="8">
        <f t="shared" si="194"/>
        <v>1</v>
      </c>
      <c r="AG3131" s="8">
        <v>5.81</v>
      </c>
      <c r="AH3131" s="4">
        <f t="shared" si="195"/>
        <v>2.5000000000000001E-2</v>
      </c>
      <c r="AI3131" s="4">
        <f t="shared" si="195"/>
        <v>0.14524999999999999</v>
      </c>
      <c r="AK3131" s="10">
        <f>Q3131*(0.0128*(2.5^3.036))+R3131*(0.0128*(7.5^3.036))+S3131*(0.0128*(15^3.036))</f>
        <v>5.8062531280003862</v>
      </c>
    </row>
    <row r="3132" spans="1:37" ht="12.75" customHeight="1">
      <c r="A3132" s="12">
        <v>236</v>
      </c>
      <c r="B3132" s="12">
        <v>13</v>
      </c>
      <c r="C3132" s="12">
        <v>1</v>
      </c>
      <c r="D3132" s="5">
        <v>39518</v>
      </c>
      <c r="E3132" s="6" t="s">
        <v>37</v>
      </c>
      <c r="F3132" s="12" t="s">
        <v>126</v>
      </c>
      <c r="G3132" s="12" t="s">
        <v>126</v>
      </c>
      <c r="H3132" s="12" t="s">
        <v>39</v>
      </c>
      <c r="I3132" s="12" t="s">
        <v>57</v>
      </c>
      <c r="J3132" s="12" t="s">
        <v>110</v>
      </c>
      <c r="K3132" s="12">
        <v>21</v>
      </c>
      <c r="L3132" s="4" t="str">
        <f t="shared" si="192"/>
        <v>20-25</v>
      </c>
      <c r="M3132" s="12" t="s">
        <v>76</v>
      </c>
      <c r="N3132" s="12">
        <v>18</v>
      </c>
      <c r="O3132" s="12" t="s">
        <v>68</v>
      </c>
      <c r="P3132" s="6" t="s">
        <v>46</v>
      </c>
      <c r="T3132" s="7">
        <v>1</v>
      </c>
      <c r="AE3132" s="4">
        <f t="shared" si="193"/>
        <v>25</v>
      </c>
      <c r="AF3132" s="8">
        <f t="shared" si="194"/>
        <v>1</v>
      </c>
      <c r="AG3132" s="8">
        <v>157.65</v>
      </c>
      <c r="AH3132" s="4">
        <f t="shared" si="195"/>
        <v>2.5000000000000001E-2</v>
      </c>
      <c r="AI3132" s="4">
        <f t="shared" si="195"/>
        <v>3.9412500000000001</v>
      </c>
      <c r="AK3132" s="10">
        <f>Q3132*(0.0208*((2.5/1.21)^3))+R3132*(0.0208*((7.5/1.21)^3))+S3132*(0.0208*((15/1.21)^3))+T3132*(0.0079*(25^3.076))+U3132*(0.0079*(35^3.076))</f>
        <v>157.64875958225977</v>
      </c>
    </row>
    <row r="3133" spans="1:37" ht="12.75" customHeight="1">
      <c r="A3133" s="12">
        <v>236</v>
      </c>
      <c r="B3133" s="12">
        <v>13</v>
      </c>
      <c r="C3133" s="12">
        <v>1</v>
      </c>
      <c r="D3133" s="5">
        <v>39518</v>
      </c>
      <c r="E3133" s="6" t="s">
        <v>37</v>
      </c>
      <c r="F3133" s="12" t="s">
        <v>126</v>
      </c>
      <c r="G3133" s="12" t="s">
        <v>126</v>
      </c>
      <c r="H3133" s="12" t="s">
        <v>39</v>
      </c>
      <c r="I3133" s="12" t="s">
        <v>57</v>
      </c>
      <c r="J3133" s="12" t="s">
        <v>110</v>
      </c>
      <c r="K3133" s="12">
        <v>21</v>
      </c>
      <c r="L3133" s="4" t="str">
        <f t="shared" si="192"/>
        <v>20-25</v>
      </c>
      <c r="M3133" s="12" t="s">
        <v>76</v>
      </c>
      <c r="N3133" s="12">
        <v>19</v>
      </c>
      <c r="O3133" s="12" t="s">
        <v>55</v>
      </c>
      <c r="P3133" s="6" t="s">
        <v>56</v>
      </c>
      <c r="Q3133" s="7">
        <v>3</v>
      </c>
      <c r="AE3133" s="4">
        <f t="shared" si="193"/>
        <v>2.5</v>
      </c>
      <c r="AF3133" s="8">
        <f t="shared" si="194"/>
        <v>3</v>
      </c>
      <c r="AG3133" s="8">
        <v>0.52</v>
      </c>
      <c r="AH3133" s="4">
        <f t="shared" si="195"/>
        <v>7.4999999999999997E-2</v>
      </c>
      <c r="AI3133" s="4">
        <f t="shared" si="195"/>
        <v>1.3000000000000001E-2</v>
      </c>
      <c r="AK3133" s="10">
        <f>Q3133*(0.0109*(2.5^3.0249))+R3133*(0.0109*(7.5^3.0249))</f>
        <v>0.52272886796596185</v>
      </c>
    </row>
    <row r="3134" spans="1:37" ht="12.75" customHeight="1">
      <c r="A3134" s="12">
        <v>236</v>
      </c>
      <c r="B3134" s="12">
        <v>13</v>
      </c>
      <c r="C3134" s="12">
        <v>1</v>
      </c>
      <c r="D3134" s="5">
        <v>39518</v>
      </c>
      <c r="E3134" s="6" t="s">
        <v>37</v>
      </c>
      <c r="F3134" s="12" t="s">
        <v>126</v>
      </c>
      <c r="G3134" s="12" t="s">
        <v>126</v>
      </c>
      <c r="H3134" s="12" t="s">
        <v>39</v>
      </c>
      <c r="I3134" s="12" t="s">
        <v>57</v>
      </c>
      <c r="J3134" s="12" t="s">
        <v>110</v>
      </c>
      <c r="K3134" s="12">
        <v>21</v>
      </c>
      <c r="L3134" s="4" t="str">
        <f t="shared" si="192"/>
        <v>20-25</v>
      </c>
      <c r="M3134" s="12" t="s">
        <v>76</v>
      </c>
      <c r="N3134" s="12">
        <v>20</v>
      </c>
      <c r="O3134" s="12" t="s">
        <v>71</v>
      </c>
      <c r="P3134" s="6" t="s">
        <v>46</v>
      </c>
      <c r="Q3134" s="7">
        <v>1</v>
      </c>
      <c r="AE3134" s="4">
        <f t="shared" si="193"/>
        <v>2.5</v>
      </c>
      <c r="AF3134" s="8">
        <f t="shared" si="194"/>
        <v>1</v>
      </c>
      <c r="AG3134" s="8">
        <v>0.14000000000000001</v>
      </c>
      <c r="AH3134" s="4">
        <f t="shared" si="195"/>
        <v>2.5000000000000001E-2</v>
      </c>
      <c r="AI3134" s="4">
        <f t="shared" si="195"/>
        <v>3.5000000000000005E-3</v>
      </c>
      <c r="AK3134" s="10">
        <f>Q3134*(0.0089*(2.5^3))+R3134*(0.0089*(7.5^3))</f>
        <v>0.13906250000000001</v>
      </c>
    </row>
    <row r="3135" spans="1:37" ht="12.75" customHeight="1">
      <c r="A3135" s="12">
        <v>237</v>
      </c>
      <c r="B3135" s="12">
        <v>13</v>
      </c>
      <c r="C3135" s="12">
        <v>1</v>
      </c>
      <c r="D3135" s="5">
        <v>39518</v>
      </c>
      <c r="E3135" s="6" t="s">
        <v>37</v>
      </c>
      <c r="F3135" s="12" t="s">
        <v>126</v>
      </c>
      <c r="G3135" s="12" t="s">
        <v>126</v>
      </c>
      <c r="H3135" s="12" t="s">
        <v>39</v>
      </c>
      <c r="I3135" s="12" t="s">
        <v>57</v>
      </c>
      <c r="J3135" s="12" t="s">
        <v>110</v>
      </c>
      <c r="K3135" s="12">
        <v>21</v>
      </c>
      <c r="L3135" s="4" t="str">
        <f t="shared" si="192"/>
        <v>20-25</v>
      </c>
      <c r="M3135" s="12" t="s">
        <v>94</v>
      </c>
      <c r="N3135" s="12">
        <v>1</v>
      </c>
      <c r="O3135" s="12" t="s">
        <v>83</v>
      </c>
      <c r="P3135" s="6" t="s">
        <v>84</v>
      </c>
      <c r="R3135" s="7">
        <v>2</v>
      </c>
      <c r="AE3135" s="4">
        <f t="shared" si="193"/>
        <v>7.5</v>
      </c>
      <c r="AF3135" s="8">
        <f t="shared" si="194"/>
        <v>2</v>
      </c>
      <c r="AG3135" s="8">
        <v>24.61</v>
      </c>
      <c r="AH3135" s="4">
        <f t="shared" si="195"/>
        <v>0.05</v>
      </c>
      <c r="AI3135" s="4">
        <f t="shared" si="195"/>
        <v>0.61524999999999996</v>
      </c>
      <c r="AK3135" s="10">
        <f>Q3135*(0.0349*(2.5^2.9109))+R3135*(0.0349*(7.5^2.9109))+S3135*(0.0349*(15^2.9109))</f>
        <v>24.60771307139456</v>
      </c>
    </row>
    <row r="3136" spans="1:37" ht="12.75" customHeight="1">
      <c r="A3136" s="12">
        <v>237</v>
      </c>
      <c r="B3136" s="12">
        <v>13</v>
      </c>
      <c r="C3136" s="12">
        <v>1</v>
      </c>
      <c r="D3136" s="5">
        <v>39518</v>
      </c>
      <c r="E3136" s="6" t="s">
        <v>37</v>
      </c>
      <c r="F3136" s="12" t="s">
        <v>126</v>
      </c>
      <c r="G3136" s="12" t="s">
        <v>126</v>
      </c>
      <c r="H3136" s="12" t="s">
        <v>39</v>
      </c>
      <c r="I3136" s="12" t="s">
        <v>57</v>
      </c>
      <c r="J3136" s="12" t="s">
        <v>110</v>
      </c>
      <c r="K3136" s="12">
        <v>21</v>
      </c>
      <c r="L3136" s="4" t="str">
        <f t="shared" si="192"/>
        <v>20-25</v>
      </c>
      <c r="M3136" s="12" t="s">
        <v>94</v>
      </c>
      <c r="N3136" s="12">
        <v>2</v>
      </c>
      <c r="O3136" s="4" t="s">
        <v>82</v>
      </c>
      <c r="P3136" s="6" t="s">
        <v>46</v>
      </c>
      <c r="T3136" s="7">
        <v>2</v>
      </c>
      <c r="U3136" s="7">
        <v>1</v>
      </c>
      <c r="AE3136" s="4">
        <f t="shared" si="193"/>
        <v>28.3</v>
      </c>
      <c r="AF3136" s="8">
        <f t="shared" si="194"/>
        <v>3</v>
      </c>
      <c r="AG3136" s="8">
        <v>1141.0899999999999</v>
      </c>
      <c r="AH3136" s="4">
        <f t="shared" si="195"/>
        <v>7.4999999999999997E-2</v>
      </c>
      <c r="AI3136" s="4">
        <f t="shared" si="195"/>
        <v>28.527249999999999</v>
      </c>
      <c r="AK3136" s="10">
        <f>Q3136*(0.0121*((2.5/1.09)^3.161))+R3136*(0.0121*((7.5/1.09)^3.161))+S3136*(0.0335*(15^2.772))+T3136*(0.0335*(25^2.772))+U3136*(0.0335*(35^2.772))</f>
        <v>1141.0924900416655</v>
      </c>
    </row>
    <row r="3137" spans="1:37" ht="12.75" customHeight="1">
      <c r="A3137" s="12">
        <v>237</v>
      </c>
      <c r="B3137" s="12">
        <v>13</v>
      </c>
      <c r="C3137" s="12">
        <v>1</v>
      </c>
      <c r="D3137" s="5">
        <v>39518</v>
      </c>
      <c r="E3137" s="6" t="s">
        <v>37</v>
      </c>
      <c r="F3137" s="12" t="s">
        <v>126</v>
      </c>
      <c r="G3137" s="12" t="s">
        <v>126</v>
      </c>
      <c r="H3137" s="12" t="s">
        <v>39</v>
      </c>
      <c r="I3137" s="12" t="s">
        <v>57</v>
      </c>
      <c r="J3137" s="12" t="s">
        <v>110</v>
      </c>
      <c r="K3137" s="12">
        <v>21</v>
      </c>
      <c r="L3137" s="4" t="str">
        <f t="shared" si="192"/>
        <v>20-25</v>
      </c>
      <c r="M3137" s="12" t="s">
        <v>94</v>
      </c>
      <c r="N3137" s="12">
        <v>3</v>
      </c>
      <c r="O3137" s="4" t="s">
        <v>52</v>
      </c>
      <c r="P3137" s="6" t="s">
        <v>46</v>
      </c>
      <c r="R3137" s="7">
        <v>1000</v>
      </c>
      <c r="S3137" s="7">
        <v>1000</v>
      </c>
      <c r="AE3137" s="4">
        <f t="shared" si="193"/>
        <v>11.3</v>
      </c>
      <c r="AF3137" s="8">
        <f t="shared" si="194"/>
        <v>2000</v>
      </c>
      <c r="AG3137" s="8">
        <v>26681.42</v>
      </c>
      <c r="AH3137" s="4">
        <f t="shared" si="195"/>
        <v>50</v>
      </c>
      <c r="AI3137" s="4">
        <f t="shared" si="195"/>
        <v>667.03549999999996</v>
      </c>
      <c r="AK3137" s="10">
        <f>Q3137*(0.01*(((2.5-1.82)/1.15)^3.208))+R3137*(0.01*(((7.5-1.82)/1.15)^3.208))+S3137*(0.01*(((15-1.82)/1.15)^3.208))+T3137*(0.01*(((25-1.82)/1.15)^3.208))</f>
        <v>26681.420832406318</v>
      </c>
    </row>
    <row r="3138" spans="1:37" ht="12.75" customHeight="1">
      <c r="A3138" s="12">
        <v>237</v>
      </c>
      <c r="B3138" s="12">
        <v>13</v>
      </c>
      <c r="C3138" s="12">
        <v>1</v>
      </c>
      <c r="D3138" s="5">
        <v>39518</v>
      </c>
      <c r="E3138" s="6" t="s">
        <v>37</v>
      </c>
      <c r="F3138" s="12" t="s">
        <v>126</v>
      </c>
      <c r="G3138" s="12" t="s">
        <v>126</v>
      </c>
      <c r="H3138" s="12" t="s">
        <v>39</v>
      </c>
      <c r="I3138" s="12" t="s">
        <v>57</v>
      </c>
      <c r="J3138" s="12" t="s">
        <v>110</v>
      </c>
      <c r="K3138" s="12">
        <v>21</v>
      </c>
      <c r="L3138" s="4" t="str">
        <f t="shared" ref="L3138:L3201" si="196">IF(K3138&lt;=5,"0-5",IF(K3138&lt;=10,"5-10",IF(K3138&lt;=15,"10-15",IF(K3138&lt;=20,"15-20",IF(K3138&lt;=25,"20-25",IF(K3138&lt;=30,"25-30",IF(K3138&lt;=35,"30-35","35-40")))))))</f>
        <v>20-25</v>
      </c>
      <c r="M3138" s="12" t="s">
        <v>94</v>
      </c>
      <c r="N3138" s="12">
        <v>4</v>
      </c>
      <c r="O3138" s="12" t="s">
        <v>122</v>
      </c>
      <c r="P3138" s="6" t="s">
        <v>46</v>
      </c>
      <c r="S3138" s="7">
        <v>4</v>
      </c>
      <c r="AE3138" s="4">
        <f t="shared" ref="AE3138:AE3201" si="197">ROUND(((Q3138*2.5)+(R3138*7.5)+(S3138*15)+(T3138*25)+(U3138*35)+(V3138*45)+(W3138*55)+(X3138*65)+(Y3138*75)+(Z3138*85)+(AA3138*95)+(AB3138*105)+(AC3138*115)+(AD3138*195))/(SUM(Q3138:AD3138)),1)</f>
        <v>15</v>
      </c>
      <c r="AF3138" s="8">
        <f t="shared" ref="AF3138:AF3201" si="198">SUM(Q3138:AD3138)</f>
        <v>4</v>
      </c>
      <c r="AG3138" s="8">
        <v>202.97</v>
      </c>
      <c r="AH3138" s="4">
        <f t="shared" ref="AH3138:AI3201" si="199">AF3138/40</f>
        <v>0.1</v>
      </c>
      <c r="AI3138" s="4">
        <f t="shared" si="199"/>
        <v>5.0742500000000001</v>
      </c>
      <c r="AK3138" s="10">
        <f>Q3138*(0.0087*(2.5^3.202))+R3138*(0.0087*(7.5^3.202))+S3138*(0.0087*(15^3.202))+T3138*(0.0087*(25^3.202))</f>
        <v>202.96607599010676</v>
      </c>
    </row>
    <row r="3139" spans="1:37" ht="12.75" customHeight="1">
      <c r="A3139" s="12">
        <v>237</v>
      </c>
      <c r="B3139" s="12">
        <v>13</v>
      </c>
      <c r="C3139" s="12">
        <v>1</v>
      </c>
      <c r="D3139" s="5">
        <v>39518</v>
      </c>
      <c r="E3139" s="6" t="s">
        <v>37</v>
      </c>
      <c r="F3139" s="12" t="s">
        <v>126</v>
      </c>
      <c r="G3139" s="12" t="s">
        <v>126</v>
      </c>
      <c r="H3139" s="12" t="s">
        <v>39</v>
      </c>
      <c r="I3139" s="12" t="s">
        <v>57</v>
      </c>
      <c r="J3139" s="12" t="s">
        <v>110</v>
      </c>
      <c r="K3139" s="12">
        <v>21</v>
      </c>
      <c r="L3139" s="4" t="str">
        <f t="shared" si="196"/>
        <v>20-25</v>
      </c>
      <c r="M3139" s="12" t="s">
        <v>94</v>
      </c>
      <c r="N3139" s="12">
        <v>5</v>
      </c>
      <c r="O3139" s="12" t="s">
        <v>68</v>
      </c>
      <c r="P3139" s="6" t="s">
        <v>46</v>
      </c>
      <c r="S3139" s="7">
        <v>4</v>
      </c>
      <c r="AE3139" s="4">
        <f t="shared" si="197"/>
        <v>15</v>
      </c>
      <c r="AF3139" s="8">
        <f t="shared" si="198"/>
        <v>4</v>
      </c>
      <c r="AG3139" s="8">
        <v>158.5</v>
      </c>
      <c r="AH3139" s="4">
        <f t="shared" si="199"/>
        <v>0.1</v>
      </c>
      <c r="AI3139" s="4">
        <f t="shared" si="199"/>
        <v>3.9624999999999999</v>
      </c>
      <c r="AK3139" s="10">
        <f>Q3139*(0.0208*((2.5/1.21)^3))+R3139*(0.0208*((7.5/1.21)^3))+S3139*(0.0208*((15/1.21)^3))+T3139*(0.0079*(25^3.076))+U3139*(0.0079*(35^3.076))</f>
        <v>158.50427955910072</v>
      </c>
    </row>
    <row r="3140" spans="1:37" s="13" customFormat="1" ht="12.75" customHeight="1">
      <c r="A3140" s="12">
        <v>237</v>
      </c>
      <c r="B3140" s="12">
        <v>13</v>
      </c>
      <c r="C3140" s="12">
        <v>1</v>
      </c>
      <c r="D3140" s="5">
        <v>39518</v>
      </c>
      <c r="E3140" s="6" t="s">
        <v>37</v>
      </c>
      <c r="F3140" s="12" t="s">
        <v>126</v>
      </c>
      <c r="G3140" s="12" t="s">
        <v>126</v>
      </c>
      <c r="H3140" s="12" t="s">
        <v>39</v>
      </c>
      <c r="I3140" s="12" t="s">
        <v>57</v>
      </c>
      <c r="J3140" s="12" t="s">
        <v>110</v>
      </c>
      <c r="K3140" s="12">
        <v>21</v>
      </c>
      <c r="L3140" s="4" t="str">
        <f t="shared" si="196"/>
        <v>20-25</v>
      </c>
      <c r="M3140" s="12" t="s">
        <v>94</v>
      </c>
      <c r="N3140" s="12">
        <v>6</v>
      </c>
      <c r="O3140" s="12" t="s">
        <v>59</v>
      </c>
      <c r="P3140" s="6" t="s">
        <v>46</v>
      </c>
      <c r="Q3140" s="7"/>
      <c r="R3140" s="7">
        <v>2</v>
      </c>
      <c r="S3140" s="15">
        <v>1</v>
      </c>
      <c r="T3140" s="7"/>
      <c r="U3140" s="7"/>
      <c r="V3140" s="7"/>
      <c r="W3140" s="7"/>
      <c r="X3140" s="7"/>
      <c r="Y3140" s="7"/>
      <c r="Z3140" s="7"/>
      <c r="AA3140" s="7"/>
      <c r="AB3140" s="7"/>
      <c r="AC3140" s="7"/>
      <c r="AD3140" s="7"/>
      <c r="AE3140" s="4">
        <f t="shared" si="197"/>
        <v>10</v>
      </c>
      <c r="AF3140" s="8">
        <f t="shared" si="198"/>
        <v>3</v>
      </c>
      <c r="AG3140" s="8">
        <v>46.97</v>
      </c>
      <c r="AH3140" s="4">
        <f t="shared" si="199"/>
        <v>7.4999999999999997E-2</v>
      </c>
      <c r="AI3140" s="4">
        <f t="shared" si="199"/>
        <v>1.17425</v>
      </c>
      <c r="AJ3140" s="4"/>
      <c r="AK3140" s="10">
        <f>Q3140*(0.0093*(2.5^3.07))+R3140*(0.0093*(7.5^3.07))+S3140*(0.0093*(15^3.07))+T3140*(0.0126*(25^3.0673))</f>
        <v>46.974234110042651</v>
      </c>
    </row>
    <row r="3141" spans="1:37" ht="12.75" customHeight="1">
      <c r="A3141" s="12">
        <v>237</v>
      </c>
      <c r="B3141" s="12">
        <v>13</v>
      </c>
      <c r="C3141" s="12">
        <v>1</v>
      </c>
      <c r="D3141" s="5">
        <v>39518</v>
      </c>
      <c r="E3141" s="6" t="s">
        <v>37</v>
      </c>
      <c r="F3141" s="12" t="s">
        <v>126</v>
      </c>
      <c r="G3141" s="12" t="s">
        <v>126</v>
      </c>
      <c r="H3141" s="12" t="s">
        <v>39</v>
      </c>
      <c r="I3141" s="12" t="s">
        <v>57</v>
      </c>
      <c r="J3141" s="12" t="s">
        <v>110</v>
      </c>
      <c r="K3141" s="12">
        <v>21</v>
      </c>
      <c r="L3141" s="4" t="str">
        <f t="shared" si="196"/>
        <v>20-25</v>
      </c>
      <c r="M3141" s="12" t="s">
        <v>94</v>
      </c>
      <c r="N3141" s="12">
        <v>7</v>
      </c>
      <c r="O3141" s="12" t="s">
        <v>47</v>
      </c>
      <c r="P3141" s="12" t="s">
        <v>48</v>
      </c>
      <c r="R3141" s="7">
        <v>1</v>
      </c>
      <c r="AE3141" s="4">
        <f t="shared" si="197"/>
        <v>7.5</v>
      </c>
      <c r="AF3141" s="8">
        <f t="shared" si="198"/>
        <v>1</v>
      </c>
      <c r="AG3141" s="8">
        <v>12.34</v>
      </c>
      <c r="AH3141" s="4">
        <f t="shared" si="199"/>
        <v>2.5000000000000001E-2</v>
      </c>
      <c r="AI3141" s="4">
        <f t="shared" si="199"/>
        <v>0.3085</v>
      </c>
      <c r="AK3141" s="10">
        <f>Q3141*(0.0251*(2.5^3.076))+R3141*(0.0251*(7.5^3.076))+S3141*(0.0251*(15^3.076))</f>
        <v>12.341335752240466</v>
      </c>
    </row>
    <row r="3142" spans="1:37" ht="12.75" customHeight="1">
      <c r="A3142" s="12">
        <v>237</v>
      </c>
      <c r="B3142" s="12">
        <v>13</v>
      </c>
      <c r="C3142" s="12">
        <v>1</v>
      </c>
      <c r="D3142" s="5">
        <v>39518</v>
      </c>
      <c r="E3142" s="6" t="s">
        <v>37</v>
      </c>
      <c r="F3142" s="12" t="s">
        <v>126</v>
      </c>
      <c r="G3142" s="12" t="s">
        <v>126</v>
      </c>
      <c r="H3142" s="12" t="s">
        <v>39</v>
      </c>
      <c r="I3142" s="12" t="s">
        <v>57</v>
      </c>
      <c r="J3142" s="12" t="s">
        <v>110</v>
      </c>
      <c r="K3142" s="12">
        <v>21</v>
      </c>
      <c r="L3142" s="4" t="str">
        <f t="shared" si="196"/>
        <v>20-25</v>
      </c>
      <c r="M3142" s="12" t="s">
        <v>94</v>
      </c>
      <c r="N3142" s="12">
        <v>8</v>
      </c>
      <c r="O3142" s="12" t="s">
        <v>106</v>
      </c>
      <c r="P3142" s="6" t="s">
        <v>81</v>
      </c>
      <c r="R3142" s="15">
        <v>1</v>
      </c>
      <c r="S3142" s="15">
        <v>4</v>
      </c>
      <c r="T3142" s="7">
        <v>1</v>
      </c>
      <c r="AE3142" s="4">
        <f t="shared" si="197"/>
        <v>15.4</v>
      </c>
      <c r="AF3142" s="8">
        <f t="shared" si="198"/>
        <v>6</v>
      </c>
      <c r="AG3142" s="8">
        <v>815.95</v>
      </c>
      <c r="AH3142" s="4">
        <f t="shared" si="199"/>
        <v>0.15</v>
      </c>
      <c r="AI3142" s="4">
        <f t="shared" si="199"/>
        <v>20.39875</v>
      </c>
      <c r="AK3142" s="10">
        <f>R3142*(0.111*((7.5*0.813)^2.72))+S3142*(0.111*((15*0.813)^2.72))+T3142*(0.111*((25*0.813)^2.72))+U3142*(0.111*((35*0.813)^2.72))</f>
        <v>815.94660438276674</v>
      </c>
    </row>
    <row r="3143" spans="1:37" ht="12.75" customHeight="1">
      <c r="A3143" s="12">
        <v>237</v>
      </c>
      <c r="B3143" s="12">
        <v>13</v>
      </c>
      <c r="C3143" s="12">
        <v>1</v>
      </c>
      <c r="D3143" s="5">
        <v>39518</v>
      </c>
      <c r="E3143" s="6" t="s">
        <v>37</v>
      </c>
      <c r="F3143" s="12" t="s">
        <v>126</v>
      </c>
      <c r="G3143" s="12" t="s">
        <v>126</v>
      </c>
      <c r="H3143" s="12" t="s">
        <v>39</v>
      </c>
      <c r="I3143" s="12" t="s">
        <v>57</v>
      </c>
      <c r="J3143" s="12" t="s">
        <v>110</v>
      </c>
      <c r="K3143" s="12">
        <v>21</v>
      </c>
      <c r="L3143" s="4" t="str">
        <f t="shared" si="196"/>
        <v>20-25</v>
      </c>
      <c r="M3143" s="12" t="s">
        <v>94</v>
      </c>
      <c r="N3143" s="12">
        <v>9</v>
      </c>
      <c r="O3143" s="12" t="s">
        <v>49</v>
      </c>
      <c r="P3143" s="6" t="s">
        <v>46</v>
      </c>
      <c r="R3143" s="15">
        <v>1</v>
      </c>
      <c r="S3143" s="15">
        <v>2</v>
      </c>
      <c r="AE3143" s="4">
        <f t="shared" si="197"/>
        <v>12.5</v>
      </c>
      <c r="AF3143" s="8">
        <f t="shared" si="198"/>
        <v>3</v>
      </c>
      <c r="AG3143" s="8">
        <v>108.14</v>
      </c>
      <c r="AH3143" s="4">
        <f t="shared" si="199"/>
        <v>7.4999999999999997E-2</v>
      </c>
      <c r="AI3143" s="4">
        <f t="shared" si="199"/>
        <v>2.7035</v>
      </c>
      <c r="AK3143" s="10">
        <f>Q3143*(0.007*(2.5^3.39))+R3143*(0.0126*(7.5^3.0673))+S3143*(0.0126*(15^3.0673))+T3143*(0.0126*(25^3.0673))+U3143*(0.0126*(35^3.0673))</f>
        <v>108.14047657603831</v>
      </c>
    </row>
    <row r="3144" spans="1:37" ht="13.5" customHeight="1">
      <c r="A3144" s="12">
        <v>237</v>
      </c>
      <c r="B3144" s="12">
        <v>13</v>
      </c>
      <c r="C3144" s="12">
        <v>1</v>
      </c>
      <c r="D3144" s="5">
        <v>39518</v>
      </c>
      <c r="E3144" s="6" t="s">
        <v>37</v>
      </c>
      <c r="F3144" s="12" t="s">
        <v>126</v>
      </c>
      <c r="G3144" s="12" t="s">
        <v>126</v>
      </c>
      <c r="H3144" s="12" t="s">
        <v>39</v>
      </c>
      <c r="I3144" s="12" t="s">
        <v>57</v>
      </c>
      <c r="J3144" s="12" t="s">
        <v>110</v>
      </c>
      <c r="K3144" s="12">
        <v>21</v>
      </c>
      <c r="L3144" s="4" t="str">
        <f t="shared" si="196"/>
        <v>20-25</v>
      </c>
      <c r="M3144" s="12" t="s">
        <v>94</v>
      </c>
      <c r="N3144" s="12">
        <v>10</v>
      </c>
      <c r="O3144" s="12" t="s">
        <v>164</v>
      </c>
      <c r="P3144" s="12" t="s">
        <v>81</v>
      </c>
      <c r="R3144" s="15">
        <v>3</v>
      </c>
      <c r="AE3144" s="4">
        <f t="shared" si="197"/>
        <v>7.5</v>
      </c>
      <c r="AF3144" s="8">
        <f t="shared" si="198"/>
        <v>3</v>
      </c>
      <c r="AG3144" s="8">
        <v>23.56</v>
      </c>
      <c r="AH3144" s="4">
        <f t="shared" si="199"/>
        <v>7.4999999999999997E-2</v>
      </c>
      <c r="AI3144" s="4">
        <f t="shared" si="199"/>
        <v>0.58899999999999997</v>
      </c>
      <c r="AK3144" s="10">
        <f>Q3144*(0.0202*(2.5^2.9595))+R3144*(0.0202*(7.5^2.9595))</f>
        <v>23.562232288630831</v>
      </c>
    </row>
    <row r="3145" spans="1:37" s="13" customFormat="1" ht="12.75" customHeight="1">
      <c r="A3145" s="12">
        <v>237</v>
      </c>
      <c r="B3145" s="12">
        <v>13</v>
      </c>
      <c r="C3145" s="12">
        <v>1</v>
      </c>
      <c r="D3145" s="5">
        <v>39518</v>
      </c>
      <c r="E3145" s="6" t="s">
        <v>37</v>
      </c>
      <c r="F3145" s="12" t="s">
        <v>126</v>
      </c>
      <c r="G3145" s="12" t="s">
        <v>126</v>
      </c>
      <c r="H3145" s="12" t="s">
        <v>39</v>
      </c>
      <c r="I3145" s="12" t="s">
        <v>57</v>
      </c>
      <c r="J3145" s="12" t="s">
        <v>110</v>
      </c>
      <c r="K3145" s="12">
        <v>21</v>
      </c>
      <c r="L3145" s="4" t="str">
        <f t="shared" si="196"/>
        <v>20-25</v>
      </c>
      <c r="M3145" s="12" t="s">
        <v>94</v>
      </c>
      <c r="N3145" s="12">
        <v>11</v>
      </c>
      <c r="O3145" s="12" t="s">
        <v>105</v>
      </c>
      <c r="P3145" s="12" t="s">
        <v>46</v>
      </c>
      <c r="Q3145" s="7"/>
      <c r="R3145" s="7"/>
      <c r="S3145" s="7"/>
      <c r="T3145" s="7">
        <v>1</v>
      </c>
      <c r="U3145" s="7"/>
      <c r="V3145" s="7"/>
      <c r="W3145" s="7"/>
      <c r="X3145" s="7"/>
      <c r="Y3145" s="7"/>
      <c r="Z3145" s="7"/>
      <c r="AA3145" s="7"/>
      <c r="AB3145" s="7"/>
      <c r="AC3145" s="7"/>
      <c r="AD3145" s="7"/>
      <c r="AE3145" s="4">
        <f t="shared" si="197"/>
        <v>25</v>
      </c>
      <c r="AF3145" s="8">
        <f t="shared" si="198"/>
        <v>1</v>
      </c>
      <c r="AG3145" s="8">
        <v>250.61</v>
      </c>
      <c r="AH3145" s="4">
        <f t="shared" si="199"/>
        <v>2.5000000000000001E-2</v>
      </c>
      <c r="AI3145" s="4">
        <f t="shared" si="199"/>
        <v>6.26525</v>
      </c>
      <c r="AJ3145" s="4"/>
      <c r="AK3145" s="10">
        <f>S3145*(0.0168*(15^2.9856))+T3145*(0.0168*(25^2.9856))</f>
        <v>250.61033187249495</v>
      </c>
    </row>
    <row r="3146" spans="1:37" ht="12.75" customHeight="1">
      <c r="A3146" s="12">
        <v>237</v>
      </c>
      <c r="B3146" s="12">
        <v>13</v>
      </c>
      <c r="C3146" s="12">
        <v>1</v>
      </c>
      <c r="D3146" s="5">
        <v>39518</v>
      </c>
      <c r="E3146" s="6" t="s">
        <v>37</v>
      </c>
      <c r="F3146" s="12" t="s">
        <v>126</v>
      </c>
      <c r="G3146" s="12" t="s">
        <v>126</v>
      </c>
      <c r="H3146" s="12" t="s">
        <v>39</v>
      </c>
      <c r="I3146" s="12" t="s">
        <v>57</v>
      </c>
      <c r="J3146" s="12" t="s">
        <v>110</v>
      </c>
      <c r="K3146" s="12">
        <v>21</v>
      </c>
      <c r="L3146" s="4" t="str">
        <f t="shared" si="196"/>
        <v>20-25</v>
      </c>
      <c r="M3146" s="12" t="s">
        <v>94</v>
      </c>
      <c r="N3146" s="12">
        <v>12</v>
      </c>
      <c r="O3146" s="12" t="s">
        <v>129</v>
      </c>
      <c r="P3146" s="6" t="s">
        <v>63</v>
      </c>
      <c r="S3146" s="7">
        <v>15</v>
      </c>
      <c r="AE3146" s="4">
        <f t="shared" si="197"/>
        <v>15</v>
      </c>
      <c r="AF3146" s="8">
        <f t="shared" si="198"/>
        <v>15</v>
      </c>
      <c r="AG3146" s="8">
        <v>541.74</v>
      </c>
      <c r="AH3146" s="4">
        <f t="shared" si="199"/>
        <v>0.375</v>
      </c>
      <c r="AI3146" s="4">
        <f t="shared" si="199"/>
        <v>13.5435</v>
      </c>
      <c r="AK3146" s="10">
        <f>S3146*(0.0105*(15^3.007))+T3146*(0.0105*(25^3.007))</f>
        <v>541.73509860268189</v>
      </c>
    </row>
    <row r="3147" spans="1:37" ht="12.75" customHeight="1">
      <c r="A3147" s="12">
        <v>237</v>
      </c>
      <c r="B3147" s="12">
        <v>13</v>
      </c>
      <c r="C3147" s="12">
        <v>1</v>
      </c>
      <c r="D3147" s="5">
        <v>39518</v>
      </c>
      <c r="E3147" s="6" t="s">
        <v>37</v>
      </c>
      <c r="F3147" s="12" t="s">
        <v>126</v>
      </c>
      <c r="G3147" s="12" t="s">
        <v>126</v>
      </c>
      <c r="H3147" s="12" t="s">
        <v>39</v>
      </c>
      <c r="I3147" s="12" t="s">
        <v>57</v>
      </c>
      <c r="J3147" s="12" t="s">
        <v>110</v>
      </c>
      <c r="K3147" s="12">
        <v>21</v>
      </c>
      <c r="L3147" s="4" t="str">
        <f t="shared" si="196"/>
        <v>20-25</v>
      </c>
      <c r="M3147" s="12" t="s">
        <v>94</v>
      </c>
      <c r="N3147" s="12">
        <v>13</v>
      </c>
      <c r="O3147" s="4" t="s">
        <v>60</v>
      </c>
      <c r="P3147" s="12" t="s">
        <v>48</v>
      </c>
      <c r="R3147" s="15">
        <v>1</v>
      </c>
      <c r="AE3147" s="4">
        <f t="shared" si="197"/>
        <v>7.5</v>
      </c>
      <c r="AF3147" s="8">
        <f t="shared" si="198"/>
        <v>1</v>
      </c>
      <c r="AG3147" s="8">
        <v>7.04</v>
      </c>
      <c r="AH3147" s="4">
        <f t="shared" si="199"/>
        <v>2.5000000000000001E-2</v>
      </c>
      <c r="AI3147" s="4">
        <f t="shared" si="199"/>
        <v>0.17599999999999999</v>
      </c>
      <c r="AK3147" s="10">
        <f>Q3147*(0.0197*(2.5^2.9174))+R3147*(0.0197*(7.5^2.9174))+S3147*(0.0197*(15^2.9174))</f>
        <v>7.0367149081055116</v>
      </c>
    </row>
    <row r="3148" spans="1:37" ht="12.75" customHeight="1">
      <c r="A3148" s="12">
        <v>237</v>
      </c>
      <c r="B3148" s="12">
        <v>13</v>
      </c>
      <c r="C3148" s="12">
        <v>1</v>
      </c>
      <c r="D3148" s="5">
        <v>39518</v>
      </c>
      <c r="E3148" s="6" t="s">
        <v>37</v>
      </c>
      <c r="F3148" s="12" t="s">
        <v>126</v>
      </c>
      <c r="G3148" s="12" t="s">
        <v>126</v>
      </c>
      <c r="H3148" s="12" t="s">
        <v>39</v>
      </c>
      <c r="I3148" s="12" t="s">
        <v>57</v>
      </c>
      <c r="J3148" s="12" t="s">
        <v>110</v>
      </c>
      <c r="K3148" s="12">
        <v>21</v>
      </c>
      <c r="L3148" s="4" t="str">
        <f t="shared" si="196"/>
        <v>20-25</v>
      </c>
      <c r="M3148" s="12" t="s">
        <v>94</v>
      </c>
      <c r="N3148" s="12">
        <v>14</v>
      </c>
      <c r="O3148" s="12" t="s">
        <v>51</v>
      </c>
      <c r="P3148" s="6" t="s">
        <v>48</v>
      </c>
      <c r="S3148" s="7">
        <v>1</v>
      </c>
      <c r="AE3148" s="4">
        <f t="shared" si="197"/>
        <v>15</v>
      </c>
      <c r="AF3148" s="8">
        <f t="shared" si="198"/>
        <v>1</v>
      </c>
      <c r="AG3148" s="8">
        <v>86.76</v>
      </c>
      <c r="AH3148" s="4">
        <f t="shared" si="199"/>
        <v>2.5000000000000001E-2</v>
      </c>
      <c r="AI3148" s="4">
        <f t="shared" si="199"/>
        <v>2.169</v>
      </c>
      <c r="AK3148" s="10">
        <f>Q3148*(0.0337*(2.5^2.9))+R3148*(0.0337*(7.5^2.9))+S3148*(0.0337*(15^2.9))+T3148*(0.0337*(25^2.9))+U3148*(0.0337*(35^2.9))</f>
        <v>86.755007592707059</v>
      </c>
    </row>
    <row r="3149" spans="1:37" ht="12.75" customHeight="1">
      <c r="A3149" s="12">
        <v>237</v>
      </c>
      <c r="B3149" s="12">
        <v>13</v>
      </c>
      <c r="C3149" s="12">
        <v>1</v>
      </c>
      <c r="D3149" s="5">
        <v>39518</v>
      </c>
      <c r="E3149" s="6" t="s">
        <v>37</v>
      </c>
      <c r="F3149" s="12" t="s">
        <v>126</v>
      </c>
      <c r="G3149" s="12" t="s">
        <v>126</v>
      </c>
      <c r="H3149" s="12" t="s">
        <v>39</v>
      </c>
      <c r="I3149" s="12" t="s">
        <v>57</v>
      </c>
      <c r="J3149" s="12" t="s">
        <v>110</v>
      </c>
      <c r="K3149" s="12">
        <v>21</v>
      </c>
      <c r="L3149" s="4" t="str">
        <f t="shared" si="196"/>
        <v>20-25</v>
      </c>
      <c r="M3149" s="12" t="s">
        <v>94</v>
      </c>
      <c r="N3149" s="12">
        <v>15</v>
      </c>
      <c r="O3149" s="12" t="s">
        <v>95</v>
      </c>
      <c r="P3149" s="6" t="s">
        <v>56</v>
      </c>
      <c r="T3149" s="7">
        <v>2</v>
      </c>
      <c r="AE3149" s="4">
        <f t="shared" si="197"/>
        <v>25</v>
      </c>
      <c r="AF3149" s="8">
        <f t="shared" si="198"/>
        <v>2</v>
      </c>
      <c r="AG3149" s="8">
        <v>619.29999999999995</v>
      </c>
      <c r="AH3149" s="4">
        <f t="shared" si="199"/>
        <v>0.05</v>
      </c>
      <c r="AI3149" s="4">
        <f t="shared" si="199"/>
        <v>15.482499999999998</v>
      </c>
      <c r="AK3149" s="10">
        <f>S3149*(0.0204*(15^2.991))+T3149*(0.0204*(25^2.991))+U3149*(0.0204*(35^2.991))</f>
        <v>619.29664753055545</v>
      </c>
    </row>
    <row r="3150" spans="1:37" s="12" customFormat="1" ht="12.75" customHeight="1">
      <c r="A3150" s="12">
        <v>237</v>
      </c>
      <c r="B3150" s="12">
        <v>13</v>
      </c>
      <c r="C3150" s="12">
        <v>1</v>
      </c>
      <c r="D3150" s="5">
        <v>39518</v>
      </c>
      <c r="E3150" s="6" t="s">
        <v>37</v>
      </c>
      <c r="F3150" s="12" t="s">
        <v>126</v>
      </c>
      <c r="G3150" s="12" t="s">
        <v>126</v>
      </c>
      <c r="H3150" s="12" t="s">
        <v>39</v>
      </c>
      <c r="I3150" s="12" t="s">
        <v>57</v>
      </c>
      <c r="J3150" s="12" t="s">
        <v>110</v>
      </c>
      <c r="K3150" s="12">
        <v>21</v>
      </c>
      <c r="L3150" s="4" t="str">
        <f t="shared" si="196"/>
        <v>20-25</v>
      </c>
      <c r="M3150" s="12" t="s">
        <v>94</v>
      </c>
      <c r="N3150" s="12">
        <v>16</v>
      </c>
      <c r="O3150" s="12" t="s">
        <v>71</v>
      </c>
      <c r="P3150" s="6" t="s">
        <v>46</v>
      </c>
      <c r="Q3150" s="7">
        <v>1</v>
      </c>
      <c r="R3150" s="7"/>
      <c r="S3150" s="7"/>
      <c r="T3150" s="7"/>
      <c r="U3150" s="7"/>
      <c r="V3150" s="7"/>
      <c r="W3150" s="7"/>
      <c r="X3150" s="7"/>
      <c r="Y3150" s="7"/>
      <c r="Z3150" s="7"/>
      <c r="AA3150" s="7"/>
      <c r="AB3150" s="7"/>
      <c r="AC3150" s="7"/>
      <c r="AD3150" s="7"/>
      <c r="AE3150" s="4">
        <f t="shared" si="197"/>
        <v>2.5</v>
      </c>
      <c r="AF3150" s="8">
        <f t="shared" si="198"/>
        <v>1</v>
      </c>
      <c r="AG3150" s="8">
        <v>0.14000000000000001</v>
      </c>
      <c r="AH3150" s="4">
        <f t="shared" si="199"/>
        <v>2.5000000000000001E-2</v>
      </c>
      <c r="AI3150" s="4">
        <f t="shared" si="199"/>
        <v>3.5000000000000005E-3</v>
      </c>
      <c r="AJ3150" s="4"/>
      <c r="AK3150" s="10">
        <f>Q3150*(0.0089*(2.5^3))+R3150*(0.0089*(7.5^3))</f>
        <v>0.13906250000000001</v>
      </c>
    </row>
    <row r="3151" spans="1:37" s="12" customFormat="1" ht="12.75" customHeight="1">
      <c r="A3151" s="12">
        <v>237</v>
      </c>
      <c r="B3151" s="12">
        <v>13</v>
      </c>
      <c r="C3151" s="12">
        <v>1</v>
      </c>
      <c r="D3151" s="5">
        <v>39518</v>
      </c>
      <c r="E3151" s="6" t="s">
        <v>37</v>
      </c>
      <c r="F3151" s="12" t="s">
        <v>126</v>
      </c>
      <c r="G3151" s="12" t="s">
        <v>126</v>
      </c>
      <c r="H3151" s="12" t="s">
        <v>39</v>
      </c>
      <c r="I3151" s="12" t="s">
        <v>57</v>
      </c>
      <c r="J3151" s="12" t="s">
        <v>110</v>
      </c>
      <c r="K3151" s="12">
        <v>21</v>
      </c>
      <c r="L3151" s="4" t="str">
        <f t="shared" si="196"/>
        <v>20-25</v>
      </c>
      <c r="M3151" s="12" t="s">
        <v>94</v>
      </c>
      <c r="N3151" s="12">
        <v>17</v>
      </c>
      <c r="O3151" s="12" t="s">
        <v>55</v>
      </c>
      <c r="P3151" s="6" t="s">
        <v>56</v>
      </c>
      <c r="Q3151" s="7">
        <v>5</v>
      </c>
      <c r="R3151" s="7"/>
      <c r="S3151" s="7"/>
      <c r="T3151" s="7"/>
      <c r="U3151" s="7"/>
      <c r="V3151" s="7"/>
      <c r="W3151" s="7"/>
      <c r="X3151" s="7"/>
      <c r="Y3151" s="7"/>
      <c r="Z3151" s="7"/>
      <c r="AA3151" s="7"/>
      <c r="AB3151" s="7"/>
      <c r="AC3151" s="7"/>
      <c r="AD3151" s="7"/>
      <c r="AE3151" s="4">
        <f t="shared" si="197"/>
        <v>2.5</v>
      </c>
      <c r="AF3151" s="8">
        <f t="shared" si="198"/>
        <v>5</v>
      </c>
      <c r="AG3151" s="8">
        <v>0.87</v>
      </c>
      <c r="AH3151" s="4">
        <f t="shared" si="199"/>
        <v>0.125</v>
      </c>
      <c r="AI3151" s="4">
        <f t="shared" si="199"/>
        <v>2.1749999999999999E-2</v>
      </c>
      <c r="AJ3151" s="4"/>
      <c r="AK3151" s="10">
        <f>Q3151*(0.0109*(2.5^3.0249))+R3151*(0.0109*(7.5^3.0249))</f>
        <v>0.87121477994326968</v>
      </c>
    </row>
    <row r="3152" spans="1:37" s="12" customFormat="1" ht="12.75" customHeight="1">
      <c r="A3152" s="12">
        <v>237</v>
      </c>
      <c r="B3152" s="12">
        <v>13</v>
      </c>
      <c r="C3152" s="12">
        <v>1</v>
      </c>
      <c r="D3152" s="5">
        <v>39518</v>
      </c>
      <c r="E3152" s="6" t="s">
        <v>37</v>
      </c>
      <c r="F3152" s="12" t="s">
        <v>126</v>
      </c>
      <c r="G3152" s="12" t="s">
        <v>126</v>
      </c>
      <c r="H3152" s="12" t="s">
        <v>39</v>
      </c>
      <c r="I3152" s="12" t="s">
        <v>57</v>
      </c>
      <c r="J3152" s="12" t="s">
        <v>110</v>
      </c>
      <c r="K3152" s="12">
        <v>21</v>
      </c>
      <c r="L3152" s="4" t="str">
        <f t="shared" si="196"/>
        <v>20-25</v>
      </c>
      <c r="M3152" s="12" t="s">
        <v>94</v>
      </c>
      <c r="N3152" s="12">
        <v>18</v>
      </c>
      <c r="O3152" s="12" t="s">
        <v>72</v>
      </c>
      <c r="P3152" s="6" t="s">
        <v>46</v>
      </c>
      <c r="Q3152" s="7"/>
      <c r="R3152" s="7">
        <v>3</v>
      </c>
      <c r="S3152" s="7"/>
      <c r="T3152" s="7"/>
      <c r="U3152" s="7"/>
      <c r="V3152" s="7"/>
      <c r="W3152" s="7"/>
      <c r="X3152" s="7"/>
      <c r="Y3152" s="7"/>
      <c r="Z3152" s="7"/>
      <c r="AA3152" s="7"/>
      <c r="AB3152" s="7"/>
      <c r="AC3152" s="7"/>
      <c r="AD3152" s="7"/>
      <c r="AE3152" s="4">
        <f t="shared" si="197"/>
        <v>7.5</v>
      </c>
      <c r="AF3152" s="8">
        <f t="shared" si="198"/>
        <v>3</v>
      </c>
      <c r="AG3152" s="8">
        <v>17.420000000000002</v>
      </c>
      <c r="AH3152" s="4">
        <f t="shared" si="199"/>
        <v>7.4999999999999997E-2</v>
      </c>
      <c r="AI3152" s="4">
        <f t="shared" si="199"/>
        <v>0.43550000000000005</v>
      </c>
      <c r="AJ3152" s="4"/>
      <c r="AK3152" s="10">
        <f>Q3152*(0.0128*(2.5^3.036))+R3152*(0.0128*(7.5^3.036))+S3152*(0.0128*(15^3.036))</f>
        <v>17.418759384001159</v>
      </c>
    </row>
    <row r="3153" spans="1:37" s="12" customFormat="1" ht="12.75" customHeight="1">
      <c r="A3153" s="12">
        <v>238</v>
      </c>
      <c r="B3153" s="12">
        <v>13</v>
      </c>
      <c r="C3153" s="12">
        <v>1</v>
      </c>
      <c r="D3153" s="5">
        <v>39518</v>
      </c>
      <c r="E3153" s="6" t="s">
        <v>37</v>
      </c>
      <c r="F3153" s="12" t="s">
        <v>126</v>
      </c>
      <c r="G3153" s="12" t="s">
        <v>126</v>
      </c>
      <c r="H3153" s="12" t="s">
        <v>39</v>
      </c>
      <c r="I3153" s="12" t="s">
        <v>40</v>
      </c>
      <c r="J3153" s="12" t="s">
        <v>110</v>
      </c>
      <c r="K3153" s="12">
        <v>21</v>
      </c>
      <c r="L3153" s="4" t="str">
        <f t="shared" si="196"/>
        <v>20-25</v>
      </c>
      <c r="M3153" s="12" t="s">
        <v>76</v>
      </c>
      <c r="N3153" s="12">
        <v>1</v>
      </c>
      <c r="O3153" s="4" t="s">
        <v>52</v>
      </c>
      <c r="P3153" s="6" t="s">
        <v>46</v>
      </c>
      <c r="Q3153" s="7"/>
      <c r="R3153" s="7"/>
      <c r="S3153" s="7">
        <v>1000</v>
      </c>
      <c r="T3153" s="7"/>
      <c r="U3153" s="7"/>
      <c r="V3153" s="7"/>
      <c r="W3153" s="7"/>
      <c r="X3153" s="7"/>
      <c r="Y3153" s="7"/>
      <c r="Z3153" s="7"/>
      <c r="AA3153" s="7"/>
      <c r="AB3153" s="7"/>
      <c r="AC3153" s="7"/>
      <c r="AD3153" s="7"/>
      <c r="AE3153" s="4">
        <f t="shared" si="197"/>
        <v>15</v>
      </c>
      <c r="AF3153" s="8">
        <f t="shared" si="198"/>
        <v>1000</v>
      </c>
      <c r="AG3153" s="8">
        <v>25001.72</v>
      </c>
      <c r="AH3153" s="4">
        <f t="shared" si="199"/>
        <v>25</v>
      </c>
      <c r="AI3153" s="4">
        <f t="shared" si="199"/>
        <v>625.04300000000001</v>
      </c>
      <c r="AJ3153" s="4"/>
      <c r="AK3153" s="10">
        <f>Q3153*(0.01*(((2.5-1.82)/1.15)^3.208))+R3153*(0.01*(((7.5-1.82)/1.15)^3.208))+S3153*(0.01*(((15-1.82)/1.15)^3.208))+T3153*(0.01*(((25-1.82)/1.15)^3.208))</f>
        <v>25001.724441339957</v>
      </c>
    </row>
    <row r="3154" spans="1:37" s="12" customFormat="1" ht="12.75" customHeight="1">
      <c r="A3154" s="12">
        <v>238</v>
      </c>
      <c r="B3154" s="12">
        <v>13</v>
      </c>
      <c r="C3154" s="12">
        <v>1</v>
      </c>
      <c r="D3154" s="5">
        <v>39518</v>
      </c>
      <c r="E3154" s="6" t="s">
        <v>37</v>
      </c>
      <c r="F3154" s="12" t="s">
        <v>126</v>
      </c>
      <c r="G3154" s="12" t="s">
        <v>126</v>
      </c>
      <c r="H3154" s="12" t="s">
        <v>39</v>
      </c>
      <c r="I3154" s="12" t="s">
        <v>40</v>
      </c>
      <c r="J3154" s="12" t="s">
        <v>110</v>
      </c>
      <c r="K3154" s="12">
        <v>21</v>
      </c>
      <c r="L3154" s="4" t="str">
        <f t="shared" si="196"/>
        <v>20-25</v>
      </c>
      <c r="M3154" s="12" t="s">
        <v>76</v>
      </c>
      <c r="N3154" s="12">
        <v>2</v>
      </c>
      <c r="O3154" s="12" t="s">
        <v>62</v>
      </c>
      <c r="P3154" s="12" t="s">
        <v>63</v>
      </c>
      <c r="Q3154" s="7"/>
      <c r="R3154" s="7"/>
      <c r="S3154" s="7"/>
      <c r="T3154" s="7">
        <v>1</v>
      </c>
      <c r="U3154" s="7"/>
      <c r="V3154" s="7"/>
      <c r="W3154" s="7"/>
      <c r="X3154" s="7"/>
      <c r="Y3154" s="7"/>
      <c r="Z3154" s="7"/>
      <c r="AA3154" s="7"/>
      <c r="AB3154" s="7"/>
      <c r="AC3154" s="7"/>
      <c r="AD3154" s="7"/>
      <c r="AE3154" s="4">
        <f t="shared" si="197"/>
        <v>25</v>
      </c>
      <c r="AF3154" s="8">
        <f t="shared" si="198"/>
        <v>1</v>
      </c>
      <c r="AG3154" s="8">
        <v>268.94</v>
      </c>
      <c r="AH3154" s="4">
        <f t="shared" si="199"/>
        <v>2.5000000000000001E-2</v>
      </c>
      <c r="AI3154" s="4">
        <f t="shared" si="199"/>
        <v>6.7234999999999996</v>
      </c>
      <c r="AJ3154" s="4"/>
      <c r="AK3154" s="10">
        <f>R3154*(0.0114*(7.5^3.128))+S3154*(0.0114*(15^3.128))+T3154*(0.0114*(25^3.128))+U3154*(0.0114*(35^3.128))</f>
        <v>268.94359042953022</v>
      </c>
    </row>
    <row r="3155" spans="1:37" s="12" customFormat="1" ht="12.75" customHeight="1">
      <c r="A3155" s="12">
        <v>238</v>
      </c>
      <c r="B3155" s="12">
        <v>13</v>
      </c>
      <c r="C3155" s="12">
        <v>1</v>
      </c>
      <c r="D3155" s="5">
        <v>39518</v>
      </c>
      <c r="E3155" s="6" t="s">
        <v>37</v>
      </c>
      <c r="F3155" s="12" t="s">
        <v>126</v>
      </c>
      <c r="G3155" s="12" t="s">
        <v>126</v>
      </c>
      <c r="H3155" s="12" t="s">
        <v>39</v>
      </c>
      <c r="I3155" s="12" t="s">
        <v>40</v>
      </c>
      <c r="J3155" s="12" t="s">
        <v>110</v>
      </c>
      <c r="K3155" s="12">
        <v>21</v>
      </c>
      <c r="L3155" s="4" t="str">
        <f t="shared" si="196"/>
        <v>20-25</v>
      </c>
      <c r="M3155" s="12" t="s">
        <v>76</v>
      </c>
      <c r="N3155" s="12">
        <v>3</v>
      </c>
      <c r="O3155" s="12" t="s">
        <v>68</v>
      </c>
      <c r="P3155" s="6" t="s">
        <v>46</v>
      </c>
      <c r="Q3155" s="7"/>
      <c r="R3155" s="7"/>
      <c r="S3155" s="7">
        <v>6</v>
      </c>
      <c r="T3155" s="7"/>
      <c r="U3155" s="7"/>
      <c r="V3155" s="7"/>
      <c r="W3155" s="7"/>
      <c r="X3155" s="7"/>
      <c r="Y3155" s="7"/>
      <c r="Z3155" s="7"/>
      <c r="AA3155" s="7"/>
      <c r="AB3155" s="7"/>
      <c r="AC3155" s="7"/>
      <c r="AD3155" s="7"/>
      <c r="AE3155" s="4">
        <f t="shared" si="197"/>
        <v>15</v>
      </c>
      <c r="AF3155" s="8">
        <f t="shared" si="198"/>
        <v>6</v>
      </c>
      <c r="AG3155" s="8">
        <v>237.76</v>
      </c>
      <c r="AH3155" s="4">
        <f t="shared" si="199"/>
        <v>0.15</v>
      </c>
      <c r="AI3155" s="4">
        <f t="shared" si="199"/>
        <v>5.944</v>
      </c>
      <c r="AJ3155" s="4"/>
      <c r="AK3155" s="10">
        <f>Q3155*(0.0208*((2.5/1.21)^3))+R3155*(0.0208*((7.5/1.21)^3))+S3155*(0.0208*((15/1.21)^3))+T3155*(0.0079*(25^3.076))+U3155*(0.0079*(35^3.076))</f>
        <v>237.75641933865109</v>
      </c>
    </row>
    <row r="3156" spans="1:37" s="12" customFormat="1" ht="12.75" customHeight="1">
      <c r="A3156" s="12">
        <v>238</v>
      </c>
      <c r="B3156" s="12">
        <v>13</v>
      </c>
      <c r="C3156" s="12">
        <v>1</v>
      </c>
      <c r="D3156" s="5">
        <v>39518</v>
      </c>
      <c r="E3156" s="6" t="s">
        <v>37</v>
      </c>
      <c r="F3156" s="12" t="s">
        <v>126</v>
      </c>
      <c r="G3156" s="12" t="s">
        <v>126</v>
      </c>
      <c r="H3156" s="12" t="s">
        <v>39</v>
      </c>
      <c r="I3156" s="12" t="s">
        <v>40</v>
      </c>
      <c r="J3156" s="12" t="s">
        <v>110</v>
      </c>
      <c r="K3156" s="12">
        <v>21</v>
      </c>
      <c r="L3156" s="4" t="str">
        <f t="shared" si="196"/>
        <v>20-25</v>
      </c>
      <c r="M3156" s="12" t="s">
        <v>76</v>
      </c>
      <c r="N3156" s="12">
        <v>4</v>
      </c>
      <c r="O3156" s="12" t="s">
        <v>59</v>
      </c>
      <c r="P3156" s="6" t="s">
        <v>46</v>
      </c>
      <c r="Q3156" s="7"/>
      <c r="R3156" s="7">
        <v>2</v>
      </c>
      <c r="S3156" s="7"/>
      <c r="T3156" s="7"/>
      <c r="U3156" s="7"/>
      <c r="V3156" s="7"/>
      <c r="W3156" s="7"/>
      <c r="X3156" s="7"/>
      <c r="Y3156" s="7"/>
      <c r="Z3156" s="7"/>
      <c r="AA3156" s="7"/>
      <c r="AB3156" s="7"/>
      <c r="AC3156" s="7"/>
      <c r="AD3156" s="7"/>
      <c r="AE3156" s="4">
        <f t="shared" si="197"/>
        <v>7.5</v>
      </c>
      <c r="AF3156" s="8">
        <f t="shared" si="198"/>
        <v>2</v>
      </c>
      <c r="AG3156" s="8">
        <v>9.0399999999999991</v>
      </c>
      <c r="AH3156" s="4">
        <f t="shared" si="199"/>
        <v>0.05</v>
      </c>
      <c r="AI3156" s="4">
        <f t="shared" si="199"/>
        <v>0.22599999999999998</v>
      </c>
      <c r="AJ3156" s="4"/>
      <c r="AK3156" s="10">
        <f>Q3156*(0.0093*(2.5^3.07))+R3156*(0.0093*(7.5^3.07))+S3156*(0.0093*(15^3.07))+T3156*(0.0126*(25^3.0673))</f>
        <v>9.0354757121179148</v>
      </c>
    </row>
    <row r="3157" spans="1:37" s="12" customFormat="1" ht="12.75" customHeight="1">
      <c r="A3157" s="12">
        <v>238</v>
      </c>
      <c r="B3157" s="12">
        <v>13</v>
      </c>
      <c r="C3157" s="12">
        <v>1</v>
      </c>
      <c r="D3157" s="5">
        <v>39518</v>
      </c>
      <c r="E3157" s="6" t="s">
        <v>37</v>
      </c>
      <c r="F3157" s="12" t="s">
        <v>126</v>
      </c>
      <c r="G3157" s="12" t="s">
        <v>126</v>
      </c>
      <c r="H3157" s="12" t="s">
        <v>39</v>
      </c>
      <c r="I3157" s="12" t="s">
        <v>40</v>
      </c>
      <c r="J3157" s="12" t="s">
        <v>110</v>
      </c>
      <c r="K3157" s="12">
        <v>21</v>
      </c>
      <c r="L3157" s="4" t="str">
        <f t="shared" si="196"/>
        <v>20-25</v>
      </c>
      <c r="M3157" s="12" t="s">
        <v>76</v>
      </c>
      <c r="N3157" s="12">
        <v>5</v>
      </c>
      <c r="O3157" s="12" t="s">
        <v>49</v>
      </c>
      <c r="P3157" s="6" t="s">
        <v>46</v>
      </c>
      <c r="Q3157" s="7"/>
      <c r="R3157" s="7">
        <v>1</v>
      </c>
      <c r="S3157" s="7"/>
      <c r="T3157" s="7"/>
      <c r="U3157" s="7"/>
      <c r="V3157" s="7"/>
      <c r="W3157" s="7"/>
      <c r="X3157" s="7"/>
      <c r="Y3157" s="7"/>
      <c r="Z3157" s="7"/>
      <c r="AA3157" s="7"/>
      <c r="AB3157" s="7"/>
      <c r="AC3157" s="7"/>
      <c r="AD3157" s="7"/>
      <c r="AE3157" s="4">
        <f t="shared" si="197"/>
        <v>7.5</v>
      </c>
      <c r="AF3157" s="8">
        <f t="shared" si="198"/>
        <v>1</v>
      </c>
      <c r="AG3157" s="8">
        <v>6.09</v>
      </c>
      <c r="AH3157" s="4">
        <f t="shared" si="199"/>
        <v>2.5000000000000001E-2</v>
      </c>
      <c r="AI3157" s="4">
        <f t="shared" si="199"/>
        <v>0.15225</v>
      </c>
      <c r="AJ3157" s="4"/>
      <c r="AK3157" s="10">
        <f>Q3157*(0.007*(2.5^3.39))+R3157*(0.0126*(7.5^3.0673))+S3157*(0.0126*(15^3.0673))+T3157*(0.0126*(25^3.0673))+U3157*(0.0126*(35^3.0673))</f>
        <v>6.0875978967715536</v>
      </c>
    </row>
    <row r="3158" spans="1:37" s="12" customFormat="1" ht="12.75" customHeight="1">
      <c r="A3158" s="12">
        <v>238</v>
      </c>
      <c r="B3158" s="12">
        <v>13</v>
      </c>
      <c r="C3158" s="12">
        <v>1</v>
      </c>
      <c r="D3158" s="5">
        <v>39518</v>
      </c>
      <c r="E3158" s="6" t="s">
        <v>37</v>
      </c>
      <c r="F3158" s="12" t="s">
        <v>126</v>
      </c>
      <c r="G3158" s="12" t="s">
        <v>126</v>
      </c>
      <c r="H3158" s="12" t="s">
        <v>39</v>
      </c>
      <c r="I3158" s="12" t="s">
        <v>40</v>
      </c>
      <c r="J3158" s="12" t="s">
        <v>110</v>
      </c>
      <c r="K3158" s="12">
        <v>21</v>
      </c>
      <c r="L3158" s="4" t="str">
        <f t="shared" si="196"/>
        <v>20-25</v>
      </c>
      <c r="M3158" s="12" t="s">
        <v>76</v>
      </c>
      <c r="N3158" s="12">
        <v>6</v>
      </c>
      <c r="O3158" s="12" t="s">
        <v>58</v>
      </c>
      <c r="P3158" s="12" t="s">
        <v>46</v>
      </c>
      <c r="Q3158" s="7"/>
      <c r="R3158" s="7"/>
      <c r="S3158" s="7">
        <v>1</v>
      </c>
      <c r="T3158" s="7">
        <v>3</v>
      </c>
      <c r="U3158" s="7">
        <v>1</v>
      </c>
      <c r="V3158" s="7"/>
      <c r="W3158" s="7"/>
      <c r="X3158" s="7"/>
      <c r="Y3158" s="7"/>
      <c r="Z3158" s="7"/>
      <c r="AA3158" s="7"/>
      <c r="AB3158" s="7"/>
      <c r="AC3158" s="7"/>
      <c r="AD3158" s="7"/>
      <c r="AE3158" s="4">
        <f t="shared" si="197"/>
        <v>25</v>
      </c>
      <c r="AF3158" s="8">
        <f t="shared" si="198"/>
        <v>5</v>
      </c>
      <c r="AG3158" s="8">
        <v>1269.1199999999999</v>
      </c>
      <c r="AH3158" s="4">
        <f t="shared" si="199"/>
        <v>0.125</v>
      </c>
      <c r="AI3158" s="4">
        <f t="shared" si="199"/>
        <v>31.727999999999998</v>
      </c>
      <c r="AJ3158" s="4"/>
      <c r="AK3158" s="10">
        <f>Q3158*(0.0145*((2.5/1.08175)^3.053))+R3158*(0.0145*((7.5/1.08175)^3.053))+S3158*(0.0145*((15/1.08175)^3.053))+T3158*(0.0145*((25/1.08175)^3.053))+U3158*(0.0145*((35/1.08175)^3.053))+V3158*(0.0145*((45/1.08175)^3.053))+W3158*(0.0145*((55/1.08175)^3.053))</f>
        <v>1269.1162271631433</v>
      </c>
    </row>
    <row r="3159" spans="1:37" s="6" customFormat="1" ht="12.75" customHeight="1">
      <c r="A3159" s="12">
        <v>238</v>
      </c>
      <c r="B3159" s="12">
        <v>13</v>
      </c>
      <c r="C3159" s="12">
        <v>1</v>
      </c>
      <c r="D3159" s="5">
        <v>39518</v>
      </c>
      <c r="E3159" s="6" t="s">
        <v>37</v>
      </c>
      <c r="F3159" s="12" t="s">
        <v>126</v>
      </c>
      <c r="G3159" s="12" t="s">
        <v>126</v>
      </c>
      <c r="H3159" s="12" t="s">
        <v>39</v>
      </c>
      <c r="I3159" s="12" t="s">
        <v>40</v>
      </c>
      <c r="J3159" s="12" t="s">
        <v>110</v>
      </c>
      <c r="K3159" s="12">
        <v>21</v>
      </c>
      <c r="L3159" s="4" t="str">
        <f t="shared" si="196"/>
        <v>20-25</v>
      </c>
      <c r="M3159" s="12" t="s">
        <v>76</v>
      </c>
      <c r="N3159" s="12">
        <v>7</v>
      </c>
      <c r="O3159" s="12" t="s">
        <v>95</v>
      </c>
      <c r="P3159" s="6" t="s">
        <v>56</v>
      </c>
      <c r="Q3159" s="7"/>
      <c r="R3159" s="7"/>
      <c r="S3159" s="7"/>
      <c r="T3159" s="7">
        <v>7</v>
      </c>
      <c r="U3159" s="7"/>
      <c r="V3159" s="7"/>
      <c r="W3159" s="7"/>
      <c r="X3159" s="7"/>
      <c r="Y3159" s="7"/>
      <c r="Z3159" s="7"/>
      <c r="AA3159" s="7"/>
      <c r="AB3159" s="7"/>
      <c r="AC3159" s="7"/>
      <c r="AD3159" s="7"/>
      <c r="AE3159" s="4">
        <f t="shared" si="197"/>
        <v>25</v>
      </c>
      <c r="AF3159" s="8">
        <f t="shared" si="198"/>
        <v>7</v>
      </c>
      <c r="AG3159" s="8">
        <v>2167.54</v>
      </c>
      <c r="AH3159" s="4">
        <f t="shared" si="199"/>
        <v>0.17499999999999999</v>
      </c>
      <c r="AI3159" s="4">
        <f t="shared" si="199"/>
        <v>54.188499999999998</v>
      </c>
      <c r="AJ3159" s="9"/>
      <c r="AK3159" s="10">
        <f>S3159*(0.0204*(15^2.991))+T3159*(0.0204*(25^2.991))+U3159*(0.0204*(35^2.991))</f>
        <v>2167.538266356944</v>
      </c>
    </row>
    <row r="3160" spans="1:37" s="12" customFormat="1" ht="12.75" customHeight="1">
      <c r="A3160" s="12">
        <v>238</v>
      </c>
      <c r="B3160" s="12">
        <v>13</v>
      </c>
      <c r="C3160" s="12">
        <v>1</v>
      </c>
      <c r="D3160" s="5">
        <v>39518</v>
      </c>
      <c r="E3160" s="6" t="s">
        <v>37</v>
      </c>
      <c r="F3160" s="12" t="s">
        <v>126</v>
      </c>
      <c r="G3160" s="12" t="s">
        <v>126</v>
      </c>
      <c r="H3160" s="12" t="s">
        <v>39</v>
      </c>
      <c r="I3160" s="12" t="s">
        <v>40</v>
      </c>
      <c r="J3160" s="12" t="s">
        <v>110</v>
      </c>
      <c r="K3160" s="12">
        <v>21</v>
      </c>
      <c r="L3160" s="4" t="str">
        <f t="shared" si="196"/>
        <v>20-25</v>
      </c>
      <c r="M3160" s="12" t="s">
        <v>76</v>
      </c>
      <c r="N3160" s="12">
        <v>8</v>
      </c>
      <c r="O3160" s="12" t="s">
        <v>194</v>
      </c>
      <c r="P3160" s="12" t="s">
        <v>48</v>
      </c>
      <c r="Q3160" s="7"/>
      <c r="R3160" s="7"/>
      <c r="S3160" s="7"/>
      <c r="T3160" s="7"/>
      <c r="U3160" s="7"/>
      <c r="V3160" s="7">
        <v>1</v>
      </c>
      <c r="W3160" s="7"/>
      <c r="X3160" s="7"/>
      <c r="Y3160" s="7"/>
      <c r="Z3160" s="7"/>
      <c r="AA3160" s="7"/>
      <c r="AB3160" s="7"/>
      <c r="AC3160" s="7"/>
      <c r="AD3160" s="7"/>
      <c r="AE3160" s="4">
        <f t="shared" si="197"/>
        <v>45</v>
      </c>
      <c r="AF3160" s="8">
        <f t="shared" si="198"/>
        <v>1</v>
      </c>
      <c r="AG3160" s="8">
        <v>3447.85</v>
      </c>
      <c r="AH3160" s="4">
        <f t="shared" si="199"/>
        <v>2.5000000000000001E-2</v>
      </c>
      <c r="AI3160" s="4">
        <f t="shared" si="199"/>
        <v>86.196249999999992</v>
      </c>
      <c r="AJ3160" s="9"/>
      <c r="AK3160" s="10">
        <f>V3160*(0.0236*(45^3.124))</f>
        <v>3447.8462892013913</v>
      </c>
    </row>
    <row r="3161" spans="1:37" s="12" customFormat="1" ht="12.75" customHeight="1">
      <c r="A3161" s="12">
        <v>238</v>
      </c>
      <c r="B3161" s="12">
        <v>13</v>
      </c>
      <c r="C3161" s="12">
        <v>1</v>
      </c>
      <c r="D3161" s="5">
        <v>39518</v>
      </c>
      <c r="E3161" s="6" t="s">
        <v>37</v>
      </c>
      <c r="F3161" s="12" t="s">
        <v>126</v>
      </c>
      <c r="G3161" s="12" t="s">
        <v>126</v>
      </c>
      <c r="H3161" s="12" t="s">
        <v>39</v>
      </c>
      <c r="I3161" s="12" t="s">
        <v>40</v>
      </c>
      <c r="J3161" s="12" t="s">
        <v>110</v>
      </c>
      <c r="K3161" s="12">
        <v>21</v>
      </c>
      <c r="L3161" s="4" t="str">
        <f t="shared" si="196"/>
        <v>20-25</v>
      </c>
      <c r="M3161" s="12" t="s">
        <v>76</v>
      </c>
      <c r="N3161" s="12">
        <v>9</v>
      </c>
      <c r="O3161" s="12" t="s">
        <v>80</v>
      </c>
      <c r="P3161" s="12" t="s">
        <v>81</v>
      </c>
      <c r="Q3161" s="7"/>
      <c r="R3161" s="7"/>
      <c r="S3161" s="7">
        <v>1</v>
      </c>
      <c r="T3161" s="7"/>
      <c r="U3161" s="7"/>
      <c r="V3161" s="7"/>
      <c r="W3161" s="7"/>
      <c r="X3161" s="7"/>
      <c r="Y3161" s="7"/>
      <c r="Z3161" s="7"/>
      <c r="AA3161" s="7"/>
      <c r="AB3161" s="7"/>
      <c r="AC3161" s="7"/>
      <c r="AD3161" s="7"/>
      <c r="AE3161" s="4">
        <f t="shared" si="197"/>
        <v>15</v>
      </c>
      <c r="AF3161" s="8">
        <f t="shared" si="198"/>
        <v>1</v>
      </c>
      <c r="AG3161" s="8">
        <v>61.09</v>
      </c>
      <c r="AH3161" s="4">
        <f t="shared" si="199"/>
        <v>2.5000000000000001E-2</v>
      </c>
      <c r="AI3161" s="4">
        <f t="shared" si="199"/>
        <v>1.52725</v>
      </c>
      <c r="AJ3161" s="4"/>
      <c r="AK3161" s="10">
        <f>Q3161*(0.0202*(2.5^2.9595))+R3161*(0.0202*(7.5^2.9595))+S3161*(0.0202*(15^2.9595))+T3161*(0.0202*(25^2.9595))</f>
        <v>61.093281166361997</v>
      </c>
    </row>
    <row r="3162" spans="1:37" s="12" customFormat="1" ht="12.75" customHeight="1">
      <c r="A3162" s="12">
        <v>238</v>
      </c>
      <c r="B3162" s="12">
        <v>13</v>
      </c>
      <c r="C3162" s="12">
        <v>1</v>
      </c>
      <c r="D3162" s="5">
        <v>39518</v>
      </c>
      <c r="E3162" s="6" t="s">
        <v>37</v>
      </c>
      <c r="F3162" s="12" t="s">
        <v>126</v>
      </c>
      <c r="G3162" s="12" t="s">
        <v>126</v>
      </c>
      <c r="H3162" s="12" t="s">
        <v>39</v>
      </c>
      <c r="I3162" s="12" t="s">
        <v>40</v>
      </c>
      <c r="J3162" s="12" t="s">
        <v>110</v>
      </c>
      <c r="K3162" s="12">
        <v>21</v>
      </c>
      <c r="L3162" s="4" t="str">
        <f t="shared" si="196"/>
        <v>20-25</v>
      </c>
      <c r="M3162" s="12" t="s">
        <v>76</v>
      </c>
      <c r="N3162" s="12">
        <v>10</v>
      </c>
      <c r="O3162" s="4" t="s">
        <v>82</v>
      </c>
      <c r="P3162" s="6" t="s">
        <v>46</v>
      </c>
      <c r="Q3162" s="7"/>
      <c r="R3162" s="7"/>
      <c r="S3162" s="7"/>
      <c r="T3162" s="7">
        <v>1</v>
      </c>
      <c r="U3162" s="7">
        <v>1</v>
      </c>
      <c r="V3162" s="7"/>
      <c r="W3162" s="7"/>
      <c r="X3162" s="7"/>
      <c r="Y3162" s="7"/>
      <c r="Z3162" s="7"/>
      <c r="AA3162" s="7"/>
      <c r="AB3162" s="7"/>
      <c r="AC3162" s="7"/>
      <c r="AD3162" s="7"/>
      <c r="AE3162" s="4">
        <f t="shared" si="197"/>
        <v>30</v>
      </c>
      <c r="AF3162" s="8">
        <f t="shared" si="198"/>
        <v>2</v>
      </c>
      <c r="AG3162" s="8">
        <v>889.83</v>
      </c>
      <c r="AH3162" s="4">
        <f t="shared" si="199"/>
        <v>0.05</v>
      </c>
      <c r="AI3162" s="4">
        <f t="shared" si="199"/>
        <v>22.245750000000001</v>
      </c>
      <c r="AJ3162" s="4"/>
      <c r="AK3162" s="10">
        <f>Q3162*(0.0121*((2.5/1.09)^3.161))+R3162*(0.0121*((7.5/1.09)^3.161))+S3162*(0.0335*(15^2.772))+T3162*(0.0335*(25^2.772))+U3162*(0.0335*(35^2.772))</f>
        <v>889.82603589157952</v>
      </c>
    </row>
    <row r="3163" spans="1:37" s="12" customFormat="1" ht="12.75" customHeight="1">
      <c r="A3163" s="12">
        <v>238</v>
      </c>
      <c r="B3163" s="12">
        <v>13</v>
      </c>
      <c r="C3163" s="12">
        <v>1</v>
      </c>
      <c r="D3163" s="5">
        <v>39518</v>
      </c>
      <c r="E3163" s="6" t="s">
        <v>37</v>
      </c>
      <c r="F3163" s="12" t="s">
        <v>126</v>
      </c>
      <c r="G3163" s="12" t="s">
        <v>126</v>
      </c>
      <c r="H3163" s="12" t="s">
        <v>39</v>
      </c>
      <c r="I3163" s="12" t="s">
        <v>40</v>
      </c>
      <c r="J3163" s="12" t="s">
        <v>110</v>
      </c>
      <c r="K3163" s="12">
        <v>21</v>
      </c>
      <c r="L3163" s="4" t="str">
        <f t="shared" si="196"/>
        <v>20-25</v>
      </c>
      <c r="M3163" s="12" t="s">
        <v>76</v>
      </c>
      <c r="N3163" s="12">
        <v>11</v>
      </c>
      <c r="O3163" s="12" t="s">
        <v>77</v>
      </c>
      <c r="P3163" s="6" t="s">
        <v>48</v>
      </c>
      <c r="Q3163" s="7"/>
      <c r="R3163" s="7"/>
      <c r="S3163" s="7"/>
      <c r="T3163" s="15">
        <v>1</v>
      </c>
      <c r="U3163" s="7"/>
      <c r="V3163" s="7"/>
      <c r="W3163" s="7"/>
      <c r="X3163" s="7"/>
      <c r="Y3163" s="7"/>
      <c r="Z3163" s="7"/>
      <c r="AA3163" s="7"/>
      <c r="AB3163" s="7"/>
      <c r="AC3163" s="7"/>
      <c r="AD3163" s="7"/>
      <c r="AE3163" s="4">
        <f t="shared" si="197"/>
        <v>25</v>
      </c>
      <c r="AF3163" s="8">
        <f t="shared" si="198"/>
        <v>1</v>
      </c>
      <c r="AG3163" s="8">
        <v>423.41</v>
      </c>
      <c r="AH3163" s="4">
        <f t="shared" si="199"/>
        <v>2.5000000000000001E-2</v>
      </c>
      <c r="AI3163" s="4">
        <f t="shared" si="199"/>
        <v>10.58525</v>
      </c>
      <c r="AJ3163" s="4"/>
      <c r="AK3163" s="10">
        <f>R3163*(0.0428*(7.5^2.858))+S3163*(0.0428*(15^2.858))+T3163*(0.0428*(25^2.858))+U3163*(0.0428*(35^2.858))</f>
        <v>423.40532317837847</v>
      </c>
    </row>
    <row r="3164" spans="1:37" s="12" customFormat="1" ht="12.75" customHeight="1">
      <c r="A3164" s="12">
        <v>238</v>
      </c>
      <c r="B3164" s="12">
        <v>13</v>
      </c>
      <c r="C3164" s="12">
        <v>1</v>
      </c>
      <c r="D3164" s="5">
        <v>39518</v>
      </c>
      <c r="E3164" s="6" t="s">
        <v>37</v>
      </c>
      <c r="F3164" s="12" t="s">
        <v>126</v>
      </c>
      <c r="G3164" s="12" t="s">
        <v>126</v>
      </c>
      <c r="H3164" s="12" t="s">
        <v>39</v>
      </c>
      <c r="I3164" s="12" t="s">
        <v>40</v>
      </c>
      <c r="J3164" s="12" t="s">
        <v>110</v>
      </c>
      <c r="K3164" s="12">
        <v>21</v>
      </c>
      <c r="L3164" s="4" t="str">
        <f t="shared" si="196"/>
        <v>20-25</v>
      </c>
      <c r="M3164" s="12" t="s">
        <v>76</v>
      </c>
      <c r="N3164" s="12">
        <v>12</v>
      </c>
      <c r="O3164" s="12" t="s">
        <v>53</v>
      </c>
      <c r="P3164" s="12" t="s">
        <v>54</v>
      </c>
      <c r="Q3164" s="7"/>
      <c r="R3164" s="7"/>
      <c r="S3164" s="7"/>
      <c r="T3164" s="15">
        <v>1</v>
      </c>
      <c r="U3164" s="7"/>
      <c r="V3164" s="7"/>
      <c r="W3164" s="7"/>
      <c r="X3164" s="7"/>
      <c r="Y3164" s="7"/>
      <c r="Z3164" s="7"/>
      <c r="AA3164" s="7"/>
      <c r="AB3164" s="7"/>
      <c r="AC3164" s="7"/>
      <c r="AD3164" s="7"/>
      <c r="AE3164" s="4">
        <f t="shared" si="197"/>
        <v>25</v>
      </c>
      <c r="AF3164" s="8">
        <f t="shared" si="198"/>
        <v>1</v>
      </c>
      <c r="AG3164" s="8">
        <v>256.24</v>
      </c>
      <c r="AH3164" s="4">
        <f t="shared" si="199"/>
        <v>2.5000000000000001E-2</v>
      </c>
      <c r="AI3164" s="4">
        <f t="shared" si="199"/>
        <v>6.4060000000000006</v>
      </c>
      <c r="AJ3164" s="4"/>
      <c r="AK3164" s="10">
        <f>Q3164*(0.026*(2.5^2.87))+R3164*(0.026*(7.5^2.87))+S3164*(0.0236*((15/1.1)^2.975))+T3164*(0.0236*((25/1.1)^2.975))+U3164*(0.0236*((35/1.1)^2.975))</f>
        <v>256.23608514741147</v>
      </c>
    </row>
    <row r="3165" spans="1:37" s="12" customFormat="1" ht="12.75" customHeight="1">
      <c r="A3165" s="12">
        <v>238</v>
      </c>
      <c r="B3165" s="12">
        <v>13</v>
      </c>
      <c r="C3165" s="12">
        <v>1</v>
      </c>
      <c r="D3165" s="5">
        <v>39518</v>
      </c>
      <c r="E3165" s="6" t="s">
        <v>37</v>
      </c>
      <c r="F3165" s="12" t="s">
        <v>126</v>
      </c>
      <c r="G3165" s="12" t="s">
        <v>126</v>
      </c>
      <c r="H3165" s="12" t="s">
        <v>39</v>
      </c>
      <c r="I3165" s="12" t="s">
        <v>40</v>
      </c>
      <c r="J3165" s="12" t="s">
        <v>110</v>
      </c>
      <c r="K3165" s="12">
        <v>21</v>
      </c>
      <c r="L3165" s="4" t="str">
        <f t="shared" si="196"/>
        <v>20-25</v>
      </c>
      <c r="M3165" s="12" t="s">
        <v>76</v>
      </c>
      <c r="N3165" s="12">
        <v>13</v>
      </c>
      <c r="O3165" s="12" t="s">
        <v>55</v>
      </c>
      <c r="P3165" s="6" t="s">
        <v>56</v>
      </c>
      <c r="Q3165" s="7">
        <v>3</v>
      </c>
      <c r="R3165" s="7"/>
      <c r="S3165" s="7"/>
      <c r="T3165" s="7"/>
      <c r="U3165" s="7"/>
      <c r="V3165" s="7"/>
      <c r="W3165" s="7"/>
      <c r="X3165" s="7"/>
      <c r="Y3165" s="7"/>
      <c r="Z3165" s="7"/>
      <c r="AA3165" s="7"/>
      <c r="AB3165" s="7"/>
      <c r="AC3165" s="7"/>
      <c r="AD3165" s="7"/>
      <c r="AE3165" s="4">
        <f t="shared" si="197"/>
        <v>2.5</v>
      </c>
      <c r="AF3165" s="8">
        <f t="shared" si="198"/>
        <v>3</v>
      </c>
      <c r="AG3165" s="8">
        <v>0.52</v>
      </c>
      <c r="AH3165" s="4">
        <f t="shared" si="199"/>
        <v>7.4999999999999997E-2</v>
      </c>
      <c r="AI3165" s="4">
        <f t="shared" si="199"/>
        <v>1.3000000000000001E-2</v>
      </c>
      <c r="AJ3165" s="4"/>
      <c r="AK3165" s="10">
        <f>Q3165*(0.0109*(2.5^3.0249))+R3165*(0.0109*(7.5^3.0249))</f>
        <v>0.52272886796596185</v>
      </c>
    </row>
    <row r="3166" spans="1:37" s="12" customFormat="1" ht="12.75" customHeight="1">
      <c r="A3166" s="12">
        <v>238</v>
      </c>
      <c r="B3166" s="12">
        <v>13</v>
      </c>
      <c r="C3166" s="12">
        <v>1</v>
      </c>
      <c r="D3166" s="5">
        <v>39518</v>
      </c>
      <c r="E3166" s="6" t="s">
        <v>37</v>
      </c>
      <c r="F3166" s="12" t="s">
        <v>126</v>
      </c>
      <c r="G3166" s="12" t="s">
        <v>126</v>
      </c>
      <c r="H3166" s="12" t="s">
        <v>39</v>
      </c>
      <c r="I3166" s="12" t="s">
        <v>40</v>
      </c>
      <c r="J3166" s="12" t="s">
        <v>110</v>
      </c>
      <c r="K3166" s="12">
        <v>21</v>
      </c>
      <c r="L3166" s="4" t="str">
        <f t="shared" si="196"/>
        <v>20-25</v>
      </c>
      <c r="M3166" s="12" t="s">
        <v>76</v>
      </c>
      <c r="N3166" s="12">
        <v>14</v>
      </c>
      <c r="O3166" s="12" t="s">
        <v>71</v>
      </c>
      <c r="P3166" s="6" t="s">
        <v>46</v>
      </c>
      <c r="Q3166" s="7">
        <v>5</v>
      </c>
      <c r="R3166" s="7"/>
      <c r="S3166" s="7"/>
      <c r="T3166" s="7"/>
      <c r="U3166" s="7"/>
      <c r="V3166" s="7"/>
      <c r="W3166" s="7"/>
      <c r="X3166" s="7"/>
      <c r="Y3166" s="7"/>
      <c r="Z3166" s="7"/>
      <c r="AA3166" s="7"/>
      <c r="AB3166" s="7"/>
      <c r="AC3166" s="7"/>
      <c r="AD3166" s="7"/>
      <c r="AE3166" s="4">
        <f t="shared" si="197"/>
        <v>2.5</v>
      </c>
      <c r="AF3166" s="8">
        <f t="shared" si="198"/>
        <v>5</v>
      </c>
      <c r="AG3166" s="8">
        <v>0.7</v>
      </c>
      <c r="AH3166" s="4">
        <f t="shared" si="199"/>
        <v>0.125</v>
      </c>
      <c r="AI3166" s="4">
        <f t="shared" si="199"/>
        <v>1.7499999999999998E-2</v>
      </c>
      <c r="AJ3166" s="4"/>
      <c r="AK3166" s="10">
        <f>Q3166*(0.0089*(2.5^3))+R3166*(0.0089*(7.5^3))</f>
        <v>0.6953125</v>
      </c>
    </row>
    <row r="3167" spans="1:37" s="12" customFormat="1" ht="12.75" customHeight="1">
      <c r="A3167" s="12">
        <v>238</v>
      </c>
      <c r="B3167" s="12">
        <v>13</v>
      </c>
      <c r="C3167" s="12">
        <v>1</v>
      </c>
      <c r="D3167" s="5">
        <v>39518</v>
      </c>
      <c r="E3167" s="6" t="s">
        <v>37</v>
      </c>
      <c r="F3167" s="12" t="s">
        <v>126</v>
      </c>
      <c r="G3167" s="12" t="s">
        <v>126</v>
      </c>
      <c r="H3167" s="12" t="s">
        <v>39</v>
      </c>
      <c r="I3167" s="12" t="s">
        <v>40</v>
      </c>
      <c r="J3167" s="12" t="s">
        <v>110</v>
      </c>
      <c r="K3167" s="12">
        <v>21</v>
      </c>
      <c r="L3167" s="4" t="str">
        <f t="shared" si="196"/>
        <v>20-25</v>
      </c>
      <c r="M3167" s="12" t="s">
        <v>76</v>
      </c>
      <c r="N3167" s="12">
        <v>15</v>
      </c>
      <c r="O3167" s="12" t="s">
        <v>85</v>
      </c>
      <c r="P3167" s="6" t="s">
        <v>46</v>
      </c>
      <c r="Q3167" s="7">
        <v>3</v>
      </c>
      <c r="R3167" s="7"/>
      <c r="S3167" s="7"/>
      <c r="T3167" s="7"/>
      <c r="U3167" s="7"/>
      <c r="V3167" s="7"/>
      <c r="W3167" s="7"/>
      <c r="X3167" s="7"/>
      <c r="Y3167" s="7"/>
      <c r="Z3167" s="7"/>
      <c r="AA3167" s="7"/>
      <c r="AB3167" s="7"/>
      <c r="AC3167" s="7"/>
      <c r="AD3167" s="7"/>
      <c r="AE3167" s="4">
        <f t="shared" si="197"/>
        <v>2.5</v>
      </c>
      <c r="AF3167" s="8">
        <f t="shared" si="198"/>
        <v>3</v>
      </c>
      <c r="AG3167" s="8">
        <v>0.43</v>
      </c>
      <c r="AH3167" s="4">
        <f t="shared" si="199"/>
        <v>7.4999999999999997E-2</v>
      </c>
      <c r="AI3167" s="4">
        <f t="shared" si="199"/>
        <v>1.0749999999999999E-2</v>
      </c>
      <c r="AJ3167" s="4"/>
      <c r="AK3167" s="10">
        <f>Q3167*(0.0091*(2.5^3))+R3167*(0.0091*(7.5^3))</f>
        <v>0.42656249999999996</v>
      </c>
    </row>
    <row r="3168" spans="1:37" s="12" customFormat="1" ht="12.75" customHeight="1">
      <c r="A3168" s="12">
        <v>238</v>
      </c>
      <c r="B3168" s="12">
        <v>13</v>
      </c>
      <c r="C3168" s="12">
        <v>1</v>
      </c>
      <c r="D3168" s="5">
        <v>39518</v>
      </c>
      <c r="E3168" s="6" t="s">
        <v>37</v>
      </c>
      <c r="F3168" s="12" t="s">
        <v>126</v>
      </c>
      <c r="G3168" s="12" t="s">
        <v>126</v>
      </c>
      <c r="H3168" s="12" t="s">
        <v>39</v>
      </c>
      <c r="I3168" s="12" t="s">
        <v>40</v>
      </c>
      <c r="J3168" s="12" t="s">
        <v>110</v>
      </c>
      <c r="K3168" s="12">
        <v>21</v>
      </c>
      <c r="L3168" s="4" t="str">
        <f t="shared" si="196"/>
        <v>20-25</v>
      </c>
      <c r="M3168" s="12" t="s">
        <v>76</v>
      </c>
      <c r="N3168" s="12">
        <v>16</v>
      </c>
      <c r="O3168" s="12" t="s">
        <v>72</v>
      </c>
      <c r="P3168" s="6" t="s">
        <v>46</v>
      </c>
      <c r="Q3168" s="7"/>
      <c r="R3168" s="7">
        <v>1</v>
      </c>
      <c r="S3168" s="7"/>
      <c r="T3168" s="7"/>
      <c r="U3168" s="7"/>
      <c r="V3168" s="7"/>
      <c r="W3168" s="7"/>
      <c r="X3168" s="7"/>
      <c r="Y3168" s="7"/>
      <c r="Z3168" s="7"/>
      <c r="AA3168" s="7"/>
      <c r="AB3168" s="7"/>
      <c r="AC3168" s="7"/>
      <c r="AD3168" s="7"/>
      <c r="AE3168" s="4">
        <f t="shared" si="197"/>
        <v>7.5</v>
      </c>
      <c r="AF3168" s="8">
        <f t="shared" si="198"/>
        <v>1</v>
      </c>
      <c r="AG3168" s="8">
        <v>5.81</v>
      </c>
      <c r="AH3168" s="4">
        <f t="shared" si="199"/>
        <v>2.5000000000000001E-2</v>
      </c>
      <c r="AI3168" s="4">
        <f t="shared" si="199"/>
        <v>0.14524999999999999</v>
      </c>
      <c r="AJ3168" s="4"/>
      <c r="AK3168" s="10">
        <f>Q3168*(0.0128*(2.5^3.036))+R3168*(0.0128*(7.5^3.036))+S3168*(0.0128*(15^3.036))</f>
        <v>5.8062531280003862</v>
      </c>
    </row>
    <row r="3169" spans="1:37" s="12" customFormat="1" ht="12.75" customHeight="1">
      <c r="A3169" s="12">
        <v>238</v>
      </c>
      <c r="B3169" s="12">
        <v>13</v>
      </c>
      <c r="C3169" s="12">
        <v>1</v>
      </c>
      <c r="D3169" s="5">
        <v>39518</v>
      </c>
      <c r="E3169" s="6" t="s">
        <v>37</v>
      </c>
      <c r="F3169" s="12" t="s">
        <v>126</v>
      </c>
      <c r="G3169" s="12" t="s">
        <v>126</v>
      </c>
      <c r="H3169" s="12" t="s">
        <v>39</v>
      </c>
      <c r="I3169" s="12" t="s">
        <v>40</v>
      </c>
      <c r="J3169" s="12" t="s">
        <v>110</v>
      </c>
      <c r="K3169" s="12">
        <v>21</v>
      </c>
      <c r="L3169" s="4" t="str">
        <f t="shared" si="196"/>
        <v>20-25</v>
      </c>
      <c r="M3169" s="12" t="s">
        <v>76</v>
      </c>
      <c r="N3169" s="12">
        <v>17</v>
      </c>
      <c r="O3169" s="12" t="s">
        <v>99</v>
      </c>
      <c r="P3169" s="6" t="s">
        <v>63</v>
      </c>
      <c r="Q3169" s="7"/>
      <c r="R3169" s="7"/>
      <c r="S3169" s="7"/>
      <c r="T3169" s="7"/>
      <c r="U3169" s="7">
        <v>1</v>
      </c>
      <c r="V3169" s="7"/>
      <c r="W3169" s="7"/>
      <c r="X3169" s="7"/>
      <c r="Y3169" s="7"/>
      <c r="Z3169" s="7"/>
      <c r="AA3169" s="7"/>
      <c r="AB3169" s="7"/>
      <c r="AC3169" s="7"/>
      <c r="AD3169" s="7"/>
      <c r="AE3169" s="4">
        <f t="shared" si="197"/>
        <v>35</v>
      </c>
      <c r="AF3169" s="8">
        <f t="shared" si="198"/>
        <v>1</v>
      </c>
      <c r="AG3169" s="8">
        <v>54.99</v>
      </c>
      <c r="AH3169" s="4">
        <f t="shared" si="199"/>
        <v>2.5000000000000001E-2</v>
      </c>
      <c r="AI3169" s="4">
        <f t="shared" si="199"/>
        <v>1.3747500000000001</v>
      </c>
      <c r="AJ3169" s="4"/>
      <c r="AK3169" s="10">
        <f>U3169*(0.001*(35^3.07))</f>
        <v>54.990655444598652</v>
      </c>
    </row>
    <row r="3170" spans="1:37" s="12" customFormat="1" ht="12.75" customHeight="1">
      <c r="A3170" s="12">
        <v>239</v>
      </c>
      <c r="B3170" s="12">
        <v>13</v>
      </c>
      <c r="C3170" s="12">
        <v>1</v>
      </c>
      <c r="D3170" s="5">
        <v>39518</v>
      </c>
      <c r="E3170" s="6" t="s">
        <v>37</v>
      </c>
      <c r="F3170" s="12" t="s">
        <v>126</v>
      </c>
      <c r="G3170" s="12" t="s">
        <v>126</v>
      </c>
      <c r="H3170" s="12" t="s">
        <v>39</v>
      </c>
      <c r="I3170" s="12" t="s">
        <v>57</v>
      </c>
      <c r="J3170" s="12" t="s">
        <v>110</v>
      </c>
      <c r="K3170" s="12">
        <v>21</v>
      </c>
      <c r="L3170" s="4" t="str">
        <f t="shared" si="196"/>
        <v>20-25</v>
      </c>
      <c r="M3170" s="12" t="s">
        <v>94</v>
      </c>
      <c r="N3170" s="12">
        <v>1</v>
      </c>
      <c r="O3170" s="12" t="s">
        <v>122</v>
      </c>
      <c r="P3170" s="6" t="s">
        <v>46</v>
      </c>
      <c r="Q3170" s="7"/>
      <c r="R3170" s="7"/>
      <c r="S3170" s="7">
        <v>8</v>
      </c>
      <c r="T3170" s="7"/>
      <c r="U3170" s="7"/>
      <c r="V3170" s="7"/>
      <c r="W3170" s="7"/>
      <c r="X3170" s="7"/>
      <c r="Y3170" s="7"/>
      <c r="Z3170" s="7"/>
      <c r="AA3170" s="7"/>
      <c r="AB3170" s="7"/>
      <c r="AC3170" s="7"/>
      <c r="AD3170" s="7"/>
      <c r="AE3170" s="4">
        <f t="shared" si="197"/>
        <v>15</v>
      </c>
      <c r="AF3170" s="8">
        <f t="shared" si="198"/>
        <v>8</v>
      </c>
      <c r="AG3170" s="8">
        <v>405.93</v>
      </c>
      <c r="AH3170" s="4">
        <f t="shared" si="199"/>
        <v>0.2</v>
      </c>
      <c r="AI3170" s="4">
        <f t="shared" si="199"/>
        <v>10.148250000000001</v>
      </c>
      <c r="AJ3170" s="4"/>
      <c r="AK3170" s="10">
        <f>Q3170*(0.0087*(2.5^3.202))+R3170*(0.0087*(7.5^3.202))+S3170*(0.0087*(15^3.202))+T3170*(0.0087*(25^3.202))</f>
        <v>405.93215198021352</v>
      </c>
    </row>
    <row r="3171" spans="1:37" s="12" customFormat="1" ht="12.75" customHeight="1">
      <c r="A3171" s="12">
        <v>239</v>
      </c>
      <c r="B3171" s="12">
        <v>13</v>
      </c>
      <c r="C3171" s="12">
        <v>1</v>
      </c>
      <c r="D3171" s="5">
        <v>39518</v>
      </c>
      <c r="E3171" s="6" t="s">
        <v>37</v>
      </c>
      <c r="F3171" s="12" t="s">
        <v>126</v>
      </c>
      <c r="G3171" s="12" t="s">
        <v>126</v>
      </c>
      <c r="H3171" s="12" t="s">
        <v>39</v>
      </c>
      <c r="I3171" s="12" t="s">
        <v>57</v>
      </c>
      <c r="J3171" s="12" t="s">
        <v>110</v>
      </c>
      <c r="K3171" s="12">
        <v>21</v>
      </c>
      <c r="L3171" s="4" t="str">
        <f t="shared" si="196"/>
        <v>20-25</v>
      </c>
      <c r="M3171" s="12" t="s">
        <v>94</v>
      </c>
      <c r="N3171" s="12">
        <v>2</v>
      </c>
      <c r="O3171" s="12" t="s">
        <v>51</v>
      </c>
      <c r="P3171" s="6" t="s">
        <v>48</v>
      </c>
      <c r="Q3171" s="7"/>
      <c r="R3171" s="7"/>
      <c r="S3171" s="7"/>
      <c r="T3171" s="7"/>
      <c r="U3171" s="7">
        <v>1</v>
      </c>
      <c r="V3171" s="7"/>
      <c r="W3171" s="7"/>
      <c r="X3171" s="7"/>
      <c r="Y3171" s="7"/>
      <c r="Z3171" s="7"/>
      <c r="AA3171" s="7"/>
      <c r="AB3171" s="7"/>
      <c r="AC3171" s="7"/>
      <c r="AD3171" s="7"/>
      <c r="AE3171" s="4">
        <f t="shared" si="197"/>
        <v>35</v>
      </c>
      <c r="AF3171" s="8">
        <f t="shared" si="198"/>
        <v>1</v>
      </c>
      <c r="AG3171" s="8">
        <v>1012.58</v>
      </c>
      <c r="AH3171" s="4">
        <f t="shared" si="199"/>
        <v>2.5000000000000001E-2</v>
      </c>
      <c r="AI3171" s="4">
        <f t="shared" si="199"/>
        <v>25.314500000000002</v>
      </c>
      <c r="AJ3171" s="13"/>
      <c r="AK3171" s="10">
        <f>Q3171*(0.0337*(2.5^2.9))+R3171*(0.0337*(7.5^2.9))+S3171*(0.0337*(15^2.9))+T3171*(0.0337*(25^2.9))+U3171*(0.0337*(35^2.9))</f>
        <v>1012.5750672188403</v>
      </c>
    </row>
    <row r="3172" spans="1:37" s="12" customFormat="1" ht="12.75" customHeight="1">
      <c r="A3172" s="12">
        <v>239</v>
      </c>
      <c r="B3172" s="12">
        <v>13</v>
      </c>
      <c r="C3172" s="12">
        <v>1</v>
      </c>
      <c r="D3172" s="5">
        <v>39518</v>
      </c>
      <c r="E3172" s="6" t="s">
        <v>37</v>
      </c>
      <c r="F3172" s="12" t="s">
        <v>126</v>
      </c>
      <c r="G3172" s="12" t="s">
        <v>126</v>
      </c>
      <c r="H3172" s="12" t="s">
        <v>39</v>
      </c>
      <c r="I3172" s="12" t="s">
        <v>57</v>
      </c>
      <c r="J3172" s="12" t="s">
        <v>110</v>
      </c>
      <c r="K3172" s="12">
        <v>21</v>
      </c>
      <c r="L3172" s="4" t="str">
        <f t="shared" si="196"/>
        <v>20-25</v>
      </c>
      <c r="M3172" s="12" t="s">
        <v>94</v>
      </c>
      <c r="N3172" s="12">
        <v>3</v>
      </c>
      <c r="O3172" s="12" t="s">
        <v>95</v>
      </c>
      <c r="P3172" s="6" t="s">
        <v>56</v>
      </c>
      <c r="Q3172" s="7"/>
      <c r="R3172" s="7"/>
      <c r="S3172" s="7"/>
      <c r="T3172" s="7"/>
      <c r="U3172" s="7">
        <v>3</v>
      </c>
      <c r="V3172" s="7"/>
      <c r="W3172" s="7"/>
      <c r="X3172" s="7"/>
      <c r="Y3172" s="7"/>
      <c r="Z3172" s="7"/>
      <c r="AA3172" s="7"/>
      <c r="AB3172" s="7"/>
      <c r="AC3172" s="7"/>
      <c r="AD3172" s="7"/>
      <c r="AE3172" s="4">
        <f t="shared" si="197"/>
        <v>35</v>
      </c>
      <c r="AF3172" s="8">
        <f t="shared" si="198"/>
        <v>3</v>
      </c>
      <c r="AG3172" s="8">
        <v>2541.3200000000002</v>
      </c>
      <c r="AH3172" s="4">
        <f t="shared" si="199"/>
        <v>7.4999999999999997E-2</v>
      </c>
      <c r="AI3172" s="4">
        <f t="shared" si="199"/>
        <v>63.533000000000001</v>
      </c>
      <c r="AJ3172" s="13"/>
      <c r="AK3172" s="10">
        <f>S3172*(0.0204*(15^2.991))+T3172*(0.0204*(25^2.991))+U3172*(0.0204*(35^2.991))</f>
        <v>2541.3175918171642</v>
      </c>
    </row>
    <row r="3173" spans="1:37" s="12" customFormat="1" ht="12.75" customHeight="1">
      <c r="A3173" s="12">
        <v>239</v>
      </c>
      <c r="B3173" s="12">
        <v>13</v>
      </c>
      <c r="C3173" s="12">
        <v>1</v>
      </c>
      <c r="D3173" s="5">
        <v>39518</v>
      </c>
      <c r="E3173" s="6" t="s">
        <v>37</v>
      </c>
      <c r="F3173" s="12" t="s">
        <v>126</v>
      </c>
      <c r="G3173" s="12" t="s">
        <v>126</v>
      </c>
      <c r="H3173" s="12" t="s">
        <v>39</v>
      </c>
      <c r="I3173" s="12" t="s">
        <v>57</v>
      </c>
      <c r="J3173" s="12" t="s">
        <v>110</v>
      </c>
      <c r="K3173" s="12">
        <v>21</v>
      </c>
      <c r="L3173" s="4" t="str">
        <f t="shared" si="196"/>
        <v>20-25</v>
      </c>
      <c r="M3173" s="12" t="s">
        <v>94</v>
      </c>
      <c r="N3173" s="12">
        <v>4</v>
      </c>
      <c r="O3173" s="12" t="s">
        <v>59</v>
      </c>
      <c r="P3173" s="6" t="s">
        <v>46</v>
      </c>
      <c r="Q3173" s="7"/>
      <c r="R3173" s="7"/>
      <c r="S3173" s="7">
        <v>2</v>
      </c>
      <c r="T3173" s="7"/>
      <c r="U3173" s="7"/>
      <c r="V3173" s="7"/>
      <c r="W3173" s="7"/>
      <c r="X3173" s="7"/>
      <c r="Y3173" s="7"/>
      <c r="Z3173" s="7"/>
      <c r="AA3173" s="7"/>
      <c r="AB3173" s="7"/>
      <c r="AC3173" s="7"/>
      <c r="AD3173" s="7"/>
      <c r="AE3173" s="4">
        <f t="shared" si="197"/>
        <v>15</v>
      </c>
      <c r="AF3173" s="8">
        <f t="shared" si="198"/>
        <v>2</v>
      </c>
      <c r="AG3173" s="8">
        <v>75.88</v>
      </c>
      <c r="AH3173" s="4">
        <f t="shared" si="199"/>
        <v>0.05</v>
      </c>
      <c r="AI3173" s="4">
        <f t="shared" si="199"/>
        <v>1.8969999999999998</v>
      </c>
      <c r="AJ3173" s="4"/>
      <c r="AK3173" s="10">
        <f>Q3173*(0.0093*(2.5^3.07))+R3173*(0.0093*(7.5^3.07))+S3173*(0.0093*(15^3.07))+T3173*(0.0126*(25^3.0673))</f>
        <v>75.877516795849473</v>
      </c>
    </row>
    <row r="3174" spans="1:37" s="13" customFormat="1" ht="12.75" customHeight="1">
      <c r="A3174" s="12">
        <v>239</v>
      </c>
      <c r="B3174" s="12">
        <v>13</v>
      </c>
      <c r="C3174" s="12">
        <v>1</v>
      </c>
      <c r="D3174" s="5">
        <v>39518</v>
      </c>
      <c r="E3174" s="6" t="s">
        <v>37</v>
      </c>
      <c r="F3174" s="12" t="s">
        <v>126</v>
      </c>
      <c r="G3174" s="12" t="s">
        <v>126</v>
      </c>
      <c r="H3174" s="12" t="s">
        <v>39</v>
      </c>
      <c r="I3174" s="12" t="s">
        <v>57</v>
      </c>
      <c r="J3174" s="12" t="s">
        <v>110</v>
      </c>
      <c r="K3174" s="12">
        <v>21</v>
      </c>
      <c r="L3174" s="4" t="str">
        <f t="shared" si="196"/>
        <v>20-25</v>
      </c>
      <c r="M3174" s="12" t="s">
        <v>94</v>
      </c>
      <c r="N3174" s="12">
        <v>5</v>
      </c>
      <c r="O3174" s="4" t="s">
        <v>52</v>
      </c>
      <c r="P3174" s="6" t="s">
        <v>46</v>
      </c>
      <c r="Q3174" s="7"/>
      <c r="R3174" s="7"/>
      <c r="S3174" s="7">
        <v>100</v>
      </c>
      <c r="T3174" s="7">
        <v>1000</v>
      </c>
      <c r="U3174" s="7"/>
      <c r="V3174" s="7"/>
      <c r="W3174" s="7"/>
      <c r="X3174" s="7"/>
      <c r="Y3174" s="7"/>
      <c r="Z3174" s="7"/>
      <c r="AA3174" s="7"/>
      <c r="AB3174" s="7"/>
      <c r="AC3174" s="7"/>
      <c r="AD3174" s="7"/>
      <c r="AE3174" s="4">
        <f t="shared" si="197"/>
        <v>24.1</v>
      </c>
      <c r="AF3174" s="8">
        <f t="shared" si="198"/>
        <v>1100</v>
      </c>
      <c r="AG3174" s="8">
        <v>155455.71</v>
      </c>
      <c r="AH3174" s="4">
        <f t="shared" si="199"/>
        <v>27.5</v>
      </c>
      <c r="AI3174" s="4">
        <f t="shared" si="199"/>
        <v>3886.39275</v>
      </c>
      <c r="AJ3174" s="4"/>
      <c r="AK3174" s="10">
        <f>Q3174*(0.01*(((2.5-1.82)/1.15)^3.208))+R3174*(0.01*(((7.5-1.82)/1.15)^3.208))+S3174*(0.01*(((15-1.82)/1.15)^3.208))+T3174*(0.01*(((25-1.82)/1.15)^3.208))</f>
        <v>155455.71427419072</v>
      </c>
    </row>
    <row r="3175" spans="1:37" ht="12.75" customHeight="1">
      <c r="A3175" s="12">
        <v>239</v>
      </c>
      <c r="B3175" s="12">
        <v>13</v>
      </c>
      <c r="C3175" s="12">
        <v>1</v>
      </c>
      <c r="D3175" s="5">
        <v>39518</v>
      </c>
      <c r="E3175" s="6" t="s">
        <v>37</v>
      </c>
      <c r="F3175" s="12" t="s">
        <v>126</v>
      </c>
      <c r="G3175" s="12" t="s">
        <v>126</v>
      </c>
      <c r="H3175" s="12" t="s">
        <v>39</v>
      </c>
      <c r="I3175" s="12" t="s">
        <v>57</v>
      </c>
      <c r="J3175" s="12" t="s">
        <v>110</v>
      </c>
      <c r="K3175" s="12">
        <v>21</v>
      </c>
      <c r="L3175" s="4" t="str">
        <f t="shared" si="196"/>
        <v>20-25</v>
      </c>
      <c r="M3175" s="12" t="s">
        <v>94</v>
      </c>
      <c r="N3175" s="12">
        <v>6</v>
      </c>
      <c r="O3175" s="12" t="s">
        <v>49</v>
      </c>
      <c r="P3175" s="6" t="s">
        <v>46</v>
      </c>
      <c r="S3175" s="15">
        <v>1</v>
      </c>
      <c r="AE3175" s="4">
        <f t="shared" si="197"/>
        <v>15</v>
      </c>
      <c r="AF3175" s="8">
        <f t="shared" si="198"/>
        <v>1</v>
      </c>
      <c r="AG3175" s="8">
        <v>51.03</v>
      </c>
      <c r="AH3175" s="4">
        <f t="shared" si="199"/>
        <v>2.5000000000000001E-2</v>
      </c>
      <c r="AI3175" s="4">
        <f t="shared" si="199"/>
        <v>1.2757499999999999</v>
      </c>
      <c r="AK3175" s="10">
        <f>Q3175*(0.007*(2.5^3.39))+R3175*(0.0126*(7.5^3.0673))+S3175*(0.0126*(15^3.0673))+T3175*(0.0126*(25^3.0673))+U3175*(0.0126*(35^3.0673))</f>
        <v>51.026439339633377</v>
      </c>
    </row>
    <row r="3176" spans="1:37" ht="12.75" customHeight="1">
      <c r="A3176" s="12">
        <v>239</v>
      </c>
      <c r="B3176" s="12">
        <v>13</v>
      </c>
      <c r="C3176" s="12">
        <v>1</v>
      </c>
      <c r="D3176" s="5">
        <v>39518</v>
      </c>
      <c r="E3176" s="6" t="s">
        <v>37</v>
      </c>
      <c r="F3176" s="12" t="s">
        <v>126</v>
      </c>
      <c r="G3176" s="12" t="s">
        <v>126</v>
      </c>
      <c r="H3176" s="12" t="s">
        <v>39</v>
      </c>
      <c r="I3176" s="12" t="s">
        <v>57</v>
      </c>
      <c r="J3176" s="12" t="s">
        <v>110</v>
      </c>
      <c r="K3176" s="12">
        <v>21</v>
      </c>
      <c r="L3176" s="4" t="str">
        <f t="shared" si="196"/>
        <v>20-25</v>
      </c>
      <c r="M3176" s="12" t="s">
        <v>94</v>
      </c>
      <c r="N3176" s="12">
        <v>7</v>
      </c>
      <c r="O3176" s="12" t="s">
        <v>62</v>
      </c>
      <c r="P3176" s="12" t="s">
        <v>63</v>
      </c>
      <c r="R3176" s="7">
        <v>1</v>
      </c>
      <c r="S3176" s="15"/>
      <c r="AE3176" s="4">
        <f t="shared" si="197"/>
        <v>7.5</v>
      </c>
      <c r="AF3176" s="8">
        <f t="shared" si="198"/>
        <v>1</v>
      </c>
      <c r="AG3176" s="8">
        <v>6.22</v>
      </c>
      <c r="AH3176" s="4">
        <f t="shared" si="199"/>
        <v>2.5000000000000001E-2</v>
      </c>
      <c r="AI3176" s="4">
        <f t="shared" si="199"/>
        <v>0.1555</v>
      </c>
      <c r="AJ3176" s="4" t="s">
        <v>142</v>
      </c>
      <c r="AK3176" s="10">
        <f>R3176*(0.0114*(7.5^3.128))+S3176*(0.0114*(15^3.128))+T3176*(0.0114*(25^3.128))+U3176*(0.0114*(35^3.128))</f>
        <v>6.2243855127961885</v>
      </c>
    </row>
    <row r="3177" spans="1:37" ht="12.75" customHeight="1">
      <c r="A3177" s="12">
        <v>239</v>
      </c>
      <c r="B3177" s="12">
        <v>13</v>
      </c>
      <c r="C3177" s="12">
        <v>1</v>
      </c>
      <c r="D3177" s="5">
        <v>39518</v>
      </c>
      <c r="E3177" s="6" t="s">
        <v>37</v>
      </c>
      <c r="F3177" s="12" t="s">
        <v>126</v>
      </c>
      <c r="G3177" s="12" t="s">
        <v>126</v>
      </c>
      <c r="H3177" s="12" t="s">
        <v>39</v>
      </c>
      <c r="I3177" s="12" t="s">
        <v>57</v>
      </c>
      <c r="J3177" s="12" t="s">
        <v>110</v>
      </c>
      <c r="K3177" s="12">
        <v>21</v>
      </c>
      <c r="L3177" s="4" t="str">
        <f t="shared" si="196"/>
        <v>20-25</v>
      </c>
      <c r="M3177" s="12" t="s">
        <v>94</v>
      </c>
      <c r="N3177" s="12">
        <v>8</v>
      </c>
      <c r="O3177" s="12" t="s">
        <v>68</v>
      </c>
      <c r="P3177" s="6" t="s">
        <v>46</v>
      </c>
      <c r="T3177" s="7">
        <v>6</v>
      </c>
      <c r="AE3177" s="4">
        <f t="shared" si="197"/>
        <v>25</v>
      </c>
      <c r="AF3177" s="8">
        <f t="shared" si="198"/>
        <v>6</v>
      </c>
      <c r="AG3177" s="8">
        <v>945.89</v>
      </c>
      <c r="AH3177" s="4">
        <f t="shared" si="199"/>
        <v>0.15</v>
      </c>
      <c r="AI3177" s="4">
        <f t="shared" si="199"/>
        <v>23.64725</v>
      </c>
      <c r="AK3177" s="10">
        <f>Q3177*(0.0208*((2.5/1.21)^3))+R3177*(0.0208*((7.5/1.21)^3))+S3177*(0.0208*((15/1.21)^3))+T3177*(0.0079*(25^3.076))+U3177*(0.0079*(35^3.076))</f>
        <v>945.89255749355857</v>
      </c>
    </row>
    <row r="3178" spans="1:37" ht="12.75" customHeight="1">
      <c r="A3178" s="12">
        <v>239</v>
      </c>
      <c r="B3178" s="12">
        <v>13</v>
      </c>
      <c r="C3178" s="12">
        <v>1</v>
      </c>
      <c r="D3178" s="5">
        <v>39518</v>
      </c>
      <c r="E3178" s="6" t="s">
        <v>37</v>
      </c>
      <c r="F3178" s="12" t="s">
        <v>126</v>
      </c>
      <c r="G3178" s="12" t="s">
        <v>126</v>
      </c>
      <c r="H3178" s="12" t="s">
        <v>39</v>
      </c>
      <c r="I3178" s="12" t="s">
        <v>57</v>
      </c>
      <c r="J3178" s="12" t="s">
        <v>110</v>
      </c>
      <c r="K3178" s="12">
        <v>21</v>
      </c>
      <c r="L3178" s="4" t="str">
        <f t="shared" si="196"/>
        <v>20-25</v>
      </c>
      <c r="M3178" s="12" t="s">
        <v>94</v>
      </c>
      <c r="N3178" s="12">
        <v>9</v>
      </c>
      <c r="O3178" s="12" t="s">
        <v>154</v>
      </c>
      <c r="P3178" s="6" t="s">
        <v>63</v>
      </c>
      <c r="U3178" s="7">
        <v>1</v>
      </c>
      <c r="AE3178" s="4">
        <f t="shared" si="197"/>
        <v>35</v>
      </c>
      <c r="AF3178" s="8">
        <f t="shared" si="198"/>
        <v>1</v>
      </c>
      <c r="AG3178" s="8">
        <v>676.88</v>
      </c>
      <c r="AH3178" s="4">
        <f t="shared" si="199"/>
        <v>2.5000000000000001E-2</v>
      </c>
      <c r="AI3178" s="4">
        <f t="shared" si="199"/>
        <v>16.922000000000001</v>
      </c>
      <c r="AJ3178" s="9"/>
      <c r="AK3178" s="10">
        <f>U3178*(0.0159*(35^2.998))</f>
        <v>676.88224316580556</v>
      </c>
    </row>
    <row r="3179" spans="1:37" s="13" customFormat="1" ht="12.75" customHeight="1">
      <c r="A3179" s="12">
        <v>239</v>
      </c>
      <c r="B3179" s="12">
        <v>13</v>
      </c>
      <c r="C3179" s="12">
        <v>1</v>
      </c>
      <c r="D3179" s="5">
        <v>39518</v>
      </c>
      <c r="E3179" s="6" t="s">
        <v>37</v>
      </c>
      <c r="F3179" s="12" t="s">
        <v>126</v>
      </c>
      <c r="G3179" s="12" t="s">
        <v>126</v>
      </c>
      <c r="H3179" s="12" t="s">
        <v>39</v>
      </c>
      <c r="I3179" s="12" t="s">
        <v>57</v>
      </c>
      <c r="J3179" s="12" t="s">
        <v>110</v>
      </c>
      <c r="K3179" s="12">
        <v>21</v>
      </c>
      <c r="L3179" s="4" t="str">
        <f t="shared" si="196"/>
        <v>20-25</v>
      </c>
      <c r="M3179" s="12" t="s">
        <v>94</v>
      </c>
      <c r="N3179" s="12">
        <v>10</v>
      </c>
      <c r="O3179" s="12" t="s">
        <v>164</v>
      </c>
      <c r="P3179" s="12" t="s">
        <v>81</v>
      </c>
      <c r="Q3179" s="7"/>
      <c r="R3179" s="7">
        <v>1</v>
      </c>
      <c r="S3179" s="7"/>
      <c r="T3179" s="7"/>
      <c r="U3179" s="7"/>
      <c r="V3179" s="7"/>
      <c r="W3179" s="7"/>
      <c r="X3179" s="7"/>
      <c r="Y3179" s="7"/>
      <c r="Z3179" s="7"/>
      <c r="AA3179" s="7"/>
      <c r="AB3179" s="7"/>
      <c r="AC3179" s="7"/>
      <c r="AD3179" s="7"/>
      <c r="AE3179" s="4">
        <f t="shared" si="197"/>
        <v>7.5</v>
      </c>
      <c r="AF3179" s="8">
        <f t="shared" si="198"/>
        <v>1</v>
      </c>
      <c r="AG3179" s="8">
        <v>7.85</v>
      </c>
      <c r="AH3179" s="4">
        <f t="shared" si="199"/>
        <v>2.5000000000000001E-2</v>
      </c>
      <c r="AI3179" s="4">
        <f t="shared" si="199"/>
        <v>0.19624999999999998</v>
      </c>
      <c r="AJ3179" s="4"/>
      <c r="AK3179" s="10">
        <f>Q3179*(0.0202*(2.5^2.9595))+R3179*(0.0202*(7.5^2.9595))</f>
        <v>7.8540774295436098</v>
      </c>
    </row>
    <row r="3180" spans="1:37" ht="12.75" customHeight="1">
      <c r="A3180" s="12">
        <v>239</v>
      </c>
      <c r="B3180" s="12">
        <v>13</v>
      </c>
      <c r="C3180" s="12">
        <v>1</v>
      </c>
      <c r="D3180" s="5">
        <v>39518</v>
      </c>
      <c r="E3180" s="6" t="s">
        <v>37</v>
      </c>
      <c r="F3180" s="12" t="s">
        <v>126</v>
      </c>
      <c r="G3180" s="12" t="s">
        <v>126</v>
      </c>
      <c r="H3180" s="12" t="s">
        <v>39</v>
      </c>
      <c r="I3180" s="12" t="s">
        <v>57</v>
      </c>
      <c r="J3180" s="12" t="s">
        <v>110</v>
      </c>
      <c r="K3180" s="12">
        <v>21</v>
      </c>
      <c r="L3180" s="4" t="str">
        <f t="shared" si="196"/>
        <v>20-25</v>
      </c>
      <c r="M3180" s="12" t="s">
        <v>94</v>
      </c>
      <c r="N3180" s="12">
        <v>11</v>
      </c>
      <c r="O3180" s="12" t="s">
        <v>127</v>
      </c>
      <c r="P3180" s="12" t="s">
        <v>46</v>
      </c>
      <c r="T3180" s="7">
        <v>2</v>
      </c>
      <c r="AE3180" s="4">
        <f t="shared" si="197"/>
        <v>25</v>
      </c>
      <c r="AF3180" s="8">
        <f t="shared" si="198"/>
        <v>2</v>
      </c>
      <c r="AG3180" s="8">
        <v>626.51</v>
      </c>
      <c r="AH3180" s="4">
        <f t="shared" si="199"/>
        <v>0.05</v>
      </c>
      <c r="AI3180" s="4">
        <f t="shared" si="199"/>
        <v>15.662749999999999</v>
      </c>
      <c r="AK3180" s="10">
        <f>Q3180*(0.0201*(2.5^2.9992))+R3180*(0.0201*(7.5^2.9992))+S3180*(0.0201*(15^2.9992))+T3180*(0.0201*(25^2.9992))+U3180*(0.0201*(35^2.9992))</f>
        <v>626.50959570500174</v>
      </c>
    </row>
    <row r="3181" spans="1:37" ht="12.75" customHeight="1">
      <c r="A3181" s="12">
        <v>239</v>
      </c>
      <c r="B3181" s="12">
        <v>13</v>
      </c>
      <c r="C3181" s="12">
        <v>1</v>
      </c>
      <c r="D3181" s="5">
        <v>39518</v>
      </c>
      <c r="E3181" s="6" t="s">
        <v>37</v>
      </c>
      <c r="F3181" s="12" t="s">
        <v>126</v>
      </c>
      <c r="G3181" s="12" t="s">
        <v>126</v>
      </c>
      <c r="H3181" s="12" t="s">
        <v>39</v>
      </c>
      <c r="I3181" s="12" t="s">
        <v>57</v>
      </c>
      <c r="J3181" s="12" t="s">
        <v>110</v>
      </c>
      <c r="K3181" s="12">
        <v>21</v>
      </c>
      <c r="L3181" s="4" t="str">
        <f t="shared" si="196"/>
        <v>20-25</v>
      </c>
      <c r="M3181" s="12" t="s">
        <v>94</v>
      </c>
      <c r="N3181" s="12">
        <v>12</v>
      </c>
      <c r="O3181" s="4" t="s">
        <v>82</v>
      </c>
      <c r="P3181" s="6" t="s">
        <v>46</v>
      </c>
      <c r="T3181" s="7">
        <v>1</v>
      </c>
      <c r="AE3181" s="4">
        <f t="shared" si="197"/>
        <v>25</v>
      </c>
      <c r="AF3181" s="8">
        <f t="shared" si="198"/>
        <v>1</v>
      </c>
      <c r="AG3181" s="8">
        <v>251.27</v>
      </c>
      <c r="AH3181" s="4">
        <f t="shared" si="199"/>
        <v>2.5000000000000001E-2</v>
      </c>
      <c r="AI3181" s="4">
        <f t="shared" si="199"/>
        <v>6.2817500000000006</v>
      </c>
      <c r="AK3181" s="10">
        <f>Q3181*(0.0121*((2.5/1.09)^3.161))+R3181*(0.0121*((7.5/1.09)^3.161))+S3181*(0.0335*(15^2.772))+T3181*(0.0335*(25^2.772))+U3181*(0.0335*(35^2.772))</f>
        <v>251.26645415008608</v>
      </c>
    </row>
    <row r="3182" spans="1:37" ht="12.75" customHeight="1">
      <c r="A3182" s="12">
        <v>239</v>
      </c>
      <c r="B3182" s="12">
        <v>13</v>
      </c>
      <c r="C3182" s="12">
        <v>1</v>
      </c>
      <c r="D3182" s="5">
        <v>39518</v>
      </c>
      <c r="E3182" s="6" t="s">
        <v>37</v>
      </c>
      <c r="F3182" s="12" t="s">
        <v>126</v>
      </c>
      <c r="G3182" s="12" t="s">
        <v>126</v>
      </c>
      <c r="H3182" s="12" t="s">
        <v>39</v>
      </c>
      <c r="I3182" s="12" t="s">
        <v>57</v>
      </c>
      <c r="J3182" s="12" t="s">
        <v>110</v>
      </c>
      <c r="K3182" s="12">
        <v>21</v>
      </c>
      <c r="L3182" s="4" t="str">
        <f t="shared" si="196"/>
        <v>20-25</v>
      </c>
      <c r="M3182" s="12" t="s">
        <v>94</v>
      </c>
      <c r="N3182" s="12">
        <v>13</v>
      </c>
      <c r="O3182" s="12" t="s">
        <v>144</v>
      </c>
      <c r="P3182" s="6" t="s">
        <v>56</v>
      </c>
      <c r="V3182" s="7">
        <v>1</v>
      </c>
      <c r="AE3182" s="4">
        <f t="shared" si="197"/>
        <v>45</v>
      </c>
      <c r="AF3182" s="8">
        <f t="shared" si="198"/>
        <v>1</v>
      </c>
      <c r="AG3182" s="8">
        <v>2783.26</v>
      </c>
      <c r="AH3182" s="4">
        <f t="shared" si="199"/>
        <v>2.5000000000000001E-2</v>
      </c>
      <c r="AI3182" s="4">
        <f t="shared" si="199"/>
        <v>69.581500000000005</v>
      </c>
      <c r="AK3182" s="10">
        <f>T3182*(0.0345*(25^2.968))+U3182*(0.0345*(35^2.968))+V3182*(0.0345*(45^2.968))</f>
        <v>2783.2603706444784</v>
      </c>
    </row>
    <row r="3183" spans="1:37" ht="12.75" customHeight="1">
      <c r="A3183" s="12">
        <v>239</v>
      </c>
      <c r="B3183" s="12">
        <v>13</v>
      </c>
      <c r="C3183" s="12">
        <v>1</v>
      </c>
      <c r="D3183" s="5">
        <v>39518</v>
      </c>
      <c r="E3183" s="6" t="s">
        <v>37</v>
      </c>
      <c r="F3183" s="12" t="s">
        <v>126</v>
      </c>
      <c r="G3183" s="12" t="s">
        <v>126</v>
      </c>
      <c r="H3183" s="12" t="s">
        <v>39</v>
      </c>
      <c r="I3183" s="12" t="s">
        <v>57</v>
      </c>
      <c r="J3183" s="12" t="s">
        <v>110</v>
      </c>
      <c r="K3183" s="12">
        <v>21</v>
      </c>
      <c r="L3183" s="4" t="str">
        <f t="shared" si="196"/>
        <v>20-25</v>
      </c>
      <c r="M3183" s="12" t="s">
        <v>94</v>
      </c>
      <c r="N3183" s="12">
        <v>14</v>
      </c>
      <c r="O3183" s="12" t="s">
        <v>106</v>
      </c>
      <c r="P3183" s="6" t="s">
        <v>81</v>
      </c>
      <c r="T3183" s="7">
        <v>3</v>
      </c>
      <c r="AE3183" s="4">
        <f t="shared" si="197"/>
        <v>25</v>
      </c>
      <c r="AF3183" s="8">
        <f t="shared" si="198"/>
        <v>3</v>
      </c>
      <c r="AG3183" s="8">
        <v>1203.06</v>
      </c>
      <c r="AH3183" s="4">
        <f t="shared" si="199"/>
        <v>7.4999999999999997E-2</v>
      </c>
      <c r="AI3183" s="4">
        <f t="shared" si="199"/>
        <v>30.076499999999999</v>
      </c>
      <c r="AK3183" s="10">
        <f>R3183*(0.111*((7.5*0.813)^2.72))+S3183*(0.111*((15*0.813)^2.72))+T3183*(0.111*((25*0.813)^2.72))+U3183*(0.111*((35*0.813)^2.72))</f>
        <v>1203.0601488615741</v>
      </c>
    </row>
    <row r="3184" spans="1:37" ht="12.75" customHeight="1">
      <c r="A3184" s="12">
        <v>239</v>
      </c>
      <c r="B3184" s="12">
        <v>13</v>
      </c>
      <c r="C3184" s="12">
        <v>1</v>
      </c>
      <c r="D3184" s="5">
        <v>39518</v>
      </c>
      <c r="E3184" s="6" t="s">
        <v>37</v>
      </c>
      <c r="F3184" s="12" t="s">
        <v>126</v>
      </c>
      <c r="G3184" s="12" t="s">
        <v>126</v>
      </c>
      <c r="H3184" s="12" t="s">
        <v>39</v>
      </c>
      <c r="I3184" s="12" t="s">
        <v>57</v>
      </c>
      <c r="J3184" s="12" t="s">
        <v>110</v>
      </c>
      <c r="K3184" s="12">
        <v>21</v>
      </c>
      <c r="L3184" s="4" t="str">
        <f t="shared" si="196"/>
        <v>20-25</v>
      </c>
      <c r="M3184" s="12" t="s">
        <v>94</v>
      </c>
      <c r="N3184" s="12">
        <v>15</v>
      </c>
      <c r="O3184" s="4" t="s">
        <v>176</v>
      </c>
      <c r="P3184" s="6" t="s">
        <v>46</v>
      </c>
      <c r="T3184" s="15">
        <v>2</v>
      </c>
      <c r="AE3184" s="4">
        <f t="shared" si="197"/>
        <v>25</v>
      </c>
      <c r="AF3184" s="8">
        <f t="shared" si="198"/>
        <v>2</v>
      </c>
      <c r="AG3184" s="8">
        <v>510.71</v>
      </c>
      <c r="AH3184" s="4">
        <f t="shared" si="199"/>
        <v>0.05</v>
      </c>
      <c r="AI3184" s="4">
        <f t="shared" si="199"/>
        <v>12.767749999999999</v>
      </c>
      <c r="AK3184" s="10">
        <f>T3184*(0.0199*((25/1.06)^2.993))+U3184*(0.0199*((35/1.06)^2.993))</f>
        <v>510.71317698078309</v>
      </c>
    </row>
    <row r="3185" spans="1:41" ht="12.75" customHeight="1">
      <c r="A3185" s="12">
        <v>239</v>
      </c>
      <c r="B3185" s="12">
        <v>13</v>
      </c>
      <c r="C3185" s="12">
        <v>1</v>
      </c>
      <c r="D3185" s="5">
        <v>39518</v>
      </c>
      <c r="E3185" s="6" t="s">
        <v>37</v>
      </c>
      <c r="F3185" s="12" t="s">
        <v>126</v>
      </c>
      <c r="G3185" s="12" t="s">
        <v>126</v>
      </c>
      <c r="H3185" s="12" t="s">
        <v>39</v>
      </c>
      <c r="I3185" s="12" t="s">
        <v>57</v>
      </c>
      <c r="J3185" s="12" t="s">
        <v>110</v>
      </c>
      <c r="K3185" s="12">
        <v>21</v>
      </c>
      <c r="L3185" s="4" t="str">
        <f t="shared" si="196"/>
        <v>20-25</v>
      </c>
      <c r="M3185" s="12" t="s">
        <v>94</v>
      </c>
      <c r="N3185" s="12">
        <v>16</v>
      </c>
      <c r="O3185" s="12" t="s">
        <v>101</v>
      </c>
      <c r="P3185" s="12" t="s">
        <v>46</v>
      </c>
      <c r="U3185" s="7">
        <v>1</v>
      </c>
      <c r="AE3185" s="4">
        <f t="shared" si="197"/>
        <v>35</v>
      </c>
      <c r="AF3185" s="8">
        <f t="shared" si="198"/>
        <v>1</v>
      </c>
      <c r="AG3185" s="8">
        <v>817.23</v>
      </c>
      <c r="AH3185" s="4">
        <f t="shared" si="199"/>
        <v>2.5000000000000001E-2</v>
      </c>
      <c r="AI3185" s="4">
        <f t="shared" si="199"/>
        <v>20.43075</v>
      </c>
      <c r="AJ3185" s="9"/>
      <c r="AK3185" s="10">
        <f>Q3185*(0.0148*((2.5/1.11359)^3.167))+R3185*(0.0148*((7.5/1.11359)^3.167))+S3185*(0.0148*((15/1.11359)^3.167))+T3185*(0.0148*((25/1.11359)^3.167))+U3185*(0.0148*((35/1.11359)^3.167))</f>
        <v>817.23341553450098</v>
      </c>
    </row>
    <row r="3186" spans="1:41" ht="12.75" customHeight="1">
      <c r="A3186" s="12">
        <v>239</v>
      </c>
      <c r="B3186" s="12">
        <v>13</v>
      </c>
      <c r="C3186" s="12">
        <v>1</v>
      </c>
      <c r="D3186" s="5">
        <v>39518</v>
      </c>
      <c r="E3186" s="6" t="s">
        <v>37</v>
      </c>
      <c r="F3186" s="12" t="s">
        <v>126</v>
      </c>
      <c r="G3186" s="12" t="s">
        <v>126</v>
      </c>
      <c r="H3186" s="12" t="s">
        <v>39</v>
      </c>
      <c r="I3186" s="12" t="s">
        <v>57</v>
      </c>
      <c r="J3186" s="12" t="s">
        <v>110</v>
      </c>
      <c r="K3186" s="12">
        <v>21</v>
      </c>
      <c r="L3186" s="4" t="str">
        <f t="shared" si="196"/>
        <v>20-25</v>
      </c>
      <c r="M3186" s="12" t="s">
        <v>94</v>
      </c>
      <c r="N3186" s="12">
        <v>17</v>
      </c>
      <c r="O3186" s="12" t="s">
        <v>53</v>
      </c>
      <c r="P3186" s="12" t="s">
        <v>54</v>
      </c>
      <c r="T3186" s="15">
        <v>3</v>
      </c>
      <c r="AE3186" s="4">
        <f t="shared" si="197"/>
        <v>25</v>
      </c>
      <c r="AF3186" s="8">
        <f t="shared" si="198"/>
        <v>3</v>
      </c>
      <c r="AG3186" s="8">
        <v>768.71</v>
      </c>
      <c r="AH3186" s="4">
        <f t="shared" si="199"/>
        <v>7.4999999999999997E-2</v>
      </c>
      <c r="AI3186" s="4">
        <f t="shared" si="199"/>
        <v>19.217750000000002</v>
      </c>
      <c r="AK3186" s="10">
        <f>Q3186*(0.026*(2.5^2.87))+R3186*(0.026*(7.5^2.87))+S3186*(0.0236*((15/1.1)^2.975))+T3186*(0.0236*((25/1.1)^2.975))+U3186*(0.0236*((35/1.1)^2.975))</f>
        <v>768.70825544223442</v>
      </c>
    </row>
    <row r="3187" spans="1:41" ht="12.75" customHeight="1">
      <c r="A3187" s="12">
        <v>239</v>
      </c>
      <c r="B3187" s="12">
        <v>13</v>
      </c>
      <c r="C3187" s="12">
        <v>1</v>
      </c>
      <c r="D3187" s="5">
        <v>39518</v>
      </c>
      <c r="E3187" s="6" t="s">
        <v>37</v>
      </c>
      <c r="F3187" s="12" t="s">
        <v>126</v>
      </c>
      <c r="G3187" s="12" t="s">
        <v>126</v>
      </c>
      <c r="H3187" s="12" t="s">
        <v>39</v>
      </c>
      <c r="I3187" s="12" t="s">
        <v>57</v>
      </c>
      <c r="J3187" s="12" t="s">
        <v>110</v>
      </c>
      <c r="K3187" s="12">
        <v>21</v>
      </c>
      <c r="L3187" s="4" t="str">
        <f t="shared" si="196"/>
        <v>20-25</v>
      </c>
      <c r="M3187" s="12" t="s">
        <v>94</v>
      </c>
      <c r="N3187" s="12">
        <v>18</v>
      </c>
      <c r="O3187" s="12" t="s">
        <v>72</v>
      </c>
      <c r="P3187" s="6" t="s">
        <v>46</v>
      </c>
      <c r="R3187" s="7">
        <v>1</v>
      </c>
      <c r="AE3187" s="4">
        <f t="shared" si="197"/>
        <v>7.5</v>
      </c>
      <c r="AF3187" s="8">
        <f t="shared" si="198"/>
        <v>1</v>
      </c>
      <c r="AG3187" s="8">
        <v>5.81</v>
      </c>
      <c r="AH3187" s="4">
        <f t="shared" si="199"/>
        <v>2.5000000000000001E-2</v>
      </c>
      <c r="AI3187" s="4">
        <f t="shared" si="199"/>
        <v>0.14524999999999999</v>
      </c>
      <c r="AK3187" s="10">
        <f>Q3187*(0.0128*(2.5^3.036))+R3187*(0.0128*(7.5^3.036))+S3187*(0.0128*(15^3.036))</f>
        <v>5.8062531280003862</v>
      </c>
    </row>
    <row r="3188" spans="1:41" ht="12.75" customHeight="1">
      <c r="A3188" s="12">
        <v>239</v>
      </c>
      <c r="B3188" s="12">
        <v>13</v>
      </c>
      <c r="C3188" s="12">
        <v>1</v>
      </c>
      <c r="D3188" s="5">
        <v>39518</v>
      </c>
      <c r="E3188" s="6" t="s">
        <v>37</v>
      </c>
      <c r="F3188" s="12" t="s">
        <v>126</v>
      </c>
      <c r="G3188" s="12" t="s">
        <v>126</v>
      </c>
      <c r="H3188" s="12" t="s">
        <v>39</v>
      </c>
      <c r="I3188" s="12" t="s">
        <v>57</v>
      </c>
      <c r="J3188" s="12" t="s">
        <v>110</v>
      </c>
      <c r="K3188" s="12">
        <v>21</v>
      </c>
      <c r="L3188" s="4" t="str">
        <f t="shared" si="196"/>
        <v>20-25</v>
      </c>
      <c r="M3188" s="12" t="s">
        <v>94</v>
      </c>
      <c r="N3188" s="12">
        <v>19</v>
      </c>
      <c r="O3188" s="12" t="s">
        <v>66</v>
      </c>
      <c r="P3188" s="12" t="s">
        <v>46</v>
      </c>
      <c r="Q3188" s="7">
        <v>1</v>
      </c>
      <c r="AE3188" s="4">
        <f t="shared" si="197"/>
        <v>2.5</v>
      </c>
      <c r="AF3188" s="8">
        <f t="shared" si="198"/>
        <v>1</v>
      </c>
      <c r="AG3188" s="8">
        <v>0.28000000000000003</v>
      </c>
      <c r="AH3188" s="4">
        <f t="shared" si="199"/>
        <v>2.5000000000000001E-2</v>
      </c>
      <c r="AI3188" s="4">
        <f t="shared" si="199"/>
        <v>7.000000000000001E-3</v>
      </c>
      <c r="AK3188" s="10">
        <f>Q3188*(0.0213*(2.5^2.8235))+R3188*(0.0213*(7.5^2.8235))</f>
        <v>0.28311522044385118</v>
      </c>
    </row>
    <row r="3189" spans="1:41" ht="12.75" customHeight="1">
      <c r="A3189" s="12">
        <v>239</v>
      </c>
      <c r="B3189" s="12">
        <v>13</v>
      </c>
      <c r="C3189" s="12">
        <v>1</v>
      </c>
      <c r="D3189" s="5">
        <v>39518</v>
      </c>
      <c r="E3189" s="6" t="s">
        <v>37</v>
      </c>
      <c r="F3189" s="12" t="s">
        <v>126</v>
      </c>
      <c r="G3189" s="12" t="s">
        <v>126</v>
      </c>
      <c r="H3189" s="12" t="s">
        <v>39</v>
      </c>
      <c r="I3189" s="12" t="s">
        <v>57</v>
      </c>
      <c r="J3189" s="12" t="s">
        <v>110</v>
      </c>
      <c r="K3189" s="12">
        <v>21</v>
      </c>
      <c r="L3189" s="4" t="str">
        <f t="shared" si="196"/>
        <v>20-25</v>
      </c>
      <c r="M3189" s="12" t="s">
        <v>94</v>
      </c>
      <c r="N3189" s="12">
        <v>20</v>
      </c>
      <c r="O3189" s="12" t="s">
        <v>55</v>
      </c>
      <c r="P3189" s="6" t="s">
        <v>56</v>
      </c>
      <c r="Q3189" s="7">
        <v>2</v>
      </c>
      <c r="AE3189" s="4">
        <f t="shared" si="197"/>
        <v>2.5</v>
      </c>
      <c r="AF3189" s="8">
        <f t="shared" si="198"/>
        <v>2</v>
      </c>
      <c r="AG3189" s="8">
        <v>0.35</v>
      </c>
      <c r="AH3189" s="4">
        <f t="shared" si="199"/>
        <v>0.05</v>
      </c>
      <c r="AI3189" s="4">
        <f t="shared" si="199"/>
        <v>8.7499999999999991E-3</v>
      </c>
      <c r="AK3189" s="10">
        <f>Q3189*(0.0109*(2.5^3.0249))+R3189*(0.0109*(7.5^3.0249))</f>
        <v>0.34848591197730788</v>
      </c>
    </row>
    <row r="3190" spans="1:41" ht="12.75" customHeight="1">
      <c r="A3190" s="12">
        <v>239</v>
      </c>
      <c r="B3190" s="12">
        <v>13</v>
      </c>
      <c r="C3190" s="12">
        <v>1</v>
      </c>
      <c r="D3190" s="5">
        <v>39518</v>
      </c>
      <c r="E3190" s="6" t="s">
        <v>37</v>
      </c>
      <c r="F3190" s="12" t="s">
        <v>126</v>
      </c>
      <c r="G3190" s="12" t="s">
        <v>126</v>
      </c>
      <c r="H3190" s="12" t="s">
        <v>39</v>
      </c>
      <c r="I3190" s="12" t="s">
        <v>57</v>
      </c>
      <c r="J3190" s="12" t="s">
        <v>110</v>
      </c>
      <c r="K3190" s="12">
        <v>21</v>
      </c>
      <c r="L3190" s="4" t="str">
        <f t="shared" si="196"/>
        <v>20-25</v>
      </c>
      <c r="M3190" s="12" t="s">
        <v>94</v>
      </c>
      <c r="N3190" s="12">
        <v>21</v>
      </c>
      <c r="O3190" s="12" t="s">
        <v>71</v>
      </c>
      <c r="P3190" s="6" t="s">
        <v>46</v>
      </c>
      <c r="Q3190" s="7">
        <v>1</v>
      </c>
      <c r="AE3190" s="4">
        <f t="shared" si="197"/>
        <v>2.5</v>
      </c>
      <c r="AF3190" s="8">
        <f t="shared" si="198"/>
        <v>1</v>
      </c>
      <c r="AG3190" s="8">
        <v>0.14000000000000001</v>
      </c>
      <c r="AH3190" s="4">
        <f t="shared" si="199"/>
        <v>2.5000000000000001E-2</v>
      </c>
      <c r="AI3190" s="4">
        <f t="shared" si="199"/>
        <v>3.5000000000000005E-3</v>
      </c>
      <c r="AK3190" s="10">
        <f>Q3190*(0.0089*(2.5^3))+R3190*(0.0089*(7.5^3))</f>
        <v>0.13906250000000001</v>
      </c>
    </row>
    <row r="3191" spans="1:41" ht="12.75" customHeight="1">
      <c r="A3191" s="12">
        <v>240</v>
      </c>
      <c r="B3191" s="12">
        <v>13</v>
      </c>
      <c r="C3191" s="12">
        <v>2</v>
      </c>
      <c r="D3191" s="5">
        <v>39518</v>
      </c>
      <c r="E3191" s="6" t="s">
        <v>73</v>
      </c>
      <c r="F3191" s="4" t="s">
        <v>131</v>
      </c>
      <c r="G3191" s="11" t="s">
        <v>177</v>
      </c>
      <c r="H3191" s="12" t="s">
        <v>133</v>
      </c>
      <c r="I3191" s="12" t="s">
        <v>40</v>
      </c>
      <c r="J3191" s="12" t="s">
        <v>110</v>
      </c>
      <c r="K3191" s="12">
        <v>11</v>
      </c>
      <c r="L3191" s="4" t="str">
        <f t="shared" si="196"/>
        <v>10-15</v>
      </c>
      <c r="M3191" s="12" t="s">
        <v>76</v>
      </c>
      <c r="N3191" s="12">
        <v>1</v>
      </c>
      <c r="O3191" s="12" t="s">
        <v>79</v>
      </c>
      <c r="P3191" s="12" t="s">
        <v>54</v>
      </c>
      <c r="S3191" s="7">
        <v>3</v>
      </c>
      <c r="T3191" s="7">
        <v>7</v>
      </c>
      <c r="AE3191" s="4">
        <f t="shared" si="197"/>
        <v>22</v>
      </c>
      <c r="AF3191" s="8">
        <f t="shared" si="198"/>
        <v>10</v>
      </c>
      <c r="AG3191" s="8">
        <v>2431.0100000000002</v>
      </c>
      <c r="AH3191" s="4">
        <f t="shared" si="199"/>
        <v>0.25</v>
      </c>
      <c r="AI3191" s="4">
        <f t="shared" si="199"/>
        <v>60.775250000000007</v>
      </c>
      <c r="AK3191" s="10">
        <f>Q3191*(0.024*(2.5^2.93))+R3191*(0.024*(7.5^2.93))+S3191*(0.0225*((15/1.03416)^3))+T3191*(0.0225*((25/1.03416)^3))+U3191*(0.0225*((35/1.03416)^3))</f>
        <v>2431.0126346330344</v>
      </c>
    </row>
    <row r="3192" spans="1:41" ht="12.75" customHeight="1">
      <c r="A3192" s="12">
        <v>240</v>
      </c>
      <c r="B3192" s="12">
        <v>13</v>
      </c>
      <c r="C3192" s="12">
        <v>2</v>
      </c>
      <c r="D3192" s="5">
        <v>39518</v>
      </c>
      <c r="E3192" s="6" t="s">
        <v>73</v>
      </c>
      <c r="F3192" s="4" t="s">
        <v>131</v>
      </c>
      <c r="G3192" s="11" t="s">
        <v>177</v>
      </c>
      <c r="H3192" s="12" t="s">
        <v>133</v>
      </c>
      <c r="I3192" s="12" t="s">
        <v>40</v>
      </c>
      <c r="J3192" s="12" t="s">
        <v>110</v>
      </c>
      <c r="K3192" s="12">
        <v>11</v>
      </c>
      <c r="L3192" s="4" t="str">
        <f t="shared" si="196"/>
        <v>10-15</v>
      </c>
      <c r="M3192" s="12" t="s">
        <v>76</v>
      </c>
      <c r="N3192" s="12">
        <v>2</v>
      </c>
      <c r="O3192" s="12" t="s">
        <v>53</v>
      </c>
      <c r="P3192" s="12" t="s">
        <v>54</v>
      </c>
      <c r="T3192" s="7">
        <v>2</v>
      </c>
      <c r="AE3192" s="4">
        <f t="shared" si="197"/>
        <v>25</v>
      </c>
      <c r="AF3192" s="8">
        <f t="shared" si="198"/>
        <v>2</v>
      </c>
      <c r="AG3192" s="8">
        <v>512.47</v>
      </c>
      <c r="AH3192" s="4">
        <f t="shared" si="199"/>
        <v>0.05</v>
      </c>
      <c r="AI3192" s="4">
        <f t="shared" si="199"/>
        <v>12.81175</v>
      </c>
      <c r="AK3192" s="10">
        <f>Q3192*(0.026*(2.5^2.87))+R3192*(0.026*(7.5^2.87))+S3192*(0.0236*((15/1.1)^2.975))+T3192*(0.0236*((25/1.1)^2.975))+U3192*(0.0236*((35/1.1)^2.975))</f>
        <v>512.47217029482294</v>
      </c>
    </row>
    <row r="3193" spans="1:41" ht="12.75" customHeight="1">
      <c r="A3193" s="12">
        <v>240</v>
      </c>
      <c r="B3193" s="12">
        <v>13</v>
      </c>
      <c r="C3193" s="12">
        <v>2</v>
      </c>
      <c r="D3193" s="5">
        <v>39518</v>
      </c>
      <c r="E3193" s="6" t="s">
        <v>73</v>
      </c>
      <c r="F3193" s="4" t="s">
        <v>131</v>
      </c>
      <c r="G3193" s="11" t="s">
        <v>177</v>
      </c>
      <c r="H3193" s="12" t="s">
        <v>133</v>
      </c>
      <c r="I3193" s="12" t="s">
        <v>40</v>
      </c>
      <c r="J3193" s="12" t="s">
        <v>110</v>
      </c>
      <c r="K3193" s="12">
        <v>11</v>
      </c>
      <c r="L3193" s="4" t="str">
        <f t="shared" si="196"/>
        <v>10-15</v>
      </c>
      <c r="M3193" s="12" t="s">
        <v>76</v>
      </c>
      <c r="N3193" s="12">
        <v>3</v>
      </c>
      <c r="O3193" s="4" t="s">
        <v>69</v>
      </c>
      <c r="P3193" s="12" t="s">
        <v>48</v>
      </c>
      <c r="S3193" s="7">
        <v>2</v>
      </c>
      <c r="AE3193" s="4">
        <f t="shared" si="197"/>
        <v>15</v>
      </c>
      <c r="AF3193" s="8">
        <f t="shared" si="198"/>
        <v>2</v>
      </c>
      <c r="AG3193" s="8">
        <v>218.93</v>
      </c>
      <c r="AH3193" s="4">
        <f t="shared" si="199"/>
        <v>0.05</v>
      </c>
      <c r="AI3193" s="4">
        <f t="shared" si="199"/>
        <v>5.4732500000000002</v>
      </c>
      <c r="AK3193" s="10">
        <f>Q3193*(0.029*(2.5^2.98))+R3193*(0.029*(7.5^2.98))+S3193*(0.0222*(15^3.14))</f>
        <v>218.93214068561713</v>
      </c>
    </row>
    <row r="3194" spans="1:41" ht="12.75" customHeight="1">
      <c r="A3194" s="12">
        <v>240</v>
      </c>
      <c r="B3194" s="12">
        <v>13</v>
      </c>
      <c r="C3194" s="12">
        <v>2</v>
      </c>
      <c r="D3194" s="5">
        <v>39518</v>
      </c>
      <c r="E3194" s="6" t="s">
        <v>73</v>
      </c>
      <c r="F3194" s="4" t="s">
        <v>131</v>
      </c>
      <c r="G3194" s="11" t="s">
        <v>177</v>
      </c>
      <c r="H3194" s="12" t="s">
        <v>133</v>
      </c>
      <c r="I3194" s="12" t="s">
        <v>40</v>
      </c>
      <c r="J3194" s="12" t="s">
        <v>110</v>
      </c>
      <c r="K3194" s="12">
        <v>11</v>
      </c>
      <c r="L3194" s="4" t="str">
        <f t="shared" si="196"/>
        <v>10-15</v>
      </c>
      <c r="M3194" s="12" t="s">
        <v>76</v>
      </c>
      <c r="N3194" s="12">
        <v>4</v>
      </c>
      <c r="O3194" s="12" t="s">
        <v>107</v>
      </c>
      <c r="P3194" s="6" t="s">
        <v>54</v>
      </c>
      <c r="T3194" s="7">
        <v>2</v>
      </c>
      <c r="U3194" s="7">
        <v>1</v>
      </c>
      <c r="AE3194" s="4">
        <f t="shared" si="197"/>
        <v>28.3</v>
      </c>
      <c r="AF3194" s="8">
        <f t="shared" si="198"/>
        <v>3</v>
      </c>
      <c r="AG3194" s="8">
        <v>1308.7</v>
      </c>
      <c r="AH3194" s="4">
        <f t="shared" si="199"/>
        <v>7.4999999999999997E-2</v>
      </c>
      <c r="AI3194" s="4">
        <f t="shared" si="199"/>
        <v>32.717500000000001</v>
      </c>
      <c r="AK3194" s="10">
        <f>R3194*(0.0144*(7.5^3.1))+S3194*(0.0162*(15^3.0252))+T3194*(0.0162*(25^3.0252))+U3194*(0.0162*(35^3.0252))+V3194*(0.0162*(45^3.0252))</f>
        <v>1308.7044662146004</v>
      </c>
    </row>
    <row r="3195" spans="1:41" ht="12.75" customHeight="1">
      <c r="A3195" s="12">
        <v>240</v>
      </c>
      <c r="B3195" s="12">
        <v>13</v>
      </c>
      <c r="C3195" s="12">
        <v>2</v>
      </c>
      <c r="D3195" s="5">
        <v>39518</v>
      </c>
      <c r="E3195" s="6" t="s">
        <v>73</v>
      </c>
      <c r="F3195" s="4" t="s">
        <v>131</v>
      </c>
      <c r="G3195" s="11" t="s">
        <v>177</v>
      </c>
      <c r="H3195" s="12" t="s">
        <v>133</v>
      </c>
      <c r="I3195" s="12" t="s">
        <v>40</v>
      </c>
      <c r="J3195" s="12" t="s">
        <v>110</v>
      </c>
      <c r="K3195" s="12">
        <v>11</v>
      </c>
      <c r="L3195" s="4" t="str">
        <f t="shared" si="196"/>
        <v>10-15</v>
      </c>
      <c r="M3195" s="12" t="s">
        <v>76</v>
      </c>
      <c r="N3195" s="12">
        <v>5</v>
      </c>
      <c r="O3195" s="12" t="s">
        <v>98</v>
      </c>
      <c r="P3195" s="6" t="s">
        <v>81</v>
      </c>
      <c r="T3195" s="15">
        <v>1</v>
      </c>
      <c r="U3195" s="7">
        <v>1</v>
      </c>
      <c r="AE3195" s="4">
        <f t="shared" si="197"/>
        <v>30</v>
      </c>
      <c r="AF3195" s="8">
        <f t="shared" si="198"/>
        <v>2</v>
      </c>
      <c r="AG3195" s="8">
        <v>615.25</v>
      </c>
      <c r="AH3195" s="4">
        <f t="shared" si="199"/>
        <v>0.05</v>
      </c>
      <c r="AI3195" s="4">
        <f t="shared" si="199"/>
        <v>15.38125</v>
      </c>
      <c r="AK3195" s="10">
        <f>R3195*(0.0135*((7.5/1.14)^3.043))+S3195*(0.0135*((15/1.14)^3.043))+T3195*(0.0135*((25/1.14)^3.043))+U3195*(0.0135*((35/1.14)^3.043))+V3195*(0.0135*((45/1.14)^3.043))</f>
        <v>615.2529281702549</v>
      </c>
    </row>
    <row r="3196" spans="1:41" ht="12.75" customHeight="1">
      <c r="A3196" s="12">
        <v>240</v>
      </c>
      <c r="B3196" s="12">
        <v>13</v>
      </c>
      <c r="C3196" s="12">
        <v>2</v>
      </c>
      <c r="D3196" s="5">
        <v>39518</v>
      </c>
      <c r="E3196" s="6" t="s">
        <v>73</v>
      </c>
      <c r="F3196" s="4" t="s">
        <v>131</v>
      </c>
      <c r="G3196" s="11" t="s">
        <v>177</v>
      </c>
      <c r="H3196" s="12" t="s">
        <v>133</v>
      </c>
      <c r="I3196" s="12" t="s">
        <v>40</v>
      </c>
      <c r="J3196" s="12" t="s">
        <v>110</v>
      </c>
      <c r="K3196" s="12">
        <v>11</v>
      </c>
      <c r="L3196" s="4" t="str">
        <f t="shared" si="196"/>
        <v>10-15</v>
      </c>
      <c r="M3196" s="12" t="s">
        <v>76</v>
      </c>
      <c r="N3196" s="12">
        <v>6</v>
      </c>
      <c r="O3196" s="12" t="s">
        <v>77</v>
      </c>
      <c r="P3196" s="6" t="s">
        <v>48</v>
      </c>
      <c r="T3196" s="15">
        <v>1</v>
      </c>
      <c r="AE3196" s="4">
        <f t="shared" si="197"/>
        <v>25</v>
      </c>
      <c r="AF3196" s="8">
        <f t="shared" si="198"/>
        <v>1</v>
      </c>
      <c r="AG3196" s="8">
        <v>423.41</v>
      </c>
      <c r="AH3196" s="4">
        <f t="shared" si="199"/>
        <v>2.5000000000000001E-2</v>
      </c>
      <c r="AI3196" s="4">
        <f t="shared" si="199"/>
        <v>10.58525</v>
      </c>
      <c r="AK3196" s="10">
        <f>R3196*(0.0428*(7.5^2.858))+S3196*(0.0428*(15^2.858))+T3196*(0.0428*(25^2.858))+U3196*(0.0428*(35^2.858))</f>
        <v>423.40532317837847</v>
      </c>
    </row>
    <row r="3197" spans="1:41" ht="12.75" customHeight="1">
      <c r="A3197" s="12">
        <v>240</v>
      </c>
      <c r="B3197" s="12">
        <v>13</v>
      </c>
      <c r="C3197" s="12">
        <v>2</v>
      </c>
      <c r="D3197" s="5">
        <v>39518</v>
      </c>
      <c r="E3197" s="6" t="s">
        <v>73</v>
      </c>
      <c r="F3197" s="4" t="s">
        <v>131</v>
      </c>
      <c r="G3197" s="11" t="s">
        <v>177</v>
      </c>
      <c r="H3197" s="12" t="s">
        <v>133</v>
      </c>
      <c r="I3197" s="12" t="s">
        <v>40</v>
      </c>
      <c r="J3197" s="12" t="s">
        <v>110</v>
      </c>
      <c r="K3197" s="12">
        <v>11</v>
      </c>
      <c r="L3197" s="4" t="str">
        <f t="shared" si="196"/>
        <v>10-15</v>
      </c>
      <c r="M3197" s="12" t="s">
        <v>76</v>
      </c>
      <c r="N3197" s="12">
        <v>7</v>
      </c>
      <c r="O3197" s="12" t="s">
        <v>51</v>
      </c>
      <c r="P3197" s="6" t="s">
        <v>48</v>
      </c>
      <c r="T3197" s="15">
        <v>1</v>
      </c>
      <c r="AE3197" s="4">
        <f t="shared" si="197"/>
        <v>25</v>
      </c>
      <c r="AF3197" s="8">
        <f t="shared" si="198"/>
        <v>1</v>
      </c>
      <c r="AG3197" s="8">
        <v>381.64</v>
      </c>
      <c r="AH3197" s="4">
        <f t="shared" si="199"/>
        <v>2.5000000000000001E-2</v>
      </c>
      <c r="AI3197" s="4">
        <f t="shared" si="199"/>
        <v>9.5410000000000004</v>
      </c>
      <c r="AK3197" s="10">
        <f>Q3197*(0.0337*(2.5^2.9))+R3197*(0.0337*(7.5^2.9))+S3197*(0.0337*(15^2.9))+T3197*(0.0337*(25^2.9))+U3197*(0.0337*(35^2.9))</f>
        <v>381.64179165528623</v>
      </c>
    </row>
    <row r="3198" spans="1:41" ht="12.75" customHeight="1">
      <c r="A3198" s="12">
        <v>240</v>
      </c>
      <c r="B3198" s="12">
        <v>13</v>
      </c>
      <c r="C3198" s="12">
        <v>2</v>
      </c>
      <c r="D3198" s="5">
        <v>39518</v>
      </c>
      <c r="E3198" s="6" t="s">
        <v>73</v>
      </c>
      <c r="F3198" s="4" t="s">
        <v>131</v>
      </c>
      <c r="G3198" s="11" t="s">
        <v>177</v>
      </c>
      <c r="H3198" s="12" t="s">
        <v>133</v>
      </c>
      <c r="I3198" s="12" t="s">
        <v>40</v>
      </c>
      <c r="J3198" s="12" t="s">
        <v>110</v>
      </c>
      <c r="K3198" s="12">
        <v>11</v>
      </c>
      <c r="L3198" s="4" t="str">
        <f t="shared" si="196"/>
        <v>10-15</v>
      </c>
      <c r="M3198" s="12" t="s">
        <v>76</v>
      </c>
      <c r="N3198" s="12">
        <v>8</v>
      </c>
      <c r="O3198" s="12" t="s">
        <v>80</v>
      </c>
      <c r="P3198" s="12" t="s">
        <v>81</v>
      </c>
      <c r="S3198" s="7">
        <v>1</v>
      </c>
      <c r="AE3198" s="4">
        <f t="shared" si="197"/>
        <v>15</v>
      </c>
      <c r="AF3198" s="8">
        <f t="shared" si="198"/>
        <v>1</v>
      </c>
      <c r="AG3198" s="8">
        <v>61.09</v>
      </c>
      <c r="AH3198" s="4">
        <f t="shared" si="199"/>
        <v>2.5000000000000001E-2</v>
      </c>
      <c r="AI3198" s="4">
        <f t="shared" si="199"/>
        <v>1.52725</v>
      </c>
      <c r="AK3198" s="10">
        <f>Q3198*(0.0202*(2.5^2.9595))+R3198*(0.0202*(7.5^2.9595))+S3198*(0.0202*(15^2.9595))+T3198*(0.0202*(25^2.9595))</f>
        <v>61.093281166361997</v>
      </c>
    </row>
    <row r="3199" spans="1:41" s="9" customFormat="1" ht="12.75" customHeight="1">
      <c r="A3199" s="12">
        <v>240</v>
      </c>
      <c r="B3199" s="12">
        <v>13</v>
      </c>
      <c r="C3199" s="12">
        <v>2</v>
      </c>
      <c r="D3199" s="5">
        <v>39518</v>
      </c>
      <c r="E3199" s="6" t="s">
        <v>73</v>
      </c>
      <c r="F3199" s="4" t="s">
        <v>131</v>
      </c>
      <c r="G3199" s="11" t="s">
        <v>177</v>
      </c>
      <c r="H3199" s="12" t="s">
        <v>133</v>
      </c>
      <c r="I3199" s="12" t="s">
        <v>40</v>
      </c>
      <c r="J3199" s="12" t="s">
        <v>110</v>
      </c>
      <c r="K3199" s="12">
        <v>11</v>
      </c>
      <c r="L3199" s="4" t="str">
        <f t="shared" si="196"/>
        <v>10-15</v>
      </c>
      <c r="M3199" s="12" t="s">
        <v>76</v>
      </c>
      <c r="N3199" s="12">
        <v>9</v>
      </c>
      <c r="O3199" s="12" t="s">
        <v>121</v>
      </c>
      <c r="P3199" s="6" t="s">
        <v>56</v>
      </c>
      <c r="Q3199" s="7"/>
      <c r="R3199" s="7"/>
      <c r="S3199" s="7"/>
      <c r="T3199" s="7"/>
      <c r="U3199" s="7">
        <v>1</v>
      </c>
      <c r="V3199" s="7"/>
      <c r="W3199" s="7"/>
      <c r="X3199" s="7"/>
      <c r="Y3199" s="7"/>
      <c r="Z3199" s="7"/>
      <c r="AA3199" s="7"/>
      <c r="AB3199" s="7"/>
      <c r="AC3199" s="7"/>
      <c r="AD3199" s="7"/>
      <c r="AE3199" s="4">
        <f t="shared" si="197"/>
        <v>35</v>
      </c>
      <c r="AF3199" s="8">
        <f t="shared" si="198"/>
        <v>1</v>
      </c>
      <c r="AG3199" s="8">
        <v>1362.24</v>
      </c>
      <c r="AH3199" s="4">
        <f t="shared" si="199"/>
        <v>2.5000000000000001E-2</v>
      </c>
      <c r="AI3199" s="4">
        <f t="shared" si="199"/>
        <v>34.055999999999997</v>
      </c>
      <c r="AJ3199" s="4"/>
      <c r="AK3199" s="10">
        <f>S3199*(0.0203*(15^3.126))+T3199*(0.0203*(25^3.126))+U3199*(0.0203*(35^3.126))</f>
        <v>1362.2372273563635</v>
      </c>
      <c r="AL3199" s="4"/>
      <c r="AM3199" s="4"/>
      <c r="AN3199" s="4"/>
      <c r="AO3199" s="4"/>
    </row>
    <row r="3200" spans="1:41" s="9" customFormat="1" ht="12.75" customHeight="1">
      <c r="A3200" s="12">
        <v>240</v>
      </c>
      <c r="B3200" s="12">
        <v>13</v>
      </c>
      <c r="C3200" s="12">
        <v>2</v>
      </c>
      <c r="D3200" s="5">
        <v>39518</v>
      </c>
      <c r="E3200" s="6" t="s">
        <v>73</v>
      </c>
      <c r="F3200" s="4" t="s">
        <v>131</v>
      </c>
      <c r="G3200" s="11" t="s">
        <v>177</v>
      </c>
      <c r="H3200" s="12" t="s">
        <v>133</v>
      </c>
      <c r="I3200" s="12" t="s">
        <v>40</v>
      </c>
      <c r="J3200" s="12" t="s">
        <v>110</v>
      </c>
      <c r="K3200" s="12">
        <v>11</v>
      </c>
      <c r="L3200" s="4" t="str">
        <f t="shared" si="196"/>
        <v>10-15</v>
      </c>
      <c r="M3200" s="12" t="s">
        <v>76</v>
      </c>
      <c r="N3200" s="12">
        <v>10</v>
      </c>
      <c r="O3200" s="12" t="s">
        <v>83</v>
      </c>
      <c r="P3200" s="6" t="s">
        <v>84</v>
      </c>
      <c r="Q3200" s="7"/>
      <c r="R3200" s="7">
        <v>2</v>
      </c>
      <c r="S3200" s="7"/>
      <c r="T3200" s="7"/>
      <c r="U3200" s="7"/>
      <c r="V3200" s="7"/>
      <c r="W3200" s="7"/>
      <c r="X3200" s="7"/>
      <c r="Y3200" s="7"/>
      <c r="Z3200" s="7"/>
      <c r="AA3200" s="7"/>
      <c r="AB3200" s="7"/>
      <c r="AC3200" s="7"/>
      <c r="AD3200" s="7"/>
      <c r="AE3200" s="4">
        <f t="shared" si="197"/>
        <v>7.5</v>
      </c>
      <c r="AF3200" s="8">
        <f t="shared" si="198"/>
        <v>2</v>
      </c>
      <c r="AG3200" s="8">
        <v>24.61</v>
      </c>
      <c r="AH3200" s="4">
        <f t="shared" si="199"/>
        <v>0.05</v>
      </c>
      <c r="AI3200" s="4">
        <f t="shared" si="199"/>
        <v>0.61524999999999996</v>
      </c>
      <c r="AJ3200" s="4"/>
      <c r="AK3200" s="10">
        <f>Q3200*(0.0349*(2.5^2.9109))+R3200*(0.0349*(7.5^2.9109))+S3200*(0.0349*(15^2.9109))</f>
        <v>24.60771307139456</v>
      </c>
    </row>
    <row r="3201" spans="1:37" ht="12.75" customHeight="1">
      <c r="A3201" s="12">
        <v>240</v>
      </c>
      <c r="B3201" s="12">
        <v>13</v>
      </c>
      <c r="C3201" s="12">
        <v>2</v>
      </c>
      <c r="D3201" s="5">
        <v>39518</v>
      </c>
      <c r="E3201" s="6" t="s">
        <v>73</v>
      </c>
      <c r="F3201" s="4" t="s">
        <v>131</v>
      </c>
      <c r="G3201" s="11" t="s">
        <v>177</v>
      </c>
      <c r="H3201" s="12" t="s">
        <v>133</v>
      </c>
      <c r="I3201" s="12" t="s">
        <v>40</v>
      </c>
      <c r="J3201" s="12" t="s">
        <v>110</v>
      </c>
      <c r="K3201" s="12">
        <v>11</v>
      </c>
      <c r="L3201" s="4" t="str">
        <f t="shared" si="196"/>
        <v>10-15</v>
      </c>
      <c r="M3201" s="12" t="s">
        <v>76</v>
      </c>
      <c r="N3201" s="12">
        <v>11</v>
      </c>
      <c r="O3201" s="12" t="s">
        <v>120</v>
      </c>
      <c r="P3201" s="6" t="s">
        <v>54</v>
      </c>
      <c r="U3201" s="7">
        <v>1</v>
      </c>
      <c r="AE3201" s="4">
        <f t="shared" si="197"/>
        <v>35</v>
      </c>
      <c r="AF3201" s="8">
        <f t="shared" si="198"/>
        <v>1</v>
      </c>
      <c r="AG3201" s="8">
        <v>759.68</v>
      </c>
      <c r="AH3201" s="4">
        <f t="shared" si="199"/>
        <v>2.5000000000000001E-2</v>
      </c>
      <c r="AI3201" s="4">
        <f t="shared" si="199"/>
        <v>18.991999999999997</v>
      </c>
      <c r="AJ3201" s="4" t="s">
        <v>140</v>
      </c>
      <c r="AK3201" s="10">
        <f>R3201*(0.0162*(7.5^3.0252))+S3201*(0.0162*(15^3.0252))+T3201*(0.0162*(25^3.0252))+U3201*(0.0162*(35^3.0252))+V3201*(0.0162*(45^3.0252))</f>
        <v>759.67819720000477</v>
      </c>
    </row>
    <row r="3202" spans="1:37" ht="12.75" customHeight="1">
      <c r="A3202" s="12">
        <v>240</v>
      </c>
      <c r="B3202" s="12">
        <v>13</v>
      </c>
      <c r="C3202" s="12">
        <v>2</v>
      </c>
      <c r="D3202" s="5">
        <v>39518</v>
      </c>
      <c r="E3202" s="6" t="s">
        <v>73</v>
      </c>
      <c r="F3202" s="4" t="s">
        <v>131</v>
      </c>
      <c r="G3202" s="11" t="s">
        <v>177</v>
      </c>
      <c r="H3202" s="12" t="s">
        <v>133</v>
      </c>
      <c r="I3202" s="12" t="s">
        <v>40</v>
      </c>
      <c r="J3202" s="12" t="s">
        <v>110</v>
      </c>
      <c r="K3202" s="12">
        <v>11</v>
      </c>
      <c r="L3202" s="4" t="str">
        <f t="shared" ref="L3202:L3265" si="200">IF(K3202&lt;=5,"0-5",IF(K3202&lt;=10,"5-10",IF(K3202&lt;=15,"10-15",IF(K3202&lt;=20,"15-20",IF(K3202&lt;=25,"20-25",IF(K3202&lt;=30,"25-30",IF(K3202&lt;=35,"30-35","35-40")))))))</f>
        <v>10-15</v>
      </c>
      <c r="M3202" s="12" t="s">
        <v>76</v>
      </c>
      <c r="N3202" s="12">
        <v>12</v>
      </c>
      <c r="O3202" s="12" t="s">
        <v>89</v>
      </c>
      <c r="P3202" s="4" t="s">
        <v>56</v>
      </c>
      <c r="S3202" s="7">
        <v>3</v>
      </c>
      <c r="AE3202" s="4">
        <f t="shared" ref="AE3202:AE3265" si="201">ROUND(((Q3202*2.5)+(R3202*7.5)+(S3202*15)+(T3202*25)+(U3202*35)+(V3202*45)+(W3202*55)+(X3202*65)+(Y3202*75)+(Z3202*85)+(AA3202*95)+(AB3202*105)+(AC3202*115)+(AD3202*195))/(SUM(Q3202:AD3202)),1)</f>
        <v>15</v>
      </c>
      <c r="AF3202" s="8">
        <f t="shared" ref="AF3202:AF3265" si="202">SUM(Q3202:AD3202)</f>
        <v>3</v>
      </c>
      <c r="AG3202" s="8">
        <v>216.02</v>
      </c>
      <c r="AH3202" s="4">
        <f t="shared" ref="AH3202:AI3265" si="203">AF3202/40</f>
        <v>7.4999999999999997E-2</v>
      </c>
      <c r="AI3202" s="4">
        <f t="shared" si="203"/>
        <v>5.4005000000000001</v>
      </c>
      <c r="AK3202" s="10">
        <f>R3202*(0.0246*(7.5^2.85))+S3202*(0.0227*((15/1.13204)^3.12))+T3202*(0.0227*((25/1.13204)^3.12))</f>
        <v>216.02455014267076</v>
      </c>
    </row>
    <row r="3203" spans="1:37" ht="12.75" customHeight="1">
      <c r="A3203" s="12">
        <v>240</v>
      </c>
      <c r="B3203" s="12">
        <v>13</v>
      </c>
      <c r="C3203" s="12">
        <v>2</v>
      </c>
      <c r="D3203" s="5">
        <v>39518</v>
      </c>
      <c r="E3203" s="6" t="s">
        <v>73</v>
      </c>
      <c r="F3203" s="4" t="s">
        <v>131</v>
      </c>
      <c r="G3203" s="11" t="s">
        <v>177</v>
      </c>
      <c r="H3203" s="12" t="s">
        <v>133</v>
      </c>
      <c r="I3203" s="12" t="s">
        <v>40</v>
      </c>
      <c r="J3203" s="12" t="s">
        <v>110</v>
      </c>
      <c r="K3203" s="12">
        <v>11</v>
      </c>
      <c r="L3203" s="4" t="str">
        <f t="shared" si="200"/>
        <v>10-15</v>
      </c>
      <c r="M3203" s="12" t="s">
        <v>76</v>
      </c>
      <c r="N3203" s="12">
        <v>13</v>
      </c>
      <c r="O3203" s="12" t="s">
        <v>134</v>
      </c>
      <c r="P3203" s="12" t="s">
        <v>56</v>
      </c>
      <c r="T3203" s="7">
        <v>1</v>
      </c>
      <c r="AE3203" s="4">
        <f t="shared" si="201"/>
        <v>25</v>
      </c>
      <c r="AF3203" s="8">
        <f t="shared" si="202"/>
        <v>1</v>
      </c>
      <c r="AG3203" s="8">
        <v>261.42</v>
      </c>
      <c r="AH3203" s="4">
        <f t="shared" si="203"/>
        <v>2.5000000000000001E-2</v>
      </c>
      <c r="AI3203" s="4">
        <f t="shared" si="203"/>
        <v>6.5355000000000008</v>
      </c>
      <c r="AJ3203" s="13"/>
      <c r="AK3203" s="10">
        <f>R3203*(0.0683*(7.5^2.563))+S3203*(0.0683*(15^2.563))+T3203*(0.0683*(25^2.563))</f>
        <v>261.42128550317625</v>
      </c>
    </row>
    <row r="3204" spans="1:37" s="13" customFormat="1" ht="12.75" customHeight="1">
      <c r="A3204" s="12">
        <v>240</v>
      </c>
      <c r="B3204" s="12">
        <v>13</v>
      </c>
      <c r="C3204" s="12">
        <v>2</v>
      </c>
      <c r="D3204" s="5">
        <v>39518</v>
      </c>
      <c r="E3204" s="6" t="s">
        <v>73</v>
      </c>
      <c r="F3204" s="4" t="s">
        <v>131</v>
      </c>
      <c r="G3204" s="11" t="s">
        <v>177</v>
      </c>
      <c r="H3204" s="12" t="s">
        <v>133</v>
      </c>
      <c r="I3204" s="12" t="s">
        <v>40</v>
      </c>
      <c r="J3204" s="12" t="s">
        <v>110</v>
      </c>
      <c r="K3204" s="12">
        <v>11</v>
      </c>
      <c r="L3204" s="4" t="str">
        <f t="shared" si="200"/>
        <v>10-15</v>
      </c>
      <c r="M3204" s="12" t="s">
        <v>76</v>
      </c>
      <c r="N3204" s="12">
        <v>14</v>
      </c>
      <c r="O3204" s="12" t="s">
        <v>55</v>
      </c>
      <c r="P3204" s="6" t="s">
        <v>56</v>
      </c>
      <c r="Q3204" s="7">
        <v>1</v>
      </c>
      <c r="R3204" s="7"/>
      <c r="S3204" s="7"/>
      <c r="T3204" s="7"/>
      <c r="U3204" s="7"/>
      <c r="V3204" s="7"/>
      <c r="W3204" s="7"/>
      <c r="X3204" s="7"/>
      <c r="Y3204" s="7"/>
      <c r="Z3204" s="7"/>
      <c r="AA3204" s="7"/>
      <c r="AB3204" s="7"/>
      <c r="AC3204" s="7"/>
      <c r="AD3204" s="7"/>
      <c r="AE3204" s="4">
        <f t="shared" si="201"/>
        <v>2.5</v>
      </c>
      <c r="AF3204" s="8">
        <f t="shared" si="202"/>
        <v>1</v>
      </c>
      <c r="AG3204" s="8">
        <v>0.17</v>
      </c>
      <c r="AH3204" s="4">
        <f t="shared" si="203"/>
        <v>2.5000000000000001E-2</v>
      </c>
      <c r="AI3204" s="4">
        <f t="shared" si="203"/>
        <v>4.2500000000000003E-3</v>
      </c>
      <c r="AJ3204" s="4"/>
      <c r="AK3204" s="10">
        <f>Q3204*(0.0109*(2.5^3.0249))+R3204*(0.0109*(7.5^3.0249))</f>
        <v>0.17424295598865394</v>
      </c>
    </row>
    <row r="3205" spans="1:37" ht="12.75" customHeight="1">
      <c r="A3205" s="12">
        <v>240</v>
      </c>
      <c r="B3205" s="12">
        <v>13</v>
      </c>
      <c r="C3205" s="12">
        <v>2</v>
      </c>
      <c r="D3205" s="5">
        <v>39518</v>
      </c>
      <c r="E3205" s="6" t="s">
        <v>73</v>
      </c>
      <c r="F3205" s="4" t="s">
        <v>131</v>
      </c>
      <c r="G3205" s="11" t="s">
        <v>177</v>
      </c>
      <c r="H3205" s="12" t="s">
        <v>133</v>
      </c>
      <c r="I3205" s="12" t="s">
        <v>40</v>
      </c>
      <c r="J3205" s="12" t="s">
        <v>110</v>
      </c>
      <c r="K3205" s="12">
        <v>11</v>
      </c>
      <c r="L3205" s="4" t="str">
        <f t="shared" si="200"/>
        <v>10-15</v>
      </c>
      <c r="M3205" s="12" t="s">
        <v>76</v>
      </c>
      <c r="N3205" s="12">
        <v>15</v>
      </c>
      <c r="O3205" s="12" t="s">
        <v>71</v>
      </c>
      <c r="P3205" s="6" t="s">
        <v>46</v>
      </c>
      <c r="Q3205" s="7">
        <v>2</v>
      </c>
      <c r="AE3205" s="4">
        <f t="shared" si="201"/>
        <v>2.5</v>
      </c>
      <c r="AF3205" s="8">
        <f t="shared" si="202"/>
        <v>2</v>
      </c>
      <c r="AG3205" s="8">
        <v>0.28000000000000003</v>
      </c>
      <c r="AH3205" s="4">
        <f t="shared" si="203"/>
        <v>0.05</v>
      </c>
      <c r="AI3205" s="4">
        <f t="shared" si="203"/>
        <v>7.000000000000001E-3</v>
      </c>
      <c r="AK3205" s="10">
        <f>Q3205*(0.0089*(2.5^3))+R3205*(0.0089*(7.5^3))</f>
        <v>0.27812500000000001</v>
      </c>
    </row>
    <row r="3206" spans="1:37" ht="12.75" customHeight="1">
      <c r="A3206" s="12">
        <v>241</v>
      </c>
      <c r="B3206" s="12">
        <v>13</v>
      </c>
      <c r="C3206" s="12">
        <v>2</v>
      </c>
      <c r="D3206" s="5">
        <v>39518</v>
      </c>
      <c r="E3206" s="6" t="s">
        <v>73</v>
      </c>
      <c r="F3206" s="4" t="s">
        <v>131</v>
      </c>
      <c r="G3206" s="11" t="s">
        <v>177</v>
      </c>
      <c r="H3206" s="12" t="s">
        <v>133</v>
      </c>
      <c r="I3206" s="12" t="s">
        <v>40</v>
      </c>
      <c r="J3206" s="12" t="s">
        <v>110</v>
      </c>
      <c r="K3206" s="12">
        <v>11</v>
      </c>
      <c r="L3206" s="4" t="str">
        <f t="shared" si="200"/>
        <v>10-15</v>
      </c>
      <c r="M3206" s="12" t="s">
        <v>94</v>
      </c>
      <c r="N3206" s="12">
        <v>1</v>
      </c>
      <c r="O3206" s="12" t="s">
        <v>83</v>
      </c>
      <c r="P3206" s="6" t="s">
        <v>84</v>
      </c>
      <c r="R3206" s="7">
        <v>2</v>
      </c>
      <c r="AE3206" s="4">
        <f t="shared" si="201"/>
        <v>7.5</v>
      </c>
      <c r="AF3206" s="8">
        <f t="shared" si="202"/>
        <v>2</v>
      </c>
      <c r="AG3206" s="8">
        <v>24.61</v>
      </c>
      <c r="AH3206" s="4">
        <f t="shared" si="203"/>
        <v>0.05</v>
      </c>
      <c r="AI3206" s="4">
        <f t="shared" si="203"/>
        <v>0.61524999999999996</v>
      </c>
      <c r="AK3206" s="10">
        <f>Q3206*(0.0349*(2.5^2.9109))+R3206*(0.0349*(7.5^2.9109))+S3206*(0.0349*(15^2.9109))</f>
        <v>24.60771307139456</v>
      </c>
    </row>
    <row r="3207" spans="1:37" ht="12.75" customHeight="1">
      <c r="A3207" s="12">
        <v>241</v>
      </c>
      <c r="B3207" s="12">
        <v>13</v>
      </c>
      <c r="C3207" s="12">
        <v>2</v>
      </c>
      <c r="D3207" s="5">
        <v>39518</v>
      </c>
      <c r="E3207" s="6" t="s">
        <v>73</v>
      </c>
      <c r="F3207" s="4" t="s">
        <v>131</v>
      </c>
      <c r="G3207" s="11" t="s">
        <v>177</v>
      </c>
      <c r="H3207" s="12" t="s">
        <v>133</v>
      </c>
      <c r="I3207" s="12" t="s">
        <v>40</v>
      </c>
      <c r="J3207" s="12" t="s">
        <v>110</v>
      </c>
      <c r="K3207" s="12">
        <v>11</v>
      </c>
      <c r="L3207" s="4" t="str">
        <f t="shared" si="200"/>
        <v>10-15</v>
      </c>
      <c r="M3207" s="12" t="s">
        <v>94</v>
      </c>
      <c r="N3207" s="12">
        <v>2</v>
      </c>
      <c r="O3207" s="12" t="s">
        <v>80</v>
      </c>
      <c r="P3207" s="12" t="s">
        <v>81</v>
      </c>
      <c r="S3207" s="7">
        <v>2</v>
      </c>
      <c r="AE3207" s="4">
        <f t="shared" si="201"/>
        <v>15</v>
      </c>
      <c r="AF3207" s="8">
        <f t="shared" si="202"/>
        <v>2</v>
      </c>
      <c r="AG3207" s="8">
        <v>122.19</v>
      </c>
      <c r="AH3207" s="4">
        <f t="shared" si="203"/>
        <v>0.05</v>
      </c>
      <c r="AI3207" s="4">
        <f t="shared" si="203"/>
        <v>3.0547499999999999</v>
      </c>
      <c r="AK3207" s="10">
        <f>Q3207*(0.0202*(2.5^2.9595))+R3207*(0.0202*(7.5^2.9595))+S3207*(0.0202*(15^2.9595))+T3207*(0.0202*(25^2.9595))</f>
        <v>122.18656233272399</v>
      </c>
    </row>
    <row r="3208" spans="1:37" s="13" customFormat="1" ht="12.75" customHeight="1">
      <c r="A3208" s="12">
        <v>241</v>
      </c>
      <c r="B3208" s="12">
        <v>13</v>
      </c>
      <c r="C3208" s="12">
        <v>2</v>
      </c>
      <c r="D3208" s="5">
        <v>39518</v>
      </c>
      <c r="E3208" s="6" t="s">
        <v>73</v>
      </c>
      <c r="F3208" s="4" t="s">
        <v>131</v>
      </c>
      <c r="G3208" s="11" t="s">
        <v>177</v>
      </c>
      <c r="H3208" s="12" t="s">
        <v>133</v>
      </c>
      <c r="I3208" s="12" t="s">
        <v>40</v>
      </c>
      <c r="J3208" s="12" t="s">
        <v>110</v>
      </c>
      <c r="K3208" s="12">
        <v>11</v>
      </c>
      <c r="L3208" s="4" t="str">
        <f t="shared" si="200"/>
        <v>10-15</v>
      </c>
      <c r="M3208" s="12" t="s">
        <v>94</v>
      </c>
      <c r="N3208" s="12">
        <v>3</v>
      </c>
      <c r="O3208" s="12" t="s">
        <v>51</v>
      </c>
      <c r="P3208" s="6" t="s">
        <v>48</v>
      </c>
      <c r="Q3208" s="7"/>
      <c r="R3208" s="7"/>
      <c r="S3208" s="7"/>
      <c r="T3208" s="7">
        <v>1</v>
      </c>
      <c r="U3208" s="7"/>
      <c r="V3208" s="7"/>
      <c r="W3208" s="7"/>
      <c r="X3208" s="7"/>
      <c r="Y3208" s="7"/>
      <c r="Z3208" s="7"/>
      <c r="AA3208" s="7"/>
      <c r="AB3208" s="7"/>
      <c r="AC3208" s="7"/>
      <c r="AD3208" s="7"/>
      <c r="AE3208" s="4">
        <f t="shared" si="201"/>
        <v>25</v>
      </c>
      <c r="AF3208" s="8">
        <f t="shared" si="202"/>
        <v>1</v>
      </c>
      <c r="AG3208" s="8">
        <v>381.64</v>
      </c>
      <c r="AH3208" s="4">
        <f t="shared" si="203"/>
        <v>2.5000000000000001E-2</v>
      </c>
      <c r="AI3208" s="4">
        <f t="shared" si="203"/>
        <v>9.5410000000000004</v>
      </c>
      <c r="AJ3208" s="4"/>
      <c r="AK3208" s="10">
        <f>Q3208*(0.0337*(2.5^2.9))+R3208*(0.0337*(7.5^2.9))+S3208*(0.0337*(15^2.9))+T3208*(0.0337*(25^2.9))+U3208*(0.0337*(35^2.9))</f>
        <v>381.64179165528623</v>
      </c>
    </row>
    <row r="3209" spans="1:37" ht="12.75" customHeight="1">
      <c r="A3209" s="12">
        <v>241</v>
      </c>
      <c r="B3209" s="12">
        <v>13</v>
      </c>
      <c r="C3209" s="12">
        <v>2</v>
      </c>
      <c r="D3209" s="5">
        <v>39518</v>
      </c>
      <c r="E3209" s="6" t="s">
        <v>73</v>
      </c>
      <c r="F3209" s="4" t="s">
        <v>131</v>
      </c>
      <c r="G3209" s="11" t="s">
        <v>177</v>
      </c>
      <c r="H3209" s="12" t="s">
        <v>133</v>
      </c>
      <c r="I3209" s="12" t="s">
        <v>40</v>
      </c>
      <c r="J3209" s="12" t="s">
        <v>110</v>
      </c>
      <c r="K3209" s="12">
        <v>11</v>
      </c>
      <c r="L3209" s="4" t="str">
        <f t="shared" si="200"/>
        <v>10-15</v>
      </c>
      <c r="M3209" s="12" t="s">
        <v>94</v>
      </c>
      <c r="N3209" s="12">
        <v>4</v>
      </c>
      <c r="O3209" s="12" t="s">
        <v>101</v>
      </c>
      <c r="P3209" s="12" t="s">
        <v>46</v>
      </c>
      <c r="U3209" s="7">
        <v>2</v>
      </c>
      <c r="AE3209" s="4">
        <f t="shared" si="201"/>
        <v>35</v>
      </c>
      <c r="AF3209" s="8">
        <f t="shared" si="202"/>
        <v>2</v>
      </c>
      <c r="AG3209" s="8">
        <v>1634.47</v>
      </c>
      <c r="AH3209" s="4">
        <f t="shared" si="203"/>
        <v>0.05</v>
      </c>
      <c r="AI3209" s="4">
        <f t="shared" si="203"/>
        <v>40.861750000000001</v>
      </c>
      <c r="AK3209" s="10">
        <f>Q3209*(0.0148*((2.5/1.11359)^3.167))+R3209*(0.0148*((7.5/1.11359)^3.167))+S3209*(0.0148*((15/1.11359)^3.167))+T3209*(0.0148*((25/1.11359)^3.167))+U3209*(0.0148*((35/1.11359)^3.167))</f>
        <v>1634.466831069002</v>
      </c>
    </row>
    <row r="3210" spans="1:37" ht="12.75" customHeight="1">
      <c r="A3210" s="12">
        <v>241</v>
      </c>
      <c r="B3210" s="12">
        <v>13</v>
      </c>
      <c r="C3210" s="12">
        <v>2</v>
      </c>
      <c r="D3210" s="5">
        <v>39518</v>
      </c>
      <c r="E3210" s="6" t="s">
        <v>73</v>
      </c>
      <c r="F3210" s="4" t="s">
        <v>131</v>
      </c>
      <c r="G3210" s="11" t="s">
        <v>177</v>
      </c>
      <c r="H3210" s="12" t="s">
        <v>133</v>
      </c>
      <c r="I3210" s="12" t="s">
        <v>40</v>
      </c>
      <c r="J3210" s="12" t="s">
        <v>110</v>
      </c>
      <c r="K3210" s="12">
        <v>11</v>
      </c>
      <c r="L3210" s="4" t="str">
        <f t="shared" si="200"/>
        <v>10-15</v>
      </c>
      <c r="M3210" s="12" t="s">
        <v>94</v>
      </c>
      <c r="N3210" s="12">
        <v>5</v>
      </c>
      <c r="O3210" s="12" t="s">
        <v>120</v>
      </c>
      <c r="P3210" s="6" t="s">
        <v>54</v>
      </c>
      <c r="U3210" s="7">
        <v>1</v>
      </c>
      <c r="AE3210" s="4">
        <f t="shared" si="201"/>
        <v>35</v>
      </c>
      <c r="AF3210" s="8">
        <f t="shared" si="202"/>
        <v>1</v>
      </c>
      <c r="AG3210" s="8">
        <v>759.68</v>
      </c>
      <c r="AH3210" s="4">
        <f t="shared" si="203"/>
        <v>2.5000000000000001E-2</v>
      </c>
      <c r="AI3210" s="4">
        <f t="shared" si="203"/>
        <v>18.991999999999997</v>
      </c>
      <c r="AJ3210" s="9" t="s">
        <v>140</v>
      </c>
      <c r="AK3210" s="10">
        <f>R3210*(0.0162*(7.5^3.0252))+S3210*(0.0162*(15^3.0252))+T3210*(0.0162*(25^3.0252))+U3210*(0.0162*(35^3.0252))+V3210*(0.0162*(45^3.0252))</f>
        <v>759.67819720000477</v>
      </c>
    </row>
    <row r="3211" spans="1:37" ht="12.75" customHeight="1">
      <c r="A3211" s="12">
        <v>241</v>
      </c>
      <c r="B3211" s="12">
        <v>13</v>
      </c>
      <c r="C3211" s="12">
        <v>2</v>
      </c>
      <c r="D3211" s="5">
        <v>39518</v>
      </c>
      <c r="E3211" s="6" t="s">
        <v>73</v>
      </c>
      <c r="F3211" s="4" t="s">
        <v>131</v>
      </c>
      <c r="G3211" s="11" t="s">
        <v>177</v>
      </c>
      <c r="H3211" s="12" t="s">
        <v>133</v>
      </c>
      <c r="I3211" s="12" t="s">
        <v>40</v>
      </c>
      <c r="J3211" s="12" t="s">
        <v>110</v>
      </c>
      <c r="K3211" s="12">
        <v>11</v>
      </c>
      <c r="L3211" s="4" t="str">
        <f t="shared" si="200"/>
        <v>10-15</v>
      </c>
      <c r="M3211" s="12" t="s">
        <v>94</v>
      </c>
      <c r="N3211" s="12">
        <v>6</v>
      </c>
      <c r="O3211" s="12" t="s">
        <v>89</v>
      </c>
      <c r="P3211" s="4" t="s">
        <v>56</v>
      </c>
      <c r="S3211" s="7">
        <v>8</v>
      </c>
      <c r="AE3211" s="4">
        <f t="shared" si="201"/>
        <v>15</v>
      </c>
      <c r="AF3211" s="8">
        <f t="shared" si="202"/>
        <v>8</v>
      </c>
      <c r="AG3211" s="8">
        <v>576.07000000000005</v>
      </c>
      <c r="AH3211" s="4">
        <f t="shared" si="203"/>
        <v>0.2</v>
      </c>
      <c r="AI3211" s="4">
        <f t="shared" si="203"/>
        <v>14.401750000000002</v>
      </c>
      <c r="AK3211" s="10">
        <f>R3211*(0.0246*(7.5^2.85))+S3211*(0.0227*((15/1.13204)^3.12))+T3211*(0.0227*((25/1.13204)^3.12))</f>
        <v>576.06546704712207</v>
      </c>
    </row>
    <row r="3212" spans="1:37" ht="12.75" customHeight="1">
      <c r="A3212" s="12">
        <v>241</v>
      </c>
      <c r="B3212" s="12">
        <v>13</v>
      </c>
      <c r="C3212" s="12">
        <v>2</v>
      </c>
      <c r="D3212" s="5">
        <v>39518</v>
      </c>
      <c r="E3212" s="6" t="s">
        <v>73</v>
      </c>
      <c r="F3212" s="4" t="s">
        <v>131</v>
      </c>
      <c r="G3212" s="11" t="s">
        <v>177</v>
      </c>
      <c r="H3212" s="12" t="s">
        <v>133</v>
      </c>
      <c r="I3212" s="12" t="s">
        <v>40</v>
      </c>
      <c r="J3212" s="12" t="s">
        <v>110</v>
      </c>
      <c r="K3212" s="12">
        <v>11</v>
      </c>
      <c r="L3212" s="4" t="str">
        <f t="shared" si="200"/>
        <v>10-15</v>
      </c>
      <c r="M3212" s="12" t="s">
        <v>94</v>
      </c>
      <c r="N3212" s="12">
        <v>7</v>
      </c>
      <c r="O3212" s="4" t="s">
        <v>45</v>
      </c>
      <c r="P3212" s="6" t="s">
        <v>46</v>
      </c>
      <c r="T3212" s="7">
        <v>12</v>
      </c>
      <c r="AE3212" s="4">
        <f t="shared" si="201"/>
        <v>25</v>
      </c>
      <c r="AF3212" s="8">
        <f t="shared" si="202"/>
        <v>12</v>
      </c>
      <c r="AG3212" s="8">
        <v>3644.35</v>
      </c>
      <c r="AH3212" s="4">
        <f t="shared" si="203"/>
        <v>0.3</v>
      </c>
      <c r="AI3212" s="4">
        <f t="shared" si="203"/>
        <v>91.108750000000001</v>
      </c>
      <c r="AK3212" s="10">
        <f>Q3212*(0.039*((2.5/1.15)^2.91))+S3212*(0.039*((15/1.15)^2.91))+T3212*(0.039*((25/1.15)^2.91))+U3212*(0.039*((35/1.15)^2.91))</f>
        <v>3644.3540558875025</v>
      </c>
    </row>
    <row r="3213" spans="1:37" s="13" customFormat="1" ht="12.75" customHeight="1">
      <c r="A3213" s="12">
        <v>241</v>
      </c>
      <c r="B3213" s="12">
        <v>13</v>
      </c>
      <c r="C3213" s="12">
        <v>2</v>
      </c>
      <c r="D3213" s="5">
        <v>39518</v>
      </c>
      <c r="E3213" s="6" t="s">
        <v>73</v>
      </c>
      <c r="F3213" s="4" t="s">
        <v>131</v>
      </c>
      <c r="G3213" s="11" t="s">
        <v>177</v>
      </c>
      <c r="H3213" s="12" t="s">
        <v>133</v>
      </c>
      <c r="I3213" s="12" t="s">
        <v>40</v>
      </c>
      <c r="J3213" s="12" t="s">
        <v>110</v>
      </c>
      <c r="K3213" s="12">
        <v>11</v>
      </c>
      <c r="L3213" s="4" t="str">
        <f t="shared" si="200"/>
        <v>10-15</v>
      </c>
      <c r="M3213" s="12" t="s">
        <v>94</v>
      </c>
      <c r="N3213" s="12">
        <v>8</v>
      </c>
      <c r="O3213" s="12" t="s">
        <v>53</v>
      </c>
      <c r="P3213" s="12" t="s">
        <v>54</v>
      </c>
      <c r="Q3213" s="7"/>
      <c r="R3213" s="7"/>
      <c r="S3213" s="7"/>
      <c r="T3213" s="7">
        <v>1</v>
      </c>
      <c r="U3213" s="7"/>
      <c r="V3213" s="7"/>
      <c r="W3213" s="7"/>
      <c r="X3213" s="7"/>
      <c r="Y3213" s="7"/>
      <c r="Z3213" s="7"/>
      <c r="AA3213" s="7"/>
      <c r="AB3213" s="7"/>
      <c r="AC3213" s="7"/>
      <c r="AD3213" s="7"/>
      <c r="AE3213" s="4">
        <f t="shared" si="201"/>
        <v>25</v>
      </c>
      <c r="AF3213" s="8">
        <f t="shared" si="202"/>
        <v>1</v>
      </c>
      <c r="AG3213" s="8">
        <v>256.24</v>
      </c>
      <c r="AH3213" s="4">
        <f t="shared" si="203"/>
        <v>2.5000000000000001E-2</v>
      </c>
      <c r="AI3213" s="4">
        <f t="shared" si="203"/>
        <v>6.4060000000000006</v>
      </c>
      <c r="AJ3213" s="4"/>
      <c r="AK3213" s="10">
        <f>Q3213*(0.026*(2.5^2.87))+R3213*(0.026*(7.5^2.87))+S3213*(0.0236*((15/1.1)^2.975))+T3213*(0.0236*((25/1.1)^2.975))+U3213*(0.0236*((35/1.1)^2.975))</f>
        <v>256.23608514741147</v>
      </c>
    </row>
    <row r="3214" spans="1:37" ht="12.75" customHeight="1">
      <c r="A3214" s="12">
        <v>241</v>
      </c>
      <c r="B3214" s="12">
        <v>13</v>
      </c>
      <c r="C3214" s="12">
        <v>2</v>
      </c>
      <c r="D3214" s="5">
        <v>39518</v>
      </c>
      <c r="E3214" s="6" t="s">
        <v>73</v>
      </c>
      <c r="F3214" s="4" t="s">
        <v>131</v>
      </c>
      <c r="G3214" s="11" t="s">
        <v>177</v>
      </c>
      <c r="H3214" s="12" t="s">
        <v>133</v>
      </c>
      <c r="I3214" s="12" t="s">
        <v>40</v>
      </c>
      <c r="J3214" s="12" t="s">
        <v>110</v>
      </c>
      <c r="K3214" s="12">
        <v>11</v>
      </c>
      <c r="L3214" s="4" t="str">
        <f t="shared" si="200"/>
        <v>10-15</v>
      </c>
      <c r="M3214" s="12" t="s">
        <v>94</v>
      </c>
      <c r="N3214" s="12">
        <v>9</v>
      </c>
      <c r="O3214" s="4" t="s">
        <v>82</v>
      </c>
      <c r="P3214" s="6" t="s">
        <v>46</v>
      </c>
      <c r="T3214" s="15">
        <v>65</v>
      </c>
      <c r="AE3214" s="4">
        <f t="shared" si="201"/>
        <v>25</v>
      </c>
      <c r="AF3214" s="8">
        <f t="shared" si="202"/>
        <v>65</v>
      </c>
      <c r="AG3214" s="8">
        <v>16332.32</v>
      </c>
      <c r="AH3214" s="4">
        <f t="shared" si="203"/>
        <v>1.625</v>
      </c>
      <c r="AI3214" s="4">
        <f t="shared" si="203"/>
        <v>408.30799999999999</v>
      </c>
      <c r="AK3214" s="10">
        <f>Q3214*(0.0121*((2.5/1.09)^3.161))+R3214*(0.0121*((7.5/1.09)^3.161))+S3214*(0.0335*(15^2.772))+T3214*(0.0335*(25^2.772))+U3214*(0.0335*(35^2.772))</f>
        <v>16332.319519755594</v>
      </c>
    </row>
    <row r="3215" spans="1:37" ht="12.75" customHeight="1">
      <c r="A3215" s="12">
        <v>241</v>
      </c>
      <c r="B3215" s="12">
        <v>13</v>
      </c>
      <c r="C3215" s="12">
        <v>2</v>
      </c>
      <c r="D3215" s="5">
        <v>39518</v>
      </c>
      <c r="E3215" s="6" t="s">
        <v>73</v>
      </c>
      <c r="F3215" s="4" t="s">
        <v>131</v>
      </c>
      <c r="G3215" s="11" t="s">
        <v>177</v>
      </c>
      <c r="H3215" s="12" t="s">
        <v>133</v>
      </c>
      <c r="I3215" s="12" t="s">
        <v>40</v>
      </c>
      <c r="J3215" s="12" t="s">
        <v>110</v>
      </c>
      <c r="K3215" s="12">
        <v>11</v>
      </c>
      <c r="L3215" s="4" t="str">
        <f t="shared" si="200"/>
        <v>10-15</v>
      </c>
      <c r="M3215" s="12" t="s">
        <v>94</v>
      </c>
      <c r="N3215" s="12">
        <v>10</v>
      </c>
      <c r="O3215" s="12" t="s">
        <v>68</v>
      </c>
      <c r="P3215" s="6" t="s">
        <v>46</v>
      </c>
      <c r="T3215" s="15">
        <v>7</v>
      </c>
      <c r="AE3215" s="4">
        <f t="shared" si="201"/>
        <v>25</v>
      </c>
      <c r="AF3215" s="8">
        <f t="shared" si="202"/>
        <v>7</v>
      </c>
      <c r="AG3215" s="8">
        <v>1103.54</v>
      </c>
      <c r="AH3215" s="4">
        <f t="shared" si="203"/>
        <v>0.17499999999999999</v>
      </c>
      <c r="AI3215" s="4">
        <f t="shared" si="203"/>
        <v>27.5885</v>
      </c>
      <c r="AK3215" s="10">
        <f>Q3215*(0.0208*((2.5/1.21)^3))+R3215*(0.0208*((7.5/1.21)^3))+S3215*(0.0208*((15/1.21)^3))+T3215*(0.0079*(25^3.076))+U3215*(0.0079*(35^3.076))</f>
        <v>1103.5413170758184</v>
      </c>
    </row>
    <row r="3216" spans="1:37" ht="12.75" customHeight="1">
      <c r="A3216" s="12">
        <v>241</v>
      </c>
      <c r="B3216" s="12">
        <v>13</v>
      </c>
      <c r="C3216" s="12">
        <v>2</v>
      </c>
      <c r="D3216" s="5">
        <v>39518</v>
      </c>
      <c r="E3216" s="6" t="s">
        <v>73</v>
      </c>
      <c r="F3216" s="4" t="s">
        <v>131</v>
      </c>
      <c r="G3216" s="11" t="s">
        <v>177</v>
      </c>
      <c r="H3216" s="12" t="s">
        <v>133</v>
      </c>
      <c r="I3216" s="12" t="s">
        <v>40</v>
      </c>
      <c r="J3216" s="12" t="s">
        <v>110</v>
      </c>
      <c r="K3216" s="12">
        <v>11</v>
      </c>
      <c r="L3216" s="4" t="str">
        <f t="shared" si="200"/>
        <v>10-15</v>
      </c>
      <c r="M3216" s="12" t="s">
        <v>94</v>
      </c>
      <c r="N3216" s="12">
        <v>11</v>
      </c>
      <c r="O3216" s="12" t="s">
        <v>49</v>
      </c>
      <c r="P3216" s="6" t="s">
        <v>46</v>
      </c>
      <c r="S3216" s="7">
        <v>3</v>
      </c>
      <c r="AE3216" s="4">
        <f t="shared" si="201"/>
        <v>15</v>
      </c>
      <c r="AF3216" s="8">
        <f t="shared" si="202"/>
        <v>3</v>
      </c>
      <c r="AG3216" s="8">
        <v>153.08000000000001</v>
      </c>
      <c r="AH3216" s="4">
        <f t="shared" si="203"/>
        <v>7.4999999999999997E-2</v>
      </c>
      <c r="AI3216" s="4">
        <f t="shared" si="203"/>
        <v>3.8270000000000004</v>
      </c>
      <c r="AK3216" s="10">
        <f>Q3216*(0.007*(2.5^3.39))+R3216*(0.0126*(7.5^3.0673))+S3216*(0.0126*(15^3.0673))+T3216*(0.0126*(25^3.0673))+U3216*(0.0126*(35^3.0673))</f>
        <v>153.07931801890012</v>
      </c>
    </row>
    <row r="3217" spans="1:37" ht="12.75" customHeight="1">
      <c r="A3217" s="12">
        <v>241</v>
      </c>
      <c r="B3217" s="12">
        <v>13</v>
      </c>
      <c r="C3217" s="12">
        <v>2</v>
      </c>
      <c r="D3217" s="5">
        <v>39518</v>
      </c>
      <c r="E3217" s="6" t="s">
        <v>73</v>
      </c>
      <c r="F3217" s="4" t="s">
        <v>131</v>
      </c>
      <c r="G3217" s="11" t="s">
        <v>177</v>
      </c>
      <c r="H3217" s="12" t="s">
        <v>133</v>
      </c>
      <c r="I3217" s="12" t="s">
        <v>40</v>
      </c>
      <c r="J3217" s="12" t="s">
        <v>110</v>
      </c>
      <c r="K3217" s="12">
        <v>11</v>
      </c>
      <c r="L3217" s="4" t="str">
        <f t="shared" si="200"/>
        <v>10-15</v>
      </c>
      <c r="M3217" s="12" t="s">
        <v>94</v>
      </c>
      <c r="N3217" s="12">
        <v>12</v>
      </c>
      <c r="O3217" s="4" t="s">
        <v>60</v>
      </c>
      <c r="P3217" s="12" t="s">
        <v>48</v>
      </c>
      <c r="S3217" s="7">
        <v>2</v>
      </c>
      <c r="AE3217" s="4">
        <f t="shared" si="201"/>
        <v>15</v>
      </c>
      <c r="AF3217" s="8">
        <f t="shared" si="202"/>
        <v>2</v>
      </c>
      <c r="AG3217" s="8">
        <v>106.32</v>
      </c>
      <c r="AH3217" s="4">
        <f t="shared" si="203"/>
        <v>0.05</v>
      </c>
      <c r="AI3217" s="4">
        <f t="shared" si="203"/>
        <v>2.6579999999999999</v>
      </c>
      <c r="AK3217" s="10">
        <f>Q3217*(0.0197*(2.5^2.9174))+R3217*(0.0197*(7.5^2.9174))+S3217*(0.0197*(15^2.9174))</f>
        <v>106.32242195597048</v>
      </c>
    </row>
    <row r="3218" spans="1:37" ht="12.75" customHeight="1">
      <c r="A3218" s="12">
        <v>241</v>
      </c>
      <c r="B3218" s="12">
        <v>13</v>
      </c>
      <c r="C3218" s="12">
        <v>2</v>
      </c>
      <c r="D3218" s="5">
        <v>39518</v>
      </c>
      <c r="E3218" s="6" t="s">
        <v>73</v>
      </c>
      <c r="F3218" s="4" t="s">
        <v>131</v>
      </c>
      <c r="G3218" s="11" t="s">
        <v>177</v>
      </c>
      <c r="H3218" s="12" t="s">
        <v>133</v>
      </c>
      <c r="I3218" s="12" t="s">
        <v>40</v>
      </c>
      <c r="J3218" s="12" t="s">
        <v>110</v>
      </c>
      <c r="K3218" s="12">
        <v>11</v>
      </c>
      <c r="L3218" s="4" t="str">
        <f t="shared" si="200"/>
        <v>10-15</v>
      </c>
      <c r="M3218" s="12" t="s">
        <v>94</v>
      </c>
      <c r="N3218" s="12">
        <v>13</v>
      </c>
      <c r="O3218" s="4" t="s">
        <v>69</v>
      </c>
      <c r="P3218" s="12" t="s">
        <v>48</v>
      </c>
      <c r="S3218" s="7">
        <v>4</v>
      </c>
      <c r="AE3218" s="4">
        <f t="shared" si="201"/>
        <v>15</v>
      </c>
      <c r="AF3218" s="8">
        <f t="shared" si="202"/>
        <v>4</v>
      </c>
      <c r="AG3218" s="8">
        <v>437.86</v>
      </c>
      <c r="AH3218" s="4">
        <f t="shared" si="203"/>
        <v>0.1</v>
      </c>
      <c r="AI3218" s="4">
        <f t="shared" si="203"/>
        <v>10.9465</v>
      </c>
      <c r="AJ3218" s="13"/>
      <c r="AK3218" s="10">
        <f>Q3218*(0.029*(2.5^2.98))+R3218*(0.029*(7.5^2.98))+S3218*(0.0222*(15^3.14))</f>
        <v>437.86428137123426</v>
      </c>
    </row>
    <row r="3219" spans="1:37" s="13" customFormat="1" ht="12.75" customHeight="1">
      <c r="A3219" s="12">
        <v>241</v>
      </c>
      <c r="B3219" s="12">
        <v>13</v>
      </c>
      <c r="C3219" s="12">
        <v>2</v>
      </c>
      <c r="D3219" s="5">
        <v>39518</v>
      </c>
      <c r="E3219" s="6" t="s">
        <v>73</v>
      </c>
      <c r="F3219" s="4" t="s">
        <v>131</v>
      </c>
      <c r="G3219" s="11" t="s">
        <v>177</v>
      </c>
      <c r="H3219" s="12" t="s">
        <v>133</v>
      </c>
      <c r="I3219" s="12" t="s">
        <v>40</v>
      </c>
      <c r="J3219" s="12" t="s">
        <v>110</v>
      </c>
      <c r="K3219" s="12">
        <v>11</v>
      </c>
      <c r="L3219" s="4" t="str">
        <f t="shared" si="200"/>
        <v>10-15</v>
      </c>
      <c r="M3219" s="12" t="s">
        <v>94</v>
      </c>
      <c r="N3219" s="12">
        <v>14</v>
      </c>
      <c r="O3219" s="12" t="s">
        <v>138</v>
      </c>
      <c r="P3219" s="12" t="s">
        <v>81</v>
      </c>
      <c r="Q3219" s="7"/>
      <c r="R3219" s="7"/>
      <c r="S3219" s="7"/>
      <c r="T3219" s="7">
        <v>7</v>
      </c>
      <c r="U3219" s="7"/>
      <c r="V3219" s="7"/>
      <c r="W3219" s="7"/>
      <c r="X3219" s="7"/>
      <c r="Y3219" s="7"/>
      <c r="Z3219" s="7"/>
      <c r="AA3219" s="7"/>
      <c r="AB3219" s="7"/>
      <c r="AC3219" s="7"/>
      <c r="AD3219" s="7"/>
      <c r="AE3219" s="4">
        <f t="shared" si="201"/>
        <v>25</v>
      </c>
      <c r="AF3219" s="8">
        <f t="shared" si="202"/>
        <v>7</v>
      </c>
      <c r="AG3219" s="8">
        <v>1600.66</v>
      </c>
      <c r="AH3219" s="4">
        <f t="shared" si="203"/>
        <v>0.17499999999999999</v>
      </c>
      <c r="AI3219" s="4">
        <f t="shared" si="203"/>
        <v>40.016500000000001</v>
      </c>
      <c r="AJ3219" s="4"/>
      <c r="AK3219" s="10">
        <f>Q3219*(0.0139*(2.5^3.016))+R3219*(0.0139*(7.5^3.016))+S3219*(0.0139*(15^3.016))+T3219*(0.0139*(25^3.016))+U3219*(0.0139*(35^3.016))</f>
        <v>1600.6630009828925</v>
      </c>
    </row>
    <row r="3220" spans="1:37" s="9" customFormat="1" ht="12.75" customHeight="1">
      <c r="A3220" s="12">
        <v>241</v>
      </c>
      <c r="B3220" s="12">
        <v>13</v>
      </c>
      <c r="C3220" s="12">
        <v>2</v>
      </c>
      <c r="D3220" s="5">
        <v>39518</v>
      </c>
      <c r="E3220" s="6" t="s">
        <v>73</v>
      </c>
      <c r="F3220" s="4" t="s">
        <v>131</v>
      </c>
      <c r="G3220" s="11" t="s">
        <v>177</v>
      </c>
      <c r="H3220" s="12" t="s">
        <v>133</v>
      </c>
      <c r="I3220" s="12" t="s">
        <v>40</v>
      </c>
      <c r="J3220" s="12" t="s">
        <v>110</v>
      </c>
      <c r="K3220" s="12">
        <v>11</v>
      </c>
      <c r="L3220" s="4" t="str">
        <f t="shared" si="200"/>
        <v>10-15</v>
      </c>
      <c r="M3220" s="12" t="s">
        <v>94</v>
      </c>
      <c r="N3220" s="12">
        <v>15</v>
      </c>
      <c r="O3220" s="12" t="s">
        <v>98</v>
      </c>
      <c r="P3220" s="6" t="s">
        <v>81</v>
      </c>
      <c r="Q3220" s="7"/>
      <c r="R3220" s="7"/>
      <c r="S3220" s="7"/>
      <c r="T3220" s="15">
        <v>45</v>
      </c>
      <c r="U3220" s="7"/>
      <c r="V3220" s="7"/>
      <c r="W3220" s="7"/>
      <c r="X3220" s="7"/>
      <c r="Y3220" s="7"/>
      <c r="Z3220" s="7"/>
      <c r="AA3220" s="7"/>
      <c r="AB3220" s="7"/>
      <c r="AC3220" s="7"/>
      <c r="AD3220" s="7"/>
      <c r="AE3220" s="4">
        <f t="shared" si="201"/>
        <v>25</v>
      </c>
      <c r="AF3220" s="8">
        <f t="shared" si="202"/>
        <v>45</v>
      </c>
      <c r="AG3220" s="8">
        <v>7316.72</v>
      </c>
      <c r="AH3220" s="4">
        <f t="shared" si="203"/>
        <v>1.125</v>
      </c>
      <c r="AI3220" s="4">
        <f t="shared" si="203"/>
        <v>182.91800000000001</v>
      </c>
      <c r="AJ3220" s="4"/>
      <c r="AK3220" s="10">
        <f>R3220*(0.0135*((7.5/1.14)^3.043))+S3220*(0.0135*((15/1.14)^3.043))+T3220*(0.0135*((25/1.14)^3.043))+U3220*(0.0135*((35/1.14)^3.043))+V3220*(0.0135*((45/1.14)^3.043))</f>
        <v>7316.7171442944245</v>
      </c>
    </row>
    <row r="3221" spans="1:37" ht="12.75" customHeight="1">
      <c r="A3221" s="12">
        <v>241</v>
      </c>
      <c r="B3221" s="12">
        <v>13</v>
      </c>
      <c r="C3221" s="12">
        <v>2</v>
      </c>
      <c r="D3221" s="5">
        <v>39518</v>
      </c>
      <c r="E3221" s="6" t="s">
        <v>73</v>
      </c>
      <c r="F3221" s="4" t="s">
        <v>131</v>
      </c>
      <c r="G3221" s="11" t="s">
        <v>177</v>
      </c>
      <c r="H3221" s="12" t="s">
        <v>133</v>
      </c>
      <c r="I3221" s="12" t="s">
        <v>40</v>
      </c>
      <c r="J3221" s="12" t="s">
        <v>110</v>
      </c>
      <c r="K3221" s="12">
        <v>11</v>
      </c>
      <c r="L3221" s="4" t="str">
        <f t="shared" si="200"/>
        <v>10-15</v>
      </c>
      <c r="M3221" s="12" t="s">
        <v>94</v>
      </c>
      <c r="N3221" s="12">
        <v>16</v>
      </c>
      <c r="O3221" s="12" t="s">
        <v>100</v>
      </c>
      <c r="P3221" s="12" t="s">
        <v>44</v>
      </c>
      <c r="V3221" s="7">
        <v>2</v>
      </c>
      <c r="AE3221" s="4">
        <f t="shared" si="201"/>
        <v>45</v>
      </c>
      <c r="AF3221" s="8">
        <f t="shared" si="202"/>
        <v>2</v>
      </c>
      <c r="AG3221" s="8">
        <v>583.57000000000005</v>
      </c>
      <c r="AH3221" s="4">
        <f t="shared" si="203"/>
        <v>0.05</v>
      </c>
      <c r="AI3221" s="4">
        <f t="shared" si="203"/>
        <v>14.589250000000002</v>
      </c>
      <c r="AK3221" s="10">
        <f>R3221*(0.0009*(7.5^3.3334))+T3221*(0.0009*(25^3.3334))+U3221*(0.0009*(35^3.3334))+V3221*(0.0009*(45^3.3334))+W3221*(0.0009*(55^3.3334))+X3221*(0.0009*(65^3.3334))+Y3221*(0.0009*(75^3.3334))</f>
        <v>583.56750178010225</v>
      </c>
    </row>
    <row r="3222" spans="1:37" ht="12.75" customHeight="1">
      <c r="A3222" s="12">
        <v>241</v>
      </c>
      <c r="B3222" s="12">
        <v>13</v>
      </c>
      <c r="C3222" s="12">
        <v>2</v>
      </c>
      <c r="D3222" s="5">
        <v>39518</v>
      </c>
      <c r="E3222" s="6" t="s">
        <v>73</v>
      </c>
      <c r="F3222" s="4" t="s">
        <v>131</v>
      </c>
      <c r="G3222" s="11" t="s">
        <v>177</v>
      </c>
      <c r="H3222" s="12" t="s">
        <v>133</v>
      </c>
      <c r="I3222" s="12" t="s">
        <v>40</v>
      </c>
      <c r="J3222" s="12" t="s">
        <v>110</v>
      </c>
      <c r="K3222" s="12">
        <v>11</v>
      </c>
      <c r="L3222" s="4" t="str">
        <f t="shared" si="200"/>
        <v>10-15</v>
      </c>
      <c r="M3222" s="12" t="s">
        <v>94</v>
      </c>
      <c r="N3222" s="12">
        <v>17</v>
      </c>
      <c r="O3222" s="12" t="s">
        <v>95</v>
      </c>
      <c r="P3222" s="6" t="s">
        <v>56</v>
      </c>
      <c r="T3222" s="7">
        <v>1</v>
      </c>
      <c r="AE3222" s="4">
        <f t="shared" si="201"/>
        <v>25</v>
      </c>
      <c r="AF3222" s="8">
        <f t="shared" si="202"/>
        <v>1</v>
      </c>
      <c r="AG3222" s="8">
        <v>309.64999999999998</v>
      </c>
      <c r="AH3222" s="4">
        <f t="shared" si="203"/>
        <v>2.5000000000000001E-2</v>
      </c>
      <c r="AI3222" s="4">
        <f t="shared" si="203"/>
        <v>7.7412499999999991</v>
      </c>
      <c r="AK3222" s="10">
        <f>S3222*(0.0204*(15^2.991))+T3222*(0.0204*(25^2.991))+U3222*(0.0204*(35^2.991))</f>
        <v>309.64832376527772</v>
      </c>
    </row>
    <row r="3223" spans="1:37" ht="12.75" customHeight="1">
      <c r="A3223" s="12">
        <v>241</v>
      </c>
      <c r="B3223" s="12">
        <v>13</v>
      </c>
      <c r="C3223" s="12">
        <v>2</v>
      </c>
      <c r="D3223" s="5">
        <v>39518</v>
      </c>
      <c r="E3223" s="6" t="s">
        <v>73</v>
      </c>
      <c r="F3223" s="4" t="s">
        <v>131</v>
      </c>
      <c r="G3223" s="11" t="s">
        <v>177</v>
      </c>
      <c r="H3223" s="12" t="s">
        <v>133</v>
      </c>
      <c r="I3223" s="12" t="s">
        <v>40</v>
      </c>
      <c r="J3223" s="12" t="s">
        <v>110</v>
      </c>
      <c r="K3223" s="12">
        <v>11</v>
      </c>
      <c r="L3223" s="4" t="str">
        <f t="shared" si="200"/>
        <v>10-15</v>
      </c>
      <c r="M3223" s="12" t="s">
        <v>94</v>
      </c>
      <c r="N3223" s="12">
        <v>18</v>
      </c>
      <c r="O3223" s="12" t="s">
        <v>85</v>
      </c>
      <c r="P3223" s="6" t="s">
        <v>46</v>
      </c>
      <c r="Q3223" s="7">
        <v>2</v>
      </c>
      <c r="AE3223" s="4">
        <f t="shared" si="201"/>
        <v>2.5</v>
      </c>
      <c r="AF3223" s="8">
        <f t="shared" si="202"/>
        <v>2</v>
      </c>
      <c r="AG3223" s="8">
        <v>0.28000000000000003</v>
      </c>
      <c r="AH3223" s="4">
        <f t="shared" si="203"/>
        <v>0.05</v>
      </c>
      <c r="AI3223" s="4">
        <f t="shared" si="203"/>
        <v>7.000000000000001E-3</v>
      </c>
      <c r="AJ3223" s="13"/>
      <c r="AK3223" s="10">
        <f>Q3223*(0.0091*(2.5^3))+R3223*(0.0091*(7.5^3))</f>
        <v>0.28437499999999999</v>
      </c>
    </row>
    <row r="3224" spans="1:37" ht="12.75" customHeight="1">
      <c r="A3224" s="12">
        <v>241</v>
      </c>
      <c r="B3224" s="12">
        <v>13</v>
      </c>
      <c r="C3224" s="12">
        <v>2</v>
      </c>
      <c r="D3224" s="5">
        <v>39518</v>
      </c>
      <c r="E3224" s="6" t="s">
        <v>73</v>
      </c>
      <c r="F3224" s="4" t="s">
        <v>131</v>
      </c>
      <c r="G3224" s="11" t="s">
        <v>177</v>
      </c>
      <c r="H3224" s="12" t="s">
        <v>133</v>
      </c>
      <c r="I3224" s="12" t="s">
        <v>40</v>
      </c>
      <c r="J3224" s="12" t="s">
        <v>110</v>
      </c>
      <c r="K3224" s="12">
        <v>11</v>
      </c>
      <c r="L3224" s="4" t="str">
        <f t="shared" si="200"/>
        <v>10-15</v>
      </c>
      <c r="M3224" s="12" t="s">
        <v>94</v>
      </c>
      <c r="N3224" s="12">
        <v>19</v>
      </c>
      <c r="O3224" s="12" t="s">
        <v>71</v>
      </c>
      <c r="P3224" s="6" t="s">
        <v>46</v>
      </c>
      <c r="Q3224" s="7">
        <v>1</v>
      </c>
      <c r="AE3224" s="4">
        <f t="shared" si="201"/>
        <v>2.5</v>
      </c>
      <c r="AF3224" s="8">
        <f t="shared" si="202"/>
        <v>1</v>
      </c>
      <c r="AG3224" s="8">
        <v>0.14000000000000001</v>
      </c>
      <c r="AH3224" s="4">
        <f t="shared" si="203"/>
        <v>2.5000000000000001E-2</v>
      </c>
      <c r="AI3224" s="4">
        <f t="shared" si="203"/>
        <v>3.5000000000000005E-3</v>
      </c>
      <c r="AK3224" s="10">
        <f>Q3224*(0.0089*(2.5^3))+R3224*(0.0089*(7.5^3))</f>
        <v>0.13906250000000001</v>
      </c>
    </row>
    <row r="3225" spans="1:37" ht="12.75" customHeight="1">
      <c r="A3225" s="12">
        <v>242</v>
      </c>
      <c r="B3225" s="12">
        <v>13</v>
      </c>
      <c r="C3225" s="12">
        <v>2</v>
      </c>
      <c r="D3225" s="5">
        <v>39518</v>
      </c>
      <c r="E3225" s="6" t="s">
        <v>73</v>
      </c>
      <c r="F3225" s="4" t="s">
        <v>131</v>
      </c>
      <c r="G3225" s="11" t="s">
        <v>177</v>
      </c>
      <c r="H3225" s="12" t="s">
        <v>133</v>
      </c>
      <c r="I3225" s="12" t="s">
        <v>40</v>
      </c>
      <c r="J3225" s="12" t="s">
        <v>110</v>
      </c>
      <c r="K3225" s="12">
        <v>12</v>
      </c>
      <c r="L3225" s="4" t="str">
        <f t="shared" si="200"/>
        <v>10-15</v>
      </c>
      <c r="M3225" s="12" t="s">
        <v>42</v>
      </c>
      <c r="N3225" s="12">
        <v>1</v>
      </c>
      <c r="O3225" s="4" t="s">
        <v>52</v>
      </c>
      <c r="P3225" s="6" t="s">
        <v>46</v>
      </c>
      <c r="S3225" s="7">
        <v>500</v>
      </c>
      <c r="T3225" s="7">
        <v>4</v>
      </c>
      <c r="AE3225" s="4">
        <f t="shared" si="201"/>
        <v>15.1</v>
      </c>
      <c r="AF3225" s="8">
        <f t="shared" si="202"/>
        <v>504</v>
      </c>
      <c r="AG3225" s="8">
        <v>13112.68</v>
      </c>
      <c r="AH3225" s="4">
        <f t="shared" si="203"/>
        <v>12.6</v>
      </c>
      <c r="AI3225" s="4">
        <f t="shared" si="203"/>
        <v>327.81700000000001</v>
      </c>
      <c r="AK3225" s="10">
        <f>Q3225*(0.01*(((2.5-1.82)/1.15)^3.208))+R3225*(0.01*(((7.5-1.82)/1.15)^3.208))+S3225*(0.01*(((15-1.82)/1.15)^3.208))+T3225*(0.01*(((25-1.82)/1.15)^3.208))</f>
        <v>13112.684387990204</v>
      </c>
    </row>
    <row r="3226" spans="1:37" ht="12.75" customHeight="1">
      <c r="A3226" s="12">
        <v>242</v>
      </c>
      <c r="B3226" s="12">
        <v>13</v>
      </c>
      <c r="C3226" s="12">
        <v>2</v>
      </c>
      <c r="D3226" s="5">
        <v>39518</v>
      </c>
      <c r="E3226" s="6" t="s">
        <v>73</v>
      </c>
      <c r="F3226" s="4" t="s">
        <v>131</v>
      </c>
      <c r="G3226" s="11" t="s">
        <v>177</v>
      </c>
      <c r="H3226" s="12" t="s">
        <v>133</v>
      </c>
      <c r="I3226" s="12" t="s">
        <v>40</v>
      </c>
      <c r="J3226" s="12" t="s">
        <v>110</v>
      </c>
      <c r="K3226" s="12">
        <v>12</v>
      </c>
      <c r="L3226" s="4" t="str">
        <f t="shared" si="200"/>
        <v>10-15</v>
      </c>
      <c r="M3226" s="12" t="s">
        <v>42</v>
      </c>
      <c r="N3226" s="12">
        <v>2</v>
      </c>
      <c r="O3226" s="12" t="s">
        <v>79</v>
      </c>
      <c r="P3226" s="12" t="s">
        <v>54</v>
      </c>
      <c r="T3226" s="7">
        <v>14</v>
      </c>
      <c r="AE3226" s="4">
        <f t="shared" si="201"/>
        <v>25</v>
      </c>
      <c r="AF3226" s="8">
        <f t="shared" si="202"/>
        <v>14</v>
      </c>
      <c r="AG3226" s="8">
        <v>4450.08</v>
      </c>
      <c r="AH3226" s="4">
        <f t="shared" si="203"/>
        <v>0.35</v>
      </c>
      <c r="AI3226" s="4">
        <f t="shared" si="203"/>
        <v>111.252</v>
      </c>
      <c r="AK3226" s="10">
        <f>Q3226*(0.024*(2.5^2.93))+R3226*(0.024*(7.5^2.93))+S3226*(0.0225*((15/1.03416)^3))+T3226*(0.0225*((25/1.03416)^3))+U3226*(0.0225*((35/1.03416)^3))</f>
        <v>4450.0754295060779</v>
      </c>
    </row>
    <row r="3227" spans="1:37" ht="12.75" customHeight="1">
      <c r="A3227" s="12">
        <v>242</v>
      </c>
      <c r="B3227" s="12">
        <v>13</v>
      </c>
      <c r="C3227" s="12">
        <v>2</v>
      </c>
      <c r="D3227" s="5">
        <v>39518</v>
      </c>
      <c r="E3227" s="6" t="s">
        <v>73</v>
      </c>
      <c r="F3227" s="4" t="s">
        <v>131</v>
      </c>
      <c r="G3227" s="11" t="s">
        <v>177</v>
      </c>
      <c r="H3227" s="12" t="s">
        <v>133</v>
      </c>
      <c r="I3227" s="12" t="s">
        <v>40</v>
      </c>
      <c r="J3227" s="12" t="s">
        <v>110</v>
      </c>
      <c r="K3227" s="12">
        <v>12</v>
      </c>
      <c r="L3227" s="4" t="str">
        <f t="shared" si="200"/>
        <v>10-15</v>
      </c>
      <c r="M3227" s="12" t="s">
        <v>42</v>
      </c>
      <c r="N3227" s="12">
        <v>3</v>
      </c>
      <c r="O3227" s="12" t="s">
        <v>53</v>
      </c>
      <c r="P3227" s="12" t="s">
        <v>54</v>
      </c>
      <c r="S3227" s="7">
        <v>3</v>
      </c>
      <c r="AE3227" s="4">
        <f t="shared" si="201"/>
        <v>15</v>
      </c>
      <c r="AF3227" s="8">
        <f t="shared" si="202"/>
        <v>3</v>
      </c>
      <c r="AG3227" s="8">
        <v>168.18</v>
      </c>
      <c r="AH3227" s="4">
        <f t="shared" si="203"/>
        <v>7.4999999999999997E-2</v>
      </c>
      <c r="AI3227" s="4">
        <f t="shared" si="203"/>
        <v>4.2045000000000003</v>
      </c>
      <c r="AK3227" s="10">
        <f>Q3227*(0.026*(2.5^2.87))+R3227*(0.026*(7.5^2.87))+S3227*(0.0236*((15/1.1)^2.975))+T3227*(0.0236*((25/1.1)^2.975))+U3227*(0.0236*((35/1.1)^2.975))</f>
        <v>168.17503046777591</v>
      </c>
    </row>
    <row r="3228" spans="1:37" ht="12.75" customHeight="1">
      <c r="A3228" s="12">
        <v>242</v>
      </c>
      <c r="B3228" s="12">
        <v>13</v>
      </c>
      <c r="C3228" s="12">
        <v>2</v>
      </c>
      <c r="D3228" s="5">
        <v>39518</v>
      </c>
      <c r="E3228" s="6" t="s">
        <v>73</v>
      </c>
      <c r="F3228" s="4" t="s">
        <v>131</v>
      </c>
      <c r="G3228" s="11" t="s">
        <v>177</v>
      </c>
      <c r="H3228" s="12" t="s">
        <v>133</v>
      </c>
      <c r="I3228" s="12" t="s">
        <v>40</v>
      </c>
      <c r="J3228" s="12" t="s">
        <v>110</v>
      </c>
      <c r="K3228" s="12">
        <v>12</v>
      </c>
      <c r="L3228" s="4" t="str">
        <f t="shared" si="200"/>
        <v>10-15</v>
      </c>
      <c r="M3228" s="12" t="s">
        <v>42</v>
      </c>
      <c r="N3228" s="12">
        <v>4</v>
      </c>
      <c r="O3228" s="4" t="s">
        <v>82</v>
      </c>
      <c r="P3228" s="6" t="s">
        <v>46</v>
      </c>
      <c r="S3228" s="7">
        <v>1</v>
      </c>
      <c r="T3228" s="7">
        <v>5</v>
      </c>
      <c r="AE3228" s="4">
        <f t="shared" si="201"/>
        <v>23.3</v>
      </c>
      <c r="AF3228" s="8">
        <f t="shared" si="202"/>
        <v>6</v>
      </c>
      <c r="AG3228" s="8">
        <v>1317.31</v>
      </c>
      <c r="AH3228" s="4">
        <f t="shared" si="203"/>
        <v>0.15</v>
      </c>
      <c r="AI3228" s="4">
        <f t="shared" si="203"/>
        <v>32.932749999999999</v>
      </c>
      <c r="AK3228" s="10">
        <f>Q3228*(0.0121*((2.5/1.09)^3.161))+R3228*(0.0121*((7.5/1.09)^3.161))+S3228*(0.0335*(15^2.772))+T3228*(0.0335*(25^2.772))+U3228*(0.0335*(35^2.772))</f>
        <v>1317.3097935336234</v>
      </c>
    </row>
    <row r="3229" spans="1:37" ht="12.75" customHeight="1">
      <c r="A3229" s="12">
        <v>242</v>
      </c>
      <c r="B3229" s="12">
        <v>13</v>
      </c>
      <c r="C3229" s="12">
        <v>2</v>
      </c>
      <c r="D3229" s="5">
        <v>39518</v>
      </c>
      <c r="E3229" s="6" t="s">
        <v>73</v>
      </c>
      <c r="F3229" s="4" t="s">
        <v>131</v>
      </c>
      <c r="G3229" s="11" t="s">
        <v>177</v>
      </c>
      <c r="H3229" s="12" t="s">
        <v>133</v>
      </c>
      <c r="I3229" s="12" t="s">
        <v>40</v>
      </c>
      <c r="J3229" s="12" t="s">
        <v>110</v>
      </c>
      <c r="K3229" s="12">
        <v>12</v>
      </c>
      <c r="L3229" s="4" t="str">
        <f t="shared" si="200"/>
        <v>10-15</v>
      </c>
      <c r="M3229" s="12" t="s">
        <v>42</v>
      </c>
      <c r="N3229" s="12">
        <v>5</v>
      </c>
      <c r="O3229" s="12" t="s">
        <v>120</v>
      </c>
      <c r="P3229" s="6" t="s">
        <v>54</v>
      </c>
      <c r="T3229" s="15">
        <v>1</v>
      </c>
      <c r="AE3229" s="4">
        <f t="shared" si="201"/>
        <v>25</v>
      </c>
      <c r="AF3229" s="8">
        <f t="shared" si="202"/>
        <v>1</v>
      </c>
      <c r="AG3229" s="8">
        <v>274.51</v>
      </c>
      <c r="AH3229" s="4">
        <f t="shared" si="203"/>
        <v>2.5000000000000001E-2</v>
      </c>
      <c r="AI3229" s="4">
        <f t="shared" si="203"/>
        <v>6.8627500000000001</v>
      </c>
      <c r="AK3229" s="10">
        <f>R3229*(0.0162*(7.5^3.0252))+S3229*(0.0162*(15^3.0252))+T3229*(0.0162*(25^3.0252))+U3229*(0.0162*(35^3.0252))+V3229*(0.0162*(45^3.0252))</f>
        <v>274.51313450729776</v>
      </c>
    </row>
    <row r="3230" spans="1:37" ht="12.75" customHeight="1">
      <c r="A3230" s="12">
        <v>242</v>
      </c>
      <c r="B3230" s="12">
        <v>13</v>
      </c>
      <c r="C3230" s="12">
        <v>2</v>
      </c>
      <c r="D3230" s="5">
        <v>39518</v>
      </c>
      <c r="E3230" s="6" t="s">
        <v>73</v>
      </c>
      <c r="F3230" s="4" t="s">
        <v>131</v>
      </c>
      <c r="G3230" s="11" t="s">
        <v>177</v>
      </c>
      <c r="H3230" s="12" t="s">
        <v>133</v>
      </c>
      <c r="I3230" s="12" t="s">
        <v>40</v>
      </c>
      <c r="J3230" s="12" t="s">
        <v>110</v>
      </c>
      <c r="K3230" s="12">
        <v>12</v>
      </c>
      <c r="L3230" s="4" t="str">
        <f t="shared" si="200"/>
        <v>10-15</v>
      </c>
      <c r="M3230" s="12" t="s">
        <v>42</v>
      </c>
      <c r="N3230" s="12">
        <v>6</v>
      </c>
      <c r="O3230" s="4" t="s">
        <v>45</v>
      </c>
      <c r="P3230" s="6" t="s">
        <v>46</v>
      </c>
      <c r="S3230" s="15">
        <v>7</v>
      </c>
      <c r="T3230" s="15">
        <v>2</v>
      </c>
      <c r="AE3230" s="4">
        <f t="shared" si="201"/>
        <v>17.2</v>
      </c>
      <c r="AF3230" s="8">
        <f t="shared" si="202"/>
        <v>9</v>
      </c>
      <c r="AG3230" s="8">
        <v>1088.18</v>
      </c>
      <c r="AH3230" s="4">
        <f t="shared" si="203"/>
        <v>0.22500000000000001</v>
      </c>
      <c r="AI3230" s="4">
        <f t="shared" si="203"/>
        <v>27.204500000000003</v>
      </c>
      <c r="AK3230" s="10">
        <f>Q3230*(0.039*((2.5/1.15)^2.91))+S3230*(0.039*((15/1.15)^2.91))+T3230*(0.039*((25/1.15)^2.91))+U3230*(0.039*((35/1.15)^2.91))</f>
        <v>1088.1846335036453</v>
      </c>
    </row>
    <row r="3231" spans="1:37" ht="12.75" customHeight="1">
      <c r="A3231" s="12">
        <v>242</v>
      </c>
      <c r="B3231" s="12">
        <v>13</v>
      </c>
      <c r="C3231" s="12">
        <v>2</v>
      </c>
      <c r="D3231" s="5">
        <v>39518</v>
      </c>
      <c r="E3231" s="6" t="s">
        <v>73</v>
      </c>
      <c r="F3231" s="4" t="s">
        <v>131</v>
      </c>
      <c r="G3231" s="11" t="s">
        <v>177</v>
      </c>
      <c r="H3231" s="12" t="s">
        <v>133</v>
      </c>
      <c r="I3231" s="12" t="s">
        <v>40</v>
      </c>
      <c r="J3231" s="12" t="s">
        <v>110</v>
      </c>
      <c r="K3231" s="12">
        <v>12</v>
      </c>
      <c r="L3231" s="4" t="str">
        <f t="shared" si="200"/>
        <v>10-15</v>
      </c>
      <c r="M3231" s="12" t="s">
        <v>42</v>
      </c>
      <c r="N3231" s="12">
        <v>7</v>
      </c>
      <c r="O3231" s="4" t="s">
        <v>60</v>
      </c>
      <c r="P3231" s="12" t="s">
        <v>48</v>
      </c>
      <c r="R3231" s="7">
        <v>2</v>
      </c>
      <c r="AE3231" s="4">
        <f t="shared" si="201"/>
        <v>7.5</v>
      </c>
      <c r="AF3231" s="8">
        <f t="shared" si="202"/>
        <v>2</v>
      </c>
      <c r="AG3231" s="8">
        <v>14.07</v>
      </c>
      <c r="AH3231" s="4">
        <f t="shared" si="203"/>
        <v>0.05</v>
      </c>
      <c r="AI3231" s="4">
        <f t="shared" si="203"/>
        <v>0.35175000000000001</v>
      </c>
      <c r="AJ3231" s="13"/>
      <c r="AK3231" s="10">
        <f>Q3231*(0.0197*(2.5^2.9174))+R3231*(0.0197*(7.5^2.9174))+S3231*(0.0197*(15^2.9174))</f>
        <v>14.073429816211023</v>
      </c>
    </row>
    <row r="3232" spans="1:37" ht="12.75" customHeight="1">
      <c r="A3232" s="12">
        <v>242</v>
      </c>
      <c r="B3232" s="12">
        <v>13</v>
      </c>
      <c r="C3232" s="12">
        <v>2</v>
      </c>
      <c r="D3232" s="5">
        <v>39518</v>
      </c>
      <c r="E3232" s="6" t="s">
        <v>73</v>
      </c>
      <c r="F3232" s="4" t="s">
        <v>131</v>
      </c>
      <c r="G3232" s="11" t="s">
        <v>177</v>
      </c>
      <c r="H3232" s="12" t="s">
        <v>133</v>
      </c>
      <c r="I3232" s="12" t="s">
        <v>40</v>
      </c>
      <c r="J3232" s="12" t="s">
        <v>110</v>
      </c>
      <c r="K3232" s="12">
        <v>12</v>
      </c>
      <c r="L3232" s="4" t="str">
        <f t="shared" si="200"/>
        <v>10-15</v>
      </c>
      <c r="M3232" s="12" t="s">
        <v>42</v>
      </c>
      <c r="N3232" s="12">
        <v>8</v>
      </c>
      <c r="O3232" s="12" t="s">
        <v>185</v>
      </c>
      <c r="P3232" s="12" t="s">
        <v>46</v>
      </c>
      <c r="T3232" s="15">
        <v>1</v>
      </c>
      <c r="AE3232" s="4">
        <f t="shared" si="201"/>
        <v>25</v>
      </c>
      <c r="AF3232" s="8">
        <f t="shared" si="202"/>
        <v>1</v>
      </c>
      <c r="AG3232" s="8">
        <v>181.56</v>
      </c>
      <c r="AH3232" s="4">
        <f t="shared" si="203"/>
        <v>2.5000000000000001E-2</v>
      </c>
      <c r="AI3232" s="4">
        <f t="shared" si="203"/>
        <v>4.5389999999999997</v>
      </c>
      <c r="AJ3232" s="9"/>
      <c r="AK3232" s="10">
        <f>Q3232*(0.0314*((2.5/1.26087)^2.9))+S3232*(0.0314*((15/1.26087)^2.9))+T3232*(0.0314*((25/1.26087)^2.9))</f>
        <v>181.55648642959628</v>
      </c>
    </row>
    <row r="3233" spans="1:41" ht="12.75" customHeight="1">
      <c r="A3233" s="12">
        <v>242</v>
      </c>
      <c r="B3233" s="12">
        <v>13</v>
      </c>
      <c r="C3233" s="12">
        <v>2</v>
      </c>
      <c r="D3233" s="5">
        <v>39518</v>
      </c>
      <c r="E3233" s="6" t="s">
        <v>73</v>
      </c>
      <c r="F3233" s="4" t="s">
        <v>131</v>
      </c>
      <c r="G3233" s="11" t="s">
        <v>177</v>
      </c>
      <c r="H3233" s="12" t="s">
        <v>133</v>
      </c>
      <c r="I3233" s="12" t="s">
        <v>40</v>
      </c>
      <c r="J3233" s="12" t="s">
        <v>110</v>
      </c>
      <c r="K3233" s="12">
        <v>12</v>
      </c>
      <c r="L3233" s="4" t="str">
        <f t="shared" si="200"/>
        <v>10-15</v>
      </c>
      <c r="M3233" s="12" t="s">
        <v>42</v>
      </c>
      <c r="N3233" s="12">
        <v>9</v>
      </c>
      <c r="O3233" s="12" t="s">
        <v>72</v>
      </c>
      <c r="P3233" s="6" t="s">
        <v>46</v>
      </c>
      <c r="R3233" s="7">
        <v>1</v>
      </c>
      <c r="AE3233" s="4">
        <f t="shared" si="201"/>
        <v>7.5</v>
      </c>
      <c r="AF3233" s="8">
        <f t="shared" si="202"/>
        <v>1</v>
      </c>
      <c r="AG3233" s="8">
        <v>5.81</v>
      </c>
      <c r="AH3233" s="4">
        <f t="shared" si="203"/>
        <v>2.5000000000000001E-2</v>
      </c>
      <c r="AI3233" s="4">
        <f t="shared" si="203"/>
        <v>0.14524999999999999</v>
      </c>
      <c r="AK3233" s="10">
        <f>Q3233*(0.0128*(2.5^3.036))+R3233*(0.0128*(7.5^3.036))+S3233*(0.0128*(15^3.036))</f>
        <v>5.8062531280003862</v>
      </c>
    </row>
    <row r="3234" spans="1:41" ht="12.75" customHeight="1">
      <c r="A3234" s="12">
        <v>243</v>
      </c>
      <c r="B3234" s="12">
        <v>13</v>
      </c>
      <c r="C3234" s="12">
        <v>2</v>
      </c>
      <c r="D3234" s="5">
        <v>39518</v>
      </c>
      <c r="E3234" s="6" t="s">
        <v>73</v>
      </c>
      <c r="F3234" s="4" t="s">
        <v>131</v>
      </c>
      <c r="G3234" s="11" t="s">
        <v>177</v>
      </c>
      <c r="H3234" s="12" t="s">
        <v>133</v>
      </c>
      <c r="I3234" s="12" t="s">
        <v>93</v>
      </c>
      <c r="J3234" s="12" t="s">
        <v>110</v>
      </c>
      <c r="K3234" s="12">
        <v>9</v>
      </c>
      <c r="L3234" s="4" t="str">
        <f t="shared" si="200"/>
        <v>5-10</v>
      </c>
      <c r="M3234" s="12" t="s">
        <v>76</v>
      </c>
      <c r="N3234" s="12">
        <v>1</v>
      </c>
      <c r="O3234" s="12" t="s">
        <v>95</v>
      </c>
      <c r="P3234" s="6" t="s">
        <v>56</v>
      </c>
      <c r="T3234" s="15">
        <v>4</v>
      </c>
      <c r="U3234" s="7">
        <v>2</v>
      </c>
      <c r="AE3234" s="4">
        <f t="shared" si="201"/>
        <v>28.3</v>
      </c>
      <c r="AF3234" s="8">
        <f t="shared" si="202"/>
        <v>6</v>
      </c>
      <c r="AG3234" s="8">
        <v>2932.81</v>
      </c>
      <c r="AH3234" s="4">
        <f t="shared" si="203"/>
        <v>0.15</v>
      </c>
      <c r="AI3234" s="4">
        <f t="shared" si="203"/>
        <v>73.320250000000001</v>
      </c>
      <c r="AK3234" s="10">
        <f>S3234*(0.0204*(15^2.991))+T3234*(0.0204*(25^2.991))+U3234*(0.0204*(35^2.991))</f>
        <v>2932.8050229392202</v>
      </c>
    </row>
    <row r="3235" spans="1:41" s="13" customFormat="1" ht="12.75" customHeight="1">
      <c r="A3235" s="12">
        <v>243</v>
      </c>
      <c r="B3235" s="12">
        <v>13</v>
      </c>
      <c r="C3235" s="12">
        <v>2</v>
      </c>
      <c r="D3235" s="5">
        <v>39518</v>
      </c>
      <c r="E3235" s="6" t="s">
        <v>73</v>
      </c>
      <c r="F3235" s="4" t="s">
        <v>131</v>
      </c>
      <c r="G3235" s="11" t="s">
        <v>177</v>
      </c>
      <c r="H3235" s="12" t="s">
        <v>133</v>
      </c>
      <c r="I3235" s="12" t="s">
        <v>93</v>
      </c>
      <c r="J3235" s="12" t="s">
        <v>110</v>
      </c>
      <c r="K3235" s="12">
        <v>9</v>
      </c>
      <c r="L3235" s="4" t="str">
        <f t="shared" si="200"/>
        <v>5-10</v>
      </c>
      <c r="M3235" s="12" t="s">
        <v>76</v>
      </c>
      <c r="N3235" s="12">
        <v>2</v>
      </c>
      <c r="O3235" s="12" t="s">
        <v>78</v>
      </c>
      <c r="P3235" s="12" t="s">
        <v>44</v>
      </c>
      <c r="Q3235" s="7"/>
      <c r="R3235" s="7"/>
      <c r="S3235" s="7"/>
      <c r="T3235" s="7"/>
      <c r="U3235" s="7">
        <v>7</v>
      </c>
      <c r="V3235" s="7"/>
      <c r="W3235" s="7"/>
      <c r="X3235" s="7"/>
      <c r="Y3235" s="7"/>
      <c r="Z3235" s="7"/>
      <c r="AA3235" s="7"/>
      <c r="AB3235" s="7"/>
      <c r="AC3235" s="7"/>
      <c r="AD3235" s="7"/>
      <c r="AE3235" s="4">
        <f t="shared" si="201"/>
        <v>35</v>
      </c>
      <c r="AF3235" s="8">
        <f t="shared" si="202"/>
        <v>7</v>
      </c>
      <c r="AG3235" s="8">
        <v>3498.94</v>
      </c>
      <c r="AH3235" s="4">
        <f t="shared" si="203"/>
        <v>0.17499999999999999</v>
      </c>
      <c r="AI3235" s="4">
        <f t="shared" si="203"/>
        <v>87.473500000000001</v>
      </c>
      <c r="AJ3235" s="4"/>
      <c r="AK3235" s="10">
        <f>T3235*(0.0524*((25/1.16064)^2.69))+U3235*(0.0524*((35/1.16064)^2.69))</f>
        <v>3498.9360108963888</v>
      </c>
    </row>
    <row r="3236" spans="1:41" ht="12.75" customHeight="1">
      <c r="A3236" s="12">
        <v>243</v>
      </c>
      <c r="B3236" s="12">
        <v>13</v>
      </c>
      <c r="C3236" s="12">
        <v>2</v>
      </c>
      <c r="D3236" s="5">
        <v>39518</v>
      </c>
      <c r="E3236" s="6" t="s">
        <v>73</v>
      </c>
      <c r="F3236" s="4" t="s">
        <v>131</v>
      </c>
      <c r="G3236" s="11" t="s">
        <v>177</v>
      </c>
      <c r="H3236" s="12" t="s">
        <v>133</v>
      </c>
      <c r="I3236" s="12" t="s">
        <v>93</v>
      </c>
      <c r="J3236" s="12" t="s">
        <v>110</v>
      </c>
      <c r="K3236" s="12">
        <v>9</v>
      </c>
      <c r="L3236" s="4" t="str">
        <f t="shared" si="200"/>
        <v>5-10</v>
      </c>
      <c r="M3236" s="12" t="s">
        <v>76</v>
      </c>
      <c r="N3236" s="12">
        <v>3</v>
      </c>
      <c r="O3236" s="4" t="s">
        <v>52</v>
      </c>
      <c r="P3236" s="6" t="s">
        <v>46</v>
      </c>
      <c r="S3236" s="7">
        <v>200</v>
      </c>
      <c r="AE3236" s="4">
        <f t="shared" si="201"/>
        <v>15</v>
      </c>
      <c r="AF3236" s="8">
        <f t="shared" si="202"/>
        <v>200</v>
      </c>
      <c r="AG3236" s="8">
        <v>5000.34</v>
      </c>
      <c r="AH3236" s="4">
        <f t="shared" si="203"/>
        <v>5</v>
      </c>
      <c r="AI3236" s="4">
        <f t="shared" si="203"/>
        <v>125.0085</v>
      </c>
      <c r="AK3236" s="10">
        <f>Q3236*(0.01*(((2.5-1.82)/1.15)^3.208))+R3236*(0.01*(((7.5-1.82)/1.15)^3.208))+S3236*(0.01*(((15-1.82)/1.15)^3.208))+T3236*(0.01*(((25-1.82)/1.15)^3.208))</f>
        <v>5000.3448882679913</v>
      </c>
    </row>
    <row r="3237" spans="1:41" ht="12.75" customHeight="1">
      <c r="A3237" s="12">
        <v>243</v>
      </c>
      <c r="B3237" s="12">
        <v>13</v>
      </c>
      <c r="C3237" s="12">
        <v>2</v>
      </c>
      <c r="D3237" s="5">
        <v>39518</v>
      </c>
      <c r="E3237" s="6" t="s">
        <v>73</v>
      </c>
      <c r="F3237" s="4" t="s">
        <v>131</v>
      </c>
      <c r="G3237" s="11" t="s">
        <v>177</v>
      </c>
      <c r="H3237" s="12" t="s">
        <v>133</v>
      </c>
      <c r="I3237" s="12" t="s">
        <v>93</v>
      </c>
      <c r="J3237" s="12" t="s">
        <v>110</v>
      </c>
      <c r="K3237" s="12">
        <v>9</v>
      </c>
      <c r="L3237" s="4" t="str">
        <f t="shared" si="200"/>
        <v>5-10</v>
      </c>
      <c r="M3237" s="12" t="s">
        <v>76</v>
      </c>
      <c r="N3237" s="12">
        <v>4</v>
      </c>
      <c r="O3237" s="12" t="s">
        <v>89</v>
      </c>
      <c r="P3237" s="4" t="s">
        <v>56</v>
      </c>
      <c r="S3237" s="7">
        <v>12</v>
      </c>
      <c r="AE3237" s="4">
        <f t="shared" si="201"/>
        <v>15</v>
      </c>
      <c r="AF3237" s="8">
        <f t="shared" si="202"/>
        <v>12</v>
      </c>
      <c r="AG3237" s="8">
        <v>864.1</v>
      </c>
      <c r="AH3237" s="4">
        <f t="shared" si="203"/>
        <v>0.3</v>
      </c>
      <c r="AI3237" s="4">
        <f t="shared" si="203"/>
        <v>21.602499999999999</v>
      </c>
      <c r="AK3237" s="10">
        <f>R3237*(0.0246*(7.5^2.85))+S3237*(0.0227*((15/1.13204)^3.12))+T3237*(0.0227*((25/1.13204)^3.12))</f>
        <v>864.09820057068305</v>
      </c>
    </row>
    <row r="3238" spans="1:41" ht="12.75" customHeight="1">
      <c r="A3238" s="12">
        <v>243</v>
      </c>
      <c r="B3238" s="12">
        <v>13</v>
      </c>
      <c r="C3238" s="12">
        <v>2</v>
      </c>
      <c r="D3238" s="5">
        <v>39518</v>
      </c>
      <c r="E3238" s="6" t="s">
        <v>73</v>
      </c>
      <c r="F3238" s="4" t="s">
        <v>131</v>
      </c>
      <c r="G3238" s="11" t="s">
        <v>177</v>
      </c>
      <c r="H3238" s="12" t="s">
        <v>133</v>
      </c>
      <c r="I3238" s="12" t="s">
        <v>93</v>
      </c>
      <c r="J3238" s="12" t="s">
        <v>110</v>
      </c>
      <c r="K3238" s="12">
        <v>9</v>
      </c>
      <c r="L3238" s="4" t="str">
        <f t="shared" si="200"/>
        <v>5-10</v>
      </c>
      <c r="M3238" s="12" t="s">
        <v>76</v>
      </c>
      <c r="N3238" s="12">
        <v>5</v>
      </c>
      <c r="O3238" s="12" t="s">
        <v>82</v>
      </c>
      <c r="P3238" s="6" t="s">
        <v>46</v>
      </c>
      <c r="T3238" s="7">
        <v>29</v>
      </c>
      <c r="AE3238" s="4">
        <f t="shared" si="201"/>
        <v>25</v>
      </c>
      <c r="AF3238" s="8">
        <f t="shared" si="202"/>
        <v>29</v>
      </c>
      <c r="AG3238" s="8">
        <v>7286.73</v>
      </c>
      <c r="AH3238" s="4">
        <f t="shared" si="203"/>
        <v>0.72499999999999998</v>
      </c>
      <c r="AI3238" s="4">
        <f t="shared" si="203"/>
        <v>182.16825</v>
      </c>
      <c r="AK3238" s="10">
        <f>Q3238*(0.0121*((2.5/1.09)^3.161))+R3238*(0.0121*((7.5/1.09)^3.161))+S3238*(0.0335*(15^2.772))+T3238*(0.0335*(25^2.772))+U3238*(0.0335*(35^2.772))</f>
        <v>7286.7271703524966</v>
      </c>
    </row>
    <row r="3239" spans="1:41" s="13" customFormat="1" ht="12.75" customHeight="1">
      <c r="A3239" s="12">
        <v>243</v>
      </c>
      <c r="B3239" s="12">
        <v>13</v>
      </c>
      <c r="C3239" s="12">
        <v>2</v>
      </c>
      <c r="D3239" s="5">
        <v>39518</v>
      </c>
      <c r="E3239" s="6" t="s">
        <v>73</v>
      </c>
      <c r="F3239" s="4" t="s">
        <v>131</v>
      </c>
      <c r="G3239" s="11" t="s">
        <v>177</v>
      </c>
      <c r="H3239" s="12" t="s">
        <v>133</v>
      </c>
      <c r="I3239" s="12" t="s">
        <v>93</v>
      </c>
      <c r="J3239" s="12" t="s">
        <v>110</v>
      </c>
      <c r="K3239" s="12">
        <v>9</v>
      </c>
      <c r="L3239" s="4" t="str">
        <f t="shared" si="200"/>
        <v>5-10</v>
      </c>
      <c r="M3239" s="12" t="s">
        <v>76</v>
      </c>
      <c r="N3239" s="12">
        <v>6</v>
      </c>
      <c r="O3239" s="12" t="s">
        <v>53</v>
      </c>
      <c r="P3239" s="12" t="s">
        <v>54</v>
      </c>
      <c r="Q3239" s="7"/>
      <c r="R3239" s="7"/>
      <c r="S3239" s="7"/>
      <c r="T3239" s="7">
        <v>2</v>
      </c>
      <c r="U3239" s="7"/>
      <c r="V3239" s="7"/>
      <c r="W3239" s="7"/>
      <c r="X3239" s="7"/>
      <c r="Y3239" s="7"/>
      <c r="Z3239" s="7"/>
      <c r="AA3239" s="7"/>
      <c r="AB3239" s="7"/>
      <c r="AC3239" s="7"/>
      <c r="AD3239" s="7"/>
      <c r="AE3239" s="4">
        <f t="shared" si="201"/>
        <v>25</v>
      </c>
      <c r="AF3239" s="8">
        <f t="shared" si="202"/>
        <v>2</v>
      </c>
      <c r="AG3239" s="8">
        <v>512.47</v>
      </c>
      <c r="AH3239" s="4">
        <f t="shared" si="203"/>
        <v>0.05</v>
      </c>
      <c r="AI3239" s="4">
        <f t="shared" si="203"/>
        <v>12.81175</v>
      </c>
      <c r="AJ3239" s="4"/>
      <c r="AK3239" s="10">
        <f>Q3239*(0.026*(2.5^2.87))+R3239*(0.026*(7.5^2.87))+S3239*(0.0236*((15/1.1)^2.975))+T3239*(0.0236*((25/1.1)^2.975))+U3239*(0.0236*((35/1.1)^2.975))</f>
        <v>512.47217029482294</v>
      </c>
    </row>
    <row r="3240" spans="1:41" ht="12.75" customHeight="1">
      <c r="A3240" s="12">
        <v>243</v>
      </c>
      <c r="B3240" s="12">
        <v>13</v>
      </c>
      <c r="C3240" s="12">
        <v>2</v>
      </c>
      <c r="D3240" s="5">
        <v>39518</v>
      </c>
      <c r="E3240" s="6" t="s">
        <v>73</v>
      </c>
      <c r="F3240" s="4" t="s">
        <v>131</v>
      </c>
      <c r="G3240" s="11" t="s">
        <v>177</v>
      </c>
      <c r="H3240" s="12" t="s">
        <v>133</v>
      </c>
      <c r="I3240" s="12" t="s">
        <v>93</v>
      </c>
      <c r="J3240" s="12" t="s">
        <v>110</v>
      </c>
      <c r="K3240" s="12">
        <v>9</v>
      </c>
      <c r="L3240" s="4" t="str">
        <f t="shared" si="200"/>
        <v>5-10</v>
      </c>
      <c r="M3240" s="12" t="s">
        <v>76</v>
      </c>
      <c r="N3240" s="12">
        <v>7</v>
      </c>
      <c r="O3240" s="12" t="s">
        <v>105</v>
      </c>
      <c r="P3240" s="12" t="s">
        <v>46</v>
      </c>
      <c r="T3240" s="7">
        <v>1</v>
      </c>
      <c r="AE3240" s="4">
        <f t="shared" si="201"/>
        <v>25</v>
      </c>
      <c r="AF3240" s="8">
        <f t="shared" si="202"/>
        <v>1</v>
      </c>
      <c r="AG3240" s="8">
        <v>250.61</v>
      </c>
      <c r="AH3240" s="4">
        <f t="shared" si="203"/>
        <v>2.5000000000000001E-2</v>
      </c>
      <c r="AI3240" s="4">
        <f t="shared" si="203"/>
        <v>6.26525</v>
      </c>
      <c r="AJ3240" s="13"/>
      <c r="AK3240" s="10">
        <f>S3240*(0.0168*(15^2.9856))+T3240*(0.0168*(25^2.9856))</f>
        <v>250.61033187249495</v>
      </c>
    </row>
    <row r="3241" spans="1:41" ht="12.75" customHeight="1">
      <c r="A3241" s="12">
        <v>243</v>
      </c>
      <c r="B3241" s="12">
        <v>13</v>
      </c>
      <c r="C3241" s="12">
        <v>2</v>
      </c>
      <c r="D3241" s="5">
        <v>39518</v>
      </c>
      <c r="E3241" s="6" t="s">
        <v>73</v>
      </c>
      <c r="F3241" s="4" t="s">
        <v>131</v>
      </c>
      <c r="G3241" s="11" t="s">
        <v>177</v>
      </c>
      <c r="H3241" s="12" t="s">
        <v>133</v>
      </c>
      <c r="I3241" s="12" t="s">
        <v>93</v>
      </c>
      <c r="J3241" s="12" t="s">
        <v>110</v>
      </c>
      <c r="K3241" s="12">
        <v>9</v>
      </c>
      <c r="L3241" s="4" t="str">
        <f t="shared" si="200"/>
        <v>5-10</v>
      </c>
      <c r="M3241" s="12" t="s">
        <v>76</v>
      </c>
      <c r="N3241" s="12">
        <v>8</v>
      </c>
      <c r="O3241" s="12" t="s">
        <v>98</v>
      </c>
      <c r="P3241" s="6" t="s">
        <v>81</v>
      </c>
      <c r="U3241" s="7">
        <v>12</v>
      </c>
      <c r="AE3241" s="4">
        <f t="shared" si="201"/>
        <v>35</v>
      </c>
      <c r="AF3241" s="8">
        <f t="shared" si="202"/>
        <v>12</v>
      </c>
      <c r="AG3241" s="8">
        <v>5431.91</v>
      </c>
      <c r="AH3241" s="4">
        <f t="shared" si="203"/>
        <v>0.3</v>
      </c>
      <c r="AI3241" s="4">
        <f t="shared" si="203"/>
        <v>135.79775000000001</v>
      </c>
      <c r="AK3241" s="10">
        <f>R3241*(0.0135*((7.5/1.14)^3.043))+S3241*(0.0135*((15/1.14)^3.043))+T3241*(0.0135*((25/1.14)^3.043))+U3241*(0.0135*((35/1.14)^3.043))+V3241*(0.0135*((45/1.14)^3.043))</f>
        <v>5431.9105662312122</v>
      </c>
    </row>
    <row r="3242" spans="1:41" ht="12.75" customHeight="1">
      <c r="A3242" s="12">
        <v>243</v>
      </c>
      <c r="B3242" s="12">
        <v>13</v>
      </c>
      <c r="C3242" s="12">
        <v>2</v>
      </c>
      <c r="D3242" s="5">
        <v>39518</v>
      </c>
      <c r="E3242" s="6" t="s">
        <v>73</v>
      </c>
      <c r="F3242" s="4" t="s">
        <v>131</v>
      </c>
      <c r="G3242" s="11" t="s">
        <v>177</v>
      </c>
      <c r="H3242" s="12" t="s">
        <v>133</v>
      </c>
      <c r="I3242" s="12" t="s">
        <v>93</v>
      </c>
      <c r="J3242" s="12" t="s">
        <v>110</v>
      </c>
      <c r="K3242" s="12">
        <v>9</v>
      </c>
      <c r="L3242" s="4" t="str">
        <f t="shared" si="200"/>
        <v>5-10</v>
      </c>
      <c r="M3242" s="12" t="s">
        <v>76</v>
      </c>
      <c r="N3242" s="12">
        <v>9</v>
      </c>
      <c r="O3242" s="12" t="s">
        <v>138</v>
      </c>
      <c r="P3242" s="12" t="s">
        <v>81</v>
      </c>
      <c r="U3242" s="7">
        <v>7</v>
      </c>
      <c r="AE3242" s="4">
        <f t="shared" si="201"/>
        <v>35</v>
      </c>
      <c r="AF3242" s="8">
        <f t="shared" si="202"/>
        <v>7</v>
      </c>
      <c r="AG3242" s="8">
        <v>4415.93</v>
      </c>
      <c r="AH3242" s="4">
        <f t="shared" si="203"/>
        <v>0.17499999999999999</v>
      </c>
      <c r="AI3242" s="4">
        <f t="shared" si="203"/>
        <v>110.39825</v>
      </c>
      <c r="AJ3242" s="13"/>
      <c r="AK3242" s="10">
        <f>Q3242*(0.0139*(2.5^3.016))+R3242*(0.0139*(7.5^3.016))+S3242*(0.0139*(15^3.016))+T3242*(0.0139*(25^3.016))+U3242*(0.0139*(35^3.016))</f>
        <v>4415.928795687174</v>
      </c>
    </row>
    <row r="3243" spans="1:41" ht="12.75" customHeight="1">
      <c r="A3243" s="12">
        <v>243</v>
      </c>
      <c r="B3243" s="12">
        <v>13</v>
      </c>
      <c r="C3243" s="12">
        <v>2</v>
      </c>
      <c r="D3243" s="5">
        <v>39518</v>
      </c>
      <c r="E3243" s="6" t="s">
        <v>73</v>
      </c>
      <c r="F3243" s="4" t="s">
        <v>131</v>
      </c>
      <c r="G3243" s="11" t="s">
        <v>177</v>
      </c>
      <c r="H3243" s="12" t="s">
        <v>133</v>
      </c>
      <c r="I3243" s="12" t="s">
        <v>93</v>
      </c>
      <c r="J3243" s="12" t="s">
        <v>110</v>
      </c>
      <c r="K3243" s="12">
        <v>9</v>
      </c>
      <c r="L3243" s="4" t="str">
        <f t="shared" si="200"/>
        <v>5-10</v>
      </c>
      <c r="M3243" s="12" t="s">
        <v>76</v>
      </c>
      <c r="N3243" s="12">
        <v>10</v>
      </c>
      <c r="O3243" s="4" t="s">
        <v>60</v>
      </c>
      <c r="P3243" s="12" t="s">
        <v>48</v>
      </c>
      <c r="R3243" s="7">
        <v>7</v>
      </c>
      <c r="AE3243" s="4">
        <f t="shared" si="201"/>
        <v>7.5</v>
      </c>
      <c r="AF3243" s="8">
        <f t="shared" si="202"/>
        <v>7</v>
      </c>
      <c r="AG3243" s="8">
        <v>49.26</v>
      </c>
      <c r="AH3243" s="4">
        <f t="shared" si="203"/>
        <v>0.17499999999999999</v>
      </c>
      <c r="AI3243" s="4">
        <f t="shared" si="203"/>
        <v>1.2315</v>
      </c>
      <c r="AK3243" s="10">
        <f>Q3243*(0.0197*(2.5^2.9174))+R3243*(0.0197*(7.5^2.9174))+S3243*(0.0197*(15^2.9174))</f>
        <v>49.257004356738584</v>
      </c>
    </row>
    <row r="3244" spans="1:41" ht="12.75" customHeight="1">
      <c r="A3244" s="12">
        <v>243</v>
      </c>
      <c r="B3244" s="12">
        <v>13</v>
      </c>
      <c r="C3244" s="12">
        <v>2</v>
      </c>
      <c r="D3244" s="5">
        <v>39518</v>
      </c>
      <c r="E3244" s="6" t="s">
        <v>73</v>
      </c>
      <c r="F3244" s="4" t="s">
        <v>131</v>
      </c>
      <c r="G3244" s="11" t="s">
        <v>177</v>
      </c>
      <c r="H3244" s="12" t="s">
        <v>133</v>
      </c>
      <c r="I3244" s="12" t="s">
        <v>93</v>
      </c>
      <c r="J3244" s="12" t="s">
        <v>110</v>
      </c>
      <c r="K3244" s="12">
        <v>9</v>
      </c>
      <c r="L3244" s="4" t="str">
        <f t="shared" si="200"/>
        <v>5-10</v>
      </c>
      <c r="M3244" s="12" t="s">
        <v>76</v>
      </c>
      <c r="N3244" s="12">
        <v>11</v>
      </c>
      <c r="O3244" s="12" t="s">
        <v>68</v>
      </c>
      <c r="P3244" s="6" t="s">
        <v>46</v>
      </c>
      <c r="T3244" s="7">
        <v>2</v>
      </c>
      <c r="AE3244" s="4">
        <f t="shared" si="201"/>
        <v>25</v>
      </c>
      <c r="AF3244" s="8">
        <f t="shared" si="202"/>
        <v>2</v>
      </c>
      <c r="AG3244" s="8">
        <v>315.3</v>
      </c>
      <c r="AH3244" s="4">
        <f t="shared" si="203"/>
        <v>0.05</v>
      </c>
      <c r="AI3244" s="4">
        <f t="shared" si="203"/>
        <v>7.8825000000000003</v>
      </c>
      <c r="AK3244" s="10">
        <f>Q3244*(0.0208*((2.5/1.21)^3))+R3244*(0.0208*((7.5/1.21)^3))+S3244*(0.0208*((15/1.21)^3))+T3244*(0.0079*(25^3.076))+U3244*(0.0079*(35^3.076))</f>
        <v>315.29751916451954</v>
      </c>
    </row>
    <row r="3245" spans="1:41" ht="12.75" customHeight="1">
      <c r="A3245" s="12">
        <v>243</v>
      </c>
      <c r="B3245" s="12">
        <v>13</v>
      </c>
      <c r="C3245" s="12">
        <v>2</v>
      </c>
      <c r="D3245" s="5">
        <v>39518</v>
      </c>
      <c r="E3245" s="6" t="s">
        <v>73</v>
      </c>
      <c r="F3245" s="4" t="s">
        <v>131</v>
      </c>
      <c r="G3245" s="11" t="s">
        <v>177</v>
      </c>
      <c r="H3245" s="12" t="s">
        <v>133</v>
      </c>
      <c r="I3245" s="12" t="s">
        <v>93</v>
      </c>
      <c r="J3245" s="12" t="s">
        <v>110</v>
      </c>
      <c r="K3245" s="12">
        <v>9</v>
      </c>
      <c r="L3245" s="4" t="str">
        <f t="shared" si="200"/>
        <v>5-10</v>
      </c>
      <c r="M3245" s="12" t="s">
        <v>76</v>
      </c>
      <c r="N3245" s="12">
        <v>12</v>
      </c>
      <c r="O3245" s="12" t="s">
        <v>168</v>
      </c>
      <c r="P3245" s="12" t="s">
        <v>54</v>
      </c>
      <c r="Q3245" s="7">
        <v>1</v>
      </c>
      <c r="AE3245" s="4">
        <f t="shared" si="201"/>
        <v>2.5</v>
      </c>
      <c r="AF3245" s="8">
        <f t="shared" si="202"/>
        <v>1</v>
      </c>
      <c r="AG3245" s="8">
        <v>0.51</v>
      </c>
      <c r="AH3245" s="4">
        <f t="shared" si="203"/>
        <v>2.5000000000000001E-2</v>
      </c>
      <c r="AI3245" s="4">
        <f t="shared" si="203"/>
        <v>1.2750000000000001E-2</v>
      </c>
      <c r="AK3245" s="10">
        <f>Q3245*(0.0422*((2.5/1.04)^2.835))+U3245*(0.0422*((35/1.04)^2.835))+V3245*(0.0422*((45/1.04)^2.835))</f>
        <v>0.50720422042501956</v>
      </c>
    </row>
    <row r="3246" spans="1:41" ht="12.75" customHeight="1">
      <c r="A3246" s="12">
        <v>243</v>
      </c>
      <c r="B3246" s="12">
        <v>13</v>
      </c>
      <c r="C3246" s="12">
        <v>2</v>
      </c>
      <c r="D3246" s="5">
        <v>39518</v>
      </c>
      <c r="E3246" s="6" t="s">
        <v>73</v>
      </c>
      <c r="F3246" s="4" t="s">
        <v>131</v>
      </c>
      <c r="G3246" s="11" t="s">
        <v>177</v>
      </c>
      <c r="H3246" s="12" t="s">
        <v>133</v>
      </c>
      <c r="I3246" s="12" t="s">
        <v>93</v>
      </c>
      <c r="J3246" s="12" t="s">
        <v>110</v>
      </c>
      <c r="K3246" s="12">
        <v>9</v>
      </c>
      <c r="L3246" s="4" t="str">
        <f t="shared" si="200"/>
        <v>5-10</v>
      </c>
      <c r="M3246" s="12" t="s">
        <v>76</v>
      </c>
      <c r="N3246" s="12">
        <v>13</v>
      </c>
      <c r="O3246" s="12" t="s">
        <v>64</v>
      </c>
      <c r="P3246" s="12" t="s">
        <v>48</v>
      </c>
      <c r="T3246" s="7">
        <v>1</v>
      </c>
      <c r="AE3246" s="4">
        <f t="shared" si="201"/>
        <v>25</v>
      </c>
      <c r="AF3246" s="8">
        <f t="shared" si="202"/>
        <v>1</v>
      </c>
      <c r="AG3246" s="8">
        <v>549.64</v>
      </c>
      <c r="AH3246" s="4">
        <f t="shared" si="203"/>
        <v>2.5000000000000001E-2</v>
      </c>
      <c r="AI3246" s="4">
        <f t="shared" si="203"/>
        <v>13.741</v>
      </c>
      <c r="AK3246" s="10">
        <f>T3246*(0.0236*(25^3.124))+U3246*(0.0236*(35^3.124))</f>
        <v>549.63779675824765</v>
      </c>
    </row>
    <row r="3247" spans="1:41" s="13" customFormat="1" ht="12.75" customHeight="1">
      <c r="A3247" s="12">
        <v>243</v>
      </c>
      <c r="B3247" s="12">
        <v>13</v>
      </c>
      <c r="C3247" s="12">
        <v>2</v>
      </c>
      <c r="D3247" s="5">
        <v>39518</v>
      </c>
      <c r="E3247" s="6" t="s">
        <v>73</v>
      </c>
      <c r="F3247" s="4" t="s">
        <v>131</v>
      </c>
      <c r="G3247" s="11" t="s">
        <v>177</v>
      </c>
      <c r="H3247" s="12" t="s">
        <v>133</v>
      </c>
      <c r="I3247" s="12" t="s">
        <v>93</v>
      </c>
      <c r="J3247" s="12" t="s">
        <v>110</v>
      </c>
      <c r="K3247" s="12">
        <v>9</v>
      </c>
      <c r="L3247" s="4" t="str">
        <f t="shared" si="200"/>
        <v>5-10</v>
      </c>
      <c r="M3247" s="12" t="s">
        <v>76</v>
      </c>
      <c r="N3247" s="12">
        <v>14</v>
      </c>
      <c r="O3247" s="12" t="s">
        <v>181</v>
      </c>
      <c r="P3247" s="6" t="s">
        <v>81</v>
      </c>
      <c r="Q3247" s="7"/>
      <c r="R3247" s="7"/>
      <c r="S3247" s="7">
        <v>3</v>
      </c>
      <c r="T3247" s="7"/>
      <c r="U3247" s="7"/>
      <c r="V3247" s="7"/>
      <c r="W3247" s="7"/>
      <c r="X3247" s="7"/>
      <c r="Y3247" s="7"/>
      <c r="Z3247" s="7"/>
      <c r="AA3247" s="7"/>
      <c r="AB3247" s="7"/>
      <c r="AC3247" s="7"/>
      <c r="AD3247" s="7"/>
      <c r="AE3247" s="4">
        <f t="shared" si="201"/>
        <v>15</v>
      </c>
      <c r="AF3247" s="8">
        <f t="shared" si="202"/>
        <v>3</v>
      </c>
      <c r="AG3247" s="8">
        <v>149.15</v>
      </c>
      <c r="AH3247" s="4">
        <f t="shared" si="203"/>
        <v>7.4999999999999997E-2</v>
      </c>
      <c r="AI3247" s="4">
        <f t="shared" si="203"/>
        <v>3.7287500000000002</v>
      </c>
      <c r="AJ3247" s="4" t="s">
        <v>193</v>
      </c>
      <c r="AK3247" s="10">
        <f>S3247*(0.0159*(15^2.9718))</f>
        <v>149.1510732256547</v>
      </c>
      <c r="AL3247" s="4"/>
      <c r="AM3247" s="4"/>
      <c r="AN3247" s="4"/>
      <c r="AO3247" s="4"/>
    </row>
    <row r="3248" spans="1:41" ht="12.75" customHeight="1">
      <c r="A3248" s="12">
        <v>243</v>
      </c>
      <c r="B3248" s="12">
        <v>13</v>
      </c>
      <c r="C3248" s="12">
        <v>2</v>
      </c>
      <c r="D3248" s="5">
        <v>39518</v>
      </c>
      <c r="E3248" s="6" t="s">
        <v>73</v>
      </c>
      <c r="F3248" s="4" t="s">
        <v>131</v>
      </c>
      <c r="G3248" s="11" t="s">
        <v>177</v>
      </c>
      <c r="H3248" s="12" t="s">
        <v>133</v>
      </c>
      <c r="I3248" s="12" t="s">
        <v>93</v>
      </c>
      <c r="J3248" s="12" t="s">
        <v>110</v>
      </c>
      <c r="K3248" s="12">
        <v>9</v>
      </c>
      <c r="L3248" s="4" t="str">
        <f t="shared" si="200"/>
        <v>5-10</v>
      </c>
      <c r="M3248" s="12" t="s">
        <v>76</v>
      </c>
      <c r="N3248" s="12">
        <v>15</v>
      </c>
      <c r="O3248" s="12" t="s">
        <v>58</v>
      </c>
      <c r="P3248" s="12" t="s">
        <v>46</v>
      </c>
      <c r="Q3248" s="7">
        <v>1</v>
      </c>
      <c r="U3248" s="7">
        <v>1</v>
      </c>
      <c r="AE3248" s="4">
        <f t="shared" si="201"/>
        <v>18.8</v>
      </c>
      <c r="AF3248" s="8">
        <f t="shared" si="202"/>
        <v>2</v>
      </c>
      <c r="AG3248" s="8">
        <v>590.67999999999995</v>
      </c>
      <c r="AH3248" s="4">
        <f t="shared" si="203"/>
        <v>0.05</v>
      </c>
      <c r="AI3248" s="4">
        <f t="shared" si="203"/>
        <v>14.766999999999999</v>
      </c>
      <c r="AK3248" s="10">
        <f>Q3248*(0.0145*((2.5/1.08175)^3.053))+R3248*(0.0145*((7.5/1.08175)^3.053))+S3248*(0.0145*((15/1.08175)^3.053))+T3248*(0.0145*((25/1.08175)^3.053))+U3248*(0.0145*((35/1.08175)^3.053))+V3248*(0.0145*((45/1.08175)^3.053))+W3248*(0.0145*((55/1.08175)^3.053))</f>
        <v>590.68493420230084</v>
      </c>
    </row>
    <row r="3249" spans="1:37" ht="12.75" customHeight="1">
      <c r="A3249" s="12">
        <v>243</v>
      </c>
      <c r="B3249" s="12">
        <v>13</v>
      </c>
      <c r="C3249" s="12">
        <v>2</v>
      </c>
      <c r="D3249" s="5">
        <v>39518</v>
      </c>
      <c r="E3249" s="6" t="s">
        <v>73</v>
      </c>
      <c r="F3249" s="4" t="s">
        <v>131</v>
      </c>
      <c r="G3249" s="11" t="s">
        <v>177</v>
      </c>
      <c r="H3249" s="12" t="s">
        <v>133</v>
      </c>
      <c r="I3249" s="12" t="s">
        <v>93</v>
      </c>
      <c r="J3249" s="12" t="s">
        <v>110</v>
      </c>
      <c r="K3249" s="12">
        <v>9</v>
      </c>
      <c r="L3249" s="4" t="str">
        <f t="shared" si="200"/>
        <v>5-10</v>
      </c>
      <c r="M3249" s="12" t="s">
        <v>76</v>
      </c>
      <c r="N3249" s="12">
        <v>16</v>
      </c>
      <c r="O3249" s="12" t="s">
        <v>85</v>
      </c>
      <c r="P3249" s="6" t="s">
        <v>46</v>
      </c>
      <c r="Q3249" s="7">
        <v>1</v>
      </c>
      <c r="AE3249" s="4">
        <f t="shared" si="201"/>
        <v>2.5</v>
      </c>
      <c r="AF3249" s="8">
        <f t="shared" si="202"/>
        <v>1</v>
      </c>
      <c r="AG3249" s="8">
        <v>0.14000000000000001</v>
      </c>
      <c r="AH3249" s="4">
        <f t="shared" si="203"/>
        <v>2.5000000000000001E-2</v>
      </c>
      <c r="AI3249" s="4">
        <f t="shared" si="203"/>
        <v>3.5000000000000005E-3</v>
      </c>
      <c r="AK3249" s="10">
        <f>Q3249*(0.0091*(2.5^3))+R3249*(0.0091*(7.5^3))</f>
        <v>0.14218749999999999</v>
      </c>
    </row>
    <row r="3250" spans="1:37" ht="12.75" customHeight="1">
      <c r="A3250" s="12">
        <v>243</v>
      </c>
      <c r="B3250" s="12">
        <v>13</v>
      </c>
      <c r="C3250" s="12">
        <v>2</v>
      </c>
      <c r="D3250" s="5">
        <v>39518</v>
      </c>
      <c r="E3250" s="6" t="s">
        <v>73</v>
      </c>
      <c r="F3250" s="4" t="s">
        <v>131</v>
      </c>
      <c r="G3250" s="11" t="s">
        <v>177</v>
      </c>
      <c r="H3250" s="12" t="s">
        <v>133</v>
      </c>
      <c r="I3250" s="12" t="s">
        <v>93</v>
      </c>
      <c r="J3250" s="12" t="s">
        <v>110</v>
      </c>
      <c r="K3250" s="12">
        <v>9</v>
      </c>
      <c r="L3250" s="4" t="str">
        <f t="shared" si="200"/>
        <v>5-10</v>
      </c>
      <c r="M3250" s="12" t="s">
        <v>76</v>
      </c>
      <c r="N3250" s="12">
        <v>17</v>
      </c>
      <c r="O3250" s="11" t="s">
        <v>97</v>
      </c>
      <c r="P3250" s="12" t="s">
        <v>46</v>
      </c>
      <c r="R3250" s="7">
        <v>1</v>
      </c>
      <c r="AE3250" s="4">
        <f t="shared" si="201"/>
        <v>7.5</v>
      </c>
      <c r="AF3250" s="8">
        <f t="shared" si="202"/>
        <v>1</v>
      </c>
      <c r="AG3250" s="8">
        <v>2.59</v>
      </c>
      <c r="AH3250" s="4">
        <f t="shared" si="203"/>
        <v>2.5000000000000001E-2</v>
      </c>
      <c r="AI3250" s="4">
        <f t="shared" si="203"/>
        <v>6.4750000000000002E-2</v>
      </c>
      <c r="AK3250" s="10">
        <f>Q3250*(0.0026*(2.5^3.427))+R3250*(0.0026*(7.5^3.427))+S3250*(0.0026*(15^3.427))</f>
        <v>2.593034515359999</v>
      </c>
    </row>
    <row r="3251" spans="1:37" s="13" customFormat="1" ht="12.75" customHeight="1">
      <c r="A3251" s="12">
        <v>243</v>
      </c>
      <c r="B3251" s="12">
        <v>13</v>
      </c>
      <c r="C3251" s="12">
        <v>2</v>
      </c>
      <c r="D3251" s="5">
        <v>39518</v>
      </c>
      <c r="E3251" s="6" t="s">
        <v>73</v>
      </c>
      <c r="F3251" s="4" t="s">
        <v>131</v>
      </c>
      <c r="G3251" s="11" t="s">
        <v>177</v>
      </c>
      <c r="H3251" s="12" t="s">
        <v>133</v>
      </c>
      <c r="I3251" s="12" t="s">
        <v>93</v>
      </c>
      <c r="J3251" s="12" t="s">
        <v>110</v>
      </c>
      <c r="K3251" s="12">
        <v>9</v>
      </c>
      <c r="L3251" s="4" t="str">
        <f t="shared" si="200"/>
        <v>5-10</v>
      </c>
      <c r="M3251" s="12" t="s">
        <v>76</v>
      </c>
      <c r="N3251" s="12">
        <v>18</v>
      </c>
      <c r="O3251" s="12" t="s">
        <v>102</v>
      </c>
      <c r="P3251" s="6" t="s">
        <v>63</v>
      </c>
      <c r="Q3251" s="7"/>
      <c r="R3251" s="7"/>
      <c r="S3251" s="7">
        <v>1</v>
      </c>
      <c r="T3251" s="7"/>
      <c r="U3251" s="7"/>
      <c r="V3251" s="7"/>
      <c r="W3251" s="7"/>
      <c r="X3251" s="7"/>
      <c r="Y3251" s="7"/>
      <c r="Z3251" s="7"/>
      <c r="AA3251" s="7"/>
      <c r="AB3251" s="7"/>
      <c r="AC3251" s="7"/>
      <c r="AD3251" s="7"/>
      <c r="AE3251" s="4">
        <f t="shared" si="201"/>
        <v>15</v>
      </c>
      <c r="AF3251" s="8">
        <f t="shared" si="202"/>
        <v>1</v>
      </c>
      <c r="AG3251" s="8">
        <v>52.17</v>
      </c>
      <c r="AH3251" s="4">
        <f t="shared" si="203"/>
        <v>2.5000000000000001E-2</v>
      </c>
      <c r="AI3251" s="4">
        <f t="shared" si="203"/>
        <v>1.3042500000000001</v>
      </c>
      <c r="AJ3251" s="4"/>
      <c r="AK3251" s="10">
        <f>R3251*(0.0153*(7.5^3.0038))+S3251*(0.0153*(15^3.0038))+T3251*(0.0153*(25^3.0038))+U3251*(0.0153*(35^3.0038))</f>
        <v>52.171623892313889</v>
      </c>
    </row>
    <row r="3252" spans="1:37" ht="12.75" customHeight="1">
      <c r="A3252" s="12">
        <v>243</v>
      </c>
      <c r="B3252" s="12">
        <v>13</v>
      </c>
      <c r="C3252" s="12">
        <v>2</v>
      </c>
      <c r="D3252" s="5">
        <v>39518</v>
      </c>
      <c r="E3252" s="6" t="s">
        <v>73</v>
      </c>
      <c r="F3252" s="4" t="s">
        <v>131</v>
      </c>
      <c r="G3252" s="11" t="s">
        <v>177</v>
      </c>
      <c r="H3252" s="12" t="s">
        <v>133</v>
      </c>
      <c r="I3252" s="12" t="s">
        <v>93</v>
      </c>
      <c r="J3252" s="12" t="s">
        <v>110</v>
      </c>
      <c r="K3252" s="12">
        <v>9</v>
      </c>
      <c r="L3252" s="4" t="str">
        <f t="shared" si="200"/>
        <v>5-10</v>
      </c>
      <c r="M3252" s="12" t="s">
        <v>76</v>
      </c>
      <c r="N3252" s="12">
        <v>19</v>
      </c>
      <c r="O3252" s="12" t="s">
        <v>71</v>
      </c>
      <c r="P3252" s="6" t="s">
        <v>46</v>
      </c>
      <c r="Q3252" s="7">
        <v>1</v>
      </c>
      <c r="AE3252" s="4">
        <f t="shared" si="201"/>
        <v>2.5</v>
      </c>
      <c r="AF3252" s="8">
        <f t="shared" si="202"/>
        <v>1</v>
      </c>
      <c r="AG3252" s="8">
        <v>0.14000000000000001</v>
      </c>
      <c r="AH3252" s="4">
        <f t="shared" si="203"/>
        <v>2.5000000000000001E-2</v>
      </c>
      <c r="AI3252" s="4">
        <f t="shared" si="203"/>
        <v>3.5000000000000005E-3</v>
      </c>
      <c r="AK3252" s="10">
        <f>Q3252*(0.0089*(2.5^3))+R3252*(0.0089*(7.5^3))</f>
        <v>0.13906250000000001</v>
      </c>
    </row>
    <row r="3253" spans="1:37" ht="12.75" customHeight="1">
      <c r="A3253" s="12">
        <v>243</v>
      </c>
      <c r="B3253" s="12">
        <v>13</v>
      </c>
      <c r="C3253" s="12">
        <v>2</v>
      </c>
      <c r="D3253" s="5">
        <v>39518</v>
      </c>
      <c r="E3253" s="6" t="s">
        <v>73</v>
      </c>
      <c r="F3253" s="4" t="s">
        <v>131</v>
      </c>
      <c r="G3253" s="11" t="s">
        <v>177</v>
      </c>
      <c r="H3253" s="12" t="s">
        <v>133</v>
      </c>
      <c r="I3253" s="12" t="s">
        <v>93</v>
      </c>
      <c r="J3253" s="12" t="s">
        <v>110</v>
      </c>
      <c r="K3253" s="12">
        <v>9</v>
      </c>
      <c r="L3253" s="4" t="str">
        <f t="shared" si="200"/>
        <v>5-10</v>
      </c>
      <c r="M3253" s="12" t="s">
        <v>76</v>
      </c>
      <c r="N3253" s="12">
        <v>20</v>
      </c>
      <c r="O3253" s="12" t="s">
        <v>72</v>
      </c>
      <c r="P3253" s="6" t="s">
        <v>46</v>
      </c>
      <c r="R3253" s="7">
        <v>1</v>
      </c>
      <c r="AE3253" s="4">
        <f t="shared" si="201"/>
        <v>7.5</v>
      </c>
      <c r="AF3253" s="8">
        <f t="shared" si="202"/>
        <v>1</v>
      </c>
      <c r="AG3253" s="8">
        <v>5.81</v>
      </c>
      <c r="AH3253" s="4">
        <f t="shared" si="203"/>
        <v>2.5000000000000001E-2</v>
      </c>
      <c r="AI3253" s="4">
        <f t="shared" si="203"/>
        <v>0.14524999999999999</v>
      </c>
      <c r="AK3253" s="10">
        <f>Q3253*(0.0128*(2.5^3.036))+R3253*(0.0128*(7.5^3.036))+S3253*(0.0128*(15^3.036))</f>
        <v>5.8062531280003862</v>
      </c>
    </row>
    <row r="3254" spans="1:37" ht="12.75" customHeight="1">
      <c r="A3254" s="12">
        <v>243</v>
      </c>
      <c r="B3254" s="12">
        <v>13</v>
      </c>
      <c r="C3254" s="12">
        <v>2</v>
      </c>
      <c r="D3254" s="5">
        <v>39518</v>
      </c>
      <c r="E3254" s="6" t="s">
        <v>73</v>
      </c>
      <c r="F3254" s="4" t="s">
        <v>131</v>
      </c>
      <c r="G3254" s="11" t="s">
        <v>177</v>
      </c>
      <c r="H3254" s="12" t="s">
        <v>133</v>
      </c>
      <c r="I3254" s="12" t="s">
        <v>93</v>
      </c>
      <c r="J3254" s="12" t="s">
        <v>110</v>
      </c>
      <c r="K3254" s="12">
        <v>9</v>
      </c>
      <c r="L3254" s="4" t="str">
        <f t="shared" si="200"/>
        <v>5-10</v>
      </c>
      <c r="M3254" s="12" t="s">
        <v>76</v>
      </c>
      <c r="N3254" s="12">
        <v>21</v>
      </c>
      <c r="O3254" s="12" t="s">
        <v>70</v>
      </c>
      <c r="P3254" s="6" t="s">
        <v>54</v>
      </c>
      <c r="Q3254" s="7">
        <v>1</v>
      </c>
      <c r="AE3254" s="4">
        <f t="shared" si="201"/>
        <v>2.5</v>
      </c>
      <c r="AF3254" s="8">
        <f t="shared" si="202"/>
        <v>1</v>
      </c>
      <c r="AG3254" s="8">
        <v>0.26</v>
      </c>
      <c r="AH3254" s="4">
        <f t="shared" si="203"/>
        <v>2.5000000000000001E-2</v>
      </c>
      <c r="AI3254" s="4">
        <f t="shared" si="203"/>
        <v>6.5000000000000006E-3</v>
      </c>
      <c r="AK3254" s="10">
        <f>Q3254*(0.0162*(2.5^3.0252))+R3254*(0.0162*(7.5^3.0252))</f>
        <v>0.25903779153143841</v>
      </c>
    </row>
    <row r="3255" spans="1:37" ht="12.75" customHeight="1">
      <c r="A3255" s="12">
        <v>244</v>
      </c>
      <c r="B3255" s="12">
        <v>13</v>
      </c>
      <c r="C3255" s="12">
        <v>2</v>
      </c>
      <c r="D3255" s="5">
        <v>39518</v>
      </c>
      <c r="E3255" s="6" t="s">
        <v>73</v>
      </c>
      <c r="F3255" s="4" t="s">
        <v>131</v>
      </c>
      <c r="G3255" s="11" t="s">
        <v>177</v>
      </c>
      <c r="H3255" s="12" t="s">
        <v>133</v>
      </c>
      <c r="I3255" s="12" t="s">
        <v>93</v>
      </c>
      <c r="J3255" s="12" t="s">
        <v>110</v>
      </c>
      <c r="K3255" s="12">
        <v>8</v>
      </c>
      <c r="L3255" s="4" t="str">
        <f t="shared" si="200"/>
        <v>5-10</v>
      </c>
      <c r="M3255" s="12" t="s">
        <v>94</v>
      </c>
      <c r="N3255" s="12">
        <v>1</v>
      </c>
      <c r="O3255" s="12" t="s">
        <v>100</v>
      </c>
      <c r="P3255" s="12" t="s">
        <v>44</v>
      </c>
      <c r="V3255" s="7">
        <v>1</v>
      </c>
      <c r="AE3255" s="4">
        <f t="shared" si="201"/>
        <v>45</v>
      </c>
      <c r="AF3255" s="8">
        <f t="shared" si="202"/>
        <v>1</v>
      </c>
      <c r="AG3255" s="8">
        <v>291.77999999999997</v>
      </c>
      <c r="AH3255" s="4">
        <f t="shared" si="203"/>
        <v>2.5000000000000001E-2</v>
      </c>
      <c r="AI3255" s="4">
        <f t="shared" si="203"/>
        <v>7.2944999999999993</v>
      </c>
      <c r="AK3255" s="10">
        <f>R3255*(0.0009*(7.5^3.3334))+T3255*(0.0009*(25^3.3334))+U3255*(0.0009*(35^3.3334))+V3255*(0.0009*(45^3.3334))+W3255*(0.0009*(55^3.3334))+X3255*(0.0009*(65^3.3334))+Y3255*(0.0009*(75^3.3334))</f>
        <v>291.78375089005112</v>
      </c>
    </row>
    <row r="3256" spans="1:37" ht="12.75" customHeight="1">
      <c r="A3256" s="12">
        <v>244</v>
      </c>
      <c r="B3256" s="12">
        <v>13</v>
      </c>
      <c r="C3256" s="12">
        <v>2</v>
      </c>
      <c r="D3256" s="5">
        <v>39518</v>
      </c>
      <c r="E3256" s="6" t="s">
        <v>73</v>
      </c>
      <c r="F3256" s="4" t="s">
        <v>131</v>
      </c>
      <c r="G3256" s="11" t="s">
        <v>177</v>
      </c>
      <c r="H3256" s="12" t="s">
        <v>133</v>
      </c>
      <c r="I3256" s="12" t="s">
        <v>93</v>
      </c>
      <c r="J3256" s="12" t="s">
        <v>110</v>
      </c>
      <c r="K3256" s="12">
        <v>8</v>
      </c>
      <c r="L3256" s="4" t="str">
        <f t="shared" si="200"/>
        <v>5-10</v>
      </c>
      <c r="M3256" s="12" t="s">
        <v>94</v>
      </c>
      <c r="N3256" s="12">
        <v>2</v>
      </c>
      <c r="O3256" s="12" t="s">
        <v>95</v>
      </c>
      <c r="P3256" s="6" t="s">
        <v>56</v>
      </c>
      <c r="T3256" s="15">
        <v>40</v>
      </c>
      <c r="U3256" s="7">
        <v>12</v>
      </c>
      <c r="AE3256" s="4">
        <f t="shared" si="201"/>
        <v>27.3</v>
      </c>
      <c r="AF3256" s="8">
        <f t="shared" si="202"/>
        <v>52</v>
      </c>
      <c r="AG3256" s="8">
        <v>22551.200000000001</v>
      </c>
      <c r="AH3256" s="4">
        <f t="shared" si="203"/>
        <v>1.3</v>
      </c>
      <c r="AI3256" s="4">
        <f t="shared" si="203"/>
        <v>563.78</v>
      </c>
      <c r="AK3256" s="10">
        <f>S3256*(0.0204*(15^2.991))+T3256*(0.0204*(25^2.991))+U3256*(0.0204*(35^2.991))</f>
        <v>22551.203317879765</v>
      </c>
    </row>
    <row r="3257" spans="1:37" ht="12.75" customHeight="1">
      <c r="A3257" s="12">
        <v>244</v>
      </c>
      <c r="B3257" s="12">
        <v>13</v>
      </c>
      <c r="C3257" s="12">
        <v>2</v>
      </c>
      <c r="D3257" s="5">
        <v>39518</v>
      </c>
      <c r="E3257" s="6" t="s">
        <v>73</v>
      </c>
      <c r="F3257" s="4" t="s">
        <v>131</v>
      </c>
      <c r="G3257" s="11" t="s">
        <v>177</v>
      </c>
      <c r="H3257" s="12" t="s">
        <v>133</v>
      </c>
      <c r="I3257" s="12" t="s">
        <v>93</v>
      </c>
      <c r="J3257" s="12" t="s">
        <v>110</v>
      </c>
      <c r="K3257" s="12">
        <v>8</v>
      </c>
      <c r="L3257" s="4" t="str">
        <f t="shared" si="200"/>
        <v>5-10</v>
      </c>
      <c r="M3257" s="12" t="s">
        <v>94</v>
      </c>
      <c r="N3257" s="12">
        <v>3</v>
      </c>
      <c r="O3257" s="12" t="s">
        <v>53</v>
      </c>
      <c r="P3257" s="12" t="s">
        <v>54</v>
      </c>
      <c r="S3257" s="7">
        <v>1</v>
      </c>
      <c r="T3257" s="7">
        <v>4</v>
      </c>
      <c r="AE3257" s="4">
        <f t="shared" si="201"/>
        <v>23</v>
      </c>
      <c r="AF3257" s="8">
        <f t="shared" si="202"/>
        <v>5</v>
      </c>
      <c r="AG3257" s="8">
        <v>1081</v>
      </c>
      <c r="AH3257" s="4">
        <f t="shared" si="203"/>
        <v>0.125</v>
      </c>
      <c r="AI3257" s="4">
        <f t="shared" si="203"/>
        <v>27.024999999999999</v>
      </c>
      <c r="AK3257" s="10">
        <f>Q3257*(0.026*(2.5^2.87))+R3257*(0.026*(7.5^2.87))+S3257*(0.0236*((15/1.1)^2.975))+T3257*(0.0236*((25/1.1)^2.975))+U3257*(0.0236*((35/1.1)^2.975))</f>
        <v>1081.0026840789046</v>
      </c>
    </row>
    <row r="3258" spans="1:37" ht="12.75" customHeight="1">
      <c r="A3258" s="12">
        <v>244</v>
      </c>
      <c r="B3258" s="12">
        <v>13</v>
      </c>
      <c r="C3258" s="12">
        <v>2</v>
      </c>
      <c r="D3258" s="5">
        <v>39518</v>
      </c>
      <c r="E3258" s="6" t="s">
        <v>73</v>
      </c>
      <c r="F3258" s="4" t="s">
        <v>131</v>
      </c>
      <c r="G3258" s="11" t="s">
        <v>177</v>
      </c>
      <c r="H3258" s="12" t="s">
        <v>133</v>
      </c>
      <c r="I3258" s="12" t="s">
        <v>93</v>
      </c>
      <c r="J3258" s="12" t="s">
        <v>110</v>
      </c>
      <c r="K3258" s="12">
        <v>8</v>
      </c>
      <c r="L3258" s="4" t="str">
        <f t="shared" si="200"/>
        <v>5-10</v>
      </c>
      <c r="M3258" s="12" t="s">
        <v>94</v>
      </c>
      <c r="N3258" s="12">
        <v>4</v>
      </c>
      <c r="O3258" s="12" t="s">
        <v>181</v>
      </c>
      <c r="P3258" s="6" t="s">
        <v>81</v>
      </c>
      <c r="S3258" s="7">
        <v>2</v>
      </c>
      <c r="AE3258" s="4">
        <f t="shared" si="201"/>
        <v>15</v>
      </c>
      <c r="AF3258" s="8">
        <f t="shared" si="202"/>
        <v>2</v>
      </c>
      <c r="AG3258" s="8">
        <v>99.43</v>
      </c>
      <c r="AH3258" s="4">
        <f t="shared" si="203"/>
        <v>0.05</v>
      </c>
      <c r="AI3258" s="4">
        <f t="shared" si="203"/>
        <v>2.4857500000000003</v>
      </c>
      <c r="AK3258" s="10">
        <f>S3258*(0.0159*(15^2.9718))</f>
        <v>99.434048817103132</v>
      </c>
    </row>
    <row r="3259" spans="1:37" ht="12.75" customHeight="1">
      <c r="A3259" s="12">
        <v>244</v>
      </c>
      <c r="B3259" s="12">
        <v>13</v>
      </c>
      <c r="C3259" s="12">
        <v>2</v>
      </c>
      <c r="D3259" s="5">
        <v>39518</v>
      </c>
      <c r="E3259" s="6" t="s">
        <v>73</v>
      </c>
      <c r="F3259" s="4" t="s">
        <v>131</v>
      </c>
      <c r="G3259" s="11" t="s">
        <v>177</v>
      </c>
      <c r="H3259" s="12" t="s">
        <v>133</v>
      </c>
      <c r="I3259" s="12" t="s">
        <v>93</v>
      </c>
      <c r="J3259" s="12" t="s">
        <v>110</v>
      </c>
      <c r="K3259" s="12">
        <v>8</v>
      </c>
      <c r="L3259" s="4" t="str">
        <f t="shared" si="200"/>
        <v>5-10</v>
      </c>
      <c r="M3259" s="12" t="s">
        <v>94</v>
      </c>
      <c r="N3259" s="12">
        <v>5</v>
      </c>
      <c r="O3259" s="12" t="s">
        <v>49</v>
      </c>
      <c r="P3259" s="6" t="s">
        <v>46</v>
      </c>
      <c r="R3259" s="7">
        <v>1</v>
      </c>
      <c r="AE3259" s="4">
        <f t="shared" si="201"/>
        <v>7.5</v>
      </c>
      <c r="AF3259" s="8">
        <f t="shared" si="202"/>
        <v>1</v>
      </c>
      <c r="AG3259" s="8">
        <v>6.09</v>
      </c>
      <c r="AH3259" s="4">
        <f t="shared" si="203"/>
        <v>2.5000000000000001E-2</v>
      </c>
      <c r="AI3259" s="4">
        <f t="shared" si="203"/>
        <v>0.15225</v>
      </c>
      <c r="AK3259" s="10">
        <f>Q3259*(0.007*(2.5^3.39))+R3259*(0.0126*(7.5^3.0673))+S3259*(0.0126*(15^3.0673))+T3259*(0.0126*(25^3.0673))+U3259*(0.0126*(35^3.0673))</f>
        <v>6.0875978967715536</v>
      </c>
    </row>
    <row r="3260" spans="1:37" ht="12.75" customHeight="1">
      <c r="A3260" s="12">
        <v>244</v>
      </c>
      <c r="B3260" s="12">
        <v>13</v>
      </c>
      <c r="C3260" s="12">
        <v>2</v>
      </c>
      <c r="D3260" s="5">
        <v>39518</v>
      </c>
      <c r="E3260" s="6" t="s">
        <v>73</v>
      </c>
      <c r="F3260" s="4" t="s">
        <v>131</v>
      </c>
      <c r="G3260" s="11" t="s">
        <v>177</v>
      </c>
      <c r="H3260" s="12" t="s">
        <v>133</v>
      </c>
      <c r="I3260" s="12" t="s">
        <v>93</v>
      </c>
      <c r="J3260" s="12" t="s">
        <v>110</v>
      </c>
      <c r="K3260" s="12">
        <v>8</v>
      </c>
      <c r="L3260" s="4" t="str">
        <f t="shared" si="200"/>
        <v>5-10</v>
      </c>
      <c r="M3260" s="12" t="s">
        <v>94</v>
      </c>
      <c r="N3260" s="12">
        <v>6</v>
      </c>
      <c r="O3260" s="12" t="s">
        <v>89</v>
      </c>
      <c r="P3260" s="4" t="s">
        <v>56</v>
      </c>
      <c r="S3260" s="15">
        <v>34</v>
      </c>
      <c r="AE3260" s="4">
        <f t="shared" si="201"/>
        <v>15</v>
      </c>
      <c r="AF3260" s="8">
        <f t="shared" si="202"/>
        <v>34</v>
      </c>
      <c r="AG3260" s="8">
        <v>2448.2800000000002</v>
      </c>
      <c r="AH3260" s="4">
        <f t="shared" si="203"/>
        <v>0.85</v>
      </c>
      <c r="AI3260" s="4">
        <f t="shared" si="203"/>
        <v>61.207000000000008</v>
      </c>
      <c r="AK3260" s="10">
        <f>R3260*(0.0246*(7.5^2.85))+S3260*(0.0227*((15/1.13204)^3.12))+T3260*(0.0227*((25/1.13204)^3.12))</f>
        <v>2448.2782349502686</v>
      </c>
    </row>
    <row r="3261" spans="1:37" ht="12.75" customHeight="1">
      <c r="A3261" s="12">
        <v>244</v>
      </c>
      <c r="B3261" s="12">
        <v>13</v>
      </c>
      <c r="C3261" s="12">
        <v>2</v>
      </c>
      <c r="D3261" s="5">
        <v>39518</v>
      </c>
      <c r="E3261" s="6" t="s">
        <v>73</v>
      </c>
      <c r="F3261" s="4" t="s">
        <v>131</v>
      </c>
      <c r="G3261" s="11" t="s">
        <v>177</v>
      </c>
      <c r="H3261" s="12" t="s">
        <v>133</v>
      </c>
      <c r="I3261" s="12" t="s">
        <v>93</v>
      </c>
      <c r="J3261" s="12" t="s">
        <v>110</v>
      </c>
      <c r="K3261" s="12">
        <v>8</v>
      </c>
      <c r="L3261" s="4" t="str">
        <f t="shared" si="200"/>
        <v>5-10</v>
      </c>
      <c r="M3261" s="12" t="s">
        <v>94</v>
      </c>
      <c r="N3261" s="12">
        <v>7</v>
      </c>
      <c r="O3261" s="12" t="s">
        <v>77</v>
      </c>
      <c r="P3261" s="6" t="s">
        <v>48</v>
      </c>
      <c r="T3261" s="7">
        <v>2</v>
      </c>
      <c r="AE3261" s="4">
        <f t="shared" si="201"/>
        <v>25</v>
      </c>
      <c r="AF3261" s="8">
        <f t="shared" si="202"/>
        <v>2</v>
      </c>
      <c r="AG3261" s="8">
        <v>846.81</v>
      </c>
      <c r="AH3261" s="4">
        <f t="shared" si="203"/>
        <v>0.05</v>
      </c>
      <c r="AI3261" s="4">
        <f t="shared" si="203"/>
        <v>21.170249999999999</v>
      </c>
      <c r="AK3261" s="10">
        <f>R3261*(0.0428*(7.5^2.858))+S3261*(0.0428*(15^2.858))+T3261*(0.0428*(25^2.858))+U3261*(0.0428*(35^2.858))</f>
        <v>846.81064635675693</v>
      </c>
    </row>
    <row r="3262" spans="1:37" s="13" customFormat="1" ht="12.75" customHeight="1">
      <c r="A3262" s="12">
        <v>244</v>
      </c>
      <c r="B3262" s="12">
        <v>13</v>
      </c>
      <c r="C3262" s="12">
        <v>2</v>
      </c>
      <c r="D3262" s="5">
        <v>39518</v>
      </c>
      <c r="E3262" s="6" t="s">
        <v>73</v>
      </c>
      <c r="F3262" s="4" t="s">
        <v>131</v>
      </c>
      <c r="G3262" s="11" t="s">
        <v>177</v>
      </c>
      <c r="H3262" s="12" t="s">
        <v>133</v>
      </c>
      <c r="I3262" s="12" t="s">
        <v>93</v>
      </c>
      <c r="J3262" s="12" t="s">
        <v>110</v>
      </c>
      <c r="K3262" s="12">
        <v>8</v>
      </c>
      <c r="L3262" s="4" t="str">
        <f t="shared" si="200"/>
        <v>5-10</v>
      </c>
      <c r="M3262" s="12" t="s">
        <v>94</v>
      </c>
      <c r="N3262" s="12">
        <v>8</v>
      </c>
      <c r="O3262" s="12" t="s">
        <v>138</v>
      </c>
      <c r="P3262" s="12" t="s">
        <v>81</v>
      </c>
      <c r="Q3262" s="7"/>
      <c r="R3262" s="7"/>
      <c r="S3262" s="7"/>
      <c r="T3262" s="7">
        <v>1</v>
      </c>
      <c r="U3262" s="7">
        <v>7</v>
      </c>
      <c r="V3262" s="7"/>
      <c r="W3262" s="7"/>
      <c r="X3262" s="7"/>
      <c r="Y3262" s="7"/>
      <c r="Z3262" s="7"/>
      <c r="AA3262" s="7"/>
      <c r="AB3262" s="7"/>
      <c r="AC3262" s="7"/>
      <c r="AD3262" s="7"/>
      <c r="AE3262" s="4">
        <f t="shared" si="201"/>
        <v>33.799999999999997</v>
      </c>
      <c r="AF3262" s="8">
        <f t="shared" si="202"/>
        <v>8</v>
      </c>
      <c r="AG3262" s="8">
        <v>4644.59</v>
      </c>
      <c r="AH3262" s="4">
        <f t="shared" si="203"/>
        <v>0.2</v>
      </c>
      <c r="AI3262" s="4">
        <f t="shared" si="203"/>
        <v>116.11475</v>
      </c>
      <c r="AJ3262" s="4"/>
      <c r="AK3262" s="10">
        <f>Q3262*(0.0139*(2.5^3.016))+R3262*(0.0139*(7.5^3.016))+S3262*(0.0139*(15^3.016))+T3262*(0.0139*(25^3.016))+U3262*(0.0139*(35^3.016))</f>
        <v>4644.5949386847296</v>
      </c>
    </row>
    <row r="3263" spans="1:37" ht="12.75" customHeight="1">
      <c r="A3263" s="12">
        <v>244</v>
      </c>
      <c r="B3263" s="12">
        <v>13</v>
      </c>
      <c r="C3263" s="12">
        <v>2</v>
      </c>
      <c r="D3263" s="5">
        <v>39518</v>
      </c>
      <c r="E3263" s="6" t="s">
        <v>73</v>
      </c>
      <c r="F3263" s="4" t="s">
        <v>131</v>
      </c>
      <c r="G3263" s="11" t="s">
        <v>177</v>
      </c>
      <c r="H3263" s="12" t="s">
        <v>133</v>
      </c>
      <c r="I3263" s="12" t="s">
        <v>93</v>
      </c>
      <c r="J3263" s="12" t="s">
        <v>110</v>
      </c>
      <c r="K3263" s="12">
        <v>8</v>
      </c>
      <c r="L3263" s="4" t="str">
        <f t="shared" si="200"/>
        <v>5-10</v>
      </c>
      <c r="M3263" s="12" t="s">
        <v>94</v>
      </c>
      <c r="N3263" s="12">
        <v>9</v>
      </c>
      <c r="O3263" s="4" t="s">
        <v>82</v>
      </c>
      <c r="P3263" s="6" t="s">
        <v>46</v>
      </c>
      <c r="T3263" s="7">
        <v>50</v>
      </c>
      <c r="AE3263" s="4">
        <f t="shared" si="201"/>
        <v>25</v>
      </c>
      <c r="AF3263" s="8">
        <f t="shared" si="202"/>
        <v>50</v>
      </c>
      <c r="AG3263" s="8">
        <v>12563.32</v>
      </c>
      <c r="AH3263" s="4">
        <f t="shared" si="203"/>
        <v>1.25</v>
      </c>
      <c r="AI3263" s="4">
        <f t="shared" si="203"/>
        <v>314.08299999999997</v>
      </c>
      <c r="AK3263" s="10">
        <f>Q3263*(0.0121*((2.5/1.09)^3.161))+R3263*(0.0121*((7.5/1.09)^3.161))+S3263*(0.0335*(15^2.772))+T3263*(0.0335*(25^2.772))+U3263*(0.0335*(35^2.772))</f>
        <v>12563.322707504303</v>
      </c>
    </row>
    <row r="3264" spans="1:37" s="13" customFormat="1" ht="12.75" customHeight="1">
      <c r="A3264" s="12">
        <v>244</v>
      </c>
      <c r="B3264" s="12">
        <v>13</v>
      </c>
      <c r="C3264" s="12">
        <v>2</v>
      </c>
      <c r="D3264" s="5">
        <v>39518</v>
      </c>
      <c r="E3264" s="6" t="s">
        <v>73</v>
      </c>
      <c r="F3264" s="4" t="s">
        <v>131</v>
      </c>
      <c r="G3264" s="11" t="s">
        <v>177</v>
      </c>
      <c r="H3264" s="12" t="s">
        <v>133</v>
      </c>
      <c r="I3264" s="12" t="s">
        <v>93</v>
      </c>
      <c r="J3264" s="12" t="s">
        <v>110</v>
      </c>
      <c r="K3264" s="12">
        <v>8</v>
      </c>
      <c r="L3264" s="4" t="str">
        <f t="shared" si="200"/>
        <v>5-10</v>
      </c>
      <c r="M3264" s="12" t="s">
        <v>94</v>
      </c>
      <c r="N3264" s="12">
        <v>10</v>
      </c>
      <c r="O3264" s="4" t="s">
        <v>60</v>
      </c>
      <c r="P3264" s="12" t="s">
        <v>48</v>
      </c>
      <c r="Q3264" s="7"/>
      <c r="R3264" s="7">
        <v>4</v>
      </c>
      <c r="S3264" s="7"/>
      <c r="T3264" s="7"/>
      <c r="U3264" s="7"/>
      <c r="V3264" s="7"/>
      <c r="W3264" s="7"/>
      <c r="X3264" s="7"/>
      <c r="Y3264" s="7"/>
      <c r="Z3264" s="7"/>
      <c r="AA3264" s="7"/>
      <c r="AB3264" s="7"/>
      <c r="AC3264" s="7"/>
      <c r="AD3264" s="7"/>
      <c r="AE3264" s="4">
        <f t="shared" si="201"/>
        <v>7.5</v>
      </c>
      <c r="AF3264" s="8">
        <f t="shared" si="202"/>
        <v>4</v>
      </c>
      <c r="AG3264" s="8">
        <v>28.15</v>
      </c>
      <c r="AH3264" s="4">
        <f t="shared" si="203"/>
        <v>0.1</v>
      </c>
      <c r="AI3264" s="4">
        <f t="shared" si="203"/>
        <v>0.70374999999999999</v>
      </c>
      <c r="AJ3264" s="4"/>
      <c r="AK3264" s="10">
        <f>Q3264*(0.0197*(2.5^2.9174))+R3264*(0.0197*(7.5^2.9174))+S3264*(0.0197*(15^2.9174))</f>
        <v>28.146859632422046</v>
      </c>
    </row>
    <row r="3265" spans="1:37" ht="12.75" customHeight="1">
      <c r="A3265" s="12">
        <v>244</v>
      </c>
      <c r="B3265" s="12">
        <v>13</v>
      </c>
      <c r="C3265" s="12">
        <v>2</v>
      </c>
      <c r="D3265" s="5">
        <v>39518</v>
      </c>
      <c r="E3265" s="6" t="s">
        <v>73</v>
      </c>
      <c r="F3265" s="4" t="s">
        <v>131</v>
      </c>
      <c r="G3265" s="11" t="s">
        <v>177</v>
      </c>
      <c r="H3265" s="12" t="s">
        <v>133</v>
      </c>
      <c r="I3265" s="12" t="s">
        <v>93</v>
      </c>
      <c r="J3265" s="12" t="s">
        <v>110</v>
      </c>
      <c r="K3265" s="12">
        <v>8</v>
      </c>
      <c r="L3265" s="4" t="str">
        <f t="shared" si="200"/>
        <v>5-10</v>
      </c>
      <c r="M3265" s="12" t="s">
        <v>94</v>
      </c>
      <c r="N3265" s="12">
        <v>11</v>
      </c>
      <c r="O3265" s="12" t="s">
        <v>83</v>
      </c>
      <c r="P3265" s="6" t="s">
        <v>84</v>
      </c>
      <c r="R3265" s="7">
        <v>4</v>
      </c>
      <c r="AE3265" s="4">
        <f t="shared" si="201"/>
        <v>7.5</v>
      </c>
      <c r="AF3265" s="8">
        <f t="shared" si="202"/>
        <v>4</v>
      </c>
      <c r="AG3265" s="8">
        <v>49.22</v>
      </c>
      <c r="AH3265" s="4">
        <f t="shared" si="203"/>
        <v>0.1</v>
      </c>
      <c r="AI3265" s="4">
        <f t="shared" si="203"/>
        <v>1.2304999999999999</v>
      </c>
      <c r="AK3265" s="10">
        <f>Q3265*(0.0349*(2.5^2.9109))+R3265*(0.0349*(7.5^2.9109))+S3265*(0.0349*(15^2.9109))</f>
        <v>49.21542614278912</v>
      </c>
    </row>
    <row r="3266" spans="1:37" ht="12.75" customHeight="1">
      <c r="A3266" s="12">
        <v>244</v>
      </c>
      <c r="B3266" s="12">
        <v>13</v>
      </c>
      <c r="C3266" s="12">
        <v>2</v>
      </c>
      <c r="D3266" s="5">
        <v>39518</v>
      </c>
      <c r="E3266" s="6" t="s">
        <v>73</v>
      </c>
      <c r="F3266" s="4" t="s">
        <v>131</v>
      </c>
      <c r="G3266" s="11" t="s">
        <v>177</v>
      </c>
      <c r="H3266" s="12" t="s">
        <v>133</v>
      </c>
      <c r="I3266" s="12" t="s">
        <v>93</v>
      </c>
      <c r="J3266" s="12" t="s">
        <v>110</v>
      </c>
      <c r="K3266" s="12">
        <v>8</v>
      </c>
      <c r="L3266" s="4" t="str">
        <f t="shared" ref="L3266:L3329" si="204">IF(K3266&lt;=5,"0-5",IF(K3266&lt;=10,"5-10",IF(K3266&lt;=15,"10-15",IF(K3266&lt;=20,"15-20",IF(K3266&lt;=25,"20-25",IF(K3266&lt;=30,"25-30",IF(K3266&lt;=35,"30-35","35-40")))))))</f>
        <v>5-10</v>
      </c>
      <c r="M3266" s="12" t="s">
        <v>94</v>
      </c>
      <c r="N3266" s="12">
        <v>12</v>
      </c>
      <c r="O3266" s="12" t="s">
        <v>80</v>
      </c>
      <c r="P3266" s="12" t="s">
        <v>81</v>
      </c>
      <c r="R3266" s="7">
        <v>6</v>
      </c>
      <c r="AE3266" s="4">
        <f t="shared" ref="AE3266:AE3329" si="205">ROUND(((Q3266*2.5)+(R3266*7.5)+(S3266*15)+(T3266*25)+(U3266*35)+(V3266*45)+(W3266*55)+(X3266*65)+(Y3266*75)+(Z3266*85)+(AA3266*95)+(AB3266*105)+(AC3266*115)+(AD3266*195))/(SUM(Q3266:AD3266)),1)</f>
        <v>7.5</v>
      </c>
      <c r="AF3266" s="8">
        <f t="shared" ref="AF3266:AF3329" si="206">SUM(Q3266:AD3266)</f>
        <v>6</v>
      </c>
      <c r="AG3266" s="8">
        <v>47.12</v>
      </c>
      <c r="AH3266" s="4">
        <f t="shared" ref="AH3266:AI3329" si="207">AF3266/40</f>
        <v>0.15</v>
      </c>
      <c r="AI3266" s="4">
        <f t="shared" si="207"/>
        <v>1.1779999999999999</v>
      </c>
      <c r="AK3266" s="10">
        <f>Q3266*(0.0202*(2.5^2.9595))+R3266*(0.0202*(7.5^2.9595))+S3266*(0.0202*(15^2.9595))+T3266*(0.0202*(25^2.9595))</f>
        <v>47.124464577261662</v>
      </c>
    </row>
    <row r="3267" spans="1:37" ht="12.75" customHeight="1">
      <c r="A3267" s="12">
        <v>244</v>
      </c>
      <c r="B3267" s="12">
        <v>13</v>
      </c>
      <c r="C3267" s="12">
        <v>2</v>
      </c>
      <c r="D3267" s="5">
        <v>39518</v>
      </c>
      <c r="E3267" s="6" t="s">
        <v>73</v>
      </c>
      <c r="F3267" s="4" t="s">
        <v>131</v>
      </c>
      <c r="G3267" s="11" t="s">
        <v>177</v>
      </c>
      <c r="H3267" s="12" t="s">
        <v>133</v>
      </c>
      <c r="I3267" s="12" t="s">
        <v>93</v>
      </c>
      <c r="J3267" s="12" t="s">
        <v>110</v>
      </c>
      <c r="K3267" s="12">
        <v>8</v>
      </c>
      <c r="L3267" s="4" t="str">
        <f t="shared" si="204"/>
        <v>5-10</v>
      </c>
      <c r="M3267" s="12" t="s">
        <v>94</v>
      </c>
      <c r="N3267" s="12">
        <v>13</v>
      </c>
      <c r="O3267" s="12" t="s">
        <v>96</v>
      </c>
      <c r="P3267" s="6" t="s">
        <v>84</v>
      </c>
      <c r="R3267" s="15">
        <v>1</v>
      </c>
      <c r="AE3267" s="4">
        <f t="shared" si="205"/>
        <v>7.5</v>
      </c>
      <c r="AF3267" s="8">
        <f t="shared" si="206"/>
        <v>1</v>
      </c>
      <c r="AG3267" s="8">
        <v>7.51</v>
      </c>
      <c r="AH3267" s="4">
        <f t="shared" si="207"/>
        <v>2.5000000000000001E-2</v>
      </c>
      <c r="AI3267" s="4">
        <f t="shared" si="207"/>
        <v>0.18775</v>
      </c>
      <c r="AK3267" s="10">
        <f>Q3267*(0.0193*(2.5^2.96))+R3267*(0.0193*(7.5^2.96))+S3267*(0.0193*(15^2.96))</f>
        <v>7.5117071566069322</v>
      </c>
    </row>
    <row r="3268" spans="1:37" ht="12.75" customHeight="1">
      <c r="A3268" s="12">
        <v>244</v>
      </c>
      <c r="B3268" s="12">
        <v>13</v>
      </c>
      <c r="C3268" s="12">
        <v>2</v>
      </c>
      <c r="D3268" s="5">
        <v>39518</v>
      </c>
      <c r="E3268" s="6" t="s">
        <v>73</v>
      </c>
      <c r="F3268" s="4" t="s">
        <v>131</v>
      </c>
      <c r="G3268" s="11" t="s">
        <v>177</v>
      </c>
      <c r="H3268" s="12" t="s">
        <v>133</v>
      </c>
      <c r="I3268" s="12" t="s">
        <v>93</v>
      </c>
      <c r="J3268" s="12" t="s">
        <v>110</v>
      </c>
      <c r="K3268" s="12">
        <v>8</v>
      </c>
      <c r="L3268" s="4" t="str">
        <f t="shared" si="204"/>
        <v>5-10</v>
      </c>
      <c r="M3268" s="12" t="s">
        <v>94</v>
      </c>
      <c r="N3268" s="12">
        <v>14</v>
      </c>
      <c r="O3268" s="12" t="s">
        <v>68</v>
      </c>
      <c r="P3268" s="6" t="s">
        <v>46</v>
      </c>
      <c r="T3268" s="7">
        <v>5</v>
      </c>
      <c r="AE3268" s="4">
        <f t="shared" si="205"/>
        <v>25</v>
      </c>
      <c r="AF3268" s="8">
        <f t="shared" si="206"/>
        <v>5</v>
      </c>
      <c r="AG3268" s="8">
        <v>788.24</v>
      </c>
      <c r="AH3268" s="4">
        <f t="shared" si="207"/>
        <v>0.125</v>
      </c>
      <c r="AI3268" s="4">
        <f t="shared" si="207"/>
        <v>19.706</v>
      </c>
      <c r="AK3268" s="10">
        <f>Q3268*(0.0208*((2.5/1.21)^3))+R3268*(0.0208*((7.5/1.21)^3))+S3268*(0.0208*((15/1.21)^3))+T3268*(0.0079*(25^3.076))+U3268*(0.0079*(35^3.076))</f>
        <v>788.24379791129888</v>
      </c>
    </row>
    <row r="3269" spans="1:37" ht="12.75" customHeight="1">
      <c r="A3269" s="12">
        <v>244</v>
      </c>
      <c r="B3269" s="12">
        <v>13</v>
      </c>
      <c r="C3269" s="12">
        <v>2</v>
      </c>
      <c r="D3269" s="5">
        <v>39518</v>
      </c>
      <c r="E3269" s="6" t="s">
        <v>73</v>
      </c>
      <c r="F3269" s="4" t="s">
        <v>131</v>
      </c>
      <c r="G3269" s="11" t="s">
        <v>177</v>
      </c>
      <c r="H3269" s="12" t="s">
        <v>133</v>
      </c>
      <c r="I3269" s="12" t="s">
        <v>93</v>
      </c>
      <c r="J3269" s="12" t="s">
        <v>110</v>
      </c>
      <c r="K3269" s="12">
        <v>8</v>
      </c>
      <c r="L3269" s="4" t="str">
        <f t="shared" si="204"/>
        <v>5-10</v>
      </c>
      <c r="M3269" s="12" t="s">
        <v>94</v>
      </c>
      <c r="N3269" s="12">
        <v>15</v>
      </c>
      <c r="O3269" s="12" t="s">
        <v>134</v>
      </c>
      <c r="P3269" s="12" t="s">
        <v>56</v>
      </c>
      <c r="T3269" s="7">
        <v>1</v>
      </c>
      <c r="AE3269" s="4">
        <f t="shared" si="205"/>
        <v>25</v>
      </c>
      <c r="AF3269" s="8">
        <f t="shared" si="206"/>
        <v>1</v>
      </c>
      <c r="AG3269" s="8">
        <v>261.42</v>
      </c>
      <c r="AH3269" s="4">
        <f t="shared" si="207"/>
        <v>2.5000000000000001E-2</v>
      </c>
      <c r="AI3269" s="4">
        <f t="shared" si="207"/>
        <v>6.5355000000000008</v>
      </c>
      <c r="AK3269" s="10">
        <f>R3269*(0.0683*(7.5^2.563))+S3269*(0.0683*(15^2.563))+T3269*(0.0683*(25^2.563))</f>
        <v>261.42128550317625</v>
      </c>
    </row>
    <row r="3270" spans="1:37" ht="12.75" customHeight="1">
      <c r="A3270" s="12">
        <v>244</v>
      </c>
      <c r="B3270" s="12">
        <v>13</v>
      </c>
      <c r="C3270" s="12">
        <v>2</v>
      </c>
      <c r="D3270" s="5">
        <v>39518</v>
      </c>
      <c r="E3270" s="6" t="s">
        <v>73</v>
      </c>
      <c r="F3270" s="4" t="s">
        <v>131</v>
      </c>
      <c r="G3270" s="11" t="s">
        <v>177</v>
      </c>
      <c r="H3270" s="12" t="s">
        <v>133</v>
      </c>
      <c r="I3270" s="12" t="s">
        <v>93</v>
      </c>
      <c r="J3270" s="12" t="s">
        <v>110</v>
      </c>
      <c r="K3270" s="12">
        <v>8</v>
      </c>
      <c r="L3270" s="4" t="str">
        <f t="shared" si="204"/>
        <v>5-10</v>
      </c>
      <c r="M3270" s="12" t="s">
        <v>94</v>
      </c>
      <c r="N3270" s="12">
        <v>16</v>
      </c>
      <c r="O3270" s="12" t="s">
        <v>190</v>
      </c>
      <c r="P3270" s="6" t="s">
        <v>56</v>
      </c>
      <c r="Q3270" s="7">
        <v>1</v>
      </c>
      <c r="AE3270" s="4">
        <f t="shared" si="205"/>
        <v>2.5</v>
      </c>
      <c r="AF3270" s="8">
        <f t="shared" si="206"/>
        <v>1</v>
      </c>
      <c r="AG3270" s="8">
        <v>0.14000000000000001</v>
      </c>
      <c r="AH3270" s="4">
        <f t="shared" si="207"/>
        <v>2.5000000000000001E-2</v>
      </c>
      <c r="AI3270" s="4">
        <f t="shared" si="207"/>
        <v>3.5000000000000005E-3</v>
      </c>
      <c r="AK3270" s="10">
        <f>Q3270*(0.0091*(2.5^2.9904))</f>
        <v>0.14094224804199171</v>
      </c>
    </row>
    <row r="3271" spans="1:37" ht="12.75" customHeight="1">
      <c r="A3271" s="12">
        <v>245</v>
      </c>
      <c r="B3271" s="12">
        <v>13</v>
      </c>
      <c r="C3271" s="12">
        <v>2</v>
      </c>
      <c r="D3271" s="5">
        <v>39518</v>
      </c>
      <c r="E3271" s="6" t="s">
        <v>73</v>
      </c>
      <c r="F3271" s="4" t="s">
        <v>131</v>
      </c>
      <c r="G3271" s="11" t="s">
        <v>177</v>
      </c>
      <c r="H3271" s="12" t="s">
        <v>133</v>
      </c>
      <c r="I3271" s="12" t="s">
        <v>93</v>
      </c>
      <c r="J3271" s="12" t="s">
        <v>110</v>
      </c>
      <c r="K3271" s="12">
        <v>8</v>
      </c>
      <c r="L3271" s="4" t="str">
        <f t="shared" si="204"/>
        <v>5-10</v>
      </c>
      <c r="M3271" s="12" t="s">
        <v>42</v>
      </c>
      <c r="N3271" s="12">
        <v>1</v>
      </c>
      <c r="O3271" s="4" t="s">
        <v>69</v>
      </c>
      <c r="P3271" s="12" t="s">
        <v>48</v>
      </c>
      <c r="S3271" s="7">
        <v>3</v>
      </c>
      <c r="AE3271" s="4">
        <f t="shared" si="205"/>
        <v>15</v>
      </c>
      <c r="AF3271" s="8">
        <f t="shared" si="206"/>
        <v>3</v>
      </c>
      <c r="AG3271" s="8">
        <v>328.4</v>
      </c>
      <c r="AH3271" s="4">
        <f t="shared" si="207"/>
        <v>7.4999999999999997E-2</v>
      </c>
      <c r="AI3271" s="4">
        <f t="shared" si="207"/>
        <v>8.2099999999999991</v>
      </c>
      <c r="AK3271" s="10">
        <f>Q3271*(0.029*(2.5^2.98))+R3271*(0.029*(7.5^2.98))+S3271*(0.0222*(15^3.14))</f>
        <v>328.39821102842569</v>
      </c>
    </row>
    <row r="3272" spans="1:37" ht="12.75" customHeight="1">
      <c r="A3272" s="12">
        <v>245</v>
      </c>
      <c r="B3272" s="12">
        <v>13</v>
      </c>
      <c r="C3272" s="12">
        <v>2</v>
      </c>
      <c r="D3272" s="5">
        <v>39518</v>
      </c>
      <c r="E3272" s="6" t="s">
        <v>73</v>
      </c>
      <c r="F3272" s="4" t="s">
        <v>131</v>
      </c>
      <c r="G3272" s="11" t="s">
        <v>177</v>
      </c>
      <c r="H3272" s="12" t="s">
        <v>133</v>
      </c>
      <c r="I3272" s="12" t="s">
        <v>93</v>
      </c>
      <c r="J3272" s="12" t="s">
        <v>110</v>
      </c>
      <c r="K3272" s="12">
        <v>8</v>
      </c>
      <c r="L3272" s="4" t="str">
        <f t="shared" si="204"/>
        <v>5-10</v>
      </c>
      <c r="M3272" s="12" t="s">
        <v>42</v>
      </c>
      <c r="N3272" s="12">
        <v>2</v>
      </c>
      <c r="O3272" s="12" t="s">
        <v>77</v>
      </c>
      <c r="P3272" s="6" t="s">
        <v>48</v>
      </c>
      <c r="S3272" s="7">
        <v>1</v>
      </c>
      <c r="AE3272" s="4">
        <f t="shared" si="205"/>
        <v>15</v>
      </c>
      <c r="AF3272" s="8">
        <f t="shared" si="206"/>
        <v>1</v>
      </c>
      <c r="AG3272" s="8">
        <v>98.34</v>
      </c>
      <c r="AH3272" s="4">
        <f t="shared" si="207"/>
        <v>2.5000000000000001E-2</v>
      </c>
      <c r="AI3272" s="4">
        <f t="shared" si="207"/>
        <v>2.4584999999999999</v>
      </c>
      <c r="AK3272" s="10">
        <f>R3272*(0.0428*(7.5^2.858))+S3272*(0.0428*(15^2.858))+T3272*(0.0428*(25^2.858))+U3272*(0.0428*(35^2.858))</f>
        <v>98.336011053719943</v>
      </c>
    </row>
    <row r="3273" spans="1:37" ht="12.75" customHeight="1">
      <c r="A3273" s="12">
        <v>245</v>
      </c>
      <c r="B3273" s="12">
        <v>13</v>
      </c>
      <c r="C3273" s="12">
        <v>2</v>
      </c>
      <c r="D3273" s="5">
        <v>39518</v>
      </c>
      <c r="E3273" s="6" t="s">
        <v>73</v>
      </c>
      <c r="F3273" s="4" t="s">
        <v>131</v>
      </c>
      <c r="G3273" s="11" t="s">
        <v>177</v>
      </c>
      <c r="H3273" s="12" t="s">
        <v>133</v>
      </c>
      <c r="I3273" s="12" t="s">
        <v>93</v>
      </c>
      <c r="J3273" s="12" t="s">
        <v>110</v>
      </c>
      <c r="K3273" s="12">
        <v>8</v>
      </c>
      <c r="L3273" s="4" t="str">
        <f t="shared" si="204"/>
        <v>5-10</v>
      </c>
      <c r="M3273" s="12" t="s">
        <v>42</v>
      </c>
      <c r="N3273" s="12">
        <v>3</v>
      </c>
      <c r="O3273" s="12" t="s">
        <v>68</v>
      </c>
      <c r="P3273" s="6" t="s">
        <v>46</v>
      </c>
      <c r="S3273" s="7">
        <v>3</v>
      </c>
      <c r="AE3273" s="4">
        <f t="shared" si="205"/>
        <v>15</v>
      </c>
      <c r="AF3273" s="8">
        <f t="shared" si="206"/>
        <v>3</v>
      </c>
      <c r="AG3273" s="8">
        <v>118.88</v>
      </c>
      <c r="AH3273" s="4">
        <f t="shared" si="207"/>
        <v>7.4999999999999997E-2</v>
      </c>
      <c r="AI3273" s="4">
        <f t="shared" si="207"/>
        <v>2.972</v>
      </c>
      <c r="AK3273" s="10">
        <f>Q3273*(0.0208*((2.5/1.21)^3))+R3273*(0.0208*((7.5/1.21)^3))+S3273*(0.0208*((15/1.21)^3))+T3273*(0.0079*(25^3.076))+U3273*(0.0079*(35^3.076))</f>
        <v>118.87820966932554</v>
      </c>
    </row>
    <row r="3274" spans="1:37" s="9" customFormat="1" ht="12.75" customHeight="1">
      <c r="A3274" s="12">
        <v>245</v>
      </c>
      <c r="B3274" s="12">
        <v>13</v>
      </c>
      <c r="C3274" s="12">
        <v>2</v>
      </c>
      <c r="D3274" s="5">
        <v>39518</v>
      </c>
      <c r="E3274" s="6" t="s">
        <v>73</v>
      </c>
      <c r="F3274" s="4" t="s">
        <v>131</v>
      </c>
      <c r="G3274" s="11" t="s">
        <v>177</v>
      </c>
      <c r="H3274" s="12" t="s">
        <v>133</v>
      </c>
      <c r="I3274" s="12" t="s">
        <v>93</v>
      </c>
      <c r="J3274" s="12" t="s">
        <v>110</v>
      </c>
      <c r="K3274" s="12">
        <v>8</v>
      </c>
      <c r="L3274" s="4" t="str">
        <f t="shared" si="204"/>
        <v>5-10</v>
      </c>
      <c r="M3274" s="12" t="s">
        <v>42</v>
      </c>
      <c r="N3274" s="12">
        <v>4</v>
      </c>
      <c r="O3274" s="12" t="s">
        <v>95</v>
      </c>
      <c r="P3274" s="6" t="s">
        <v>56</v>
      </c>
      <c r="Q3274" s="7"/>
      <c r="R3274" s="7"/>
      <c r="S3274" s="7"/>
      <c r="T3274" s="15">
        <v>40</v>
      </c>
      <c r="U3274" s="7"/>
      <c r="V3274" s="7"/>
      <c r="W3274" s="7"/>
      <c r="X3274" s="7"/>
      <c r="Y3274" s="7"/>
      <c r="Z3274" s="7"/>
      <c r="AA3274" s="7"/>
      <c r="AB3274" s="7"/>
      <c r="AC3274" s="7"/>
      <c r="AD3274" s="7"/>
      <c r="AE3274" s="4">
        <f t="shared" si="205"/>
        <v>25</v>
      </c>
      <c r="AF3274" s="8">
        <f t="shared" si="206"/>
        <v>40</v>
      </c>
      <c r="AG3274" s="8">
        <v>12385.93</v>
      </c>
      <c r="AH3274" s="4">
        <f t="shared" si="207"/>
        <v>1</v>
      </c>
      <c r="AI3274" s="4">
        <f t="shared" si="207"/>
        <v>309.64825000000002</v>
      </c>
      <c r="AJ3274" s="4"/>
      <c r="AK3274" s="10">
        <f>S3274*(0.0204*(15^2.991))+T3274*(0.0204*(25^2.991))+U3274*(0.0204*(35^2.991))</f>
        <v>12385.93295061111</v>
      </c>
    </row>
    <row r="3275" spans="1:37" ht="12.75" customHeight="1">
      <c r="A3275" s="12">
        <v>245</v>
      </c>
      <c r="B3275" s="12">
        <v>13</v>
      </c>
      <c r="C3275" s="12">
        <v>2</v>
      </c>
      <c r="D3275" s="5">
        <v>39518</v>
      </c>
      <c r="E3275" s="6" t="s">
        <v>73</v>
      </c>
      <c r="F3275" s="4" t="s">
        <v>131</v>
      </c>
      <c r="G3275" s="11" t="s">
        <v>177</v>
      </c>
      <c r="H3275" s="12" t="s">
        <v>133</v>
      </c>
      <c r="I3275" s="12" t="s">
        <v>93</v>
      </c>
      <c r="J3275" s="12" t="s">
        <v>110</v>
      </c>
      <c r="K3275" s="12">
        <v>8</v>
      </c>
      <c r="L3275" s="4" t="str">
        <f t="shared" si="204"/>
        <v>5-10</v>
      </c>
      <c r="M3275" s="12" t="s">
        <v>42</v>
      </c>
      <c r="N3275" s="12">
        <v>5</v>
      </c>
      <c r="O3275" s="12" t="s">
        <v>59</v>
      </c>
      <c r="P3275" s="6" t="s">
        <v>46</v>
      </c>
      <c r="Q3275" s="7">
        <v>1</v>
      </c>
      <c r="R3275" s="7">
        <v>7</v>
      </c>
      <c r="S3275" s="15">
        <v>1</v>
      </c>
      <c r="AE3275" s="4">
        <f t="shared" si="205"/>
        <v>7.8</v>
      </c>
      <c r="AF3275" s="8">
        <f t="shared" si="206"/>
        <v>9</v>
      </c>
      <c r="AG3275" s="8">
        <v>69.72</v>
      </c>
      <c r="AH3275" s="4">
        <f t="shared" si="207"/>
        <v>0.22500000000000001</v>
      </c>
      <c r="AI3275" s="4">
        <f t="shared" si="207"/>
        <v>1.7429999999999999</v>
      </c>
      <c r="AK3275" s="10">
        <f>Q3275*(0.0093*(2.5^3.07))+R3275*(0.0093*(7.5^3.07))+S3275*(0.0093*(15^3.07))+T3275*(0.0126*(25^3.0673))</f>
        <v>69.717861686287108</v>
      </c>
    </row>
    <row r="3276" spans="1:37" ht="12.75" customHeight="1">
      <c r="A3276" s="12">
        <v>245</v>
      </c>
      <c r="B3276" s="12">
        <v>13</v>
      </c>
      <c r="C3276" s="12">
        <v>2</v>
      </c>
      <c r="D3276" s="5">
        <v>39518</v>
      </c>
      <c r="E3276" s="6" t="s">
        <v>73</v>
      </c>
      <c r="F3276" s="4" t="s">
        <v>131</v>
      </c>
      <c r="G3276" s="11" t="s">
        <v>177</v>
      </c>
      <c r="H3276" s="12" t="s">
        <v>133</v>
      </c>
      <c r="I3276" s="12" t="s">
        <v>93</v>
      </c>
      <c r="J3276" s="12" t="s">
        <v>110</v>
      </c>
      <c r="K3276" s="12">
        <v>8</v>
      </c>
      <c r="L3276" s="4" t="str">
        <f t="shared" si="204"/>
        <v>5-10</v>
      </c>
      <c r="M3276" s="12" t="s">
        <v>42</v>
      </c>
      <c r="N3276" s="12">
        <v>6</v>
      </c>
      <c r="O3276" s="12" t="s">
        <v>49</v>
      </c>
      <c r="P3276" s="6" t="s">
        <v>46</v>
      </c>
      <c r="R3276" s="7">
        <v>6</v>
      </c>
      <c r="AE3276" s="4">
        <f t="shared" si="205"/>
        <v>7.5</v>
      </c>
      <c r="AF3276" s="8">
        <f t="shared" si="206"/>
        <v>6</v>
      </c>
      <c r="AG3276" s="8">
        <v>36.53</v>
      </c>
      <c r="AH3276" s="4">
        <f t="shared" si="207"/>
        <v>0.15</v>
      </c>
      <c r="AI3276" s="4">
        <f t="shared" si="207"/>
        <v>0.91325000000000001</v>
      </c>
      <c r="AJ3276" s="13"/>
      <c r="AK3276" s="10">
        <f>Q3276*(0.007*(2.5^3.39))+R3276*(0.0126*(7.5^3.0673))+S3276*(0.0126*(15^3.0673))+T3276*(0.0126*(25^3.0673))+U3276*(0.0126*(35^3.0673))</f>
        <v>36.525587380629318</v>
      </c>
    </row>
    <row r="3277" spans="1:37" ht="12.75" customHeight="1">
      <c r="A3277" s="12">
        <v>245</v>
      </c>
      <c r="B3277" s="12">
        <v>13</v>
      </c>
      <c r="C3277" s="12">
        <v>2</v>
      </c>
      <c r="D3277" s="5">
        <v>39518</v>
      </c>
      <c r="E3277" s="6" t="s">
        <v>73</v>
      </c>
      <c r="F3277" s="4" t="s">
        <v>131</v>
      </c>
      <c r="G3277" s="11" t="s">
        <v>177</v>
      </c>
      <c r="H3277" s="12" t="s">
        <v>133</v>
      </c>
      <c r="I3277" s="12" t="s">
        <v>93</v>
      </c>
      <c r="J3277" s="12" t="s">
        <v>110</v>
      </c>
      <c r="K3277" s="12">
        <v>8</v>
      </c>
      <c r="L3277" s="4" t="str">
        <f t="shared" si="204"/>
        <v>5-10</v>
      </c>
      <c r="M3277" s="12" t="s">
        <v>42</v>
      </c>
      <c r="N3277" s="12">
        <v>7</v>
      </c>
      <c r="O3277" s="4" t="s">
        <v>60</v>
      </c>
      <c r="P3277" s="12" t="s">
        <v>48</v>
      </c>
      <c r="S3277" s="15">
        <v>1</v>
      </c>
      <c r="AE3277" s="4">
        <f t="shared" si="205"/>
        <v>15</v>
      </c>
      <c r="AF3277" s="8">
        <f t="shared" si="206"/>
        <v>1</v>
      </c>
      <c r="AG3277" s="8">
        <v>53.16</v>
      </c>
      <c r="AH3277" s="4">
        <f t="shared" si="207"/>
        <v>2.5000000000000001E-2</v>
      </c>
      <c r="AI3277" s="4">
        <f t="shared" si="207"/>
        <v>1.329</v>
      </c>
      <c r="AK3277" s="10">
        <f>Q3277*(0.0197*(2.5^2.9174))+R3277*(0.0197*(7.5^2.9174))+S3277*(0.0197*(15^2.9174))</f>
        <v>53.161210977985242</v>
      </c>
    </row>
    <row r="3278" spans="1:37" ht="12.75" customHeight="1">
      <c r="A3278" s="12">
        <v>245</v>
      </c>
      <c r="B3278" s="12">
        <v>13</v>
      </c>
      <c r="C3278" s="12">
        <v>2</v>
      </c>
      <c r="D3278" s="5">
        <v>39518</v>
      </c>
      <c r="E3278" s="6" t="s">
        <v>73</v>
      </c>
      <c r="F3278" s="4" t="s">
        <v>131</v>
      </c>
      <c r="G3278" s="11" t="s">
        <v>177</v>
      </c>
      <c r="H3278" s="12" t="s">
        <v>133</v>
      </c>
      <c r="I3278" s="12" t="s">
        <v>93</v>
      </c>
      <c r="J3278" s="12" t="s">
        <v>110</v>
      </c>
      <c r="K3278" s="12">
        <v>8</v>
      </c>
      <c r="L3278" s="4" t="str">
        <f t="shared" si="204"/>
        <v>5-10</v>
      </c>
      <c r="M3278" s="12" t="s">
        <v>42</v>
      </c>
      <c r="N3278" s="12">
        <v>8</v>
      </c>
      <c r="O3278" s="12" t="s">
        <v>53</v>
      </c>
      <c r="P3278" s="12" t="s">
        <v>54</v>
      </c>
      <c r="S3278" s="15">
        <v>6</v>
      </c>
      <c r="T3278" s="7">
        <v>2</v>
      </c>
      <c r="AE3278" s="4">
        <f t="shared" si="205"/>
        <v>17.5</v>
      </c>
      <c r="AF3278" s="8">
        <f t="shared" si="206"/>
        <v>8</v>
      </c>
      <c r="AG3278" s="8">
        <v>848.82</v>
      </c>
      <c r="AH3278" s="4">
        <f t="shared" si="207"/>
        <v>0.2</v>
      </c>
      <c r="AI3278" s="4">
        <f t="shared" si="207"/>
        <v>21.220500000000001</v>
      </c>
      <c r="AK3278" s="10">
        <f>Q3278*(0.026*(2.5^2.87))+R3278*(0.026*(7.5^2.87))+S3278*(0.0236*((15/1.1)^2.975))+T3278*(0.0236*((25/1.1)^2.975))+U3278*(0.0236*((35/1.1)^2.975))</f>
        <v>848.82223123037477</v>
      </c>
    </row>
    <row r="3279" spans="1:37" ht="12.75" customHeight="1">
      <c r="A3279" s="12">
        <v>245</v>
      </c>
      <c r="B3279" s="12">
        <v>13</v>
      </c>
      <c r="C3279" s="12">
        <v>2</v>
      </c>
      <c r="D3279" s="5">
        <v>39518</v>
      </c>
      <c r="E3279" s="6" t="s">
        <v>73</v>
      </c>
      <c r="F3279" s="4" t="s">
        <v>131</v>
      </c>
      <c r="G3279" s="11" t="s">
        <v>177</v>
      </c>
      <c r="H3279" s="12" t="s">
        <v>133</v>
      </c>
      <c r="I3279" s="12" t="s">
        <v>93</v>
      </c>
      <c r="J3279" s="12" t="s">
        <v>110</v>
      </c>
      <c r="K3279" s="12">
        <v>8</v>
      </c>
      <c r="L3279" s="4" t="str">
        <f t="shared" si="204"/>
        <v>5-10</v>
      </c>
      <c r="M3279" s="12" t="s">
        <v>42</v>
      </c>
      <c r="N3279" s="12">
        <v>9</v>
      </c>
      <c r="O3279" s="12" t="s">
        <v>101</v>
      </c>
      <c r="P3279" s="12" t="s">
        <v>46</v>
      </c>
      <c r="T3279" s="7">
        <v>3</v>
      </c>
      <c r="AE3279" s="4">
        <f t="shared" si="205"/>
        <v>25</v>
      </c>
      <c r="AF3279" s="8">
        <f t="shared" si="206"/>
        <v>3</v>
      </c>
      <c r="AG3279" s="8">
        <v>844.66</v>
      </c>
      <c r="AH3279" s="4">
        <f t="shared" si="207"/>
        <v>7.4999999999999997E-2</v>
      </c>
      <c r="AI3279" s="4">
        <f t="shared" si="207"/>
        <v>21.116499999999998</v>
      </c>
      <c r="AK3279" s="10">
        <f>Q3279*(0.0148*((2.5/1.11359)^3.167))+R3279*(0.0148*((7.5/1.11359)^3.167))+S3279*(0.0148*((15/1.11359)^3.167))+T3279*(0.0148*((25/1.11359)^3.167))+U3279*(0.0148*((35/1.11359)^3.167))</f>
        <v>844.65602009931854</v>
      </c>
    </row>
    <row r="3280" spans="1:37" ht="12.75" customHeight="1">
      <c r="A3280" s="12">
        <v>245</v>
      </c>
      <c r="B3280" s="12">
        <v>13</v>
      </c>
      <c r="C3280" s="12">
        <v>2</v>
      </c>
      <c r="D3280" s="5">
        <v>39518</v>
      </c>
      <c r="E3280" s="6" t="s">
        <v>73</v>
      </c>
      <c r="F3280" s="4" t="s">
        <v>131</v>
      </c>
      <c r="G3280" s="11" t="s">
        <v>177</v>
      </c>
      <c r="H3280" s="12" t="s">
        <v>133</v>
      </c>
      <c r="I3280" s="12" t="s">
        <v>93</v>
      </c>
      <c r="J3280" s="12" t="s">
        <v>110</v>
      </c>
      <c r="K3280" s="12">
        <v>8</v>
      </c>
      <c r="L3280" s="4" t="str">
        <f t="shared" si="204"/>
        <v>5-10</v>
      </c>
      <c r="M3280" s="12" t="s">
        <v>42</v>
      </c>
      <c r="N3280" s="12">
        <v>10</v>
      </c>
      <c r="O3280" s="12" t="s">
        <v>107</v>
      </c>
      <c r="P3280" s="6" t="s">
        <v>54</v>
      </c>
      <c r="T3280" s="7">
        <v>2</v>
      </c>
      <c r="AE3280" s="4">
        <f t="shared" si="205"/>
        <v>25</v>
      </c>
      <c r="AF3280" s="8">
        <f t="shared" si="206"/>
        <v>2</v>
      </c>
      <c r="AG3280" s="8">
        <v>549.03</v>
      </c>
      <c r="AH3280" s="4">
        <f t="shared" si="207"/>
        <v>0.05</v>
      </c>
      <c r="AI3280" s="4">
        <f t="shared" si="207"/>
        <v>13.72575</v>
      </c>
      <c r="AK3280" s="10">
        <f>R3280*(0.0144*(7.5^3.1))+S3280*(0.0162*(15^3.0252))+T3280*(0.0162*(25^3.0252))+U3280*(0.0162*(35^3.0252))+V3280*(0.0162*(45^3.0252))</f>
        <v>549.02626901459553</v>
      </c>
    </row>
    <row r="3281" spans="1:37" ht="12.75" customHeight="1">
      <c r="A3281" s="12">
        <v>245</v>
      </c>
      <c r="B3281" s="12">
        <v>13</v>
      </c>
      <c r="C3281" s="12">
        <v>2</v>
      </c>
      <c r="D3281" s="5">
        <v>39518</v>
      </c>
      <c r="E3281" s="6" t="s">
        <v>73</v>
      </c>
      <c r="F3281" s="4" t="s">
        <v>131</v>
      </c>
      <c r="G3281" s="11" t="s">
        <v>177</v>
      </c>
      <c r="H3281" s="12" t="s">
        <v>133</v>
      </c>
      <c r="I3281" s="12" t="s">
        <v>93</v>
      </c>
      <c r="J3281" s="12" t="s">
        <v>110</v>
      </c>
      <c r="K3281" s="12">
        <v>8</v>
      </c>
      <c r="L3281" s="4" t="str">
        <f t="shared" si="204"/>
        <v>5-10</v>
      </c>
      <c r="M3281" s="12" t="s">
        <v>42</v>
      </c>
      <c r="N3281" s="12">
        <v>11</v>
      </c>
      <c r="O3281" s="12" t="s">
        <v>187</v>
      </c>
      <c r="P3281" s="6" t="s">
        <v>46</v>
      </c>
      <c r="Q3281" s="7">
        <v>1</v>
      </c>
      <c r="AE3281" s="4">
        <f t="shared" si="205"/>
        <v>2.5</v>
      </c>
      <c r="AF3281" s="8">
        <f t="shared" si="206"/>
        <v>1</v>
      </c>
      <c r="AG3281" s="8">
        <v>0.12</v>
      </c>
      <c r="AH3281" s="4">
        <f t="shared" si="207"/>
        <v>2.5000000000000001E-2</v>
      </c>
      <c r="AI3281" s="4">
        <f t="shared" si="207"/>
        <v>3.0000000000000001E-3</v>
      </c>
      <c r="AK3281" s="10">
        <f>Q3281*(0.0077*(2.5^2.962))</f>
        <v>0.11619542555785063</v>
      </c>
    </row>
    <row r="3282" spans="1:37" ht="12.75" customHeight="1">
      <c r="A3282" s="12">
        <v>245</v>
      </c>
      <c r="B3282" s="12">
        <v>13</v>
      </c>
      <c r="C3282" s="12">
        <v>2</v>
      </c>
      <c r="D3282" s="5">
        <v>39518</v>
      </c>
      <c r="E3282" s="6" t="s">
        <v>73</v>
      </c>
      <c r="F3282" s="4" t="s">
        <v>131</v>
      </c>
      <c r="G3282" s="11" t="s">
        <v>177</v>
      </c>
      <c r="H3282" s="12" t="s">
        <v>133</v>
      </c>
      <c r="I3282" s="12" t="s">
        <v>93</v>
      </c>
      <c r="J3282" s="12" t="s">
        <v>110</v>
      </c>
      <c r="K3282" s="12">
        <v>8</v>
      </c>
      <c r="L3282" s="4" t="str">
        <f t="shared" si="204"/>
        <v>5-10</v>
      </c>
      <c r="M3282" s="12" t="s">
        <v>42</v>
      </c>
      <c r="N3282" s="12">
        <v>12</v>
      </c>
      <c r="O3282" s="12" t="s">
        <v>161</v>
      </c>
      <c r="P3282" s="12" t="s">
        <v>46</v>
      </c>
      <c r="Q3282" s="7">
        <v>1</v>
      </c>
      <c r="AE3282" s="4">
        <f t="shared" si="205"/>
        <v>2.5</v>
      </c>
      <c r="AF3282" s="8">
        <f t="shared" si="206"/>
        <v>1</v>
      </c>
      <c r="AG3282" s="8">
        <v>0.4</v>
      </c>
      <c r="AH3282" s="4">
        <f t="shared" si="207"/>
        <v>2.5000000000000001E-2</v>
      </c>
      <c r="AI3282" s="4">
        <f t="shared" si="207"/>
        <v>0.01</v>
      </c>
      <c r="AK3282" s="10">
        <f>Q3282*(0.023*(2.5^3.121))</f>
        <v>0.40151206795507166</v>
      </c>
    </row>
    <row r="3283" spans="1:37" ht="12.75" customHeight="1">
      <c r="A3283" s="12">
        <v>245</v>
      </c>
      <c r="B3283" s="12">
        <v>13</v>
      </c>
      <c r="C3283" s="12">
        <v>2</v>
      </c>
      <c r="D3283" s="5">
        <v>39518</v>
      </c>
      <c r="E3283" s="6" t="s">
        <v>73</v>
      </c>
      <c r="F3283" s="4" t="s">
        <v>131</v>
      </c>
      <c r="G3283" s="11" t="s">
        <v>177</v>
      </c>
      <c r="H3283" s="12" t="s">
        <v>133</v>
      </c>
      <c r="I3283" s="12" t="s">
        <v>93</v>
      </c>
      <c r="J3283" s="12" t="s">
        <v>110</v>
      </c>
      <c r="K3283" s="12">
        <v>8</v>
      </c>
      <c r="L3283" s="4" t="str">
        <f t="shared" si="204"/>
        <v>5-10</v>
      </c>
      <c r="M3283" s="12" t="s">
        <v>42</v>
      </c>
      <c r="N3283" s="12">
        <v>13</v>
      </c>
      <c r="O3283" s="12" t="s">
        <v>55</v>
      </c>
      <c r="P3283" s="6" t="s">
        <v>56</v>
      </c>
      <c r="Q3283" s="7">
        <v>3</v>
      </c>
      <c r="AE3283" s="4">
        <f t="shared" si="205"/>
        <v>2.5</v>
      </c>
      <c r="AF3283" s="8">
        <f t="shared" si="206"/>
        <v>3</v>
      </c>
      <c r="AG3283" s="8">
        <v>0.52</v>
      </c>
      <c r="AH3283" s="4">
        <f t="shared" si="207"/>
        <v>7.4999999999999997E-2</v>
      </c>
      <c r="AI3283" s="4">
        <f t="shared" si="207"/>
        <v>1.3000000000000001E-2</v>
      </c>
      <c r="AK3283" s="10">
        <f>Q3283*(0.0109*(2.5^3.0249))+R3283*(0.0109*(7.5^3.0249))</f>
        <v>0.52272886796596185</v>
      </c>
    </row>
    <row r="3284" spans="1:37" s="9" customFormat="1" ht="12.75" customHeight="1">
      <c r="A3284" s="12">
        <v>246</v>
      </c>
      <c r="B3284" s="12">
        <v>13</v>
      </c>
      <c r="C3284" s="12">
        <v>2</v>
      </c>
      <c r="D3284" s="5">
        <v>39518</v>
      </c>
      <c r="E3284" s="6" t="s">
        <v>73</v>
      </c>
      <c r="F3284" s="4" t="s">
        <v>131</v>
      </c>
      <c r="G3284" s="11" t="s">
        <v>177</v>
      </c>
      <c r="H3284" s="12" t="s">
        <v>133</v>
      </c>
      <c r="I3284" s="12" t="s">
        <v>151</v>
      </c>
      <c r="J3284" s="12" t="s">
        <v>110</v>
      </c>
      <c r="K3284" s="12">
        <v>4</v>
      </c>
      <c r="L3284" s="4" t="str">
        <f t="shared" si="204"/>
        <v>0-5</v>
      </c>
      <c r="M3284" s="12" t="s">
        <v>42</v>
      </c>
      <c r="N3284" s="12">
        <v>1</v>
      </c>
      <c r="O3284" s="12" t="s">
        <v>95</v>
      </c>
      <c r="P3284" s="6" t="s">
        <v>56</v>
      </c>
      <c r="Q3284" s="7"/>
      <c r="R3284" s="7"/>
      <c r="S3284" s="7"/>
      <c r="T3284" s="15">
        <v>42</v>
      </c>
      <c r="U3284" s="7"/>
      <c r="V3284" s="7"/>
      <c r="W3284" s="7"/>
      <c r="X3284" s="7"/>
      <c r="Y3284" s="7"/>
      <c r="Z3284" s="7"/>
      <c r="AA3284" s="7"/>
      <c r="AB3284" s="7"/>
      <c r="AC3284" s="7"/>
      <c r="AD3284" s="7"/>
      <c r="AE3284" s="4">
        <f t="shared" si="205"/>
        <v>25</v>
      </c>
      <c r="AF3284" s="8">
        <f t="shared" si="206"/>
        <v>42</v>
      </c>
      <c r="AG3284" s="8">
        <v>13005.23</v>
      </c>
      <c r="AH3284" s="4">
        <f t="shared" si="207"/>
        <v>1.05</v>
      </c>
      <c r="AI3284" s="4">
        <f t="shared" si="207"/>
        <v>325.13074999999998</v>
      </c>
      <c r="AJ3284" s="4"/>
      <c r="AK3284" s="10">
        <f>S3284*(0.0204*(15^2.991))+T3284*(0.0204*(25^2.991))+U3284*(0.0204*(35^2.991))</f>
        <v>13005.229598141665</v>
      </c>
    </row>
    <row r="3285" spans="1:37" s="13" customFormat="1" ht="12.75" customHeight="1">
      <c r="A3285" s="12">
        <v>246</v>
      </c>
      <c r="B3285" s="12">
        <v>13</v>
      </c>
      <c r="C3285" s="12">
        <v>2</v>
      </c>
      <c r="D3285" s="5">
        <v>39518</v>
      </c>
      <c r="E3285" s="6" t="s">
        <v>73</v>
      </c>
      <c r="F3285" s="4" t="s">
        <v>131</v>
      </c>
      <c r="G3285" s="11" t="s">
        <v>177</v>
      </c>
      <c r="H3285" s="12" t="s">
        <v>133</v>
      </c>
      <c r="I3285" s="12" t="s">
        <v>151</v>
      </c>
      <c r="J3285" s="12" t="s">
        <v>110</v>
      </c>
      <c r="K3285" s="12">
        <v>4</v>
      </c>
      <c r="L3285" s="4" t="str">
        <f t="shared" si="204"/>
        <v>0-5</v>
      </c>
      <c r="M3285" s="12" t="s">
        <v>42</v>
      </c>
      <c r="N3285" s="12">
        <v>2</v>
      </c>
      <c r="O3285" s="12" t="s">
        <v>53</v>
      </c>
      <c r="P3285" s="12" t="s">
        <v>54</v>
      </c>
      <c r="Q3285" s="7"/>
      <c r="R3285" s="7"/>
      <c r="S3285" s="7">
        <v>9</v>
      </c>
      <c r="T3285" s="7"/>
      <c r="U3285" s="7"/>
      <c r="V3285" s="7"/>
      <c r="W3285" s="7"/>
      <c r="X3285" s="7"/>
      <c r="Y3285" s="7"/>
      <c r="Z3285" s="7"/>
      <c r="AA3285" s="7"/>
      <c r="AB3285" s="7"/>
      <c r="AC3285" s="7"/>
      <c r="AD3285" s="7"/>
      <c r="AE3285" s="4">
        <f t="shared" si="205"/>
        <v>15</v>
      </c>
      <c r="AF3285" s="8">
        <f t="shared" si="206"/>
        <v>9</v>
      </c>
      <c r="AG3285" s="8">
        <v>504.53</v>
      </c>
      <c r="AH3285" s="4">
        <f t="shared" si="207"/>
        <v>0.22500000000000001</v>
      </c>
      <c r="AI3285" s="4">
        <f t="shared" si="207"/>
        <v>12.613249999999999</v>
      </c>
      <c r="AK3285" s="10">
        <f>Q3285*(0.026*(2.5^2.87))+R3285*(0.026*(7.5^2.87))+S3285*(0.0236*((15/1.1)^2.975))+T3285*(0.0236*((25/1.1)^2.975))+U3285*(0.0236*((35/1.1)^2.975))</f>
        <v>504.52509140332768</v>
      </c>
    </row>
    <row r="3286" spans="1:37" ht="12.75" customHeight="1">
      <c r="A3286" s="12">
        <v>246</v>
      </c>
      <c r="B3286" s="12">
        <v>13</v>
      </c>
      <c r="C3286" s="12">
        <v>2</v>
      </c>
      <c r="D3286" s="5">
        <v>39518</v>
      </c>
      <c r="E3286" s="6" t="s">
        <v>73</v>
      </c>
      <c r="F3286" s="4" t="s">
        <v>131</v>
      </c>
      <c r="G3286" s="11" t="s">
        <v>177</v>
      </c>
      <c r="H3286" s="12" t="s">
        <v>133</v>
      </c>
      <c r="I3286" s="12" t="s">
        <v>151</v>
      </c>
      <c r="J3286" s="12" t="s">
        <v>110</v>
      </c>
      <c r="K3286" s="12">
        <v>4</v>
      </c>
      <c r="L3286" s="4" t="str">
        <f t="shared" si="204"/>
        <v>0-5</v>
      </c>
      <c r="M3286" s="12" t="s">
        <v>42</v>
      </c>
      <c r="N3286" s="12">
        <v>3</v>
      </c>
      <c r="O3286" s="12" t="s">
        <v>77</v>
      </c>
      <c r="P3286" s="6" t="s">
        <v>48</v>
      </c>
      <c r="S3286" s="7">
        <v>1</v>
      </c>
      <c r="AE3286" s="4">
        <f t="shared" si="205"/>
        <v>15</v>
      </c>
      <c r="AF3286" s="8">
        <f t="shared" si="206"/>
        <v>1</v>
      </c>
      <c r="AG3286" s="8">
        <v>98.34</v>
      </c>
      <c r="AH3286" s="4">
        <f t="shared" si="207"/>
        <v>2.5000000000000001E-2</v>
      </c>
      <c r="AI3286" s="4">
        <f t="shared" si="207"/>
        <v>2.4584999999999999</v>
      </c>
      <c r="AK3286" s="10">
        <f>R3286*(0.0428*(7.5^2.858))+S3286*(0.0428*(15^2.858))+T3286*(0.0428*(25^2.858))+U3286*(0.0428*(35^2.858))</f>
        <v>98.336011053719943</v>
      </c>
    </row>
    <row r="3287" spans="1:37" s="9" customFormat="1" ht="12.75" customHeight="1">
      <c r="A3287" s="12">
        <v>246</v>
      </c>
      <c r="B3287" s="12">
        <v>13</v>
      </c>
      <c r="C3287" s="12">
        <v>2</v>
      </c>
      <c r="D3287" s="5">
        <v>39518</v>
      </c>
      <c r="E3287" s="6" t="s">
        <v>73</v>
      </c>
      <c r="F3287" s="4" t="s">
        <v>131</v>
      </c>
      <c r="G3287" s="11" t="s">
        <v>177</v>
      </c>
      <c r="H3287" s="12" t="s">
        <v>133</v>
      </c>
      <c r="I3287" s="12" t="s">
        <v>151</v>
      </c>
      <c r="J3287" s="12" t="s">
        <v>110</v>
      </c>
      <c r="K3287" s="12">
        <v>4</v>
      </c>
      <c r="L3287" s="4" t="str">
        <f t="shared" si="204"/>
        <v>0-5</v>
      </c>
      <c r="M3287" s="12" t="s">
        <v>42</v>
      </c>
      <c r="N3287" s="12">
        <v>4</v>
      </c>
      <c r="O3287" s="11" t="s">
        <v>108</v>
      </c>
      <c r="P3287" s="4" t="s">
        <v>56</v>
      </c>
      <c r="Q3287" s="7"/>
      <c r="R3287" s="7"/>
      <c r="S3287" s="7">
        <v>1</v>
      </c>
      <c r="T3287" s="7"/>
      <c r="U3287" s="7"/>
      <c r="V3287" s="7"/>
      <c r="W3287" s="7"/>
      <c r="X3287" s="7"/>
      <c r="Y3287" s="7"/>
      <c r="Z3287" s="7"/>
      <c r="AA3287" s="7"/>
      <c r="AB3287" s="7"/>
      <c r="AC3287" s="7"/>
      <c r="AD3287" s="7"/>
      <c r="AE3287" s="4">
        <f t="shared" si="205"/>
        <v>15</v>
      </c>
      <c r="AF3287" s="8">
        <f t="shared" si="206"/>
        <v>1</v>
      </c>
      <c r="AG3287" s="8">
        <v>80.27</v>
      </c>
      <c r="AH3287" s="4">
        <f t="shared" si="207"/>
        <v>2.5000000000000001E-2</v>
      </c>
      <c r="AI3287" s="4">
        <f t="shared" si="207"/>
        <v>2.0067499999999998</v>
      </c>
      <c r="AJ3287" s="4"/>
      <c r="AK3287" s="10">
        <f>S3287*(0.175*(15^2.263))+T3287*(0.175*(25^2.263))+V3287*(0.175*(45^2.263))</f>
        <v>80.266175056440318</v>
      </c>
    </row>
    <row r="3288" spans="1:37" ht="12.75" customHeight="1">
      <c r="A3288" s="12">
        <v>246</v>
      </c>
      <c r="B3288" s="12">
        <v>13</v>
      </c>
      <c r="C3288" s="12">
        <v>2</v>
      </c>
      <c r="D3288" s="5">
        <v>39518</v>
      </c>
      <c r="E3288" s="6" t="s">
        <v>73</v>
      </c>
      <c r="F3288" s="4" t="s">
        <v>131</v>
      </c>
      <c r="G3288" s="11" t="s">
        <v>177</v>
      </c>
      <c r="H3288" s="12" t="s">
        <v>133</v>
      </c>
      <c r="I3288" s="12" t="s">
        <v>151</v>
      </c>
      <c r="J3288" s="12" t="s">
        <v>110</v>
      </c>
      <c r="K3288" s="12">
        <v>4</v>
      </c>
      <c r="L3288" s="4" t="str">
        <f t="shared" si="204"/>
        <v>0-5</v>
      </c>
      <c r="M3288" s="12" t="s">
        <v>42</v>
      </c>
      <c r="N3288" s="12">
        <v>5</v>
      </c>
      <c r="O3288" s="12" t="s">
        <v>55</v>
      </c>
      <c r="P3288" s="6" t="s">
        <v>56</v>
      </c>
      <c r="Q3288" s="7">
        <v>3</v>
      </c>
      <c r="AE3288" s="4">
        <f t="shared" si="205"/>
        <v>2.5</v>
      </c>
      <c r="AF3288" s="8">
        <f t="shared" si="206"/>
        <v>3</v>
      </c>
      <c r="AG3288" s="8">
        <v>0.52</v>
      </c>
      <c r="AH3288" s="4">
        <f t="shared" si="207"/>
        <v>7.4999999999999997E-2</v>
      </c>
      <c r="AI3288" s="4">
        <f t="shared" si="207"/>
        <v>1.3000000000000001E-2</v>
      </c>
      <c r="AK3288" s="10">
        <f>Q3288*(0.0109*(2.5^3.0249))+R3288*(0.0109*(7.5^3.0249))</f>
        <v>0.52272886796596185</v>
      </c>
    </row>
    <row r="3289" spans="1:37" ht="12.75" customHeight="1">
      <c r="A3289" s="12">
        <v>246</v>
      </c>
      <c r="B3289" s="12">
        <v>13</v>
      </c>
      <c r="C3289" s="12">
        <v>2</v>
      </c>
      <c r="D3289" s="5">
        <v>39518</v>
      </c>
      <c r="E3289" s="6" t="s">
        <v>73</v>
      </c>
      <c r="F3289" s="4" t="s">
        <v>131</v>
      </c>
      <c r="G3289" s="11" t="s">
        <v>177</v>
      </c>
      <c r="H3289" s="12" t="s">
        <v>133</v>
      </c>
      <c r="I3289" s="12" t="s">
        <v>151</v>
      </c>
      <c r="J3289" s="12" t="s">
        <v>110</v>
      </c>
      <c r="K3289" s="12">
        <v>4</v>
      </c>
      <c r="L3289" s="4" t="str">
        <f t="shared" si="204"/>
        <v>0-5</v>
      </c>
      <c r="M3289" s="12" t="s">
        <v>42</v>
      </c>
      <c r="N3289" s="12">
        <v>6</v>
      </c>
      <c r="O3289" s="12" t="s">
        <v>71</v>
      </c>
      <c r="P3289" s="6" t="s">
        <v>46</v>
      </c>
      <c r="Q3289" s="7">
        <v>1</v>
      </c>
      <c r="AE3289" s="4">
        <f t="shared" si="205"/>
        <v>2.5</v>
      </c>
      <c r="AF3289" s="8">
        <f t="shared" si="206"/>
        <v>1</v>
      </c>
      <c r="AG3289" s="8">
        <v>0.14000000000000001</v>
      </c>
      <c r="AH3289" s="4">
        <f t="shared" si="207"/>
        <v>2.5000000000000001E-2</v>
      </c>
      <c r="AI3289" s="4">
        <f t="shared" si="207"/>
        <v>3.5000000000000005E-3</v>
      </c>
      <c r="AK3289" s="10">
        <f>Q3289*(0.0089*(2.5^3))+R3289*(0.0089*(7.5^3))</f>
        <v>0.13906250000000001</v>
      </c>
    </row>
    <row r="3290" spans="1:37" ht="12.75" customHeight="1">
      <c r="A3290" s="12">
        <v>247</v>
      </c>
      <c r="B3290" s="12">
        <v>13</v>
      </c>
      <c r="C3290" s="12">
        <v>2</v>
      </c>
      <c r="D3290" s="5">
        <v>39518</v>
      </c>
      <c r="E3290" s="6" t="s">
        <v>73</v>
      </c>
      <c r="F3290" s="4" t="s">
        <v>131</v>
      </c>
      <c r="G3290" s="11" t="s">
        <v>177</v>
      </c>
      <c r="H3290" s="12" t="s">
        <v>133</v>
      </c>
      <c r="I3290" s="12" t="s">
        <v>151</v>
      </c>
      <c r="J3290" s="12" t="s">
        <v>110</v>
      </c>
      <c r="K3290" s="12">
        <v>4</v>
      </c>
      <c r="L3290" s="4" t="str">
        <f t="shared" si="204"/>
        <v>0-5</v>
      </c>
      <c r="M3290" s="12" t="s">
        <v>42</v>
      </c>
      <c r="N3290" s="12">
        <v>1</v>
      </c>
      <c r="O3290" s="12" t="s">
        <v>53</v>
      </c>
      <c r="P3290" s="12" t="s">
        <v>54</v>
      </c>
      <c r="T3290" s="7">
        <v>13</v>
      </c>
      <c r="AE3290" s="4">
        <f t="shared" si="205"/>
        <v>25</v>
      </c>
      <c r="AF3290" s="8">
        <f t="shared" si="206"/>
        <v>13</v>
      </c>
      <c r="AG3290" s="8">
        <v>3331.07</v>
      </c>
      <c r="AH3290" s="4">
        <f t="shared" si="207"/>
        <v>0.32500000000000001</v>
      </c>
      <c r="AI3290" s="4">
        <f t="shared" si="207"/>
        <v>83.276750000000007</v>
      </c>
      <c r="AK3290" s="10">
        <f>Q3290*(0.026*(2.5^2.87))+R3290*(0.026*(7.5^2.87))+S3290*(0.0236*((15/1.1)^2.975))+T3290*(0.0236*((25/1.1)^2.975))+U3290*(0.0236*((35/1.1)^2.975))</f>
        <v>3331.069106916349</v>
      </c>
    </row>
    <row r="3291" spans="1:37" ht="12.75" customHeight="1">
      <c r="A3291" s="12">
        <v>247</v>
      </c>
      <c r="B3291" s="12">
        <v>13</v>
      </c>
      <c r="C3291" s="12">
        <v>2</v>
      </c>
      <c r="D3291" s="5">
        <v>39518</v>
      </c>
      <c r="E3291" s="6" t="s">
        <v>73</v>
      </c>
      <c r="F3291" s="4" t="s">
        <v>131</v>
      </c>
      <c r="G3291" s="11" t="s">
        <v>177</v>
      </c>
      <c r="H3291" s="12" t="s">
        <v>133</v>
      </c>
      <c r="I3291" s="12" t="s">
        <v>151</v>
      </c>
      <c r="J3291" s="12" t="s">
        <v>110</v>
      </c>
      <c r="K3291" s="12">
        <v>4</v>
      </c>
      <c r="L3291" s="4" t="str">
        <f t="shared" si="204"/>
        <v>0-5</v>
      </c>
      <c r="M3291" s="12" t="s">
        <v>42</v>
      </c>
      <c r="N3291" s="12">
        <v>2</v>
      </c>
      <c r="O3291" s="12" t="s">
        <v>148</v>
      </c>
      <c r="P3291" s="6" t="s">
        <v>46</v>
      </c>
      <c r="R3291" s="7">
        <v>2</v>
      </c>
      <c r="AE3291" s="4">
        <f t="shared" si="205"/>
        <v>7.5</v>
      </c>
      <c r="AF3291" s="8">
        <f t="shared" si="206"/>
        <v>2</v>
      </c>
      <c r="AG3291" s="8">
        <v>21.93</v>
      </c>
      <c r="AH3291" s="4">
        <f t="shared" si="207"/>
        <v>0.05</v>
      </c>
      <c r="AI3291" s="4">
        <f t="shared" si="207"/>
        <v>0.54825000000000002</v>
      </c>
      <c r="AK3291" s="10">
        <f>Q3291*(0.0235*(2.5^3.05))+R3291*(0.0235*(7.5^3.05))+S3291*(0.0107*(15^3.267))</f>
        <v>21.929802037731562</v>
      </c>
    </row>
    <row r="3292" spans="1:37" ht="12.75" customHeight="1">
      <c r="A3292" s="12">
        <v>247</v>
      </c>
      <c r="B3292" s="12">
        <v>13</v>
      </c>
      <c r="C3292" s="12">
        <v>2</v>
      </c>
      <c r="D3292" s="5">
        <v>39518</v>
      </c>
      <c r="E3292" s="6" t="s">
        <v>73</v>
      </c>
      <c r="F3292" s="4" t="s">
        <v>131</v>
      </c>
      <c r="G3292" s="11" t="s">
        <v>177</v>
      </c>
      <c r="H3292" s="12" t="s">
        <v>133</v>
      </c>
      <c r="I3292" s="12" t="s">
        <v>151</v>
      </c>
      <c r="J3292" s="12" t="s">
        <v>110</v>
      </c>
      <c r="K3292" s="12">
        <v>4</v>
      </c>
      <c r="L3292" s="4" t="str">
        <f t="shared" si="204"/>
        <v>0-5</v>
      </c>
      <c r="M3292" s="12" t="s">
        <v>42</v>
      </c>
      <c r="N3292" s="12">
        <v>3</v>
      </c>
      <c r="O3292" s="4" t="s">
        <v>60</v>
      </c>
      <c r="P3292" s="12" t="s">
        <v>48</v>
      </c>
      <c r="R3292" s="7">
        <v>3</v>
      </c>
      <c r="AE3292" s="4">
        <f t="shared" si="205"/>
        <v>7.5</v>
      </c>
      <c r="AF3292" s="8">
        <f t="shared" si="206"/>
        <v>3</v>
      </c>
      <c r="AG3292" s="8">
        <v>21.11</v>
      </c>
      <c r="AH3292" s="4">
        <f t="shared" si="207"/>
        <v>7.4999999999999997E-2</v>
      </c>
      <c r="AI3292" s="4">
        <f t="shared" si="207"/>
        <v>0.52774999999999994</v>
      </c>
      <c r="AK3292" s="10">
        <f>Q3292*(0.0197*(2.5^2.9174))+R3292*(0.0197*(7.5^2.9174))+S3292*(0.0197*(15^2.9174))</f>
        <v>21.110144724316534</v>
      </c>
    </row>
    <row r="3293" spans="1:37" ht="12.75" customHeight="1">
      <c r="A3293" s="12">
        <v>247</v>
      </c>
      <c r="B3293" s="12">
        <v>13</v>
      </c>
      <c r="C3293" s="12">
        <v>2</v>
      </c>
      <c r="D3293" s="5">
        <v>39518</v>
      </c>
      <c r="E3293" s="6" t="s">
        <v>73</v>
      </c>
      <c r="F3293" s="4" t="s">
        <v>131</v>
      </c>
      <c r="G3293" s="11" t="s">
        <v>177</v>
      </c>
      <c r="H3293" s="12" t="s">
        <v>133</v>
      </c>
      <c r="I3293" s="12" t="s">
        <v>151</v>
      </c>
      <c r="J3293" s="12" t="s">
        <v>110</v>
      </c>
      <c r="K3293" s="12">
        <v>4</v>
      </c>
      <c r="L3293" s="4" t="str">
        <f t="shared" si="204"/>
        <v>0-5</v>
      </c>
      <c r="M3293" s="12" t="s">
        <v>42</v>
      </c>
      <c r="N3293" s="12">
        <v>4</v>
      </c>
      <c r="O3293" s="12" t="s">
        <v>89</v>
      </c>
      <c r="P3293" s="4" t="s">
        <v>56</v>
      </c>
      <c r="S3293" s="7">
        <v>15</v>
      </c>
      <c r="AE3293" s="4">
        <f t="shared" si="205"/>
        <v>15</v>
      </c>
      <c r="AF3293" s="8">
        <f t="shared" si="206"/>
        <v>15</v>
      </c>
      <c r="AG3293" s="8">
        <v>1080.1199999999999</v>
      </c>
      <c r="AH3293" s="4">
        <f t="shared" si="207"/>
        <v>0.375</v>
      </c>
      <c r="AI3293" s="4">
        <f t="shared" si="207"/>
        <v>27.002999999999997</v>
      </c>
      <c r="AK3293" s="10">
        <f>R3293*(0.0246*(7.5^2.85))+S3293*(0.0227*((15/1.13204)^3.12))+T3293*(0.0227*((25/1.13204)^3.12))</f>
        <v>1080.122750713354</v>
      </c>
    </row>
    <row r="3294" spans="1:37" ht="12.75" customHeight="1">
      <c r="A3294" s="12">
        <v>247</v>
      </c>
      <c r="B3294" s="12">
        <v>13</v>
      </c>
      <c r="C3294" s="12">
        <v>2</v>
      </c>
      <c r="D3294" s="5">
        <v>39518</v>
      </c>
      <c r="E3294" s="6" t="s">
        <v>73</v>
      </c>
      <c r="F3294" s="4" t="s">
        <v>131</v>
      </c>
      <c r="G3294" s="11" t="s">
        <v>177</v>
      </c>
      <c r="H3294" s="12" t="s">
        <v>133</v>
      </c>
      <c r="I3294" s="12" t="s">
        <v>151</v>
      </c>
      <c r="J3294" s="12" t="s">
        <v>110</v>
      </c>
      <c r="K3294" s="12">
        <v>4</v>
      </c>
      <c r="L3294" s="4" t="str">
        <f t="shared" si="204"/>
        <v>0-5</v>
      </c>
      <c r="M3294" s="12" t="s">
        <v>42</v>
      </c>
      <c r="N3294" s="12">
        <v>5</v>
      </c>
      <c r="O3294" s="12" t="s">
        <v>101</v>
      </c>
      <c r="P3294" s="12" t="s">
        <v>46</v>
      </c>
      <c r="T3294" s="7">
        <v>9</v>
      </c>
      <c r="U3294" s="7">
        <v>4</v>
      </c>
      <c r="AE3294" s="4">
        <f t="shared" si="205"/>
        <v>28.1</v>
      </c>
      <c r="AF3294" s="8">
        <f t="shared" si="206"/>
        <v>13</v>
      </c>
      <c r="AG3294" s="8">
        <v>5802.9</v>
      </c>
      <c r="AH3294" s="4">
        <f t="shared" si="207"/>
        <v>0.32500000000000001</v>
      </c>
      <c r="AI3294" s="4">
        <f t="shared" si="207"/>
        <v>145.07249999999999</v>
      </c>
      <c r="AK3294" s="10">
        <f>Q3294*(0.0148*((2.5/1.11359)^3.167))+R3294*(0.0148*((7.5/1.11359)^3.167))+S3294*(0.0148*((15/1.11359)^3.167))+T3294*(0.0148*((25/1.11359)^3.167))+U3294*(0.0148*((35/1.11359)^3.167))</f>
        <v>5802.9017224359595</v>
      </c>
    </row>
    <row r="3295" spans="1:37" ht="12.75" customHeight="1">
      <c r="A3295" s="12">
        <v>247</v>
      </c>
      <c r="B3295" s="12">
        <v>13</v>
      </c>
      <c r="C3295" s="12">
        <v>2</v>
      </c>
      <c r="D3295" s="5">
        <v>39518</v>
      </c>
      <c r="E3295" s="6" t="s">
        <v>73</v>
      </c>
      <c r="F3295" s="4" t="s">
        <v>131</v>
      </c>
      <c r="G3295" s="11" t="s">
        <v>177</v>
      </c>
      <c r="H3295" s="12" t="s">
        <v>133</v>
      </c>
      <c r="I3295" s="12" t="s">
        <v>151</v>
      </c>
      <c r="J3295" s="12" t="s">
        <v>110</v>
      </c>
      <c r="K3295" s="12">
        <v>4</v>
      </c>
      <c r="L3295" s="4" t="str">
        <f t="shared" si="204"/>
        <v>0-5</v>
      </c>
      <c r="M3295" s="12" t="s">
        <v>42</v>
      </c>
      <c r="N3295" s="12">
        <v>6</v>
      </c>
      <c r="O3295" s="12" t="s">
        <v>138</v>
      </c>
      <c r="P3295" s="12" t="s">
        <v>81</v>
      </c>
      <c r="T3295" s="7">
        <v>7</v>
      </c>
      <c r="U3295" s="7">
        <v>3</v>
      </c>
      <c r="AE3295" s="4">
        <f t="shared" si="205"/>
        <v>28</v>
      </c>
      <c r="AF3295" s="8">
        <f t="shared" si="206"/>
        <v>10</v>
      </c>
      <c r="AG3295" s="8">
        <v>3493.2</v>
      </c>
      <c r="AH3295" s="4">
        <f t="shared" si="207"/>
        <v>0.25</v>
      </c>
      <c r="AI3295" s="4">
        <f t="shared" si="207"/>
        <v>87.33</v>
      </c>
      <c r="AK3295" s="10">
        <f>Q3295*(0.0139*(2.5^3.016))+R3295*(0.0139*(7.5^3.016))+S3295*(0.0139*(15^3.016))+T3295*(0.0139*(25^3.016))+U3295*(0.0139*(35^3.016))</f>
        <v>3493.2039134202523</v>
      </c>
    </row>
    <row r="3296" spans="1:37" ht="12.75" customHeight="1">
      <c r="A3296" s="12">
        <v>247</v>
      </c>
      <c r="B3296" s="12">
        <v>13</v>
      </c>
      <c r="C3296" s="12">
        <v>2</v>
      </c>
      <c r="D3296" s="5">
        <v>39518</v>
      </c>
      <c r="E3296" s="6" t="s">
        <v>73</v>
      </c>
      <c r="F3296" s="4" t="s">
        <v>131</v>
      </c>
      <c r="G3296" s="11" t="s">
        <v>177</v>
      </c>
      <c r="H3296" s="12" t="s">
        <v>133</v>
      </c>
      <c r="I3296" s="12" t="s">
        <v>151</v>
      </c>
      <c r="J3296" s="12" t="s">
        <v>110</v>
      </c>
      <c r="K3296" s="12">
        <v>4</v>
      </c>
      <c r="L3296" s="4" t="str">
        <f t="shared" si="204"/>
        <v>0-5</v>
      </c>
      <c r="M3296" s="12" t="s">
        <v>42</v>
      </c>
      <c r="N3296" s="12">
        <v>7</v>
      </c>
      <c r="O3296" s="12" t="s">
        <v>77</v>
      </c>
      <c r="P3296" s="6" t="s">
        <v>48</v>
      </c>
      <c r="T3296" s="7">
        <v>4</v>
      </c>
      <c r="AE3296" s="4">
        <f t="shared" si="205"/>
        <v>25</v>
      </c>
      <c r="AF3296" s="8">
        <f t="shared" si="206"/>
        <v>4</v>
      </c>
      <c r="AG3296" s="8">
        <v>1693.62</v>
      </c>
      <c r="AH3296" s="4">
        <f t="shared" si="207"/>
        <v>0.1</v>
      </c>
      <c r="AI3296" s="4">
        <f t="shared" si="207"/>
        <v>42.340499999999999</v>
      </c>
      <c r="AK3296" s="10">
        <f>R3296*(0.0428*(7.5^2.858))+S3296*(0.0428*(15^2.858))+T3296*(0.0428*(25^2.858))+U3296*(0.0428*(35^2.858))</f>
        <v>1693.6212927135139</v>
      </c>
    </row>
    <row r="3297" spans="1:37" ht="12.75" customHeight="1">
      <c r="A3297" s="12">
        <v>247</v>
      </c>
      <c r="B3297" s="12">
        <v>13</v>
      </c>
      <c r="C3297" s="12">
        <v>2</v>
      </c>
      <c r="D3297" s="5">
        <v>39518</v>
      </c>
      <c r="E3297" s="6" t="s">
        <v>73</v>
      </c>
      <c r="F3297" s="4" t="s">
        <v>131</v>
      </c>
      <c r="G3297" s="11" t="s">
        <v>177</v>
      </c>
      <c r="H3297" s="12" t="s">
        <v>133</v>
      </c>
      <c r="I3297" s="12" t="s">
        <v>151</v>
      </c>
      <c r="J3297" s="12" t="s">
        <v>110</v>
      </c>
      <c r="K3297" s="12">
        <v>4</v>
      </c>
      <c r="L3297" s="4" t="str">
        <f t="shared" si="204"/>
        <v>0-5</v>
      </c>
      <c r="M3297" s="12" t="s">
        <v>42</v>
      </c>
      <c r="N3297" s="12">
        <v>8</v>
      </c>
      <c r="O3297" s="12" t="s">
        <v>59</v>
      </c>
      <c r="P3297" s="6" t="s">
        <v>46</v>
      </c>
      <c r="R3297" s="7">
        <v>1</v>
      </c>
      <c r="S3297" s="7">
        <v>2</v>
      </c>
      <c r="AE3297" s="4">
        <f t="shared" si="205"/>
        <v>12.5</v>
      </c>
      <c r="AF3297" s="8">
        <f t="shared" si="206"/>
        <v>3</v>
      </c>
      <c r="AG3297" s="8">
        <v>80.400000000000006</v>
      </c>
      <c r="AH3297" s="4">
        <f t="shared" si="207"/>
        <v>7.4999999999999997E-2</v>
      </c>
      <c r="AI3297" s="4">
        <f t="shared" si="207"/>
        <v>2.0100000000000002</v>
      </c>
      <c r="AK3297" s="10">
        <f>Q3297*(0.0093*(2.5^3.07))+R3297*(0.0093*(7.5^3.07))+S3297*(0.0093*(15^3.07))+T3297*(0.0126*(25^3.0673))</f>
        <v>80.395254651908431</v>
      </c>
    </row>
    <row r="3298" spans="1:37" ht="12.75" customHeight="1">
      <c r="A3298" s="12">
        <v>247</v>
      </c>
      <c r="B3298" s="12">
        <v>13</v>
      </c>
      <c r="C3298" s="12">
        <v>2</v>
      </c>
      <c r="D3298" s="5">
        <v>39518</v>
      </c>
      <c r="E3298" s="6" t="s">
        <v>73</v>
      </c>
      <c r="F3298" s="4" t="s">
        <v>131</v>
      </c>
      <c r="G3298" s="11" t="s">
        <v>177</v>
      </c>
      <c r="H3298" s="12" t="s">
        <v>133</v>
      </c>
      <c r="I3298" s="12" t="s">
        <v>151</v>
      </c>
      <c r="J3298" s="12" t="s">
        <v>110</v>
      </c>
      <c r="K3298" s="12">
        <v>4</v>
      </c>
      <c r="L3298" s="4" t="str">
        <f t="shared" si="204"/>
        <v>0-5</v>
      </c>
      <c r="M3298" s="12" t="s">
        <v>42</v>
      </c>
      <c r="N3298" s="12">
        <v>9</v>
      </c>
      <c r="O3298" s="12" t="s">
        <v>71</v>
      </c>
      <c r="P3298" s="6" t="s">
        <v>46</v>
      </c>
      <c r="Q3298" s="7">
        <v>2</v>
      </c>
      <c r="AE3298" s="4">
        <f t="shared" si="205"/>
        <v>2.5</v>
      </c>
      <c r="AF3298" s="8">
        <f t="shared" si="206"/>
        <v>2</v>
      </c>
      <c r="AG3298" s="8">
        <v>0.28000000000000003</v>
      </c>
      <c r="AH3298" s="4">
        <f t="shared" si="207"/>
        <v>0.05</v>
      </c>
      <c r="AI3298" s="4">
        <f t="shared" si="207"/>
        <v>7.000000000000001E-3</v>
      </c>
      <c r="AK3298" s="10">
        <f>Q3298*(0.0089*(2.5^3))+R3298*(0.0089*(7.5^3))</f>
        <v>0.27812500000000001</v>
      </c>
    </row>
    <row r="3299" spans="1:37" ht="12.75" customHeight="1">
      <c r="A3299" s="12">
        <v>248</v>
      </c>
      <c r="B3299" s="12">
        <v>13</v>
      </c>
      <c r="C3299" s="12">
        <v>2</v>
      </c>
      <c r="D3299" s="5">
        <v>39518</v>
      </c>
      <c r="E3299" s="6" t="s">
        <v>73</v>
      </c>
      <c r="F3299" s="4" t="s">
        <v>131</v>
      </c>
      <c r="G3299" s="11" t="s">
        <v>177</v>
      </c>
      <c r="H3299" s="12" t="s">
        <v>133</v>
      </c>
      <c r="I3299" s="12" t="s">
        <v>151</v>
      </c>
      <c r="J3299" s="12" t="s">
        <v>110</v>
      </c>
      <c r="K3299" s="12">
        <v>4</v>
      </c>
      <c r="L3299" s="4" t="str">
        <f t="shared" si="204"/>
        <v>0-5</v>
      </c>
      <c r="M3299" s="12" t="s">
        <v>42</v>
      </c>
      <c r="N3299" s="12">
        <v>1</v>
      </c>
      <c r="O3299" s="4" t="s">
        <v>69</v>
      </c>
      <c r="P3299" s="12" t="s">
        <v>48</v>
      </c>
      <c r="S3299" s="7">
        <v>3</v>
      </c>
      <c r="AE3299" s="4">
        <f t="shared" si="205"/>
        <v>15</v>
      </c>
      <c r="AF3299" s="8">
        <f t="shared" si="206"/>
        <v>3</v>
      </c>
      <c r="AG3299" s="8">
        <v>328.4</v>
      </c>
      <c r="AH3299" s="4">
        <f t="shared" si="207"/>
        <v>7.4999999999999997E-2</v>
      </c>
      <c r="AI3299" s="4">
        <f t="shared" si="207"/>
        <v>8.2099999999999991</v>
      </c>
      <c r="AK3299" s="10">
        <f>Q3299*(0.029*(2.5^2.98))+R3299*(0.029*(7.5^2.98))+S3299*(0.0222*(15^3.14))</f>
        <v>328.39821102842569</v>
      </c>
    </row>
    <row r="3300" spans="1:37" ht="12.75" customHeight="1">
      <c r="A3300" s="12">
        <v>248</v>
      </c>
      <c r="B3300" s="12">
        <v>13</v>
      </c>
      <c r="C3300" s="12">
        <v>2</v>
      </c>
      <c r="D3300" s="5">
        <v>39518</v>
      </c>
      <c r="E3300" s="6" t="s">
        <v>73</v>
      </c>
      <c r="F3300" s="4" t="s">
        <v>131</v>
      </c>
      <c r="G3300" s="11" t="s">
        <v>177</v>
      </c>
      <c r="H3300" s="12" t="s">
        <v>133</v>
      </c>
      <c r="I3300" s="12" t="s">
        <v>151</v>
      </c>
      <c r="J3300" s="12" t="s">
        <v>110</v>
      </c>
      <c r="K3300" s="12">
        <v>4</v>
      </c>
      <c r="L3300" s="4" t="str">
        <f t="shared" si="204"/>
        <v>0-5</v>
      </c>
      <c r="M3300" s="12" t="s">
        <v>42</v>
      </c>
      <c r="N3300" s="12">
        <v>2</v>
      </c>
      <c r="O3300" s="12" t="s">
        <v>53</v>
      </c>
      <c r="P3300" s="12" t="s">
        <v>54</v>
      </c>
      <c r="T3300" s="7">
        <v>7</v>
      </c>
      <c r="U3300" s="7">
        <v>3</v>
      </c>
      <c r="AE3300" s="4">
        <f t="shared" si="205"/>
        <v>28</v>
      </c>
      <c r="AF3300" s="8">
        <f t="shared" si="206"/>
        <v>10</v>
      </c>
      <c r="AG3300" s="8">
        <v>3885.32</v>
      </c>
      <c r="AH3300" s="4">
        <f t="shared" si="207"/>
        <v>0.25</v>
      </c>
      <c r="AI3300" s="4">
        <f t="shared" si="207"/>
        <v>97.13300000000001</v>
      </c>
      <c r="AK3300" s="10">
        <f>Q3300*(0.026*(2.5^2.87))+R3300*(0.026*(7.5^2.87))+S3300*(0.0236*((15/1.1)^2.975))+T3300*(0.0236*((25/1.1)^2.975))+U3300*(0.0236*((35/1.1)^2.975))</f>
        <v>3885.319146399378</v>
      </c>
    </row>
    <row r="3301" spans="1:37" ht="12.75" customHeight="1">
      <c r="A3301" s="12">
        <v>248</v>
      </c>
      <c r="B3301" s="12">
        <v>13</v>
      </c>
      <c r="C3301" s="12">
        <v>2</v>
      </c>
      <c r="D3301" s="5">
        <v>39518</v>
      </c>
      <c r="E3301" s="6" t="s">
        <v>73</v>
      </c>
      <c r="F3301" s="4" t="s">
        <v>131</v>
      </c>
      <c r="G3301" s="11" t="s">
        <v>177</v>
      </c>
      <c r="H3301" s="12" t="s">
        <v>133</v>
      </c>
      <c r="I3301" s="12" t="s">
        <v>151</v>
      </c>
      <c r="J3301" s="12" t="s">
        <v>110</v>
      </c>
      <c r="K3301" s="12">
        <v>4</v>
      </c>
      <c r="L3301" s="4" t="str">
        <f t="shared" si="204"/>
        <v>0-5</v>
      </c>
      <c r="M3301" s="12" t="s">
        <v>42</v>
      </c>
      <c r="N3301" s="12">
        <v>3</v>
      </c>
      <c r="O3301" s="12" t="s">
        <v>95</v>
      </c>
      <c r="P3301" s="6" t="s">
        <v>56</v>
      </c>
      <c r="T3301" s="15">
        <v>45</v>
      </c>
      <c r="AE3301" s="4">
        <f t="shared" si="205"/>
        <v>25</v>
      </c>
      <c r="AF3301" s="8">
        <f t="shared" si="206"/>
        <v>45</v>
      </c>
      <c r="AG3301" s="8">
        <v>13934.17</v>
      </c>
      <c r="AH3301" s="4">
        <f t="shared" si="207"/>
        <v>1.125</v>
      </c>
      <c r="AI3301" s="4">
        <f t="shared" si="207"/>
        <v>348.35424999999998</v>
      </c>
      <c r="AK3301" s="10">
        <f>S3301*(0.0204*(15^2.991))+T3301*(0.0204*(25^2.991))+U3301*(0.0204*(35^2.991))</f>
        <v>13934.174569437497</v>
      </c>
    </row>
    <row r="3302" spans="1:37" s="13" customFormat="1" ht="12.75" customHeight="1">
      <c r="A3302" s="12">
        <v>248</v>
      </c>
      <c r="B3302" s="12">
        <v>13</v>
      </c>
      <c r="C3302" s="12">
        <v>2</v>
      </c>
      <c r="D3302" s="5">
        <v>39518</v>
      </c>
      <c r="E3302" s="6" t="s">
        <v>73</v>
      </c>
      <c r="F3302" s="4" t="s">
        <v>131</v>
      </c>
      <c r="G3302" s="11" t="s">
        <v>177</v>
      </c>
      <c r="H3302" s="12" t="s">
        <v>133</v>
      </c>
      <c r="I3302" s="12" t="s">
        <v>151</v>
      </c>
      <c r="J3302" s="12" t="s">
        <v>110</v>
      </c>
      <c r="K3302" s="12">
        <v>4</v>
      </c>
      <c r="L3302" s="4" t="str">
        <f t="shared" si="204"/>
        <v>0-5</v>
      </c>
      <c r="M3302" s="12" t="s">
        <v>42</v>
      </c>
      <c r="N3302" s="12">
        <v>4</v>
      </c>
      <c r="O3302" s="12" t="s">
        <v>124</v>
      </c>
      <c r="P3302" s="6" t="s">
        <v>54</v>
      </c>
      <c r="Q3302" s="7"/>
      <c r="R3302" s="7"/>
      <c r="S3302" s="7"/>
      <c r="T3302" s="7"/>
      <c r="U3302" s="7">
        <v>4</v>
      </c>
      <c r="V3302" s="7"/>
      <c r="W3302" s="7"/>
      <c r="X3302" s="7"/>
      <c r="Y3302" s="7"/>
      <c r="Z3302" s="7"/>
      <c r="AA3302" s="7"/>
      <c r="AB3302" s="7"/>
      <c r="AC3302" s="7"/>
      <c r="AD3302" s="7"/>
      <c r="AE3302" s="4">
        <f t="shared" si="205"/>
        <v>35</v>
      </c>
      <c r="AF3302" s="8">
        <f t="shared" si="206"/>
        <v>4</v>
      </c>
      <c r="AG3302" s="8">
        <v>2956.99</v>
      </c>
      <c r="AH3302" s="4">
        <f t="shared" si="207"/>
        <v>0.1</v>
      </c>
      <c r="AI3302" s="4">
        <f t="shared" si="207"/>
        <v>73.924749999999989</v>
      </c>
      <c r="AJ3302" s="4"/>
      <c r="AK3302" s="10">
        <f>T3302*(0.0174*((25/1.1)^3.08))+U3302*(0.0174*((35/1.1)^3.08))</f>
        <v>2956.9865282220667</v>
      </c>
    </row>
    <row r="3303" spans="1:37" ht="12.75" customHeight="1">
      <c r="A3303" s="12">
        <v>248</v>
      </c>
      <c r="B3303" s="12">
        <v>13</v>
      </c>
      <c r="C3303" s="12">
        <v>2</v>
      </c>
      <c r="D3303" s="5">
        <v>39518</v>
      </c>
      <c r="E3303" s="6" t="s">
        <v>73</v>
      </c>
      <c r="F3303" s="4" t="s">
        <v>131</v>
      </c>
      <c r="G3303" s="11" t="s">
        <v>177</v>
      </c>
      <c r="H3303" s="12" t="s">
        <v>133</v>
      </c>
      <c r="I3303" s="12" t="s">
        <v>151</v>
      </c>
      <c r="J3303" s="12" t="s">
        <v>110</v>
      </c>
      <c r="K3303" s="12">
        <v>4</v>
      </c>
      <c r="L3303" s="4" t="str">
        <f t="shared" si="204"/>
        <v>0-5</v>
      </c>
      <c r="M3303" s="12" t="s">
        <v>42</v>
      </c>
      <c r="N3303" s="12">
        <v>5</v>
      </c>
      <c r="O3303" s="12" t="s">
        <v>77</v>
      </c>
      <c r="P3303" s="6" t="s">
        <v>48</v>
      </c>
      <c r="T3303" s="7">
        <v>3</v>
      </c>
      <c r="AE3303" s="4">
        <f t="shared" si="205"/>
        <v>25</v>
      </c>
      <c r="AF3303" s="8">
        <f t="shared" si="206"/>
        <v>3</v>
      </c>
      <c r="AG3303" s="8">
        <v>1270.22</v>
      </c>
      <c r="AH3303" s="4">
        <f t="shared" si="207"/>
        <v>7.4999999999999997E-2</v>
      </c>
      <c r="AI3303" s="4">
        <f t="shared" si="207"/>
        <v>31.755500000000001</v>
      </c>
      <c r="AK3303" s="10">
        <f>R3303*(0.0428*(7.5^2.858))+S3303*(0.0428*(15^2.858))+T3303*(0.0428*(25^2.858))+U3303*(0.0428*(35^2.858))</f>
        <v>1270.2159695351354</v>
      </c>
    </row>
    <row r="3304" spans="1:37" ht="12.75" customHeight="1">
      <c r="A3304" s="12">
        <v>248</v>
      </c>
      <c r="B3304" s="12">
        <v>13</v>
      </c>
      <c r="C3304" s="12">
        <v>2</v>
      </c>
      <c r="D3304" s="5">
        <v>39518</v>
      </c>
      <c r="E3304" s="6" t="s">
        <v>73</v>
      </c>
      <c r="F3304" s="4" t="s">
        <v>131</v>
      </c>
      <c r="G3304" s="11" t="s">
        <v>177</v>
      </c>
      <c r="H3304" s="12" t="s">
        <v>133</v>
      </c>
      <c r="I3304" s="12" t="s">
        <v>151</v>
      </c>
      <c r="J3304" s="12" t="s">
        <v>110</v>
      </c>
      <c r="K3304" s="12">
        <v>4</v>
      </c>
      <c r="L3304" s="4" t="str">
        <f t="shared" si="204"/>
        <v>0-5</v>
      </c>
      <c r="M3304" s="12" t="s">
        <v>42</v>
      </c>
      <c r="N3304" s="12">
        <v>6</v>
      </c>
      <c r="O3304" s="12" t="s">
        <v>55</v>
      </c>
      <c r="P3304" s="6" t="s">
        <v>56</v>
      </c>
      <c r="Q3304" s="7">
        <v>2</v>
      </c>
      <c r="R3304" s="7">
        <v>1</v>
      </c>
      <c r="AE3304" s="4">
        <f t="shared" si="205"/>
        <v>4.2</v>
      </c>
      <c r="AF3304" s="8">
        <f t="shared" si="206"/>
        <v>3</v>
      </c>
      <c r="AG3304" s="8">
        <v>5.18</v>
      </c>
      <c r="AH3304" s="4">
        <f t="shared" si="207"/>
        <v>7.4999999999999997E-2</v>
      </c>
      <c r="AI3304" s="4">
        <f t="shared" si="207"/>
        <v>0.1295</v>
      </c>
      <c r="AK3304" s="10">
        <f>Q3304*(0.0109*(2.5^3.0249))+R3304*(0.0109*(7.5^3.0249))</f>
        <v>5.183517475859647</v>
      </c>
    </row>
    <row r="3305" spans="1:37" ht="12.75" customHeight="1">
      <c r="A3305" s="12">
        <v>248</v>
      </c>
      <c r="B3305" s="12">
        <v>13</v>
      </c>
      <c r="C3305" s="12">
        <v>2</v>
      </c>
      <c r="D3305" s="5">
        <v>39518</v>
      </c>
      <c r="E3305" s="6" t="s">
        <v>73</v>
      </c>
      <c r="F3305" s="4" t="s">
        <v>131</v>
      </c>
      <c r="G3305" s="11" t="s">
        <v>177</v>
      </c>
      <c r="H3305" s="12" t="s">
        <v>133</v>
      </c>
      <c r="I3305" s="12" t="s">
        <v>151</v>
      </c>
      <c r="J3305" s="12" t="s">
        <v>110</v>
      </c>
      <c r="K3305" s="12">
        <v>4</v>
      </c>
      <c r="L3305" s="4" t="str">
        <f t="shared" si="204"/>
        <v>0-5</v>
      </c>
      <c r="M3305" s="12" t="s">
        <v>42</v>
      </c>
      <c r="N3305" s="12">
        <v>7</v>
      </c>
      <c r="O3305" s="12" t="s">
        <v>71</v>
      </c>
      <c r="P3305" s="6" t="s">
        <v>46</v>
      </c>
      <c r="Q3305" s="7">
        <v>4</v>
      </c>
      <c r="AE3305" s="4">
        <f t="shared" si="205"/>
        <v>2.5</v>
      </c>
      <c r="AF3305" s="8">
        <f t="shared" si="206"/>
        <v>4</v>
      </c>
      <c r="AG3305" s="8">
        <v>0.56000000000000005</v>
      </c>
      <c r="AH3305" s="4">
        <f t="shared" si="207"/>
        <v>0.1</v>
      </c>
      <c r="AI3305" s="4">
        <f t="shared" si="207"/>
        <v>1.4000000000000002E-2</v>
      </c>
      <c r="AK3305" s="10">
        <f>Q3305*(0.0089*(2.5^3))+R3305*(0.0089*(7.5^3))</f>
        <v>0.55625000000000002</v>
      </c>
    </row>
    <row r="3306" spans="1:37" ht="12.75" customHeight="1">
      <c r="A3306" s="12">
        <v>248</v>
      </c>
      <c r="B3306" s="12">
        <v>13</v>
      </c>
      <c r="C3306" s="12">
        <v>2</v>
      </c>
      <c r="D3306" s="5">
        <v>39518</v>
      </c>
      <c r="E3306" s="6" t="s">
        <v>73</v>
      </c>
      <c r="F3306" s="4" t="s">
        <v>131</v>
      </c>
      <c r="G3306" s="11" t="s">
        <v>177</v>
      </c>
      <c r="H3306" s="12" t="s">
        <v>133</v>
      </c>
      <c r="I3306" s="12" t="s">
        <v>151</v>
      </c>
      <c r="J3306" s="12" t="s">
        <v>110</v>
      </c>
      <c r="K3306" s="12">
        <v>4</v>
      </c>
      <c r="L3306" s="4" t="str">
        <f t="shared" si="204"/>
        <v>0-5</v>
      </c>
      <c r="M3306" s="12" t="s">
        <v>42</v>
      </c>
      <c r="N3306" s="12">
        <v>8</v>
      </c>
      <c r="O3306" s="12" t="s">
        <v>141</v>
      </c>
      <c r="P3306" s="6" t="s">
        <v>46</v>
      </c>
      <c r="Q3306" s="7">
        <v>3</v>
      </c>
      <c r="AE3306" s="4">
        <f t="shared" si="205"/>
        <v>2.5</v>
      </c>
      <c r="AF3306" s="8">
        <f t="shared" si="206"/>
        <v>3</v>
      </c>
      <c r="AG3306" s="8">
        <v>0.59</v>
      </c>
      <c r="AH3306" s="4">
        <f t="shared" si="207"/>
        <v>7.4999999999999997E-2</v>
      </c>
      <c r="AI3306" s="4">
        <f t="shared" si="207"/>
        <v>1.4749999999999999E-2</v>
      </c>
      <c r="AK3306" s="10">
        <f>Q3306*(0.0123*(2.5^3.033))+R3306*(0.0123*(7.5^3.033))</f>
        <v>0.59426261878343323</v>
      </c>
    </row>
    <row r="3307" spans="1:37" ht="12.75" customHeight="1">
      <c r="A3307" s="12">
        <v>249</v>
      </c>
      <c r="B3307" s="4">
        <v>14</v>
      </c>
      <c r="C3307" s="4">
        <v>1</v>
      </c>
      <c r="D3307" s="5">
        <v>39519</v>
      </c>
      <c r="E3307" s="6" t="s">
        <v>37</v>
      </c>
      <c r="F3307" s="4" t="s">
        <v>38</v>
      </c>
      <c r="G3307" s="4" t="s">
        <v>38</v>
      </c>
      <c r="H3307" s="4" t="s">
        <v>152</v>
      </c>
      <c r="I3307" s="12" t="s">
        <v>57</v>
      </c>
      <c r="J3307" s="4" t="s">
        <v>41</v>
      </c>
      <c r="K3307" s="4">
        <v>34</v>
      </c>
      <c r="L3307" s="4" t="str">
        <f t="shared" si="204"/>
        <v>30-35</v>
      </c>
      <c r="M3307" s="4" t="s">
        <v>42</v>
      </c>
      <c r="N3307" s="4">
        <v>1</v>
      </c>
      <c r="O3307" s="4" t="s">
        <v>59</v>
      </c>
      <c r="P3307" s="6" t="s">
        <v>46</v>
      </c>
      <c r="R3307" s="7">
        <v>4</v>
      </c>
      <c r="S3307" s="7">
        <v>2</v>
      </c>
      <c r="AE3307" s="4">
        <f t="shared" si="205"/>
        <v>10</v>
      </c>
      <c r="AF3307" s="8">
        <f t="shared" si="206"/>
        <v>6</v>
      </c>
      <c r="AG3307" s="8">
        <v>93.95</v>
      </c>
      <c r="AH3307" s="4">
        <f t="shared" si="207"/>
        <v>0.15</v>
      </c>
      <c r="AI3307" s="4">
        <f t="shared" si="207"/>
        <v>2.3487499999999999</v>
      </c>
      <c r="AK3307" s="10">
        <f>Q3307*(0.0093*(2.5^3.07))+R3307*(0.0093*(7.5^3.07))+S3307*(0.0093*(15^3.07))+T3307*(0.0126*(25^3.0673))</f>
        <v>93.948468220085303</v>
      </c>
    </row>
    <row r="3308" spans="1:37" ht="12.75" customHeight="1">
      <c r="A3308" s="12">
        <v>249</v>
      </c>
      <c r="B3308" s="4">
        <v>14</v>
      </c>
      <c r="C3308" s="4">
        <v>1</v>
      </c>
      <c r="D3308" s="5">
        <v>39519</v>
      </c>
      <c r="E3308" s="6" t="s">
        <v>37</v>
      </c>
      <c r="F3308" s="4" t="s">
        <v>38</v>
      </c>
      <c r="G3308" s="4" t="s">
        <v>38</v>
      </c>
      <c r="H3308" s="4" t="s">
        <v>152</v>
      </c>
      <c r="I3308" s="12" t="s">
        <v>57</v>
      </c>
      <c r="J3308" s="4" t="s">
        <v>41</v>
      </c>
      <c r="K3308" s="4">
        <v>34</v>
      </c>
      <c r="L3308" s="4" t="str">
        <f t="shared" si="204"/>
        <v>30-35</v>
      </c>
      <c r="M3308" s="4" t="s">
        <v>42</v>
      </c>
      <c r="N3308" s="4">
        <v>2</v>
      </c>
      <c r="O3308" s="4" t="s">
        <v>47</v>
      </c>
      <c r="P3308" s="12" t="s">
        <v>48</v>
      </c>
      <c r="R3308" s="7">
        <v>2</v>
      </c>
      <c r="AE3308" s="4">
        <f t="shared" si="205"/>
        <v>7.5</v>
      </c>
      <c r="AF3308" s="8">
        <f t="shared" si="206"/>
        <v>2</v>
      </c>
      <c r="AG3308" s="8">
        <v>24.68</v>
      </c>
      <c r="AH3308" s="4">
        <f t="shared" si="207"/>
        <v>0.05</v>
      </c>
      <c r="AI3308" s="4">
        <f t="shared" si="207"/>
        <v>0.61699999999999999</v>
      </c>
      <c r="AK3308" s="10">
        <f>Q3308*(0.0251*(2.5^3.076))+R3308*(0.0251*(7.5^3.076))+S3308*(0.0251*(15^3.076))</f>
        <v>24.682671504480933</v>
      </c>
    </row>
    <row r="3309" spans="1:37" ht="12.75" customHeight="1">
      <c r="A3309" s="12">
        <v>249</v>
      </c>
      <c r="B3309" s="4">
        <v>14</v>
      </c>
      <c r="C3309" s="4">
        <v>1</v>
      </c>
      <c r="D3309" s="5">
        <v>39519</v>
      </c>
      <c r="E3309" s="6" t="s">
        <v>37</v>
      </c>
      <c r="F3309" s="4" t="s">
        <v>38</v>
      </c>
      <c r="G3309" s="4" t="s">
        <v>38</v>
      </c>
      <c r="H3309" s="4" t="s">
        <v>152</v>
      </c>
      <c r="I3309" s="12" t="s">
        <v>57</v>
      </c>
      <c r="J3309" s="4" t="s">
        <v>41</v>
      </c>
      <c r="K3309" s="4">
        <v>34</v>
      </c>
      <c r="L3309" s="4" t="str">
        <f t="shared" si="204"/>
        <v>30-35</v>
      </c>
      <c r="M3309" s="4" t="s">
        <v>42</v>
      </c>
      <c r="N3309" s="4">
        <v>3</v>
      </c>
      <c r="O3309" s="4" t="s">
        <v>127</v>
      </c>
      <c r="P3309" s="12" t="s">
        <v>46</v>
      </c>
      <c r="S3309" s="7">
        <v>1</v>
      </c>
      <c r="AE3309" s="4">
        <f t="shared" si="205"/>
        <v>15</v>
      </c>
      <c r="AF3309" s="8">
        <f t="shared" si="206"/>
        <v>1</v>
      </c>
      <c r="AG3309" s="8">
        <v>67.69</v>
      </c>
      <c r="AH3309" s="4">
        <f t="shared" si="207"/>
        <v>2.5000000000000001E-2</v>
      </c>
      <c r="AI3309" s="4">
        <f t="shared" si="207"/>
        <v>1.69225</v>
      </c>
      <c r="AK3309" s="10">
        <f>Q3309*(0.0201*(2.5^2.9992))+R3309*(0.0201*(7.5^2.9992))+S3309*(0.0201*(15^2.9992))+T3309*(0.0201*(25^2.9992))+U3309*(0.0201*(35^2.9992))</f>
        <v>67.690693197082425</v>
      </c>
    </row>
    <row r="3310" spans="1:37" ht="12.75" customHeight="1">
      <c r="A3310" s="12">
        <v>249</v>
      </c>
      <c r="B3310" s="4">
        <v>14</v>
      </c>
      <c r="C3310" s="4">
        <v>1</v>
      </c>
      <c r="D3310" s="5">
        <v>39519</v>
      </c>
      <c r="E3310" s="6" t="s">
        <v>37</v>
      </c>
      <c r="F3310" s="4" t="s">
        <v>38</v>
      </c>
      <c r="G3310" s="4" t="s">
        <v>38</v>
      </c>
      <c r="H3310" s="4" t="s">
        <v>152</v>
      </c>
      <c r="I3310" s="12" t="s">
        <v>57</v>
      </c>
      <c r="J3310" s="4" t="s">
        <v>41</v>
      </c>
      <c r="K3310" s="4">
        <v>34</v>
      </c>
      <c r="L3310" s="4" t="str">
        <f t="shared" si="204"/>
        <v>30-35</v>
      </c>
      <c r="M3310" s="4" t="s">
        <v>42</v>
      </c>
      <c r="N3310" s="4">
        <v>4</v>
      </c>
      <c r="O3310" s="4" t="s">
        <v>50</v>
      </c>
      <c r="P3310" s="6" t="s">
        <v>46</v>
      </c>
      <c r="Q3310" s="7">
        <v>4</v>
      </c>
      <c r="AE3310" s="4">
        <f t="shared" si="205"/>
        <v>2.5</v>
      </c>
      <c r="AF3310" s="8">
        <f t="shared" si="206"/>
        <v>4</v>
      </c>
      <c r="AG3310" s="8">
        <v>1.06</v>
      </c>
      <c r="AH3310" s="4">
        <f t="shared" si="207"/>
        <v>0.1</v>
      </c>
      <c r="AI3310" s="4">
        <f t="shared" si="207"/>
        <v>2.6500000000000003E-2</v>
      </c>
      <c r="AK3310" s="10">
        <f>Q3310*(0.0194*(2.5^2.8528))+R3310*(0.0194*(7.5^2.8528))+S3310*(0.0194*(15^2.8528))</f>
        <v>1.0595097997543281</v>
      </c>
    </row>
    <row r="3311" spans="1:37" ht="12.75" customHeight="1">
      <c r="A3311" s="12">
        <v>249</v>
      </c>
      <c r="B3311" s="4">
        <v>14</v>
      </c>
      <c r="C3311" s="4">
        <v>1</v>
      </c>
      <c r="D3311" s="5">
        <v>39519</v>
      </c>
      <c r="E3311" s="6" t="s">
        <v>37</v>
      </c>
      <c r="F3311" s="4" t="s">
        <v>38</v>
      </c>
      <c r="G3311" s="4" t="s">
        <v>38</v>
      </c>
      <c r="H3311" s="4" t="s">
        <v>152</v>
      </c>
      <c r="I3311" s="12" t="s">
        <v>57</v>
      </c>
      <c r="J3311" s="4" t="s">
        <v>41</v>
      </c>
      <c r="K3311" s="4">
        <v>34</v>
      </c>
      <c r="L3311" s="4" t="str">
        <f t="shared" si="204"/>
        <v>30-35</v>
      </c>
      <c r="M3311" s="4" t="s">
        <v>42</v>
      </c>
      <c r="N3311" s="4">
        <v>5</v>
      </c>
      <c r="O3311" s="4" t="s">
        <v>55</v>
      </c>
      <c r="P3311" s="6" t="s">
        <v>56</v>
      </c>
      <c r="Q3311" s="7">
        <v>1</v>
      </c>
      <c r="AE3311" s="4">
        <f t="shared" si="205"/>
        <v>2.5</v>
      </c>
      <c r="AF3311" s="8">
        <f t="shared" si="206"/>
        <v>1</v>
      </c>
      <c r="AG3311" s="8">
        <v>0.17</v>
      </c>
      <c r="AH3311" s="4">
        <f t="shared" si="207"/>
        <v>2.5000000000000001E-2</v>
      </c>
      <c r="AI3311" s="4">
        <f t="shared" si="207"/>
        <v>4.2500000000000003E-3</v>
      </c>
      <c r="AK3311" s="10">
        <f>Q3311*(0.0109*(2.5^3.0249))+R3311*(0.0109*(7.5^3.0249))</f>
        <v>0.17424295598865394</v>
      </c>
    </row>
    <row r="3312" spans="1:37" ht="12.75" customHeight="1">
      <c r="A3312" s="12">
        <v>250</v>
      </c>
      <c r="B3312" s="4">
        <v>14</v>
      </c>
      <c r="C3312" s="4">
        <v>1</v>
      </c>
      <c r="D3312" s="5">
        <v>39519</v>
      </c>
      <c r="E3312" s="6" t="s">
        <v>37</v>
      </c>
      <c r="F3312" s="4" t="s">
        <v>38</v>
      </c>
      <c r="G3312" s="4" t="s">
        <v>38</v>
      </c>
      <c r="H3312" s="4" t="s">
        <v>152</v>
      </c>
      <c r="I3312" s="12" t="s">
        <v>40</v>
      </c>
      <c r="J3312" s="4" t="s">
        <v>41</v>
      </c>
      <c r="K3312" s="4">
        <v>34</v>
      </c>
      <c r="L3312" s="4" t="str">
        <f t="shared" si="204"/>
        <v>30-35</v>
      </c>
      <c r="M3312" s="4" t="s">
        <v>42</v>
      </c>
      <c r="N3312" s="12">
        <v>1</v>
      </c>
      <c r="O3312" s="4" t="s">
        <v>188</v>
      </c>
      <c r="P3312" s="6" t="s">
        <v>46</v>
      </c>
      <c r="R3312" s="7">
        <v>2</v>
      </c>
      <c r="S3312" s="7">
        <v>1</v>
      </c>
      <c r="AE3312" s="4">
        <f t="shared" si="205"/>
        <v>10</v>
      </c>
      <c r="AF3312" s="8">
        <f t="shared" si="206"/>
        <v>3</v>
      </c>
      <c r="AG3312" s="8">
        <v>63.2</v>
      </c>
      <c r="AH3312" s="4">
        <f t="shared" si="207"/>
        <v>7.4999999999999997E-2</v>
      </c>
      <c r="AI3312" s="4">
        <f t="shared" si="207"/>
        <v>1.58</v>
      </c>
      <c r="AK3312" s="10">
        <f>R3312*(0.0126*(7.5^3.0673))+S3312*(0.0126*(15^3.0673))</f>
        <v>63.201635133176481</v>
      </c>
    </row>
    <row r="3313" spans="1:41" s="13" customFormat="1" ht="12.75" customHeight="1">
      <c r="A3313" s="12">
        <v>250</v>
      </c>
      <c r="B3313" s="4">
        <v>14</v>
      </c>
      <c r="C3313" s="4">
        <v>1</v>
      </c>
      <c r="D3313" s="5">
        <v>39519</v>
      </c>
      <c r="E3313" s="6" t="s">
        <v>37</v>
      </c>
      <c r="F3313" s="4" t="s">
        <v>38</v>
      </c>
      <c r="G3313" s="4" t="s">
        <v>38</v>
      </c>
      <c r="H3313" s="4" t="s">
        <v>152</v>
      </c>
      <c r="I3313" s="12" t="s">
        <v>40</v>
      </c>
      <c r="J3313" s="4" t="s">
        <v>41</v>
      </c>
      <c r="K3313" s="4">
        <v>34</v>
      </c>
      <c r="L3313" s="4" t="str">
        <f t="shared" si="204"/>
        <v>30-35</v>
      </c>
      <c r="M3313" s="4" t="s">
        <v>42</v>
      </c>
      <c r="N3313" s="12">
        <v>2</v>
      </c>
      <c r="O3313" s="4" t="s">
        <v>52</v>
      </c>
      <c r="P3313" s="6" t="s">
        <v>46</v>
      </c>
      <c r="Q3313" s="7"/>
      <c r="R3313" s="24">
        <f>20+8</f>
        <v>28</v>
      </c>
      <c r="S3313" s="7"/>
      <c r="T3313" s="7"/>
      <c r="U3313" s="7"/>
      <c r="V3313" s="7"/>
      <c r="W3313" s="7"/>
      <c r="X3313" s="7"/>
      <c r="Y3313" s="7"/>
      <c r="Z3313" s="7"/>
      <c r="AA3313" s="7"/>
      <c r="AB3313" s="7"/>
      <c r="AC3313" s="7"/>
      <c r="AD3313" s="7"/>
      <c r="AE3313" s="4">
        <f t="shared" si="205"/>
        <v>7.5</v>
      </c>
      <c r="AF3313" s="8">
        <f t="shared" si="206"/>
        <v>28</v>
      </c>
      <c r="AG3313" s="8">
        <v>47.03</v>
      </c>
      <c r="AH3313" s="4">
        <f t="shared" si="207"/>
        <v>0.7</v>
      </c>
      <c r="AI3313" s="4">
        <f t="shared" si="207"/>
        <v>1.1757500000000001</v>
      </c>
      <c r="AJ3313" s="4"/>
      <c r="AK3313" s="10">
        <f>Q3313*(0.01*(((2.5-1.82)/1.15)^3.208))+R3313*(0.01*(((7.5-1.82)/1.15)^3.208))+S3313*(0.01*(((15-1.82)/1.15)^3.208))+T3313*(0.01*(((25-1.82)/1.15)^3.208))</f>
        <v>47.031498949858118</v>
      </c>
      <c r="AL3313" s="4"/>
      <c r="AM3313" s="4"/>
      <c r="AN3313" s="4"/>
      <c r="AO3313" s="4"/>
    </row>
    <row r="3314" spans="1:41" ht="12.75" customHeight="1">
      <c r="A3314" s="12">
        <v>250</v>
      </c>
      <c r="B3314" s="4">
        <v>14</v>
      </c>
      <c r="C3314" s="4">
        <v>1</v>
      </c>
      <c r="D3314" s="5">
        <v>39519</v>
      </c>
      <c r="E3314" s="6" t="s">
        <v>37</v>
      </c>
      <c r="F3314" s="4" t="s">
        <v>38</v>
      </c>
      <c r="G3314" s="4" t="s">
        <v>38</v>
      </c>
      <c r="H3314" s="4" t="s">
        <v>152</v>
      </c>
      <c r="I3314" s="12" t="s">
        <v>40</v>
      </c>
      <c r="J3314" s="4" t="s">
        <v>41</v>
      </c>
      <c r="K3314" s="4">
        <v>34</v>
      </c>
      <c r="L3314" s="4" t="str">
        <f t="shared" si="204"/>
        <v>30-35</v>
      </c>
      <c r="M3314" s="4" t="s">
        <v>42</v>
      </c>
      <c r="N3314" s="12">
        <v>3</v>
      </c>
      <c r="O3314" s="4" t="s">
        <v>49</v>
      </c>
      <c r="P3314" s="6" t="s">
        <v>46</v>
      </c>
      <c r="R3314" s="7">
        <v>1</v>
      </c>
      <c r="AE3314" s="4">
        <f t="shared" si="205"/>
        <v>7.5</v>
      </c>
      <c r="AF3314" s="8">
        <f t="shared" si="206"/>
        <v>1</v>
      </c>
      <c r="AG3314" s="8">
        <v>6.09</v>
      </c>
      <c r="AH3314" s="4">
        <f t="shared" si="207"/>
        <v>2.5000000000000001E-2</v>
      </c>
      <c r="AI3314" s="4">
        <f t="shared" si="207"/>
        <v>0.15225</v>
      </c>
      <c r="AJ3314" s="9"/>
      <c r="AK3314" s="10">
        <f>Q3314*(0.007*(2.5^3.39))+R3314*(0.0126*(7.5^3.0673))+S3314*(0.0126*(15^3.0673))+T3314*(0.0126*(25^3.0673))+U3314*(0.0126*(35^3.0673))</f>
        <v>6.0875978967715536</v>
      </c>
    </row>
    <row r="3315" spans="1:41" s="13" customFormat="1" ht="12.75" customHeight="1">
      <c r="A3315" s="12">
        <v>250</v>
      </c>
      <c r="B3315" s="4">
        <v>14</v>
      </c>
      <c r="C3315" s="4">
        <v>1</v>
      </c>
      <c r="D3315" s="5">
        <v>39519</v>
      </c>
      <c r="E3315" s="6" t="s">
        <v>37</v>
      </c>
      <c r="F3315" s="4" t="s">
        <v>38</v>
      </c>
      <c r="G3315" s="4" t="s">
        <v>38</v>
      </c>
      <c r="H3315" s="4" t="s">
        <v>152</v>
      </c>
      <c r="I3315" s="12" t="s">
        <v>40</v>
      </c>
      <c r="J3315" s="4" t="s">
        <v>41</v>
      </c>
      <c r="K3315" s="4">
        <v>34</v>
      </c>
      <c r="L3315" s="4" t="str">
        <f t="shared" si="204"/>
        <v>30-35</v>
      </c>
      <c r="M3315" s="4" t="s">
        <v>42</v>
      </c>
      <c r="N3315" s="12">
        <v>4</v>
      </c>
      <c r="O3315" s="4" t="s">
        <v>59</v>
      </c>
      <c r="P3315" s="6" t="s">
        <v>46</v>
      </c>
      <c r="Q3315" s="7">
        <v>1</v>
      </c>
      <c r="R3315" s="7">
        <v>1</v>
      </c>
      <c r="S3315" s="7">
        <v>5</v>
      </c>
      <c r="T3315" s="7"/>
      <c r="U3315" s="7"/>
      <c r="V3315" s="7"/>
      <c r="W3315" s="7"/>
      <c r="X3315" s="7"/>
      <c r="Y3315" s="7"/>
      <c r="Z3315" s="7"/>
      <c r="AA3315" s="7"/>
      <c r="AB3315" s="7"/>
      <c r="AC3315" s="7"/>
      <c r="AD3315" s="7"/>
      <c r="AE3315" s="4">
        <f t="shared" si="205"/>
        <v>12.1</v>
      </c>
      <c r="AF3315" s="8">
        <f t="shared" si="206"/>
        <v>7</v>
      </c>
      <c r="AG3315" s="8">
        <v>194.37</v>
      </c>
      <c r="AH3315" s="4">
        <f t="shared" si="207"/>
        <v>0.17499999999999999</v>
      </c>
      <c r="AI3315" s="4">
        <f t="shared" si="207"/>
        <v>4.8592500000000003</v>
      </c>
      <c r="AJ3315" s="4"/>
      <c r="AK3315" s="10">
        <f>Q3315*(0.0093*(2.5^3.07))+R3315*(0.0093*(7.5^3.07))+S3315*(0.0093*(15^3.07))+T3315*(0.0126*(25^3.0673))</f>
        <v>194.36646814163231</v>
      </c>
    </row>
    <row r="3316" spans="1:41" ht="12.75" customHeight="1">
      <c r="A3316" s="12">
        <v>250</v>
      </c>
      <c r="B3316" s="4">
        <v>14</v>
      </c>
      <c r="C3316" s="4">
        <v>1</v>
      </c>
      <c r="D3316" s="5">
        <v>39519</v>
      </c>
      <c r="E3316" s="6" t="s">
        <v>37</v>
      </c>
      <c r="F3316" s="4" t="s">
        <v>38</v>
      </c>
      <c r="G3316" s="4" t="s">
        <v>38</v>
      </c>
      <c r="H3316" s="4" t="s">
        <v>152</v>
      </c>
      <c r="I3316" s="12" t="s">
        <v>40</v>
      </c>
      <c r="J3316" s="4" t="s">
        <v>41</v>
      </c>
      <c r="K3316" s="4">
        <v>34</v>
      </c>
      <c r="L3316" s="4" t="str">
        <f t="shared" si="204"/>
        <v>30-35</v>
      </c>
      <c r="M3316" s="4" t="s">
        <v>42</v>
      </c>
      <c r="N3316" s="12">
        <v>5</v>
      </c>
      <c r="O3316" s="4" t="s">
        <v>163</v>
      </c>
      <c r="P3316" s="6" t="s">
        <v>46</v>
      </c>
      <c r="Q3316" s="7">
        <v>3</v>
      </c>
      <c r="R3316" s="7">
        <v>1</v>
      </c>
      <c r="AE3316" s="4">
        <f t="shared" si="205"/>
        <v>3.8</v>
      </c>
      <c r="AF3316" s="8">
        <f t="shared" si="206"/>
        <v>4</v>
      </c>
      <c r="AG3316" s="8">
        <v>7.94</v>
      </c>
      <c r="AH3316" s="4">
        <f t="shared" si="207"/>
        <v>0.1</v>
      </c>
      <c r="AI3316" s="4">
        <f t="shared" si="207"/>
        <v>0.19850000000000001</v>
      </c>
      <c r="AK3316" s="10">
        <f>Q3316*(0.0252*(2.5^2.79))+R3316*(0.0252*(7.5^2.79))</f>
        <v>7.9378853061232384</v>
      </c>
    </row>
    <row r="3317" spans="1:41" ht="12.75" customHeight="1">
      <c r="A3317" s="12">
        <v>250</v>
      </c>
      <c r="B3317" s="4">
        <v>14</v>
      </c>
      <c r="C3317" s="4">
        <v>1</v>
      </c>
      <c r="D3317" s="5">
        <v>39519</v>
      </c>
      <c r="E3317" s="6" t="s">
        <v>37</v>
      </c>
      <c r="F3317" s="4" t="s">
        <v>38</v>
      </c>
      <c r="G3317" s="4" t="s">
        <v>38</v>
      </c>
      <c r="H3317" s="4" t="s">
        <v>152</v>
      </c>
      <c r="I3317" s="12" t="s">
        <v>40</v>
      </c>
      <c r="J3317" s="4" t="s">
        <v>41</v>
      </c>
      <c r="K3317" s="4">
        <v>34</v>
      </c>
      <c r="L3317" s="4" t="str">
        <f t="shared" si="204"/>
        <v>30-35</v>
      </c>
      <c r="M3317" s="4" t="s">
        <v>42</v>
      </c>
      <c r="N3317" s="12">
        <v>6</v>
      </c>
      <c r="O3317" s="4" t="s">
        <v>50</v>
      </c>
      <c r="P3317" s="6" t="s">
        <v>46</v>
      </c>
      <c r="R3317" s="7">
        <v>1</v>
      </c>
      <c r="AE3317" s="4">
        <f t="shared" si="205"/>
        <v>7.5</v>
      </c>
      <c r="AF3317" s="8">
        <f t="shared" si="206"/>
        <v>1</v>
      </c>
      <c r="AG3317" s="8">
        <v>6.08</v>
      </c>
      <c r="AH3317" s="4">
        <f t="shared" si="207"/>
        <v>2.5000000000000001E-2</v>
      </c>
      <c r="AI3317" s="4">
        <f t="shared" si="207"/>
        <v>0.152</v>
      </c>
      <c r="AK3317" s="10">
        <f>Q3317*(0.0194*(2.5^2.8528))+R3317*(0.0194*(7.5^2.8528))+S3317*(0.0194*(15^2.8528))</f>
        <v>6.0838220437352977</v>
      </c>
    </row>
    <row r="3318" spans="1:41" ht="12.75" customHeight="1">
      <c r="A3318" s="12">
        <v>250</v>
      </c>
      <c r="B3318" s="4">
        <v>14</v>
      </c>
      <c r="C3318" s="4">
        <v>1</v>
      </c>
      <c r="D3318" s="5">
        <v>39519</v>
      </c>
      <c r="E3318" s="6" t="s">
        <v>37</v>
      </c>
      <c r="F3318" s="4" t="s">
        <v>38</v>
      </c>
      <c r="G3318" s="4" t="s">
        <v>38</v>
      </c>
      <c r="H3318" s="4" t="s">
        <v>152</v>
      </c>
      <c r="I3318" s="12" t="s">
        <v>40</v>
      </c>
      <c r="J3318" s="4" t="s">
        <v>41</v>
      </c>
      <c r="K3318" s="4">
        <v>34</v>
      </c>
      <c r="L3318" s="4" t="str">
        <f t="shared" si="204"/>
        <v>30-35</v>
      </c>
      <c r="M3318" s="4" t="s">
        <v>42</v>
      </c>
      <c r="N3318" s="12">
        <v>7</v>
      </c>
      <c r="O3318" s="4" t="s">
        <v>113</v>
      </c>
      <c r="P3318" s="6" t="s">
        <v>63</v>
      </c>
      <c r="R3318" s="7">
        <v>1</v>
      </c>
      <c r="S3318" s="7">
        <v>1</v>
      </c>
      <c r="AE3318" s="4">
        <f t="shared" si="205"/>
        <v>11.3</v>
      </c>
      <c r="AF3318" s="8">
        <f t="shared" si="206"/>
        <v>2</v>
      </c>
      <c r="AG3318" s="8">
        <v>57.97</v>
      </c>
      <c r="AH3318" s="4">
        <f t="shared" si="207"/>
        <v>0.05</v>
      </c>
      <c r="AI3318" s="4">
        <f t="shared" si="207"/>
        <v>1.4492499999999999</v>
      </c>
      <c r="AK3318" s="10">
        <f>Q3318*(0.0128*(2.5^3.067))+R3318*(0.0128*(7.5^3.067))+S3318*(0.0128*(15^3.067))</f>
        <v>57.974776644428175</v>
      </c>
    </row>
    <row r="3319" spans="1:41" ht="12.75" customHeight="1">
      <c r="A3319" s="12">
        <v>250</v>
      </c>
      <c r="B3319" s="4">
        <v>14</v>
      </c>
      <c r="C3319" s="4">
        <v>1</v>
      </c>
      <c r="D3319" s="5">
        <v>39519</v>
      </c>
      <c r="E3319" s="6" t="s">
        <v>37</v>
      </c>
      <c r="F3319" s="4" t="s">
        <v>38</v>
      </c>
      <c r="G3319" s="4" t="s">
        <v>38</v>
      </c>
      <c r="H3319" s="4" t="s">
        <v>152</v>
      </c>
      <c r="I3319" s="12" t="s">
        <v>40</v>
      </c>
      <c r="J3319" s="4" t="s">
        <v>41</v>
      </c>
      <c r="K3319" s="4">
        <v>34</v>
      </c>
      <c r="L3319" s="4" t="str">
        <f t="shared" si="204"/>
        <v>30-35</v>
      </c>
      <c r="M3319" s="4" t="s">
        <v>42</v>
      </c>
      <c r="N3319" s="12">
        <v>8</v>
      </c>
      <c r="O3319" s="4" t="s">
        <v>47</v>
      </c>
      <c r="P3319" s="12" t="s">
        <v>48</v>
      </c>
      <c r="Q3319" s="7">
        <v>1</v>
      </c>
      <c r="AE3319" s="4">
        <f t="shared" si="205"/>
        <v>2.5</v>
      </c>
      <c r="AF3319" s="8">
        <f t="shared" si="206"/>
        <v>1</v>
      </c>
      <c r="AG3319" s="8">
        <v>0.42</v>
      </c>
      <c r="AH3319" s="4">
        <f t="shared" si="207"/>
        <v>2.5000000000000001E-2</v>
      </c>
      <c r="AI3319" s="4">
        <f t="shared" si="207"/>
        <v>1.0499999999999999E-2</v>
      </c>
      <c r="AK3319" s="10">
        <f>Q3319*(0.0251*(2.5^3.076))+R3319*(0.0251*(7.5^3.076))+S3319*(0.0251*(15^3.076))</f>
        <v>0.42047210410157781</v>
      </c>
    </row>
    <row r="3320" spans="1:41" ht="12.75" customHeight="1">
      <c r="A3320" s="12">
        <v>250</v>
      </c>
      <c r="B3320" s="4">
        <v>14</v>
      </c>
      <c r="C3320" s="4">
        <v>1</v>
      </c>
      <c r="D3320" s="5">
        <v>39519</v>
      </c>
      <c r="E3320" s="6" t="s">
        <v>37</v>
      </c>
      <c r="F3320" s="4" t="s">
        <v>38</v>
      </c>
      <c r="G3320" s="4" t="s">
        <v>38</v>
      </c>
      <c r="H3320" s="4" t="s">
        <v>152</v>
      </c>
      <c r="I3320" s="12" t="s">
        <v>40</v>
      </c>
      <c r="J3320" s="4" t="s">
        <v>41</v>
      </c>
      <c r="K3320" s="4">
        <v>34</v>
      </c>
      <c r="L3320" s="4" t="str">
        <f t="shared" si="204"/>
        <v>30-35</v>
      </c>
      <c r="M3320" s="4" t="s">
        <v>42</v>
      </c>
      <c r="N3320" s="12">
        <v>9</v>
      </c>
      <c r="O3320" s="4" t="s">
        <v>68</v>
      </c>
      <c r="P3320" s="6" t="s">
        <v>46</v>
      </c>
      <c r="R3320" s="7">
        <v>1</v>
      </c>
      <c r="AE3320" s="4">
        <f t="shared" si="205"/>
        <v>7.5</v>
      </c>
      <c r="AF3320" s="8">
        <f t="shared" si="206"/>
        <v>1</v>
      </c>
      <c r="AG3320" s="8">
        <v>4.95</v>
      </c>
      <c r="AH3320" s="4">
        <f t="shared" si="207"/>
        <v>2.5000000000000001E-2</v>
      </c>
      <c r="AI3320" s="4">
        <f t="shared" si="207"/>
        <v>0.12375</v>
      </c>
      <c r="AK3320" s="10">
        <f>Q3320*(0.0208*((2.5/1.21)^3))+R3320*(0.0208*((7.5/1.21)^3))+S3320*(0.0208*((15/1.21)^3))+T3320*(0.0079*(25^3.076))+U3320*(0.0079*(35^3.076))</f>
        <v>4.9532587362218976</v>
      </c>
    </row>
    <row r="3321" spans="1:41" s="13" customFormat="1" ht="12.75" customHeight="1">
      <c r="A3321" s="12">
        <v>250</v>
      </c>
      <c r="B3321" s="4">
        <v>14</v>
      </c>
      <c r="C3321" s="4">
        <v>1</v>
      </c>
      <c r="D3321" s="5">
        <v>39519</v>
      </c>
      <c r="E3321" s="6" t="s">
        <v>37</v>
      </c>
      <c r="F3321" s="4" t="s">
        <v>38</v>
      </c>
      <c r="G3321" s="4" t="s">
        <v>38</v>
      </c>
      <c r="H3321" s="4" t="s">
        <v>152</v>
      </c>
      <c r="I3321" s="12" t="s">
        <v>40</v>
      </c>
      <c r="J3321" s="4" t="s">
        <v>41</v>
      </c>
      <c r="K3321" s="4">
        <v>34</v>
      </c>
      <c r="L3321" s="4" t="str">
        <f t="shared" si="204"/>
        <v>30-35</v>
      </c>
      <c r="M3321" s="4" t="s">
        <v>42</v>
      </c>
      <c r="N3321" s="12">
        <v>10</v>
      </c>
      <c r="O3321" s="4" t="s">
        <v>55</v>
      </c>
      <c r="P3321" s="6" t="s">
        <v>56</v>
      </c>
      <c r="Q3321" s="7">
        <v>3</v>
      </c>
      <c r="R3321" s="7"/>
      <c r="S3321" s="7"/>
      <c r="T3321" s="7"/>
      <c r="U3321" s="7"/>
      <c r="V3321" s="7"/>
      <c r="W3321" s="7"/>
      <c r="X3321" s="7"/>
      <c r="Y3321" s="7"/>
      <c r="Z3321" s="7"/>
      <c r="AA3321" s="7"/>
      <c r="AB3321" s="7"/>
      <c r="AC3321" s="7"/>
      <c r="AD3321" s="7"/>
      <c r="AE3321" s="4">
        <f t="shared" si="205"/>
        <v>2.5</v>
      </c>
      <c r="AF3321" s="8">
        <f t="shared" si="206"/>
        <v>3</v>
      </c>
      <c r="AG3321" s="8">
        <v>0.52</v>
      </c>
      <c r="AH3321" s="4">
        <f t="shared" si="207"/>
        <v>7.4999999999999997E-2</v>
      </c>
      <c r="AI3321" s="4">
        <f t="shared" si="207"/>
        <v>1.3000000000000001E-2</v>
      </c>
      <c r="AJ3321" s="4"/>
      <c r="AK3321" s="10">
        <f>Q3321*(0.0109*(2.5^3.0249))+R3321*(0.0109*(7.5^3.0249))</f>
        <v>0.52272886796596185</v>
      </c>
      <c r="AL3321" s="4"/>
      <c r="AM3321" s="4"/>
      <c r="AN3321" s="4"/>
      <c r="AO3321" s="4"/>
    </row>
    <row r="3322" spans="1:41" ht="12.75" customHeight="1">
      <c r="A3322" s="12">
        <v>251</v>
      </c>
      <c r="B3322" s="4">
        <v>14</v>
      </c>
      <c r="C3322" s="4">
        <v>1</v>
      </c>
      <c r="D3322" s="5">
        <v>39519</v>
      </c>
      <c r="E3322" s="6" t="s">
        <v>37</v>
      </c>
      <c r="F3322" s="4" t="s">
        <v>38</v>
      </c>
      <c r="G3322" s="4" t="s">
        <v>38</v>
      </c>
      <c r="H3322" s="4" t="s">
        <v>152</v>
      </c>
      <c r="I3322" s="12" t="s">
        <v>57</v>
      </c>
      <c r="J3322" s="4" t="s">
        <v>41</v>
      </c>
      <c r="K3322" s="4">
        <v>34</v>
      </c>
      <c r="L3322" s="4" t="str">
        <f t="shared" si="204"/>
        <v>30-35</v>
      </c>
      <c r="M3322" s="4" t="s">
        <v>42</v>
      </c>
      <c r="N3322" s="12">
        <v>1</v>
      </c>
      <c r="O3322" s="4" t="s">
        <v>47</v>
      </c>
      <c r="P3322" s="12" t="s">
        <v>48</v>
      </c>
      <c r="R3322" s="7">
        <v>2</v>
      </c>
      <c r="AE3322" s="4">
        <f t="shared" si="205"/>
        <v>7.5</v>
      </c>
      <c r="AF3322" s="8">
        <f t="shared" si="206"/>
        <v>2</v>
      </c>
      <c r="AG3322" s="8">
        <v>24.68</v>
      </c>
      <c r="AH3322" s="4">
        <f t="shared" si="207"/>
        <v>0.05</v>
      </c>
      <c r="AI3322" s="4">
        <f t="shared" si="207"/>
        <v>0.61699999999999999</v>
      </c>
      <c r="AK3322" s="10">
        <f>Q3322*(0.0251*(2.5^3.076))+R3322*(0.0251*(7.5^3.076))+S3322*(0.0251*(15^3.076))</f>
        <v>24.682671504480933</v>
      </c>
    </row>
    <row r="3323" spans="1:41" ht="12.75" customHeight="1">
      <c r="A3323" s="12">
        <v>251</v>
      </c>
      <c r="B3323" s="4">
        <v>14</v>
      </c>
      <c r="C3323" s="4">
        <v>1</v>
      </c>
      <c r="D3323" s="5">
        <v>39519</v>
      </c>
      <c r="E3323" s="6" t="s">
        <v>37</v>
      </c>
      <c r="F3323" s="4" t="s">
        <v>38</v>
      </c>
      <c r="G3323" s="4" t="s">
        <v>38</v>
      </c>
      <c r="H3323" s="4" t="s">
        <v>152</v>
      </c>
      <c r="I3323" s="12" t="s">
        <v>57</v>
      </c>
      <c r="J3323" s="4" t="s">
        <v>41</v>
      </c>
      <c r="K3323" s="4">
        <v>34</v>
      </c>
      <c r="L3323" s="4" t="str">
        <f t="shared" si="204"/>
        <v>30-35</v>
      </c>
      <c r="M3323" s="4" t="s">
        <v>42</v>
      </c>
      <c r="N3323" s="12">
        <v>2</v>
      </c>
      <c r="O3323" s="4" t="s">
        <v>49</v>
      </c>
      <c r="P3323" s="6" t="s">
        <v>46</v>
      </c>
      <c r="S3323" s="7">
        <v>1</v>
      </c>
      <c r="AE3323" s="4">
        <f t="shared" si="205"/>
        <v>15</v>
      </c>
      <c r="AF3323" s="8">
        <f t="shared" si="206"/>
        <v>1</v>
      </c>
      <c r="AG3323" s="8">
        <v>51.03</v>
      </c>
      <c r="AH3323" s="4">
        <f t="shared" si="207"/>
        <v>2.5000000000000001E-2</v>
      </c>
      <c r="AI3323" s="4">
        <f t="shared" si="207"/>
        <v>1.2757499999999999</v>
      </c>
      <c r="AK3323" s="10">
        <f>Q3323*(0.007*(2.5^3.39))+R3323*(0.0126*(7.5^3.0673))+S3323*(0.0126*(15^3.0673))+T3323*(0.0126*(25^3.0673))+U3323*(0.0126*(35^3.0673))</f>
        <v>51.026439339633377</v>
      </c>
    </row>
    <row r="3324" spans="1:41" ht="12.75" customHeight="1">
      <c r="A3324" s="12">
        <v>251</v>
      </c>
      <c r="B3324" s="4">
        <v>14</v>
      </c>
      <c r="C3324" s="4">
        <v>1</v>
      </c>
      <c r="D3324" s="5">
        <v>39519</v>
      </c>
      <c r="E3324" s="6" t="s">
        <v>37</v>
      </c>
      <c r="F3324" s="4" t="s">
        <v>38</v>
      </c>
      <c r="G3324" s="4" t="s">
        <v>38</v>
      </c>
      <c r="H3324" s="4" t="s">
        <v>152</v>
      </c>
      <c r="I3324" s="12" t="s">
        <v>57</v>
      </c>
      <c r="J3324" s="4" t="s">
        <v>41</v>
      </c>
      <c r="K3324" s="4">
        <v>34</v>
      </c>
      <c r="L3324" s="4" t="str">
        <f t="shared" si="204"/>
        <v>30-35</v>
      </c>
      <c r="M3324" s="4" t="s">
        <v>42</v>
      </c>
      <c r="N3324" s="12">
        <v>3</v>
      </c>
      <c r="O3324" s="4" t="s">
        <v>77</v>
      </c>
      <c r="P3324" s="6" t="s">
        <v>48</v>
      </c>
      <c r="S3324" s="7">
        <v>1</v>
      </c>
      <c r="AE3324" s="4">
        <f t="shared" si="205"/>
        <v>15</v>
      </c>
      <c r="AF3324" s="8">
        <f t="shared" si="206"/>
        <v>1</v>
      </c>
      <c r="AG3324" s="8">
        <v>98.34</v>
      </c>
      <c r="AH3324" s="4">
        <f t="shared" si="207"/>
        <v>2.5000000000000001E-2</v>
      </c>
      <c r="AI3324" s="4">
        <f t="shared" si="207"/>
        <v>2.4584999999999999</v>
      </c>
      <c r="AK3324" s="10">
        <f>R3324*(0.0428*(7.5^2.858))+S3324*(0.0428*(15^2.858))+T3324*(0.0428*(25^2.858))+U3324*(0.0428*(35^2.858))</f>
        <v>98.336011053719943</v>
      </c>
    </row>
    <row r="3325" spans="1:41" ht="12.75" customHeight="1">
      <c r="A3325" s="12">
        <v>251</v>
      </c>
      <c r="B3325" s="4">
        <v>14</v>
      </c>
      <c r="C3325" s="4">
        <v>1</v>
      </c>
      <c r="D3325" s="5">
        <v>39519</v>
      </c>
      <c r="E3325" s="6" t="s">
        <v>37</v>
      </c>
      <c r="F3325" s="4" t="s">
        <v>38</v>
      </c>
      <c r="G3325" s="4" t="s">
        <v>38</v>
      </c>
      <c r="H3325" s="4" t="s">
        <v>152</v>
      </c>
      <c r="I3325" s="12" t="s">
        <v>57</v>
      </c>
      <c r="J3325" s="4" t="s">
        <v>41</v>
      </c>
      <c r="K3325" s="4">
        <v>34</v>
      </c>
      <c r="L3325" s="4" t="str">
        <f t="shared" si="204"/>
        <v>30-35</v>
      </c>
      <c r="M3325" s="4" t="s">
        <v>42</v>
      </c>
      <c r="N3325" s="12">
        <v>4</v>
      </c>
      <c r="O3325" s="4" t="s">
        <v>58</v>
      </c>
      <c r="P3325" s="12" t="s">
        <v>46</v>
      </c>
      <c r="S3325" s="7">
        <v>1</v>
      </c>
      <c r="T3325" s="7">
        <v>1</v>
      </c>
      <c r="AE3325" s="4">
        <f t="shared" si="205"/>
        <v>20</v>
      </c>
      <c r="AF3325" s="8">
        <f t="shared" si="206"/>
        <v>2</v>
      </c>
      <c r="AG3325" s="8">
        <v>255.83</v>
      </c>
      <c r="AH3325" s="4">
        <f t="shared" si="207"/>
        <v>0.05</v>
      </c>
      <c r="AI3325" s="4">
        <f t="shared" si="207"/>
        <v>6.3957500000000005</v>
      </c>
      <c r="AK3325" s="10">
        <f>Q3325*(0.0145*((2.5/1.08175)^3.053))+R3325*(0.0145*((7.5/1.08175)^3.053))+S3325*(0.0145*((15/1.08175)^3.053))+T3325*(0.0145*((25/1.08175)^3.053))+U3325*(0.0145*((35/1.08175)^3.053))+V3325*(0.0145*((45/1.08175)^3.053))+W3325*(0.0145*((55/1.08175)^3.053))</f>
        <v>255.8335590596227</v>
      </c>
    </row>
    <row r="3326" spans="1:41" s="17" customFormat="1" ht="12.75" customHeight="1">
      <c r="A3326" s="12">
        <v>251</v>
      </c>
      <c r="B3326" s="4">
        <v>14</v>
      </c>
      <c r="C3326" s="4">
        <v>1</v>
      </c>
      <c r="D3326" s="5">
        <v>39519</v>
      </c>
      <c r="E3326" s="6" t="s">
        <v>37</v>
      </c>
      <c r="F3326" s="4" t="s">
        <v>38</v>
      </c>
      <c r="G3326" s="4" t="s">
        <v>38</v>
      </c>
      <c r="H3326" s="4" t="s">
        <v>152</v>
      </c>
      <c r="I3326" s="12" t="s">
        <v>57</v>
      </c>
      <c r="J3326" s="4" t="s">
        <v>41</v>
      </c>
      <c r="K3326" s="4">
        <v>34</v>
      </c>
      <c r="L3326" s="4" t="str">
        <f t="shared" si="204"/>
        <v>30-35</v>
      </c>
      <c r="M3326" s="4" t="s">
        <v>42</v>
      </c>
      <c r="N3326" s="12">
        <v>5</v>
      </c>
      <c r="O3326" s="4" t="s">
        <v>145</v>
      </c>
      <c r="P3326" s="6" t="s">
        <v>44</v>
      </c>
      <c r="Q3326" s="7"/>
      <c r="R3326" s="7"/>
      <c r="S3326" s="7"/>
      <c r="T3326" s="7"/>
      <c r="U3326" s="7">
        <v>1</v>
      </c>
      <c r="V3326" s="7"/>
      <c r="W3326" s="7"/>
      <c r="X3326" s="7"/>
      <c r="Y3326" s="7"/>
      <c r="Z3326" s="7"/>
      <c r="AA3326" s="7"/>
      <c r="AB3326" s="7"/>
      <c r="AC3326" s="7"/>
      <c r="AD3326" s="7"/>
      <c r="AE3326" s="4">
        <f t="shared" si="205"/>
        <v>35</v>
      </c>
      <c r="AF3326" s="8">
        <f t="shared" si="206"/>
        <v>1</v>
      </c>
      <c r="AG3326" s="8">
        <v>626.76</v>
      </c>
      <c r="AH3326" s="4">
        <f t="shared" si="207"/>
        <v>2.5000000000000001E-2</v>
      </c>
      <c r="AI3326" s="4">
        <f t="shared" si="207"/>
        <v>15.669</v>
      </c>
      <c r="AJ3326" s="4"/>
      <c r="AK3326" s="10">
        <f>U3326*(0.013*(35^3.033))+V3326*(0.013*(45^3.033))+W3326*(0.013*(55^3.033))</f>
        <v>626.76066232307744</v>
      </c>
    </row>
    <row r="3327" spans="1:41" ht="12.75" customHeight="1">
      <c r="A3327" s="12">
        <v>251</v>
      </c>
      <c r="B3327" s="4">
        <v>14</v>
      </c>
      <c r="C3327" s="4">
        <v>1</v>
      </c>
      <c r="D3327" s="5">
        <v>39519</v>
      </c>
      <c r="E3327" s="6" t="s">
        <v>37</v>
      </c>
      <c r="F3327" s="4" t="s">
        <v>38</v>
      </c>
      <c r="G3327" s="4" t="s">
        <v>38</v>
      </c>
      <c r="H3327" s="4" t="s">
        <v>152</v>
      </c>
      <c r="I3327" s="12" t="s">
        <v>57</v>
      </c>
      <c r="J3327" s="4" t="s">
        <v>41</v>
      </c>
      <c r="K3327" s="4">
        <v>34</v>
      </c>
      <c r="L3327" s="4" t="str">
        <f t="shared" si="204"/>
        <v>30-35</v>
      </c>
      <c r="M3327" s="4" t="s">
        <v>42</v>
      </c>
      <c r="N3327" s="12">
        <v>6</v>
      </c>
      <c r="O3327" s="4" t="s">
        <v>52</v>
      </c>
      <c r="P3327" s="6" t="s">
        <v>46</v>
      </c>
      <c r="R3327" s="7">
        <v>100</v>
      </c>
      <c r="S3327" s="24">
        <f>500+1</f>
        <v>501</v>
      </c>
      <c r="AE3327" s="4">
        <f t="shared" si="205"/>
        <v>13.8</v>
      </c>
      <c r="AF3327" s="8">
        <f t="shared" si="206"/>
        <v>601</v>
      </c>
      <c r="AG3327" s="8">
        <v>12693.83</v>
      </c>
      <c r="AH3327" s="4">
        <f t="shared" si="207"/>
        <v>15.025</v>
      </c>
      <c r="AI3327" s="4">
        <f t="shared" si="207"/>
        <v>317.34575000000001</v>
      </c>
      <c r="AK3327" s="10">
        <f>Q3327*(0.01*(((2.5-1.82)/1.15)^3.208))+R3327*(0.01*(((7.5-1.82)/1.15)^3.208))+S3327*(0.01*(((15-1.82)/1.15)^3.208))+T3327*(0.01*(((25-1.82)/1.15)^3.208))</f>
        <v>12693.833584217953</v>
      </c>
    </row>
    <row r="3328" spans="1:41" ht="12.75" customHeight="1">
      <c r="A3328" s="17">
        <v>251</v>
      </c>
      <c r="B3328" s="17">
        <v>14</v>
      </c>
      <c r="C3328" s="17">
        <v>1</v>
      </c>
      <c r="D3328" s="18">
        <v>39519</v>
      </c>
      <c r="E3328" s="19" t="s">
        <v>37</v>
      </c>
      <c r="F3328" s="17" t="s">
        <v>38</v>
      </c>
      <c r="G3328" s="17" t="s">
        <v>38</v>
      </c>
      <c r="H3328" s="17" t="s">
        <v>152</v>
      </c>
      <c r="I3328" s="17" t="s">
        <v>57</v>
      </c>
      <c r="J3328" s="17" t="s">
        <v>41</v>
      </c>
      <c r="K3328" s="17">
        <v>34</v>
      </c>
      <c r="L3328" s="17" t="str">
        <f t="shared" si="204"/>
        <v>30-35</v>
      </c>
      <c r="M3328" s="17" t="s">
        <v>42</v>
      </c>
      <c r="N3328" s="17">
        <v>7</v>
      </c>
      <c r="O3328" s="17" t="s">
        <v>147</v>
      </c>
      <c r="P3328" s="17" t="s">
        <v>81</v>
      </c>
      <c r="Q3328" s="21"/>
      <c r="R3328" s="21"/>
      <c r="S3328" s="21">
        <v>1000</v>
      </c>
      <c r="T3328" s="21"/>
      <c r="U3328" s="21"/>
      <c r="V3328" s="21"/>
      <c r="W3328" s="21"/>
      <c r="X3328" s="21"/>
      <c r="Y3328" s="21"/>
      <c r="Z3328" s="21"/>
      <c r="AA3328" s="21"/>
      <c r="AB3328" s="21"/>
      <c r="AC3328" s="21"/>
      <c r="AD3328" s="21"/>
      <c r="AE3328" s="17">
        <f t="shared" si="205"/>
        <v>15</v>
      </c>
      <c r="AF3328" s="22">
        <f t="shared" si="206"/>
        <v>1000</v>
      </c>
      <c r="AG3328" s="22">
        <v>38322.231310038638</v>
      </c>
      <c r="AH3328" s="17">
        <f t="shared" si="207"/>
        <v>25</v>
      </c>
      <c r="AI3328" s="17">
        <f t="shared" si="207"/>
        <v>958.05578275096593</v>
      </c>
      <c r="AJ3328" s="17"/>
      <c r="AK3328" s="23">
        <f>Q3328*(0.0145*(((2.5-0.3)/1.11)^3.05))+S3328*(0.0145*(((15-0.3)/1.11)^3.05))</f>
        <v>38322.231310038638</v>
      </c>
    </row>
    <row r="3329" spans="1:41" ht="12.75" customHeight="1">
      <c r="A3329" s="12">
        <v>251</v>
      </c>
      <c r="B3329" s="4">
        <v>14</v>
      </c>
      <c r="C3329" s="4">
        <v>1</v>
      </c>
      <c r="D3329" s="5">
        <v>39519</v>
      </c>
      <c r="E3329" s="6" t="s">
        <v>37</v>
      </c>
      <c r="F3329" s="4" t="s">
        <v>38</v>
      </c>
      <c r="G3329" s="4" t="s">
        <v>38</v>
      </c>
      <c r="H3329" s="4" t="s">
        <v>152</v>
      </c>
      <c r="I3329" s="12" t="s">
        <v>57</v>
      </c>
      <c r="J3329" s="4" t="s">
        <v>41</v>
      </c>
      <c r="K3329" s="4">
        <v>34</v>
      </c>
      <c r="L3329" s="4" t="str">
        <f t="shared" si="204"/>
        <v>30-35</v>
      </c>
      <c r="M3329" s="4" t="s">
        <v>42</v>
      </c>
      <c r="N3329" s="12">
        <v>8</v>
      </c>
      <c r="O3329" s="4" t="s">
        <v>59</v>
      </c>
      <c r="P3329" s="6" t="s">
        <v>46</v>
      </c>
      <c r="R3329" s="7">
        <v>1</v>
      </c>
      <c r="S3329" s="7">
        <v>1</v>
      </c>
      <c r="AE3329" s="4">
        <f t="shared" si="205"/>
        <v>11.3</v>
      </c>
      <c r="AF3329" s="8">
        <f t="shared" si="206"/>
        <v>2</v>
      </c>
      <c r="AG3329" s="8">
        <v>42.46</v>
      </c>
      <c r="AH3329" s="4">
        <f t="shared" si="207"/>
        <v>0.05</v>
      </c>
      <c r="AI3329" s="4">
        <f t="shared" si="207"/>
        <v>1.0615000000000001</v>
      </c>
      <c r="AK3329" s="10">
        <f>Q3329*(0.0093*(2.5^3.07))+R3329*(0.0093*(7.5^3.07))+S3329*(0.0093*(15^3.07))+T3329*(0.0126*(25^3.0673))</f>
        <v>42.456496253983694</v>
      </c>
    </row>
    <row r="3330" spans="1:41" ht="12.75" customHeight="1">
      <c r="A3330" s="12">
        <v>251</v>
      </c>
      <c r="B3330" s="4">
        <v>14</v>
      </c>
      <c r="C3330" s="4">
        <v>1</v>
      </c>
      <c r="D3330" s="5">
        <v>39519</v>
      </c>
      <c r="E3330" s="6" t="s">
        <v>37</v>
      </c>
      <c r="F3330" s="4" t="s">
        <v>38</v>
      </c>
      <c r="G3330" s="4" t="s">
        <v>38</v>
      </c>
      <c r="H3330" s="4" t="s">
        <v>152</v>
      </c>
      <c r="I3330" s="12" t="s">
        <v>57</v>
      </c>
      <c r="J3330" s="4" t="s">
        <v>41</v>
      </c>
      <c r="K3330" s="4">
        <v>34</v>
      </c>
      <c r="L3330" s="4" t="str">
        <f t="shared" ref="L3330:L3393" si="208">IF(K3330&lt;=5,"0-5",IF(K3330&lt;=10,"5-10",IF(K3330&lt;=15,"10-15",IF(K3330&lt;=20,"15-20",IF(K3330&lt;=25,"20-25",IF(K3330&lt;=30,"25-30",IF(K3330&lt;=35,"30-35","35-40")))))))</f>
        <v>30-35</v>
      </c>
      <c r="M3330" s="4" t="s">
        <v>42</v>
      </c>
      <c r="N3330" s="12">
        <v>9</v>
      </c>
      <c r="O3330" s="4" t="s">
        <v>78</v>
      </c>
      <c r="P3330" s="12" t="s">
        <v>44</v>
      </c>
      <c r="U3330" s="7">
        <v>3</v>
      </c>
      <c r="AE3330" s="4">
        <f t="shared" ref="AE3330:AE3393" si="209">ROUND(((Q3330*2.5)+(R3330*7.5)+(S3330*15)+(T3330*25)+(U3330*35)+(V3330*45)+(W3330*55)+(X3330*65)+(Y3330*75)+(Z3330*85)+(AA3330*95)+(AB3330*105)+(AC3330*115)+(AD3330*195))/(SUM(Q3330:AD3330)),1)</f>
        <v>35</v>
      </c>
      <c r="AF3330" s="8">
        <f t="shared" ref="AF3330:AF3393" si="210">SUM(Q3330:AD3330)</f>
        <v>3</v>
      </c>
      <c r="AG3330" s="8">
        <v>1499.54</v>
      </c>
      <c r="AH3330" s="4">
        <f t="shared" ref="AH3330:AI3393" si="211">AF3330/40</f>
        <v>7.4999999999999997E-2</v>
      </c>
      <c r="AI3330" s="4">
        <f t="shared" si="211"/>
        <v>37.488500000000002</v>
      </c>
      <c r="AK3330" s="10">
        <f>T3330*(0.0524*((25/1.16064)^2.69))+U3330*(0.0524*((35/1.16064)^2.69))</f>
        <v>1499.5440046698809</v>
      </c>
    </row>
    <row r="3331" spans="1:41" ht="12.75" customHeight="1">
      <c r="A3331" s="12">
        <v>251</v>
      </c>
      <c r="B3331" s="4">
        <v>14</v>
      </c>
      <c r="C3331" s="4">
        <v>1</v>
      </c>
      <c r="D3331" s="5">
        <v>39519</v>
      </c>
      <c r="E3331" s="6" t="s">
        <v>37</v>
      </c>
      <c r="F3331" s="4" t="s">
        <v>38</v>
      </c>
      <c r="G3331" s="4" t="s">
        <v>38</v>
      </c>
      <c r="H3331" s="4" t="s">
        <v>152</v>
      </c>
      <c r="I3331" s="12" t="s">
        <v>57</v>
      </c>
      <c r="J3331" s="4" t="s">
        <v>41</v>
      </c>
      <c r="K3331" s="4">
        <v>34</v>
      </c>
      <c r="L3331" s="4" t="str">
        <f t="shared" si="208"/>
        <v>30-35</v>
      </c>
      <c r="M3331" s="4" t="s">
        <v>42</v>
      </c>
      <c r="N3331" s="12">
        <v>10</v>
      </c>
      <c r="O3331" s="13" t="s">
        <v>125</v>
      </c>
      <c r="P3331" s="4" t="s">
        <v>56</v>
      </c>
      <c r="T3331" s="7">
        <v>1</v>
      </c>
      <c r="AE3331" s="4">
        <f t="shared" si="209"/>
        <v>25</v>
      </c>
      <c r="AF3331" s="8">
        <f t="shared" si="210"/>
        <v>1</v>
      </c>
      <c r="AG3331" s="8">
        <v>279.69</v>
      </c>
      <c r="AH3331" s="4">
        <f t="shared" si="211"/>
        <v>2.5000000000000001E-2</v>
      </c>
      <c r="AI3331" s="4">
        <f t="shared" si="211"/>
        <v>6.9922500000000003</v>
      </c>
      <c r="AK3331" s="10">
        <f>S3331*(0.0179*(15^3))+T3331*(0.0179*(25^3))+U3331*(0.0179*(35^3))</f>
        <v>279.6875</v>
      </c>
    </row>
    <row r="3332" spans="1:41" ht="12.75" customHeight="1">
      <c r="A3332" s="12">
        <v>251</v>
      </c>
      <c r="B3332" s="4">
        <v>14</v>
      </c>
      <c r="C3332" s="4">
        <v>1</v>
      </c>
      <c r="D3332" s="5">
        <v>39519</v>
      </c>
      <c r="E3332" s="6" t="s">
        <v>37</v>
      </c>
      <c r="F3332" s="4" t="s">
        <v>38</v>
      </c>
      <c r="G3332" s="4" t="s">
        <v>38</v>
      </c>
      <c r="H3332" s="4" t="s">
        <v>152</v>
      </c>
      <c r="I3332" s="12" t="s">
        <v>57</v>
      </c>
      <c r="J3332" s="4" t="s">
        <v>41</v>
      </c>
      <c r="K3332" s="4">
        <v>34</v>
      </c>
      <c r="L3332" s="4" t="str">
        <f t="shared" si="208"/>
        <v>30-35</v>
      </c>
      <c r="M3332" s="4" t="s">
        <v>42</v>
      </c>
      <c r="N3332" s="12">
        <v>11</v>
      </c>
      <c r="O3332" s="4" t="s">
        <v>122</v>
      </c>
      <c r="P3332" s="6" t="s">
        <v>46</v>
      </c>
      <c r="R3332" s="7">
        <v>1</v>
      </c>
      <c r="AE3332" s="4">
        <f t="shared" si="209"/>
        <v>7.5</v>
      </c>
      <c r="AF3332" s="8">
        <f t="shared" si="210"/>
        <v>1</v>
      </c>
      <c r="AG3332" s="8">
        <v>5.51</v>
      </c>
      <c r="AH3332" s="4">
        <f t="shared" si="211"/>
        <v>2.5000000000000001E-2</v>
      </c>
      <c r="AI3332" s="4">
        <f t="shared" si="211"/>
        <v>0.13774999999999998</v>
      </c>
      <c r="AK3332" s="10">
        <f>Q3332*(0.0087*(2.5^3.202))+R3332*(0.0087*(7.5^3.202))+S3332*(0.0087*(15^3.202))+T3332*(0.0087*(25^3.202))</f>
        <v>5.5139829389005399</v>
      </c>
    </row>
    <row r="3333" spans="1:41" ht="12.75" customHeight="1">
      <c r="A3333" s="12">
        <v>251</v>
      </c>
      <c r="B3333" s="4">
        <v>14</v>
      </c>
      <c r="C3333" s="4">
        <v>1</v>
      </c>
      <c r="D3333" s="5">
        <v>39519</v>
      </c>
      <c r="E3333" s="6" t="s">
        <v>37</v>
      </c>
      <c r="F3333" s="4" t="s">
        <v>38</v>
      </c>
      <c r="G3333" s="4" t="s">
        <v>38</v>
      </c>
      <c r="H3333" s="4" t="s">
        <v>152</v>
      </c>
      <c r="I3333" s="12" t="s">
        <v>57</v>
      </c>
      <c r="J3333" s="4" t="s">
        <v>41</v>
      </c>
      <c r="K3333" s="4">
        <v>34</v>
      </c>
      <c r="L3333" s="4" t="str">
        <f t="shared" si="208"/>
        <v>30-35</v>
      </c>
      <c r="M3333" s="4" t="s">
        <v>42</v>
      </c>
      <c r="N3333" s="12">
        <v>12</v>
      </c>
      <c r="O3333" s="4" t="s">
        <v>66</v>
      </c>
      <c r="P3333" s="12" t="s">
        <v>46</v>
      </c>
      <c r="Q3333" s="7">
        <v>5</v>
      </c>
      <c r="AE3333" s="4">
        <f t="shared" si="209"/>
        <v>2.5</v>
      </c>
      <c r="AF3333" s="8">
        <f t="shared" si="210"/>
        <v>5</v>
      </c>
      <c r="AG3333" s="8">
        <v>1.42</v>
      </c>
      <c r="AH3333" s="4">
        <f t="shared" si="211"/>
        <v>0.125</v>
      </c>
      <c r="AI3333" s="4">
        <f t="shared" si="211"/>
        <v>3.5499999999999997E-2</v>
      </c>
      <c r="AJ3333" s="13"/>
      <c r="AK3333" s="10">
        <f>Q3333*(0.0213*(2.5^2.8235))+R3333*(0.0213*(7.5^2.8235))</f>
        <v>1.4155761022192559</v>
      </c>
    </row>
    <row r="3334" spans="1:41" s="13" customFormat="1" ht="12.75" customHeight="1">
      <c r="A3334" s="12">
        <v>251</v>
      </c>
      <c r="B3334" s="4">
        <v>14</v>
      </c>
      <c r="C3334" s="4">
        <v>1</v>
      </c>
      <c r="D3334" s="5">
        <v>39519</v>
      </c>
      <c r="E3334" s="6" t="s">
        <v>37</v>
      </c>
      <c r="F3334" s="4" t="s">
        <v>38</v>
      </c>
      <c r="G3334" s="4" t="s">
        <v>38</v>
      </c>
      <c r="H3334" s="4" t="s">
        <v>152</v>
      </c>
      <c r="I3334" s="12" t="s">
        <v>57</v>
      </c>
      <c r="J3334" s="4" t="s">
        <v>41</v>
      </c>
      <c r="K3334" s="4">
        <v>34</v>
      </c>
      <c r="L3334" s="4" t="str">
        <f t="shared" si="208"/>
        <v>30-35</v>
      </c>
      <c r="M3334" s="4" t="s">
        <v>42</v>
      </c>
      <c r="N3334" s="12">
        <v>13</v>
      </c>
      <c r="O3334" s="4" t="s">
        <v>55</v>
      </c>
      <c r="P3334" s="6" t="s">
        <v>56</v>
      </c>
      <c r="Q3334" s="7">
        <v>1</v>
      </c>
      <c r="R3334" s="7"/>
      <c r="S3334" s="7"/>
      <c r="T3334" s="7"/>
      <c r="U3334" s="7"/>
      <c r="V3334" s="7"/>
      <c r="W3334" s="7"/>
      <c r="X3334" s="7"/>
      <c r="Y3334" s="7"/>
      <c r="Z3334" s="7"/>
      <c r="AA3334" s="7"/>
      <c r="AB3334" s="7"/>
      <c r="AC3334" s="7"/>
      <c r="AD3334" s="7"/>
      <c r="AE3334" s="4">
        <f t="shared" si="209"/>
        <v>2.5</v>
      </c>
      <c r="AF3334" s="8">
        <f t="shared" si="210"/>
        <v>1</v>
      </c>
      <c r="AG3334" s="8">
        <v>0.17</v>
      </c>
      <c r="AH3334" s="4">
        <f t="shared" si="211"/>
        <v>2.5000000000000001E-2</v>
      </c>
      <c r="AI3334" s="4">
        <f t="shared" si="211"/>
        <v>4.2500000000000003E-3</v>
      </c>
      <c r="AJ3334" s="4"/>
      <c r="AK3334" s="10">
        <f>Q3334*(0.0109*(2.5^3.0249))+R3334*(0.0109*(7.5^3.0249))</f>
        <v>0.17424295598865394</v>
      </c>
      <c r="AL3334" s="4"/>
      <c r="AM3334" s="4"/>
      <c r="AN3334" s="4"/>
      <c r="AO3334" s="4"/>
    </row>
    <row r="3335" spans="1:41" ht="12.75" customHeight="1">
      <c r="A3335" s="12">
        <v>251</v>
      </c>
      <c r="B3335" s="4">
        <v>14</v>
      </c>
      <c r="C3335" s="4">
        <v>1</v>
      </c>
      <c r="D3335" s="5">
        <v>39519</v>
      </c>
      <c r="E3335" s="6" t="s">
        <v>37</v>
      </c>
      <c r="F3335" s="4" t="s">
        <v>38</v>
      </c>
      <c r="G3335" s="4" t="s">
        <v>38</v>
      </c>
      <c r="H3335" s="4" t="s">
        <v>152</v>
      </c>
      <c r="I3335" s="12" t="s">
        <v>57</v>
      </c>
      <c r="J3335" s="4" t="s">
        <v>41</v>
      </c>
      <c r="K3335" s="4">
        <v>34</v>
      </c>
      <c r="L3335" s="4" t="str">
        <f t="shared" si="208"/>
        <v>30-35</v>
      </c>
      <c r="M3335" s="4" t="s">
        <v>42</v>
      </c>
      <c r="N3335" s="12">
        <v>14</v>
      </c>
      <c r="O3335" s="4" t="s">
        <v>50</v>
      </c>
      <c r="P3335" s="6" t="s">
        <v>46</v>
      </c>
      <c r="Q3335" s="7">
        <v>1</v>
      </c>
      <c r="R3335" s="7">
        <v>2</v>
      </c>
      <c r="S3335" s="7">
        <v>1</v>
      </c>
      <c r="AE3335" s="4">
        <f t="shared" si="209"/>
        <v>8.1</v>
      </c>
      <c r="AF3335" s="8">
        <f t="shared" si="210"/>
        <v>4</v>
      </c>
      <c r="AG3335" s="8">
        <v>56.38</v>
      </c>
      <c r="AH3335" s="4">
        <f t="shared" si="211"/>
        <v>0.1</v>
      </c>
      <c r="AI3335" s="4">
        <f t="shared" si="211"/>
        <v>1.4095</v>
      </c>
      <c r="AJ3335" s="9"/>
      <c r="AK3335" s="10">
        <f>Q3335*(0.0194*(2.5^2.8528))+R3335*(0.0194*(7.5^2.8528))+S3335*(0.0194*(15^2.8528))</f>
        <v>56.382116173500705</v>
      </c>
    </row>
    <row r="3336" spans="1:41" s="9" customFormat="1" ht="12.75" customHeight="1">
      <c r="A3336" s="12">
        <v>252</v>
      </c>
      <c r="B3336" s="4">
        <v>14</v>
      </c>
      <c r="C3336" s="4">
        <v>2</v>
      </c>
      <c r="D3336" s="5">
        <v>39519</v>
      </c>
      <c r="E3336" s="6" t="s">
        <v>73</v>
      </c>
      <c r="F3336" s="4" t="s">
        <v>74</v>
      </c>
      <c r="G3336" s="4" t="s">
        <v>74</v>
      </c>
      <c r="H3336" s="4" t="s">
        <v>165</v>
      </c>
      <c r="I3336" s="12" t="s">
        <v>40</v>
      </c>
      <c r="J3336" s="4" t="s">
        <v>41</v>
      </c>
      <c r="K3336" s="4">
        <v>14</v>
      </c>
      <c r="L3336" s="4" t="str">
        <f t="shared" si="208"/>
        <v>10-15</v>
      </c>
      <c r="M3336" s="4" t="s">
        <v>42</v>
      </c>
      <c r="N3336" s="12">
        <v>1</v>
      </c>
      <c r="O3336" s="4" t="s">
        <v>79</v>
      </c>
      <c r="P3336" s="12" t="s">
        <v>54</v>
      </c>
      <c r="Q3336" s="7"/>
      <c r="R3336" s="7"/>
      <c r="S3336" s="7">
        <v>2</v>
      </c>
      <c r="T3336" s="7">
        <v>4</v>
      </c>
      <c r="U3336" s="7">
        <v>1</v>
      </c>
      <c r="V3336" s="7"/>
      <c r="W3336" s="7"/>
      <c r="X3336" s="7"/>
      <c r="Y3336" s="7"/>
      <c r="Z3336" s="7"/>
      <c r="AA3336" s="7"/>
      <c r="AB3336" s="7"/>
      <c r="AC3336" s="7"/>
      <c r="AD3336" s="7"/>
      <c r="AE3336" s="4">
        <f t="shared" si="209"/>
        <v>23.6</v>
      </c>
      <c r="AF3336" s="8">
        <f t="shared" si="210"/>
        <v>7</v>
      </c>
      <c r="AG3336" s="8">
        <v>2280.98</v>
      </c>
      <c r="AH3336" s="4">
        <f t="shared" si="211"/>
        <v>0.17499999999999999</v>
      </c>
      <c r="AI3336" s="4">
        <f t="shared" si="211"/>
        <v>57.024500000000003</v>
      </c>
      <c r="AJ3336" s="4"/>
      <c r="AK3336" s="10">
        <f>Q3336*(0.024*(2.5^2.93))+R3336*(0.024*(7.5^2.93))+S3336*(0.0225*((15/1.03416)^3))+T3336*(0.0225*((25/1.03416)^3))+U3336*(0.0225*((35/1.03416)^3))</f>
        <v>2280.9815201525444</v>
      </c>
    </row>
    <row r="3337" spans="1:41" ht="12.75" customHeight="1">
      <c r="A3337" s="12">
        <v>252</v>
      </c>
      <c r="B3337" s="4">
        <v>14</v>
      </c>
      <c r="C3337" s="4">
        <v>2</v>
      </c>
      <c r="D3337" s="5">
        <v>39519</v>
      </c>
      <c r="E3337" s="6" t="s">
        <v>73</v>
      </c>
      <c r="F3337" s="4" t="s">
        <v>74</v>
      </c>
      <c r="G3337" s="4" t="s">
        <v>74</v>
      </c>
      <c r="H3337" s="4" t="s">
        <v>165</v>
      </c>
      <c r="I3337" s="12" t="s">
        <v>40</v>
      </c>
      <c r="J3337" s="4" t="s">
        <v>41</v>
      </c>
      <c r="K3337" s="4">
        <v>14</v>
      </c>
      <c r="L3337" s="4" t="str">
        <f t="shared" si="208"/>
        <v>10-15</v>
      </c>
      <c r="M3337" s="4" t="s">
        <v>42</v>
      </c>
      <c r="N3337" s="12">
        <v>2</v>
      </c>
      <c r="O3337" s="4" t="s">
        <v>77</v>
      </c>
      <c r="P3337" s="6" t="s">
        <v>48</v>
      </c>
      <c r="S3337" s="7">
        <v>1</v>
      </c>
      <c r="T3337" s="7">
        <v>1</v>
      </c>
      <c r="AE3337" s="4">
        <f t="shared" si="209"/>
        <v>20</v>
      </c>
      <c r="AF3337" s="8">
        <f t="shared" si="210"/>
        <v>2</v>
      </c>
      <c r="AG3337" s="8">
        <v>521.74</v>
      </c>
      <c r="AH3337" s="4">
        <f t="shared" si="211"/>
        <v>0.05</v>
      </c>
      <c r="AI3337" s="4">
        <f t="shared" si="211"/>
        <v>13.0435</v>
      </c>
      <c r="AK3337" s="10">
        <f>R3337*(0.0428*(7.5^2.858))+S3337*(0.0428*(15^2.858))+T3337*(0.0428*(25^2.858))+U3337*(0.0428*(35^2.858))</f>
        <v>521.74133423209844</v>
      </c>
    </row>
    <row r="3338" spans="1:41" ht="12.75" customHeight="1">
      <c r="A3338" s="12">
        <v>252</v>
      </c>
      <c r="B3338" s="4">
        <v>14</v>
      </c>
      <c r="C3338" s="4">
        <v>2</v>
      </c>
      <c r="D3338" s="5">
        <v>39519</v>
      </c>
      <c r="E3338" s="6" t="s">
        <v>73</v>
      </c>
      <c r="F3338" s="4" t="s">
        <v>74</v>
      </c>
      <c r="G3338" s="4" t="s">
        <v>74</v>
      </c>
      <c r="H3338" s="4" t="s">
        <v>165</v>
      </c>
      <c r="I3338" s="12" t="s">
        <v>40</v>
      </c>
      <c r="J3338" s="4" t="s">
        <v>41</v>
      </c>
      <c r="K3338" s="4">
        <v>14</v>
      </c>
      <c r="L3338" s="4" t="str">
        <f t="shared" si="208"/>
        <v>10-15</v>
      </c>
      <c r="M3338" s="4" t="s">
        <v>42</v>
      </c>
      <c r="N3338" s="12">
        <v>3</v>
      </c>
      <c r="O3338" s="4" t="s">
        <v>53</v>
      </c>
      <c r="P3338" s="12" t="s">
        <v>54</v>
      </c>
      <c r="S3338" s="7">
        <v>1</v>
      </c>
      <c r="T3338" s="7">
        <v>5</v>
      </c>
      <c r="AE3338" s="4">
        <f t="shared" si="209"/>
        <v>23.3</v>
      </c>
      <c r="AF3338" s="8">
        <f t="shared" si="210"/>
        <v>6</v>
      </c>
      <c r="AG3338" s="8">
        <v>1337.24</v>
      </c>
      <c r="AH3338" s="4">
        <f t="shared" si="211"/>
        <v>0.15</v>
      </c>
      <c r="AI3338" s="4">
        <f t="shared" si="211"/>
        <v>33.430999999999997</v>
      </c>
      <c r="AK3338" s="10">
        <f>Q3338*(0.026*(2.5^2.87))+R3338*(0.026*(7.5^2.87))+S3338*(0.0236*((15/1.1)^2.975))+T3338*(0.0236*((25/1.1)^2.975))+U3338*(0.0236*((35/1.1)^2.975))</f>
        <v>1337.238769226316</v>
      </c>
    </row>
    <row r="3339" spans="1:41" ht="12.75" customHeight="1">
      <c r="A3339" s="12">
        <v>252</v>
      </c>
      <c r="B3339" s="4">
        <v>14</v>
      </c>
      <c r="C3339" s="4">
        <v>2</v>
      </c>
      <c r="D3339" s="5">
        <v>39519</v>
      </c>
      <c r="E3339" s="6" t="s">
        <v>73</v>
      </c>
      <c r="F3339" s="4" t="s">
        <v>74</v>
      </c>
      <c r="G3339" s="4" t="s">
        <v>74</v>
      </c>
      <c r="H3339" s="4" t="s">
        <v>165</v>
      </c>
      <c r="I3339" s="12" t="s">
        <v>40</v>
      </c>
      <c r="J3339" s="4" t="s">
        <v>41</v>
      </c>
      <c r="K3339" s="4">
        <v>14</v>
      </c>
      <c r="L3339" s="4" t="str">
        <f t="shared" si="208"/>
        <v>10-15</v>
      </c>
      <c r="M3339" s="4" t="s">
        <v>42</v>
      </c>
      <c r="N3339" s="12">
        <v>4</v>
      </c>
      <c r="O3339" s="4" t="s">
        <v>95</v>
      </c>
      <c r="P3339" s="6" t="s">
        <v>56</v>
      </c>
      <c r="T3339" s="7">
        <v>3</v>
      </c>
      <c r="AE3339" s="4">
        <f t="shared" si="209"/>
        <v>25</v>
      </c>
      <c r="AF3339" s="8">
        <f t="shared" si="210"/>
        <v>3</v>
      </c>
      <c r="AG3339" s="8">
        <v>928.94</v>
      </c>
      <c r="AH3339" s="4">
        <f t="shared" si="211"/>
        <v>7.4999999999999997E-2</v>
      </c>
      <c r="AI3339" s="4">
        <f t="shared" si="211"/>
        <v>23.223500000000001</v>
      </c>
      <c r="AK3339" s="10">
        <f>S3339*(0.0204*(15^2.991))+T3339*(0.0204*(25^2.991))+U3339*(0.0204*(35^2.991))</f>
        <v>928.94497129583317</v>
      </c>
    </row>
    <row r="3340" spans="1:41" ht="12.75" customHeight="1">
      <c r="A3340" s="12">
        <v>252</v>
      </c>
      <c r="B3340" s="4">
        <v>14</v>
      </c>
      <c r="C3340" s="4">
        <v>2</v>
      </c>
      <c r="D3340" s="5">
        <v>39519</v>
      </c>
      <c r="E3340" s="6" t="s">
        <v>73</v>
      </c>
      <c r="F3340" s="4" t="s">
        <v>74</v>
      </c>
      <c r="G3340" s="4" t="s">
        <v>74</v>
      </c>
      <c r="H3340" s="4" t="s">
        <v>165</v>
      </c>
      <c r="I3340" s="12" t="s">
        <v>40</v>
      </c>
      <c r="J3340" s="4" t="s">
        <v>41</v>
      </c>
      <c r="K3340" s="4">
        <v>14</v>
      </c>
      <c r="L3340" s="4" t="str">
        <f t="shared" si="208"/>
        <v>10-15</v>
      </c>
      <c r="M3340" s="4" t="s">
        <v>42</v>
      </c>
      <c r="N3340" s="12">
        <v>5</v>
      </c>
      <c r="O3340" s="4" t="s">
        <v>89</v>
      </c>
      <c r="P3340" s="4" t="s">
        <v>56</v>
      </c>
      <c r="S3340" s="7">
        <v>1</v>
      </c>
      <c r="AE3340" s="4">
        <f t="shared" si="209"/>
        <v>15</v>
      </c>
      <c r="AF3340" s="8">
        <f t="shared" si="210"/>
        <v>1</v>
      </c>
      <c r="AG3340" s="8">
        <v>72.010000000000005</v>
      </c>
      <c r="AH3340" s="4">
        <f t="shared" si="211"/>
        <v>2.5000000000000001E-2</v>
      </c>
      <c r="AI3340" s="4">
        <f t="shared" si="211"/>
        <v>1.8002500000000001</v>
      </c>
      <c r="AK3340" s="10">
        <f>R3340*(0.0246*(7.5^2.85))+S3340*(0.0227*((15/1.13204)^3.12))+T3340*(0.0227*((25/1.13204)^3.12))</f>
        <v>72.008183380890259</v>
      </c>
    </row>
    <row r="3341" spans="1:41" ht="12.75" customHeight="1">
      <c r="A3341" s="12">
        <v>252</v>
      </c>
      <c r="B3341" s="4">
        <v>14</v>
      </c>
      <c r="C3341" s="4">
        <v>2</v>
      </c>
      <c r="D3341" s="5">
        <v>39519</v>
      </c>
      <c r="E3341" s="6" t="s">
        <v>73</v>
      </c>
      <c r="F3341" s="4" t="s">
        <v>74</v>
      </c>
      <c r="G3341" s="4" t="s">
        <v>74</v>
      </c>
      <c r="H3341" s="4" t="s">
        <v>165</v>
      </c>
      <c r="I3341" s="12" t="s">
        <v>40</v>
      </c>
      <c r="J3341" s="4" t="s">
        <v>41</v>
      </c>
      <c r="K3341" s="4">
        <v>14</v>
      </c>
      <c r="L3341" s="4" t="str">
        <f t="shared" si="208"/>
        <v>10-15</v>
      </c>
      <c r="M3341" s="4" t="s">
        <v>42</v>
      </c>
      <c r="N3341" s="12">
        <v>6</v>
      </c>
      <c r="O3341" s="4" t="s">
        <v>69</v>
      </c>
      <c r="P3341" s="12" t="s">
        <v>48</v>
      </c>
      <c r="S3341" s="7">
        <v>1</v>
      </c>
      <c r="AE3341" s="4">
        <f t="shared" si="209"/>
        <v>15</v>
      </c>
      <c r="AF3341" s="8">
        <f t="shared" si="210"/>
        <v>1</v>
      </c>
      <c r="AG3341" s="8">
        <v>109.47</v>
      </c>
      <c r="AH3341" s="4">
        <f t="shared" si="211"/>
        <v>2.5000000000000001E-2</v>
      </c>
      <c r="AI3341" s="4">
        <f t="shared" si="211"/>
        <v>2.7367499999999998</v>
      </c>
      <c r="AK3341" s="10">
        <f>Q3341*(0.029*(2.5^2.98))+R3341*(0.029*(7.5^2.98))+S3341*(0.0222*(15^3.14))</f>
        <v>109.46607034280856</v>
      </c>
    </row>
    <row r="3342" spans="1:41" ht="12.75" customHeight="1">
      <c r="A3342" s="12">
        <v>252</v>
      </c>
      <c r="B3342" s="4">
        <v>14</v>
      </c>
      <c r="C3342" s="4">
        <v>2</v>
      </c>
      <c r="D3342" s="5">
        <v>39519</v>
      </c>
      <c r="E3342" s="6" t="s">
        <v>73</v>
      </c>
      <c r="F3342" s="4" t="s">
        <v>74</v>
      </c>
      <c r="G3342" s="4" t="s">
        <v>74</v>
      </c>
      <c r="H3342" s="4" t="s">
        <v>165</v>
      </c>
      <c r="I3342" s="12" t="s">
        <v>40</v>
      </c>
      <c r="J3342" s="4" t="s">
        <v>41</v>
      </c>
      <c r="K3342" s="4">
        <v>14</v>
      </c>
      <c r="L3342" s="4" t="str">
        <f t="shared" si="208"/>
        <v>10-15</v>
      </c>
      <c r="M3342" s="4" t="s">
        <v>42</v>
      </c>
      <c r="N3342" s="12">
        <v>7</v>
      </c>
      <c r="O3342" s="4" t="s">
        <v>101</v>
      </c>
      <c r="P3342" s="12" t="s">
        <v>46</v>
      </c>
      <c r="T3342" s="7">
        <v>1</v>
      </c>
      <c r="AE3342" s="4">
        <f t="shared" si="209"/>
        <v>25</v>
      </c>
      <c r="AF3342" s="8">
        <f t="shared" si="210"/>
        <v>1</v>
      </c>
      <c r="AG3342" s="8">
        <v>281.55</v>
      </c>
      <c r="AH3342" s="4">
        <f t="shared" si="211"/>
        <v>2.5000000000000001E-2</v>
      </c>
      <c r="AI3342" s="4">
        <f t="shared" si="211"/>
        <v>7.0387500000000003</v>
      </c>
      <c r="AJ3342" s="9"/>
      <c r="AK3342" s="10">
        <f>Q3342*(0.0148*((2.5/1.11359)^3.167))+R3342*(0.0148*((7.5/1.11359)^3.167))+S3342*(0.0148*((15/1.11359)^3.167))+T3342*(0.0148*((25/1.11359)^3.167))+U3342*(0.0148*((35/1.11359)^3.167))</f>
        <v>281.55200669977285</v>
      </c>
    </row>
    <row r="3343" spans="1:41" ht="12.75" customHeight="1">
      <c r="A3343" s="12">
        <v>252</v>
      </c>
      <c r="B3343" s="4">
        <v>14</v>
      </c>
      <c r="C3343" s="4">
        <v>2</v>
      </c>
      <c r="D3343" s="5">
        <v>39519</v>
      </c>
      <c r="E3343" s="6" t="s">
        <v>73</v>
      </c>
      <c r="F3343" s="4" t="s">
        <v>74</v>
      </c>
      <c r="G3343" s="4" t="s">
        <v>74</v>
      </c>
      <c r="H3343" s="4" t="s">
        <v>165</v>
      </c>
      <c r="I3343" s="12" t="s">
        <v>40</v>
      </c>
      <c r="J3343" s="4" t="s">
        <v>41</v>
      </c>
      <c r="K3343" s="4">
        <v>14</v>
      </c>
      <c r="L3343" s="4" t="str">
        <f t="shared" si="208"/>
        <v>10-15</v>
      </c>
      <c r="M3343" s="4" t="s">
        <v>42</v>
      </c>
      <c r="N3343" s="12">
        <v>8</v>
      </c>
      <c r="O3343" s="4" t="s">
        <v>59</v>
      </c>
      <c r="P3343" s="6" t="s">
        <v>46</v>
      </c>
      <c r="Q3343" s="7">
        <v>2</v>
      </c>
      <c r="AE3343" s="4">
        <f t="shared" si="209"/>
        <v>2.5</v>
      </c>
      <c r="AF3343" s="8">
        <f t="shared" si="210"/>
        <v>2</v>
      </c>
      <c r="AG3343" s="8">
        <v>0.31</v>
      </c>
      <c r="AH3343" s="4">
        <f t="shared" si="211"/>
        <v>0.05</v>
      </c>
      <c r="AI3343" s="4">
        <f t="shared" si="211"/>
        <v>7.7499999999999999E-3</v>
      </c>
      <c r="AK3343" s="10">
        <f>Q3343*(0.0093*(2.5^3.07))+R3343*(0.0093*(7.5^3.07))+S3343*(0.0093*(15^3.07))+T3343*(0.0126*(25^3.0673))</f>
        <v>0.30987659189934852</v>
      </c>
    </row>
    <row r="3344" spans="1:41" ht="12.75" customHeight="1">
      <c r="A3344" s="12">
        <v>252</v>
      </c>
      <c r="B3344" s="4">
        <v>14</v>
      </c>
      <c r="C3344" s="4">
        <v>2</v>
      </c>
      <c r="D3344" s="5">
        <v>39519</v>
      </c>
      <c r="E3344" s="6" t="s">
        <v>73</v>
      </c>
      <c r="F3344" s="4" t="s">
        <v>74</v>
      </c>
      <c r="G3344" s="4" t="s">
        <v>74</v>
      </c>
      <c r="H3344" s="4" t="s">
        <v>165</v>
      </c>
      <c r="I3344" s="12" t="s">
        <v>40</v>
      </c>
      <c r="J3344" s="4" t="s">
        <v>41</v>
      </c>
      <c r="K3344" s="4">
        <v>14</v>
      </c>
      <c r="L3344" s="4" t="str">
        <f t="shared" si="208"/>
        <v>10-15</v>
      </c>
      <c r="M3344" s="4" t="s">
        <v>42</v>
      </c>
      <c r="N3344" s="12">
        <v>9</v>
      </c>
      <c r="O3344" s="4" t="s">
        <v>68</v>
      </c>
      <c r="P3344" s="6" t="s">
        <v>46</v>
      </c>
      <c r="S3344" s="7">
        <v>2</v>
      </c>
      <c r="T3344" s="7">
        <v>2</v>
      </c>
      <c r="AE3344" s="4">
        <f t="shared" si="209"/>
        <v>20</v>
      </c>
      <c r="AF3344" s="8">
        <f t="shared" si="210"/>
        <v>4</v>
      </c>
      <c r="AG3344" s="8">
        <v>394.55</v>
      </c>
      <c r="AH3344" s="4">
        <f t="shared" si="211"/>
        <v>0.1</v>
      </c>
      <c r="AI3344" s="4">
        <f t="shared" si="211"/>
        <v>9.8637499999999996</v>
      </c>
      <c r="AK3344" s="10">
        <f>Q3344*(0.0208*((2.5/1.21)^3))+R3344*(0.0208*((7.5/1.21)^3))+S3344*(0.0208*((15/1.21)^3))+T3344*(0.0079*(25^3.076))+U3344*(0.0079*(35^3.076))</f>
        <v>394.5496589440699</v>
      </c>
    </row>
    <row r="3345" spans="1:37" ht="12.75" customHeight="1">
      <c r="A3345" s="12">
        <v>252</v>
      </c>
      <c r="B3345" s="4">
        <v>14</v>
      </c>
      <c r="C3345" s="4">
        <v>2</v>
      </c>
      <c r="D3345" s="5">
        <v>39519</v>
      </c>
      <c r="E3345" s="6" t="s">
        <v>73</v>
      </c>
      <c r="F3345" s="4" t="s">
        <v>74</v>
      </c>
      <c r="G3345" s="4" t="s">
        <v>74</v>
      </c>
      <c r="H3345" s="4" t="s">
        <v>165</v>
      </c>
      <c r="I3345" s="12" t="s">
        <v>40</v>
      </c>
      <c r="J3345" s="4" t="s">
        <v>41</v>
      </c>
      <c r="K3345" s="4">
        <v>14</v>
      </c>
      <c r="L3345" s="4" t="str">
        <f t="shared" si="208"/>
        <v>10-15</v>
      </c>
      <c r="M3345" s="4" t="s">
        <v>42</v>
      </c>
      <c r="N3345" s="12">
        <v>10</v>
      </c>
      <c r="O3345" s="4" t="s">
        <v>156</v>
      </c>
      <c r="P3345" s="6" t="s">
        <v>63</v>
      </c>
      <c r="S3345" s="7">
        <v>1</v>
      </c>
      <c r="AE3345" s="4">
        <f t="shared" si="209"/>
        <v>15</v>
      </c>
      <c r="AF3345" s="8">
        <f t="shared" si="210"/>
        <v>1</v>
      </c>
      <c r="AG3345" s="8">
        <v>47.54</v>
      </c>
      <c r="AH3345" s="4">
        <f t="shared" si="211"/>
        <v>2.5000000000000001E-2</v>
      </c>
      <c r="AI3345" s="4">
        <f t="shared" si="211"/>
        <v>1.1884999999999999</v>
      </c>
      <c r="AK3345" s="10">
        <f>Q3345*(0.0405*((2.5*0.78+1.77)^2.718))+R3345*(0.0405*((7.5*0.78+1.77)^2.718))+S3345*(0.0405*((15*0.78+1.77)^2.718))+T3345*(0.0235*(25^2.74))</f>
        <v>47.541857764771663</v>
      </c>
    </row>
    <row r="3346" spans="1:37" ht="12.75" customHeight="1">
      <c r="A3346" s="12">
        <v>252</v>
      </c>
      <c r="B3346" s="4">
        <v>14</v>
      </c>
      <c r="C3346" s="4">
        <v>2</v>
      </c>
      <c r="D3346" s="5">
        <v>39519</v>
      </c>
      <c r="E3346" s="6" t="s">
        <v>73</v>
      </c>
      <c r="F3346" s="4" t="s">
        <v>74</v>
      </c>
      <c r="G3346" s="4" t="s">
        <v>74</v>
      </c>
      <c r="H3346" s="4" t="s">
        <v>165</v>
      </c>
      <c r="I3346" s="12" t="s">
        <v>40</v>
      </c>
      <c r="J3346" s="4" t="s">
        <v>41</v>
      </c>
      <c r="K3346" s="4">
        <v>14</v>
      </c>
      <c r="L3346" s="4" t="str">
        <f t="shared" si="208"/>
        <v>10-15</v>
      </c>
      <c r="M3346" s="4" t="s">
        <v>42</v>
      </c>
      <c r="N3346" s="12">
        <v>11</v>
      </c>
      <c r="O3346" s="4" t="s">
        <v>49</v>
      </c>
      <c r="P3346" s="6" t="s">
        <v>46</v>
      </c>
      <c r="R3346" s="7">
        <v>1</v>
      </c>
      <c r="AE3346" s="4">
        <f t="shared" si="209"/>
        <v>7.5</v>
      </c>
      <c r="AF3346" s="8">
        <f t="shared" si="210"/>
        <v>1</v>
      </c>
      <c r="AG3346" s="8">
        <v>6.09</v>
      </c>
      <c r="AH3346" s="4">
        <f t="shared" si="211"/>
        <v>2.5000000000000001E-2</v>
      </c>
      <c r="AI3346" s="4">
        <f t="shared" si="211"/>
        <v>0.15225</v>
      </c>
      <c r="AK3346" s="10">
        <f>Q3346*(0.007*(2.5^3.39))+R3346*(0.0126*(7.5^3.0673))+S3346*(0.0126*(15^3.0673))+T3346*(0.0126*(25^3.0673))+U3346*(0.0126*(35^3.0673))</f>
        <v>6.0875978967715536</v>
      </c>
    </row>
    <row r="3347" spans="1:37" ht="12.75" customHeight="1">
      <c r="A3347" s="12">
        <v>252</v>
      </c>
      <c r="B3347" s="4">
        <v>14</v>
      </c>
      <c r="C3347" s="4">
        <v>2</v>
      </c>
      <c r="D3347" s="5">
        <v>39519</v>
      </c>
      <c r="E3347" s="6" t="s">
        <v>73</v>
      </c>
      <c r="F3347" s="4" t="s">
        <v>74</v>
      </c>
      <c r="G3347" s="4" t="s">
        <v>74</v>
      </c>
      <c r="H3347" s="4" t="s">
        <v>165</v>
      </c>
      <c r="I3347" s="12" t="s">
        <v>40</v>
      </c>
      <c r="J3347" s="4" t="s">
        <v>41</v>
      </c>
      <c r="K3347" s="4">
        <v>14</v>
      </c>
      <c r="L3347" s="4" t="str">
        <f t="shared" si="208"/>
        <v>10-15</v>
      </c>
      <c r="M3347" s="4" t="s">
        <v>42</v>
      </c>
      <c r="N3347" s="12">
        <v>12</v>
      </c>
      <c r="O3347" s="4" t="s">
        <v>83</v>
      </c>
      <c r="P3347" s="6" t="s">
        <v>84</v>
      </c>
      <c r="Q3347" s="7">
        <v>1</v>
      </c>
      <c r="R3347" s="7">
        <v>2</v>
      </c>
      <c r="S3347" s="7">
        <v>2</v>
      </c>
      <c r="AE3347" s="4">
        <f t="shared" si="209"/>
        <v>9.5</v>
      </c>
      <c r="AF3347" s="8">
        <f t="shared" si="210"/>
        <v>5</v>
      </c>
      <c r="AG3347" s="8">
        <v>210.18</v>
      </c>
      <c r="AH3347" s="4">
        <f t="shared" si="211"/>
        <v>0.125</v>
      </c>
      <c r="AI3347" s="4">
        <f t="shared" si="211"/>
        <v>5.2545000000000002</v>
      </c>
      <c r="AK3347" s="10">
        <f>Q3347*(0.0349*(2.5^2.9109))+R3347*(0.0349*(7.5^2.9109))+S3347*(0.0349*(15^2.9109))</f>
        <v>210.18174179875732</v>
      </c>
    </row>
    <row r="3348" spans="1:37" ht="12.75" customHeight="1">
      <c r="A3348" s="12">
        <v>252</v>
      </c>
      <c r="B3348" s="4">
        <v>14</v>
      </c>
      <c r="C3348" s="4">
        <v>2</v>
      </c>
      <c r="D3348" s="5">
        <v>39519</v>
      </c>
      <c r="E3348" s="6" t="s">
        <v>73</v>
      </c>
      <c r="F3348" s="4" t="s">
        <v>74</v>
      </c>
      <c r="G3348" s="4" t="s">
        <v>74</v>
      </c>
      <c r="H3348" s="4" t="s">
        <v>165</v>
      </c>
      <c r="I3348" s="12" t="s">
        <v>40</v>
      </c>
      <c r="J3348" s="4" t="s">
        <v>41</v>
      </c>
      <c r="K3348" s="4">
        <v>14</v>
      </c>
      <c r="L3348" s="4" t="str">
        <f t="shared" si="208"/>
        <v>10-15</v>
      </c>
      <c r="M3348" s="4" t="s">
        <v>42</v>
      </c>
      <c r="N3348" s="12">
        <v>13</v>
      </c>
      <c r="O3348" s="4" t="s">
        <v>98</v>
      </c>
      <c r="P3348" s="6" t="s">
        <v>81</v>
      </c>
      <c r="R3348" s="7">
        <v>2</v>
      </c>
      <c r="AE3348" s="4">
        <f t="shared" si="209"/>
        <v>7.5</v>
      </c>
      <c r="AF3348" s="8">
        <f t="shared" si="210"/>
        <v>2</v>
      </c>
      <c r="AG3348" s="8">
        <v>8.34</v>
      </c>
      <c r="AH3348" s="4">
        <f t="shared" si="211"/>
        <v>0.05</v>
      </c>
      <c r="AI3348" s="4">
        <f t="shared" si="211"/>
        <v>0.20849999999999999</v>
      </c>
      <c r="AJ3348" s="9"/>
      <c r="AK3348" s="10">
        <f>R3348*(0.0135*((7.5/1.14)^3.043))+S3348*(0.0135*((15/1.14)^3.043))+T3348*(0.0135*((25/1.14)^3.043))+U3348*(0.0135*((35/1.14)^3.043))+V3348*(0.0135*((45/1.14)^3.043))</f>
        <v>8.3370753384841052</v>
      </c>
    </row>
    <row r="3349" spans="1:37" ht="12.75" customHeight="1">
      <c r="A3349" s="12">
        <v>252</v>
      </c>
      <c r="B3349" s="4">
        <v>14</v>
      </c>
      <c r="C3349" s="4">
        <v>2</v>
      </c>
      <c r="D3349" s="5">
        <v>39519</v>
      </c>
      <c r="E3349" s="6" t="s">
        <v>73</v>
      </c>
      <c r="F3349" s="4" t="s">
        <v>74</v>
      </c>
      <c r="G3349" s="4" t="s">
        <v>74</v>
      </c>
      <c r="H3349" s="4" t="s">
        <v>165</v>
      </c>
      <c r="I3349" s="12" t="s">
        <v>40</v>
      </c>
      <c r="J3349" s="4" t="s">
        <v>41</v>
      </c>
      <c r="K3349" s="4">
        <v>14</v>
      </c>
      <c r="L3349" s="4" t="str">
        <f t="shared" si="208"/>
        <v>10-15</v>
      </c>
      <c r="M3349" s="4" t="s">
        <v>42</v>
      </c>
      <c r="N3349" s="12">
        <v>14</v>
      </c>
      <c r="O3349" s="4" t="s">
        <v>120</v>
      </c>
      <c r="P3349" s="6" t="s">
        <v>54</v>
      </c>
      <c r="S3349" s="7">
        <v>1</v>
      </c>
      <c r="AE3349" s="4">
        <f t="shared" si="209"/>
        <v>15</v>
      </c>
      <c r="AF3349" s="8">
        <f t="shared" si="210"/>
        <v>1</v>
      </c>
      <c r="AG3349" s="8">
        <v>58.54</v>
      </c>
      <c r="AH3349" s="4">
        <f t="shared" si="211"/>
        <v>2.5000000000000001E-2</v>
      </c>
      <c r="AI3349" s="4">
        <f t="shared" si="211"/>
        <v>1.4635</v>
      </c>
      <c r="AK3349" s="10">
        <f>R3349*(0.0162*(7.5^3.0252))+S3349*(0.0162*(15^3.0252))+T3349*(0.0162*(25^3.0252))+U3349*(0.0162*(35^3.0252))+V3349*(0.0162*(45^3.0252))</f>
        <v>58.536437970851551</v>
      </c>
    </row>
    <row r="3350" spans="1:37" ht="12.75" customHeight="1">
      <c r="A3350" s="12">
        <v>252</v>
      </c>
      <c r="B3350" s="4">
        <v>14</v>
      </c>
      <c r="C3350" s="4">
        <v>2</v>
      </c>
      <c r="D3350" s="5">
        <v>39519</v>
      </c>
      <c r="E3350" s="6" t="s">
        <v>73</v>
      </c>
      <c r="F3350" s="4" t="s">
        <v>74</v>
      </c>
      <c r="G3350" s="4" t="s">
        <v>74</v>
      </c>
      <c r="H3350" s="4" t="s">
        <v>165</v>
      </c>
      <c r="I3350" s="12" t="s">
        <v>40</v>
      </c>
      <c r="J3350" s="4" t="s">
        <v>41</v>
      </c>
      <c r="K3350" s="4">
        <v>14</v>
      </c>
      <c r="L3350" s="4" t="str">
        <f t="shared" si="208"/>
        <v>10-15</v>
      </c>
      <c r="M3350" s="4" t="s">
        <v>42</v>
      </c>
      <c r="N3350" s="12">
        <v>15</v>
      </c>
      <c r="O3350" s="4" t="s">
        <v>60</v>
      </c>
      <c r="P3350" s="12" t="s">
        <v>48</v>
      </c>
      <c r="R3350" s="7">
        <v>2</v>
      </c>
      <c r="AE3350" s="4">
        <f t="shared" si="209"/>
        <v>7.5</v>
      </c>
      <c r="AF3350" s="8">
        <f t="shared" si="210"/>
        <v>2</v>
      </c>
      <c r="AG3350" s="8">
        <v>14.07</v>
      </c>
      <c r="AH3350" s="4">
        <f t="shared" si="211"/>
        <v>0.05</v>
      </c>
      <c r="AI3350" s="4">
        <f t="shared" si="211"/>
        <v>0.35175000000000001</v>
      </c>
      <c r="AK3350" s="10">
        <f>Q3350*(0.0197*(2.5^2.9174))+R3350*(0.0197*(7.5^2.9174))+S3350*(0.0197*(15^2.9174))</f>
        <v>14.073429816211023</v>
      </c>
    </row>
    <row r="3351" spans="1:37" ht="12.75" customHeight="1">
      <c r="A3351" s="12">
        <v>252</v>
      </c>
      <c r="B3351" s="4">
        <v>14</v>
      </c>
      <c r="C3351" s="4">
        <v>2</v>
      </c>
      <c r="D3351" s="5">
        <v>39519</v>
      </c>
      <c r="E3351" s="6" t="s">
        <v>73</v>
      </c>
      <c r="F3351" s="4" t="s">
        <v>74</v>
      </c>
      <c r="G3351" s="4" t="s">
        <v>74</v>
      </c>
      <c r="H3351" s="4" t="s">
        <v>165</v>
      </c>
      <c r="I3351" s="12" t="s">
        <v>40</v>
      </c>
      <c r="J3351" s="4" t="s">
        <v>41</v>
      </c>
      <c r="K3351" s="4">
        <v>14</v>
      </c>
      <c r="L3351" s="4" t="str">
        <f t="shared" si="208"/>
        <v>10-15</v>
      </c>
      <c r="M3351" s="4" t="s">
        <v>42</v>
      </c>
      <c r="N3351" s="12">
        <v>16</v>
      </c>
      <c r="O3351" s="4" t="s">
        <v>71</v>
      </c>
      <c r="P3351" s="6" t="s">
        <v>46</v>
      </c>
      <c r="Q3351" s="7">
        <v>5</v>
      </c>
      <c r="AE3351" s="4">
        <f t="shared" si="209"/>
        <v>2.5</v>
      </c>
      <c r="AF3351" s="8">
        <f t="shared" si="210"/>
        <v>5</v>
      </c>
      <c r="AG3351" s="8">
        <v>0.7</v>
      </c>
      <c r="AH3351" s="4">
        <f t="shared" si="211"/>
        <v>0.125</v>
      </c>
      <c r="AI3351" s="4">
        <f t="shared" si="211"/>
        <v>1.7499999999999998E-2</v>
      </c>
      <c r="AK3351" s="10">
        <f>Q3351*(0.0089*(2.5^3))+R3351*(0.0089*(7.5^3))</f>
        <v>0.6953125</v>
      </c>
    </row>
    <row r="3352" spans="1:37" ht="12.75" customHeight="1">
      <c r="A3352" s="12">
        <v>252</v>
      </c>
      <c r="B3352" s="4">
        <v>14</v>
      </c>
      <c r="C3352" s="4">
        <v>2</v>
      </c>
      <c r="D3352" s="5">
        <v>39519</v>
      </c>
      <c r="E3352" s="6" t="s">
        <v>73</v>
      </c>
      <c r="F3352" s="4" t="s">
        <v>74</v>
      </c>
      <c r="G3352" s="4" t="s">
        <v>74</v>
      </c>
      <c r="H3352" s="4" t="s">
        <v>165</v>
      </c>
      <c r="I3352" s="12" t="s">
        <v>40</v>
      </c>
      <c r="J3352" s="4" t="s">
        <v>41</v>
      </c>
      <c r="K3352" s="4">
        <v>14</v>
      </c>
      <c r="L3352" s="4" t="str">
        <f t="shared" si="208"/>
        <v>10-15</v>
      </c>
      <c r="M3352" s="4" t="s">
        <v>42</v>
      </c>
      <c r="N3352" s="12">
        <v>17</v>
      </c>
      <c r="O3352" s="13" t="s">
        <v>97</v>
      </c>
      <c r="P3352" s="12" t="s">
        <v>46</v>
      </c>
      <c r="R3352" s="7">
        <v>1</v>
      </c>
      <c r="S3352" s="7">
        <v>1</v>
      </c>
      <c r="AE3352" s="4">
        <f t="shared" si="209"/>
        <v>11.3</v>
      </c>
      <c r="AF3352" s="8">
        <f t="shared" si="210"/>
        <v>2</v>
      </c>
      <c r="AG3352" s="8">
        <v>30.48</v>
      </c>
      <c r="AH3352" s="4">
        <f t="shared" si="211"/>
        <v>0.05</v>
      </c>
      <c r="AI3352" s="4">
        <f t="shared" si="211"/>
        <v>0.76200000000000001</v>
      </c>
      <c r="AK3352" s="10">
        <f>Q3352*(0.0026*(2.5^3.427))+R3352*(0.0026*(7.5^3.427))+S3352*(0.0026*(15^3.427))</f>
        <v>30.482365263324649</v>
      </c>
    </row>
    <row r="3353" spans="1:37" ht="12.75" customHeight="1">
      <c r="A3353" s="12">
        <v>252</v>
      </c>
      <c r="B3353" s="4">
        <v>14</v>
      </c>
      <c r="C3353" s="4">
        <v>2</v>
      </c>
      <c r="D3353" s="5">
        <v>39519</v>
      </c>
      <c r="E3353" s="6" t="s">
        <v>73</v>
      </c>
      <c r="F3353" s="4" t="s">
        <v>74</v>
      </c>
      <c r="G3353" s="4" t="s">
        <v>74</v>
      </c>
      <c r="H3353" s="4" t="s">
        <v>165</v>
      </c>
      <c r="I3353" s="12" t="s">
        <v>40</v>
      </c>
      <c r="J3353" s="4" t="s">
        <v>41</v>
      </c>
      <c r="K3353" s="4">
        <v>14</v>
      </c>
      <c r="L3353" s="4" t="str">
        <f t="shared" si="208"/>
        <v>10-15</v>
      </c>
      <c r="M3353" s="4" t="s">
        <v>42</v>
      </c>
      <c r="N3353" s="12">
        <v>18</v>
      </c>
      <c r="O3353" s="4" t="s">
        <v>66</v>
      </c>
      <c r="P3353" s="12" t="s">
        <v>46</v>
      </c>
      <c r="Q3353" s="7">
        <v>1</v>
      </c>
      <c r="AE3353" s="4">
        <f t="shared" si="209"/>
        <v>2.5</v>
      </c>
      <c r="AF3353" s="8">
        <f t="shared" si="210"/>
        <v>1</v>
      </c>
      <c r="AG3353" s="8">
        <v>0.28000000000000003</v>
      </c>
      <c r="AH3353" s="4">
        <f t="shared" si="211"/>
        <v>2.5000000000000001E-2</v>
      </c>
      <c r="AI3353" s="4">
        <f t="shared" si="211"/>
        <v>7.000000000000001E-3</v>
      </c>
      <c r="AK3353" s="10">
        <f>Q3353*(0.0213*(2.5^2.8235))+R3353*(0.0213*(7.5^2.8235))</f>
        <v>0.28311522044385118</v>
      </c>
    </row>
    <row r="3354" spans="1:37" ht="12.75" customHeight="1">
      <c r="A3354" s="12">
        <v>253</v>
      </c>
      <c r="B3354" s="4">
        <v>14</v>
      </c>
      <c r="C3354" s="4">
        <v>2</v>
      </c>
      <c r="D3354" s="5">
        <v>39519</v>
      </c>
      <c r="E3354" s="6" t="s">
        <v>73</v>
      </c>
      <c r="F3354" s="4" t="s">
        <v>74</v>
      </c>
      <c r="G3354" s="4" t="s">
        <v>74</v>
      </c>
      <c r="H3354" s="4" t="s">
        <v>165</v>
      </c>
      <c r="I3354" s="12" t="s">
        <v>40</v>
      </c>
      <c r="J3354" s="4" t="s">
        <v>41</v>
      </c>
      <c r="K3354" s="4">
        <v>16</v>
      </c>
      <c r="L3354" s="4" t="str">
        <f t="shared" si="208"/>
        <v>15-20</v>
      </c>
      <c r="M3354" s="4" t="s">
        <v>42</v>
      </c>
      <c r="N3354" s="12">
        <v>1</v>
      </c>
      <c r="O3354" s="4" t="s">
        <v>89</v>
      </c>
      <c r="P3354" s="4" t="s">
        <v>56</v>
      </c>
      <c r="S3354" s="7">
        <v>7</v>
      </c>
      <c r="AE3354" s="4">
        <f t="shared" si="209"/>
        <v>15</v>
      </c>
      <c r="AF3354" s="8">
        <f t="shared" si="210"/>
        <v>7</v>
      </c>
      <c r="AG3354" s="8">
        <v>504.06</v>
      </c>
      <c r="AH3354" s="4">
        <f t="shared" si="211"/>
        <v>0.17499999999999999</v>
      </c>
      <c r="AI3354" s="4">
        <f t="shared" si="211"/>
        <v>12.6015</v>
      </c>
      <c r="AK3354" s="10">
        <f>R3354*(0.0246*(7.5^2.85))+S3354*(0.0227*((15/1.13204)^3.12))+T3354*(0.0227*((25/1.13204)^3.12))</f>
        <v>504.0572836662318</v>
      </c>
    </row>
    <row r="3355" spans="1:37" ht="12.75" customHeight="1">
      <c r="A3355" s="12">
        <v>253</v>
      </c>
      <c r="B3355" s="4">
        <v>14</v>
      </c>
      <c r="C3355" s="4">
        <v>2</v>
      </c>
      <c r="D3355" s="5">
        <v>39519</v>
      </c>
      <c r="E3355" s="6" t="s">
        <v>73</v>
      </c>
      <c r="F3355" s="4" t="s">
        <v>74</v>
      </c>
      <c r="G3355" s="4" t="s">
        <v>74</v>
      </c>
      <c r="H3355" s="4" t="s">
        <v>165</v>
      </c>
      <c r="I3355" s="12" t="s">
        <v>40</v>
      </c>
      <c r="J3355" s="4" t="s">
        <v>41</v>
      </c>
      <c r="K3355" s="4">
        <v>16</v>
      </c>
      <c r="L3355" s="4" t="str">
        <f t="shared" si="208"/>
        <v>15-20</v>
      </c>
      <c r="M3355" s="4" t="s">
        <v>42</v>
      </c>
      <c r="N3355" s="12">
        <v>2</v>
      </c>
      <c r="O3355" s="4" t="s">
        <v>49</v>
      </c>
      <c r="P3355" s="6" t="s">
        <v>46</v>
      </c>
      <c r="R3355" s="7">
        <v>1</v>
      </c>
      <c r="AE3355" s="4">
        <f t="shared" si="209"/>
        <v>7.5</v>
      </c>
      <c r="AF3355" s="8">
        <f t="shared" si="210"/>
        <v>1</v>
      </c>
      <c r="AG3355" s="8">
        <v>6.09</v>
      </c>
      <c r="AH3355" s="4">
        <f t="shared" si="211"/>
        <v>2.5000000000000001E-2</v>
      </c>
      <c r="AI3355" s="4">
        <f t="shared" si="211"/>
        <v>0.15225</v>
      </c>
      <c r="AK3355" s="10">
        <f>Q3355*(0.007*(2.5^3.39))+R3355*(0.0126*(7.5^3.0673))+S3355*(0.0126*(15^3.0673))+T3355*(0.0126*(25^3.0673))+U3355*(0.0126*(35^3.0673))</f>
        <v>6.0875978967715536</v>
      </c>
    </row>
    <row r="3356" spans="1:37" ht="12.75" customHeight="1">
      <c r="A3356" s="12">
        <v>253</v>
      </c>
      <c r="B3356" s="4">
        <v>14</v>
      </c>
      <c r="C3356" s="4">
        <v>2</v>
      </c>
      <c r="D3356" s="5">
        <v>39519</v>
      </c>
      <c r="E3356" s="6" t="s">
        <v>73</v>
      </c>
      <c r="F3356" s="4" t="s">
        <v>74</v>
      </c>
      <c r="G3356" s="4" t="s">
        <v>74</v>
      </c>
      <c r="H3356" s="4" t="s">
        <v>165</v>
      </c>
      <c r="I3356" s="12" t="s">
        <v>40</v>
      </c>
      <c r="J3356" s="4" t="s">
        <v>41</v>
      </c>
      <c r="K3356" s="4">
        <v>16</v>
      </c>
      <c r="L3356" s="4" t="str">
        <f t="shared" si="208"/>
        <v>15-20</v>
      </c>
      <c r="M3356" s="4" t="s">
        <v>42</v>
      </c>
      <c r="N3356" s="12">
        <v>3</v>
      </c>
      <c r="O3356" s="4" t="s">
        <v>82</v>
      </c>
      <c r="P3356" s="6" t="s">
        <v>46</v>
      </c>
      <c r="Q3356" s="7">
        <v>2</v>
      </c>
      <c r="T3356" s="7">
        <v>1</v>
      </c>
      <c r="U3356" s="7">
        <v>1</v>
      </c>
      <c r="AE3356" s="4">
        <f t="shared" si="209"/>
        <v>16.3</v>
      </c>
      <c r="AF3356" s="8">
        <f t="shared" si="210"/>
        <v>4</v>
      </c>
      <c r="AG3356" s="8">
        <v>890.16</v>
      </c>
      <c r="AH3356" s="4">
        <f t="shared" si="211"/>
        <v>0.1</v>
      </c>
      <c r="AI3356" s="4">
        <f t="shared" si="211"/>
        <v>22.253999999999998</v>
      </c>
      <c r="AK3356" s="10">
        <f>Q3356*(0.0121*((2.5/1.09)^3.161))+R3356*(0.0121*((7.5/1.09)^3.161))+S3356*(0.0335*(15^2.772))+T3356*(0.0335*(25^2.772))+U3356*(0.0335*(35^2.772))</f>
        <v>890.15976844661736</v>
      </c>
    </row>
    <row r="3357" spans="1:37" ht="12.75" customHeight="1">
      <c r="A3357" s="12">
        <v>253</v>
      </c>
      <c r="B3357" s="4">
        <v>14</v>
      </c>
      <c r="C3357" s="4">
        <v>2</v>
      </c>
      <c r="D3357" s="5">
        <v>39519</v>
      </c>
      <c r="E3357" s="6" t="s">
        <v>73</v>
      </c>
      <c r="F3357" s="4" t="s">
        <v>74</v>
      </c>
      <c r="G3357" s="4" t="s">
        <v>74</v>
      </c>
      <c r="H3357" s="4" t="s">
        <v>165</v>
      </c>
      <c r="I3357" s="12" t="s">
        <v>40</v>
      </c>
      <c r="J3357" s="4" t="s">
        <v>41</v>
      </c>
      <c r="K3357" s="4">
        <v>16</v>
      </c>
      <c r="L3357" s="4" t="str">
        <f t="shared" si="208"/>
        <v>15-20</v>
      </c>
      <c r="M3357" s="4" t="s">
        <v>42</v>
      </c>
      <c r="N3357" s="12">
        <v>4</v>
      </c>
      <c r="O3357" s="4" t="s">
        <v>43</v>
      </c>
      <c r="P3357" s="6" t="s">
        <v>44</v>
      </c>
      <c r="U3357" s="7">
        <v>1</v>
      </c>
      <c r="AE3357" s="4">
        <f t="shared" si="209"/>
        <v>35</v>
      </c>
      <c r="AF3357" s="8">
        <f t="shared" si="210"/>
        <v>1</v>
      </c>
      <c r="AG3357" s="8">
        <v>613.17999999999995</v>
      </c>
      <c r="AH3357" s="4">
        <f t="shared" si="211"/>
        <v>2.5000000000000001E-2</v>
      </c>
      <c r="AI3357" s="4">
        <f t="shared" si="211"/>
        <v>15.329499999999999</v>
      </c>
      <c r="AJ3357" s="13"/>
      <c r="AK3357" s="10">
        <f>U3357*(0.0069*(35^3.205))+V3357*(0.0069*(45^3.153))</f>
        <v>613.17885888223907</v>
      </c>
    </row>
    <row r="3358" spans="1:37" ht="12.75" customHeight="1">
      <c r="A3358" s="12">
        <v>253</v>
      </c>
      <c r="B3358" s="4">
        <v>14</v>
      </c>
      <c r="C3358" s="4">
        <v>2</v>
      </c>
      <c r="D3358" s="5">
        <v>39519</v>
      </c>
      <c r="E3358" s="6" t="s">
        <v>73</v>
      </c>
      <c r="F3358" s="4" t="s">
        <v>74</v>
      </c>
      <c r="G3358" s="4" t="s">
        <v>74</v>
      </c>
      <c r="H3358" s="4" t="s">
        <v>165</v>
      </c>
      <c r="I3358" s="12" t="s">
        <v>40</v>
      </c>
      <c r="J3358" s="4" t="s">
        <v>41</v>
      </c>
      <c r="K3358" s="4">
        <v>16</v>
      </c>
      <c r="L3358" s="4" t="str">
        <f t="shared" si="208"/>
        <v>15-20</v>
      </c>
      <c r="M3358" s="4" t="s">
        <v>42</v>
      </c>
      <c r="N3358" s="12">
        <v>5</v>
      </c>
      <c r="O3358" s="4" t="s">
        <v>95</v>
      </c>
      <c r="P3358" s="6" t="s">
        <v>56</v>
      </c>
      <c r="T3358" s="7">
        <v>11</v>
      </c>
      <c r="AE3358" s="4">
        <f t="shared" si="209"/>
        <v>25</v>
      </c>
      <c r="AF3358" s="8">
        <f t="shared" si="210"/>
        <v>11</v>
      </c>
      <c r="AG3358" s="8">
        <v>3406.13</v>
      </c>
      <c r="AH3358" s="4">
        <f t="shared" si="211"/>
        <v>0.27500000000000002</v>
      </c>
      <c r="AI3358" s="4">
        <f t="shared" si="211"/>
        <v>85.15325</v>
      </c>
      <c r="AJ3358" s="13"/>
      <c r="AK3358" s="10">
        <f>S3358*(0.0204*(15^2.991))+T3358*(0.0204*(25^2.991))+U3358*(0.0204*(35^2.991))</f>
        <v>3406.1315614180548</v>
      </c>
    </row>
    <row r="3359" spans="1:37" ht="12.75" customHeight="1">
      <c r="A3359" s="12">
        <v>253</v>
      </c>
      <c r="B3359" s="4">
        <v>14</v>
      </c>
      <c r="C3359" s="4">
        <v>2</v>
      </c>
      <c r="D3359" s="5">
        <v>39519</v>
      </c>
      <c r="E3359" s="6" t="s">
        <v>73</v>
      </c>
      <c r="F3359" s="4" t="s">
        <v>74</v>
      </c>
      <c r="G3359" s="4" t="s">
        <v>74</v>
      </c>
      <c r="H3359" s="4" t="s">
        <v>165</v>
      </c>
      <c r="I3359" s="12" t="s">
        <v>40</v>
      </c>
      <c r="J3359" s="4" t="s">
        <v>41</v>
      </c>
      <c r="K3359" s="4">
        <v>16</v>
      </c>
      <c r="L3359" s="4" t="str">
        <f t="shared" si="208"/>
        <v>15-20</v>
      </c>
      <c r="M3359" s="4" t="s">
        <v>42</v>
      </c>
      <c r="N3359" s="12">
        <v>6</v>
      </c>
      <c r="O3359" s="4" t="s">
        <v>53</v>
      </c>
      <c r="P3359" s="12" t="s">
        <v>54</v>
      </c>
      <c r="S3359" s="7">
        <v>1</v>
      </c>
      <c r="AE3359" s="4">
        <f t="shared" si="209"/>
        <v>15</v>
      </c>
      <c r="AF3359" s="8">
        <f t="shared" si="210"/>
        <v>1</v>
      </c>
      <c r="AG3359" s="8">
        <v>56.06</v>
      </c>
      <c r="AH3359" s="4">
        <f t="shared" si="211"/>
        <v>2.5000000000000001E-2</v>
      </c>
      <c r="AI3359" s="4">
        <f t="shared" si="211"/>
        <v>1.4015</v>
      </c>
      <c r="AK3359" s="10">
        <f>Q3359*(0.026*(2.5^2.87))+R3359*(0.026*(7.5^2.87))+S3359*(0.0236*((15/1.1)^2.975))+T3359*(0.0236*((25/1.1)^2.975))+U3359*(0.0236*((35/1.1)^2.975))</f>
        <v>56.058343489258633</v>
      </c>
    </row>
    <row r="3360" spans="1:37" ht="12.75" customHeight="1">
      <c r="A3360" s="12">
        <v>253</v>
      </c>
      <c r="B3360" s="4">
        <v>14</v>
      </c>
      <c r="C3360" s="4">
        <v>2</v>
      </c>
      <c r="D3360" s="5">
        <v>39519</v>
      </c>
      <c r="E3360" s="6" t="s">
        <v>73</v>
      </c>
      <c r="F3360" s="4" t="s">
        <v>74</v>
      </c>
      <c r="G3360" s="4" t="s">
        <v>74</v>
      </c>
      <c r="H3360" s="4" t="s">
        <v>165</v>
      </c>
      <c r="I3360" s="12" t="s">
        <v>40</v>
      </c>
      <c r="J3360" s="4" t="s">
        <v>41</v>
      </c>
      <c r="K3360" s="4">
        <v>16</v>
      </c>
      <c r="L3360" s="4" t="str">
        <f t="shared" si="208"/>
        <v>15-20</v>
      </c>
      <c r="M3360" s="4" t="s">
        <v>42</v>
      </c>
      <c r="N3360" s="12">
        <v>7</v>
      </c>
      <c r="O3360" s="4" t="s">
        <v>68</v>
      </c>
      <c r="P3360" s="6" t="s">
        <v>46</v>
      </c>
      <c r="T3360" s="7">
        <v>3</v>
      </c>
      <c r="AE3360" s="4">
        <f t="shared" si="209"/>
        <v>25</v>
      </c>
      <c r="AF3360" s="8">
        <f t="shared" si="210"/>
        <v>3</v>
      </c>
      <c r="AG3360" s="8">
        <v>472.95</v>
      </c>
      <c r="AH3360" s="4">
        <f t="shared" si="211"/>
        <v>7.4999999999999997E-2</v>
      </c>
      <c r="AI3360" s="4">
        <f t="shared" si="211"/>
        <v>11.82375</v>
      </c>
      <c r="AK3360" s="10">
        <f>Q3360*(0.0208*((2.5/1.21)^3))+R3360*(0.0208*((7.5/1.21)^3))+S3360*(0.0208*((15/1.21)^3))+T3360*(0.0079*(25^3.076))+U3360*(0.0079*(35^3.076))</f>
        <v>472.94627874677929</v>
      </c>
    </row>
    <row r="3361" spans="1:37" ht="12.75" customHeight="1">
      <c r="A3361" s="12">
        <v>253</v>
      </c>
      <c r="B3361" s="4">
        <v>14</v>
      </c>
      <c r="C3361" s="4">
        <v>2</v>
      </c>
      <c r="D3361" s="5">
        <v>39519</v>
      </c>
      <c r="E3361" s="6" t="s">
        <v>73</v>
      </c>
      <c r="F3361" s="4" t="s">
        <v>74</v>
      </c>
      <c r="G3361" s="4" t="s">
        <v>74</v>
      </c>
      <c r="H3361" s="4" t="s">
        <v>165</v>
      </c>
      <c r="I3361" s="12" t="s">
        <v>40</v>
      </c>
      <c r="J3361" s="4" t="s">
        <v>41</v>
      </c>
      <c r="K3361" s="4">
        <v>16</v>
      </c>
      <c r="L3361" s="4" t="str">
        <f t="shared" si="208"/>
        <v>15-20</v>
      </c>
      <c r="M3361" s="4" t="s">
        <v>42</v>
      </c>
      <c r="N3361" s="12">
        <v>8</v>
      </c>
      <c r="O3361" s="4" t="s">
        <v>80</v>
      </c>
      <c r="P3361" s="12" t="s">
        <v>81</v>
      </c>
      <c r="S3361" s="7">
        <v>5</v>
      </c>
      <c r="AE3361" s="4">
        <f t="shared" si="209"/>
        <v>15</v>
      </c>
      <c r="AF3361" s="8">
        <f t="shared" si="210"/>
        <v>5</v>
      </c>
      <c r="AG3361" s="8">
        <v>305.47000000000003</v>
      </c>
      <c r="AH3361" s="4">
        <f t="shared" si="211"/>
        <v>0.125</v>
      </c>
      <c r="AI3361" s="4">
        <f t="shared" si="211"/>
        <v>7.636750000000001</v>
      </c>
      <c r="AK3361" s="10">
        <f>Q3361*(0.0202*(2.5^2.9595))+R3361*(0.0202*(7.5^2.9595))+S3361*(0.0202*(15^2.9595))+T3361*(0.0202*(25^2.9595))</f>
        <v>305.46640583180999</v>
      </c>
    </row>
    <row r="3362" spans="1:37" s="13" customFormat="1" ht="12.75" customHeight="1">
      <c r="A3362" s="12">
        <v>253</v>
      </c>
      <c r="B3362" s="4">
        <v>14</v>
      </c>
      <c r="C3362" s="4">
        <v>2</v>
      </c>
      <c r="D3362" s="5">
        <v>39519</v>
      </c>
      <c r="E3362" s="6" t="s">
        <v>73</v>
      </c>
      <c r="F3362" s="4" t="s">
        <v>74</v>
      </c>
      <c r="G3362" s="4" t="s">
        <v>74</v>
      </c>
      <c r="H3362" s="4" t="s">
        <v>165</v>
      </c>
      <c r="I3362" s="12" t="s">
        <v>40</v>
      </c>
      <c r="J3362" s="4" t="s">
        <v>41</v>
      </c>
      <c r="K3362" s="4">
        <v>16</v>
      </c>
      <c r="L3362" s="4" t="str">
        <f t="shared" si="208"/>
        <v>15-20</v>
      </c>
      <c r="M3362" s="4" t="s">
        <v>42</v>
      </c>
      <c r="N3362" s="12">
        <v>9</v>
      </c>
      <c r="O3362" s="4" t="s">
        <v>59</v>
      </c>
      <c r="P3362" s="6" t="s">
        <v>46</v>
      </c>
      <c r="Q3362" s="7"/>
      <c r="R3362" s="7">
        <v>1</v>
      </c>
      <c r="S3362" s="7"/>
      <c r="T3362" s="7"/>
      <c r="U3362" s="7"/>
      <c r="V3362" s="7"/>
      <c r="W3362" s="7"/>
      <c r="X3362" s="7"/>
      <c r="Y3362" s="7"/>
      <c r="Z3362" s="7"/>
      <c r="AA3362" s="7"/>
      <c r="AB3362" s="7"/>
      <c r="AC3362" s="7"/>
      <c r="AD3362" s="7"/>
      <c r="AE3362" s="4">
        <f t="shared" si="209"/>
        <v>7.5</v>
      </c>
      <c r="AF3362" s="8">
        <f t="shared" si="210"/>
        <v>1</v>
      </c>
      <c r="AG3362" s="8">
        <v>4.5199999999999996</v>
      </c>
      <c r="AH3362" s="4">
        <f t="shared" si="211"/>
        <v>2.5000000000000001E-2</v>
      </c>
      <c r="AI3362" s="4">
        <f t="shared" si="211"/>
        <v>0.11299999999999999</v>
      </c>
      <c r="AJ3362" s="4"/>
      <c r="AK3362" s="10">
        <f>Q3362*(0.0093*(2.5^3.07))+R3362*(0.0093*(7.5^3.07))+S3362*(0.0093*(15^3.07))+T3362*(0.0126*(25^3.0673))</f>
        <v>4.5177378560589574</v>
      </c>
    </row>
    <row r="3363" spans="1:37" ht="12.75" customHeight="1">
      <c r="A3363" s="12">
        <v>253</v>
      </c>
      <c r="B3363" s="4">
        <v>14</v>
      </c>
      <c r="C3363" s="4">
        <v>2</v>
      </c>
      <c r="D3363" s="5">
        <v>39519</v>
      </c>
      <c r="E3363" s="6" t="s">
        <v>73</v>
      </c>
      <c r="F3363" s="4" t="s">
        <v>74</v>
      </c>
      <c r="G3363" s="4" t="s">
        <v>74</v>
      </c>
      <c r="H3363" s="4" t="s">
        <v>165</v>
      </c>
      <c r="I3363" s="12" t="s">
        <v>40</v>
      </c>
      <c r="J3363" s="4" t="s">
        <v>41</v>
      </c>
      <c r="K3363" s="4">
        <v>16</v>
      </c>
      <c r="L3363" s="4" t="str">
        <f t="shared" si="208"/>
        <v>15-20</v>
      </c>
      <c r="M3363" s="4" t="s">
        <v>42</v>
      </c>
      <c r="N3363" s="12">
        <v>10</v>
      </c>
      <c r="O3363" s="4" t="s">
        <v>107</v>
      </c>
      <c r="P3363" s="6" t="s">
        <v>54</v>
      </c>
      <c r="U3363" s="7">
        <v>2</v>
      </c>
      <c r="AE3363" s="4">
        <f t="shared" si="209"/>
        <v>35</v>
      </c>
      <c r="AF3363" s="8">
        <f t="shared" si="210"/>
        <v>2</v>
      </c>
      <c r="AG3363" s="8">
        <v>1519.36</v>
      </c>
      <c r="AH3363" s="4">
        <f t="shared" si="211"/>
        <v>0.05</v>
      </c>
      <c r="AI3363" s="4">
        <f t="shared" si="211"/>
        <v>37.983999999999995</v>
      </c>
      <c r="AK3363" s="10">
        <f>R3363*(0.0144*(7.5^3.1))+S3363*(0.0162*(15^3.0252))+T3363*(0.0162*(25^3.0252))+U3363*(0.0162*(35^3.0252))+V3363*(0.0162*(45^3.0252))</f>
        <v>1519.3563944000095</v>
      </c>
    </row>
    <row r="3364" spans="1:37" ht="12.75" customHeight="1">
      <c r="A3364" s="12">
        <v>253</v>
      </c>
      <c r="B3364" s="4">
        <v>14</v>
      </c>
      <c r="C3364" s="4">
        <v>2</v>
      </c>
      <c r="D3364" s="5">
        <v>39519</v>
      </c>
      <c r="E3364" s="6" t="s">
        <v>73</v>
      </c>
      <c r="F3364" s="4" t="s">
        <v>74</v>
      </c>
      <c r="G3364" s="4" t="s">
        <v>74</v>
      </c>
      <c r="H3364" s="4" t="s">
        <v>165</v>
      </c>
      <c r="I3364" s="12" t="s">
        <v>40</v>
      </c>
      <c r="J3364" s="4" t="s">
        <v>41</v>
      </c>
      <c r="K3364" s="4">
        <v>16</v>
      </c>
      <c r="L3364" s="4" t="str">
        <f t="shared" si="208"/>
        <v>15-20</v>
      </c>
      <c r="M3364" s="4" t="s">
        <v>42</v>
      </c>
      <c r="N3364" s="12">
        <v>11</v>
      </c>
      <c r="O3364" s="4" t="s">
        <v>122</v>
      </c>
      <c r="P3364" s="6" t="s">
        <v>46</v>
      </c>
      <c r="R3364" s="7">
        <v>1</v>
      </c>
      <c r="AE3364" s="4">
        <f t="shared" si="209"/>
        <v>7.5</v>
      </c>
      <c r="AF3364" s="8">
        <f t="shared" si="210"/>
        <v>1</v>
      </c>
      <c r="AG3364" s="8">
        <v>5.51</v>
      </c>
      <c r="AH3364" s="4">
        <f t="shared" si="211"/>
        <v>2.5000000000000001E-2</v>
      </c>
      <c r="AI3364" s="4">
        <f t="shared" si="211"/>
        <v>0.13774999999999998</v>
      </c>
      <c r="AK3364" s="10">
        <f>Q3364*(0.0087*(2.5^3.202))+R3364*(0.0087*(7.5^3.202))+S3364*(0.0087*(15^3.202))+T3364*(0.0087*(25^3.202))</f>
        <v>5.5139829389005399</v>
      </c>
    </row>
    <row r="3365" spans="1:37" ht="12.75" customHeight="1">
      <c r="A3365" s="12">
        <v>253</v>
      </c>
      <c r="B3365" s="4">
        <v>14</v>
      </c>
      <c r="C3365" s="4">
        <v>2</v>
      </c>
      <c r="D3365" s="5">
        <v>39519</v>
      </c>
      <c r="E3365" s="6" t="s">
        <v>73</v>
      </c>
      <c r="F3365" s="4" t="s">
        <v>74</v>
      </c>
      <c r="G3365" s="4" t="s">
        <v>74</v>
      </c>
      <c r="H3365" s="4" t="s">
        <v>165</v>
      </c>
      <c r="I3365" s="12" t="s">
        <v>40</v>
      </c>
      <c r="J3365" s="4" t="s">
        <v>41</v>
      </c>
      <c r="K3365" s="4">
        <v>16</v>
      </c>
      <c r="L3365" s="4" t="str">
        <f t="shared" si="208"/>
        <v>15-20</v>
      </c>
      <c r="M3365" s="4" t="s">
        <v>42</v>
      </c>
      <c r="N3365" s="12">
        <v>12</v>
      </c>
      <c r="O3365" s="4" t="s">
        <v>77</v>
      </c>
      <c r="P3365" s="6" t="s">
        <v>48</v>
      </c>
      <c r="T3365" s="7">
        <v>1</v>
      </c>
      <c r="AE3365" s="4">
        <f t="shared" si="209"/>
        <v>25</v>
      </c>
      <c r="AF3365" s="8">
        <f t="shared" si="210"/>
        <v>1</v>
      </c>
      <c r="AG3365" s="8">
        <v>423.41</v>
      </c>
      <c r="AH3365" s="4">
        <f t="shared" si="211"/>
        <v>2.5000000000000001E-2</v>
      </c>
      <c r="AI3365" s="4">
        <f t="shared" si="211"/>
        <v>10.58525</v>
      </c>
      <c r="AK3365" s="10">
        <f>R3365*(0.0428*(7.5^2.858))+S3365*(0.0428*(15^2.858))+T3365*(0.0428*(25^2.858))+U3365*(0.0428*(35^2.858))</f>
        <v>423.40532317837847</v>
      </c>
    </row>
    <row r="3366" spans="1:37" ht="12.75" customHeight="1">
      <c r="A3366" s="12">
        <v>253</v>
      </c>
      <c r="B3366" s="4">
        <v>14</v>
      </c>
      <c r="C3366" s="4">
        <v>2</v>
      </c>
      <c r="D3366" s="5">
        <v>39519</v>
      </c>
      <c r="E3366" s="6" t="s">
        <v>73</v>
      </c>
      <c r="F3366" s="4" t="s">
        <v>74</v>
      </c>
      <c r="G3366" s="4" t="s">
        <v>74</v>
      </c>
      <c r="H3366" s="4" t="s">
        <v>165</v>
      </c>
      <c r="I3366" s="12" t="s">
        <v>40</v>
      </c>
      <c r="J3366" s="4" t="s">
        <v>41</v>
      </c>
      <c r="K3366" s="4">
        <v>16</v>
      </c>
      <c r="L3366" s="4" t="str">
        <f t="shared" si="208"/>
        <v>15-20</v>
      </c>
      <c r="M3366" s="4" t="s">
        <v>42</v>
      </c>
      <c r="N3366" s="12">
        <v>13</v>
      </c>
      <c r="O3366" s="4" t="s">
        <v>101</v>
      </c>
      <c r="P3366" s="12" t="s">
        <v>46</v>
      </c>
      <c r="T3366" s="7">
        <v>1</v>
      </c>
      <c r="AE3366" s="4">
        <f t="shared" si="209"/>
        <v>25</v>
      </c>
      <c r="AF3366" s="8">
        <f t="shared" si="210"/>
        <v>1</v>
      </c>
      <c r="AG3366" s="8">
        <v>281.55</v>
      </c>
      <c r="AH3366" s="4">
        <f t="shared" si="211"/>
        <v>2.5000000000000001E-2</v>
      </c>
      <c r="AI3366" s="4">
        <f t="shared" si="211"/>
        <v>7.0387500000000003</v>
      </c>
      <c r="AK3366" s="10">
        <f>Q3366*(0.0148*((2.5/1.11359)^3.167))+R3366*(0.0148*((7.5/1.11359)^3.167))+S3366*(0.0148*((15/1.11359)^3.167))+T3366*(0.0148*((25/1.11359)^3.167))+U3366*(0.0148*((35/1.11359)^3.167))</f>
        <v>281.55200669977285</v>
      </c>
    </row>
    <row r="3367" spans="1:37" ht="12.75" customHeight="1">
      <c r="A3367" s="12">
        <v>253</v>
      </c>
      <c r="B3367" s="4">
        <v>14</v>
      </c>
      <c r="C3367" s="4">
        <v>2</v>
      </c>
      <c r="D3367" s="5">
        <v>39519</v>
      </c>
      <c r="E3367" s="6" t="s">
        <v>73</v>
      </c>
      <c r="F3367" s="4" t="s">
        <v>74</v>
      </c>
      <c r="G3367" s="4" t="s">
        <v>74</v>
      </c>
      <c r="H3367" s="4" t="s">
        <v>165</v>
      </c>
      <c r="I3367" s="12" t="s">
        <v>40</v>
      </c>
      <c r="J3367" s="4" t="s">
        <v>41</v>
      </c>
      <c r="K3367" s="4">
        <v>16</v>
      </c>
      <c r="L3367" s="4" t="str">
        <f t="shared" si="208"/>
        <v>15-20</v>
      </c>
      <c r="M3367" s="4" t="s">
        <v>42</v>
      </c>
      <c r="N3367" s="12">
        <v>14</v>
      </c>
      <c r="O3367" s="4" t="s">
        <v>79</v>
      </c>
      <c r="P3367" s="12" t="s">
        <v>54</v>
      </c>
      <c r="S3367" s="7">
        <v>1</v>
      </c>
      <c r="T3367" s="7">
        <v>1</v>
      </c>
      <c r="AE3367" s="4">
        <f t="shared" si="209"/>
        <v>20</v>
      </c>
      <c r="AF3367" s="8">
        <f t="shared" si="210"/>
        <v>2</v>
      </c>
      <c r="AG3367" s="8">
        <v>386.52</v>
      </c>
      <c r="AH3367" s="4">
        <f t="shared" si="211"/>
        <v>0.05</v>
      </c>
      <c r="AI3367" s="4">
        <f t="shared" si="211"/>
        <v>9.6630000000000003</v>
      </c>
      <c r="AJ3367" s="11"/>
      <c r="AK3367" s="10">
        <f>Q3367*(0.024*(2.5^2.93))+R3367*(0.024*(7.5^2.93))+S3367*(0.0225*((15/1.03416)^3))+T3367*(0.0225*((25/1.03416)^3))+U3367*(0.0225*((35/1.03416)^3))</f>
        <v>386.52083730567074</v>
      </c>
    </row>
    <row r="3368" spans="1:37" ht="12.75" customHeight="1">
      <c r="A3368" s="12">
        <v>253</v>
      </c>
      <c r="B3368" s="4">
        <v>14</v>
      </c>
      <c r="C3368" s="4">
        <v>2</v>
      </c>
      <c r="D3368" s="5">
        <v>39519</v>
      </c>
      <c r="E3368" s="6" t="s">
        <v>73</v>
      </c>
      <c r="F3368" s="4" t="s">
        <v>74</v>
      </c>
      <c r="G3368" s="4" t="s">
        <v>74</v>
      </c>
      <c r="H3368" s="4" t="s">
        <v>165</v>
      </c>
      <c r="I3368" s="12" t="s">
        <v>40</v>
      </c>
      <c r="J3368" s="4" t="s">
        <v>41</v>
      </c>
      <c r="K3368" s="4">
        <v>16</v>
      </c>
      <c r="L3368" s="4" t="str">
        <f t="shared" si="208"/>
        <v>15-20</v>
      </c>
      <c r="M3368" s="4" t="s">
        <v>42</v>
      </c>
      <c r="N3368" s="12">
        <v>15</v>
      </c>
      <c r="O3368" s="4" t="s">
        <v>121</v>
      </c>
      <c r="P3368" s="6" t="s">
        <v>56</v>
      </c>
      <c r="U3368" s="7">
        <v>1</v>
      </c>
      <c r="AE3368" s="4">
        <f t="shared" si="209"/>
        <v>35</v>
      </c>
      <c r="AF3368" s="8">
        <f t="shared" si="210"/>
        <v>1</v>
      </c>
      <c r="AG3368" s="8">
        <v>1362.24</v>
      </c>
      <c r="AH3368" s="4">
        <f t="shared" si="211"/>
        <v>2.5000000000000001E-2</v>
      </c>
      <c r="AI3368" s="4">
        <f t="shared" si="211"/>
        <v>34.055999999999997</v>
      </c>
      <c r="AJ3368" s="13"/>
      <c r="AK3368" s="10">
        <f>S3368*(0.0203*(15^3.126))+T3368*(0.0203*(25^3.126))+U3368*(0.0203*(35^3.126))</f>
        <v>1362.2372273563635</v>
      </c>
    </row>
    <row r="3369" spans="1:37" ht="12.75" customHeight="1">
      <c r="A3369" s="12">
        <v>253</v>
      </c>
      <c r="B3369" s="4">
        <v>14</v>
      </c>
      <c r="C3369" s="4">
        <v>2</v>
      </c>
      <c r="D3369" s="5">
        <v>39519</v>
      </c>
      <c r="E3369" s="6" t="s">
        <v>73</v>
      </c>
      <c r="F3369" s="4" t="s">
        <v>74</v>
      </c>
      <c r="G3369" s="4" t="s">
        <v>74</v>
      </c>
      <c r="H3369" s="4" t="s">
        <v>165</v>
      </c>
      <c r="I3369" s="12" t="s">
        <v>40</v>
      </c>
      <c r="J3369" s="4" t="s">
        <v>41</v>
      </c>
      <c r="K3369" s="4">
        <v>16</v>
      </c>
      <c r="L3369" s="4" t="str">
        <f t="shared" si="208"/>
        <v>15-20</v>
      </c>
      <c r="M3369" s="4" t="s">
        <v>42</v>
      </c>
      <c r="N3369" s="12">
        <v>16</v>
      </c>
      <c r="O3369" s="4" t="s">
        <v>180</v>
      </c>
      <c r="P3369" s="9" t="s">
        <v>54</v>
      </c>
      <c r="R3369" s="7">
        <v>28</v>
      </c>
      <c r="AE3369" s="4">
        <f t="shared" si="209"/>
        <v>7.5</v>
      </c>
      <c r="AF3369" s="8">
        <f t="shared" si="210"/>
        <v>28</v>
      </c>
      <c r="AG3369" s="8">
        <v>860.78</v>
      </c>
      <c r="AH3369" s="4">
        <f t="shared" si="211"/>
        <v>0.7</v>
      </c>
      <c r="AI3369" s="4">
        <f t="shared" si="211"/>
        <v>21.519500000000001</v>
      </c>
      <c r="AK3369" s="10">
        <f>R3369*(0.0505*(7.5^3.182))+S3369*(0.0505*(15^3.182))</f>
        <v>860.78432448609522</v>
      </c>
    </row>
    <row r="3370" spans="1:37" ht="12.75" customHeight="1">
      <c r="A3370" s="12">
        <v>253</v>
      </c>
      <c r="B3370" s="4">
        <v>14</v>
      </c>
      <c r="C3370" s="4">
        <v>2</v>
      </c>
      <c r="D3370" s="5">
        <v>39519</v>
      </c>
      <c r="E3370" s="6" t="s">
        <v>73</v>
      </c>
      <c r="F3370" s="4" t="s">
        <v>74</v>
      </c>
      <c r="G3370" s="4" t="s">
        <v>74</v>
      </c>
      <c r="H3370" s="4" t="s">
        <v>165</v>
      </c>
      <c r="I3370" s="12" t="s">
        <v>40</v>
      </c>
      <c r="J3370" s="4" t="s">
        <v>41</v>
      </c>
      <c r="K3370" s="4">
        <v>16</v>
      </c>
      <c r="L3370" s="4" t="str">
        <f t="shared" si="208"/>
        <v>15-20</v>
      </c>
      <c r="M3370" s="4" t="s">
        <v>42</v>
      </c>
      <c r="N3370" s="12">
        <v>17</v>
      </c>
      <c r="O3370" s="4" t="s">
        <v>70</v>
      </c>
      <c r="P3370" s="6" t="s">
        <v>54</v>
      </c>
      <c r="Q3370" s="7">
        <v>8</v>
      </c>
      <c r="AE3370" s="4">
        <f t="shared" si="209"/>
        <v>2.5</v>
      </c>
      <c r="AF3370" s="8">
        <f t="shared" si="210"/>
        <v>8</v>
      </c>
      <c r="AG3370" s="8">
        <v>2.0699999999999998</v>
      </c>
      <c r="AH3370" s="4">
        <f t="shared" si="211"/>
        <v>0.2</v>
      </c>
      <c r="AI3370" s="4">
        <f t="shared" si="211"/>
        <v>5.1749999999999997E-2</v>
      </c>
      <c r="AK3370" s="10">
        <f>Q3370*(0.0162*(2.5^3.0252))+R3370*(0.0162*(7.5^3.0252))</f>
        <v>2.0723023322515073</v>
      </c>
    </row>
    <row r="3371" spans="1:37" ht="12.75" customHeight="1">
      <c r="A3371" s="12">
        <v>253</v>
      </c>
      <c r="B3371" s="4">
        <v>14</v>
      </c>
      <c r="C3371" s="4">
        <v>2</v>
      </c>
      <c r="D3371" s="5">
        <v>39519</v>
      </c>
      <c r="E3371" s="6" t="s">
        <v>73</v>
      </c>
      <c r="F3371" s="4" t="s">
        <v>74</v>
      </c>
      <c r="G3371" s="4" t="s">
        <v>74</v>
      </c>
      <c r="H3371" s="4" t="s">
        <v>165</v>
      </c>
      <c r="I3371" s="12" t="s">
        <v>40</v>
      </c>
      <c r="J3371" s="4" t="s">
        <v>41</v>
      </c>
      <c r="K3371" s="4">
        <v>16</v>
      </c>
      <c r="L3371" s="4" t="str">
        <f t="shared" si="208"/>
        <v>15-20</v>
      </c>
      <c r="M3371" s="4" t="s">
        <v>42</v>
      </c>
      <c r="N3371" s="12">
        <v>18</v>
      </c>
      <c r="O3371" s="4" t="s">
        <v>87</v>
      </c>
      <c r="P3371" s="6" t="s">
        <v>46</v>
      </c>
      <c r="R3371" s="7">
        <v>7</v>
      </c>
      <c r="AE3371" s="4">
        <f t="shared" si="209"/>
        <v>7.5</v>
      </c>
      <c r="AF3371" s="8">
        <f t="shared" si="210"/>
        <v>7</v>
      </c>
      <c r="AG3371" s="8">
        <v>49.49</v>
      </c>
      <c r="AH3371" s="4">
        <f t="shared" si="211"/>
        <v>0.17499999999999999</v>
      </c>
      <c r="AI3371" s="4">
        <f t="shared" si="211"/>
        <v>1.23725</v>
      </c>
      <c r="AK3371" s="10">
        <f>Q3371*(0.0229*((2.5/1.08)^2.958))+R3371*(0.0229*((7.5/1.08)^2.958))+S3371*(0.0229*((15/1.08)^2.958))+T3371*(0.0229*((25/1.08)^2.958))+U3371*(0.0229*((35/1.08)^2.958))</f>
        <v>49.48770009244484</v>
      </c>
    </row>
    <row r="3372" spans="1:37" ht="12.75" customHeight="1">
      <c r="A3372" s="12">
        <v>253</v>
      </c>
      <c r="B3372" s="4">
        <v>14</v>
      </c>
      <c r="C3372" s="4">
        <v>2</v>
      </c>
      <c r="D3372" s="5">
        <v>39519</v>
      </c>
      <c r="E3372" s="6" t="s">
        <v>73</v>
      </c>
      <c r="F3372" s="4" t="s">
        <v>74</v>
      </c>
      <c r="G3372" s="4" t="s">
        <v>74</v>
      </c>
      <c r="H3372" s="4" t="s">
        <v>165</v>
      </c>
      <c r="I3372" s="12" t="s">
        <v>40</v>
      </c>
      <c r="J3372" s="4" t="s">
        <v>41</v>
      </c>
      <c r="K3372" s="4">
        <v>16</v>
      </c>
      <c r="L3372" s="4" t="str">
        <f t="shared" si="208"/>
        <v>15-20</v>
      </c>
      <c r="M3372" s="4" t="s">
        <v>42</v>
      </c>
      <c r="N3372" s="12">
        <v>19</v>
      </c>
      <c r="O3372" s="4" t="s">
        <v>148</v>
      </c>
      <c r="P3372" s="6" t="s">
        <v>46</v>
      </c>
      <c r="S3372" s="7">
        <v>1</v>
      </c>
      <c r="AE3372" s="4">
        <f t="shared" si="209"/>
        <v>15</v>
      </c>
      <c r="AF3372" s="8">
        <f t="shared" si="210"/>
        <v>1</v>
      </c>
      <c r="AG3372" s="8">
        <v>74.42</v>
      </c>
      <c r="AH3372" s="4">
        <f t="shared" si="211"/>
        <v>2.5000000000000001E-2</v>
      </c>
      <c r="AI3372" s="4">
        <f t="shared" si="211"/>
        <v>1.8605</v>
      </c>
      <c r="AK3372" s="10">
        <f>Q3372*(0.0235*(2.5^3.05))+R3372*(0.0235*(7.5^3.05))+S3372*(0.0107*(15^3.267))</f>
        <v>74.417302068507908</v>
      </c>
    </row>
    <row r="3373" spans="1:37" ht="12.75" customHeight="1">
      <c r="A3373" s="12">
        <v>253</v>
      </c>
      <c r="B3373" s="4">
        <v>14</v>
      </c>
      <c r="C3373" s="4">
        <v>2</v>
      </c>
      <c r="D3373" s="5">
        <v>39519</v>
      </c>
      <c r="E3373" s="6" t="s">
        <v>73</v>
      </c>
      <c r="F3373" s="4" t="s">
        <v>74</v>
      </c>
      <c r="G3373" s="4" t="s">
        <v>74</v>
      </c>
      <c r="H3373" s="4" t="s">
        <v>165</v>
      </c>
      <c r="I3373" s="12" t="s">
        <v>40</v>
      </c>
      <c r="J3373" s="4" t="s">
        <v>41</v>
      </c>
      <c r="K3373" s="4">
        <v>16</v>
      </c>
      <c r="L3373" s="4" t="str">
        <f t="shared" si="208"/>
        <v>15-20</v>
      </c>
      <c r="M3373" s="4" t="s">
        <v>42</v>
      </c>
      <c r="N3373" s="12">
        <v>20</v>
      </c>
      <c r="O3373" s="4" t="s">
        <v>72</v>
      </c>
      <c r="P3373" s="6" t="s">
        <v>46</v>
      </c>
      <c r="R3373" s="7">
        <v>1</v>
      </c>
      <c r="AE3373" s="4">
        <f t="shared" si="209"/>
        <v>7.5</v>
      </c>
      <c r="AF3373" s="8">
        <f t="shared" si="210"/>
        <v>1</v>
      </c>
      <c r="AG3373" s="8">
        <v>5.81</v>
      </c>
      <c r="AH3373" s="4">
        <f t="shared" si="211"/>
        <v>2.5000000000000001E-2</v>
      </c>
      <c r="AI3373" s="4">
        <f t="shared" si="211"/>
        <v>0.14524999999999999</v>
      </c>
      <c r="AK3373" s="10">
        <f>Q3373*(0.0128*(2.5^3.036))+R3373*(0.0128*(7.5^3.036))+S3373*(0.0128*(15^3.036))</f>
        <v>5.8062531280003862</v>
      </c>
    </row>
    <row r="3374" spans="1:37" ht="12.75" customHeight="1">
      <c r="A3374" s="12">
        <v>253</v>
      </c>
      <c r="B3374" s="4">
        <v>14</v>
      </c>
      <c r="C3374" s="4">
        <v>2</v>
      </c>
      <c r="D3374" s="5">
        <v>39519</v>
      </c>
      <c r="E3374" s="6" t="s">
        <v>73</v>
      </c>
      <c r="F3374" s="4" t="s">
        <v>74</v>
      </c>
      <c r="G3374" s="4" t="s">
        <v>74</v>
      </c>
      <c r="H3374" s="4" t="s">
        <v>165</v>
      </c>
      <c r="I3374" s="12" t="s">
        <v>40</v>
      </c>
      <c r="J3374" s="4" t="s">
        <v>41</v>
      </c>
      <c r="K3374" s="4">
        <v>16</v>
      </c>
      <c r="L3374" s="4" t="str">
        <f t="shared" si="208"/>
        <v>15-20</v>
      </c>
      <c r="M3374" s="4" t="s">
        <v>42</v>
      </c>
      <c r="N3374" s="12">
        <v>21</v>
      </c>
      <c r="O3374" s="4" t="s">
        <v>112</v>
      </c>
      <c r="P3374" s="6" t="s">
        <v>44</v>
      </c>
      <c r="S3374" s="7">
        <v>1</v>
      </c>
      <c r="AE3374" s="4">
        <f t="shared" si="209"/>
        <v>15</v>
      </c>
      <c r="AF3374" s="8">
        <f t="shared" si="210"/>
        <v>1</v>
      </c>
      <c r="AG3374" s="8">
        <v>33.32</v>
      </c>
      <c r="AH3374" s="4">
        <f t="shared" si="211"/>
        <v>2.5000000000000001E-2</v>
      </c>
      <c r="AI3374" s="4">
        <f t="shared" si="211"/>
        <v>0.83299999999999996</v>
      </c>
      <c r="AK3374" s="10">
        <f>Q3374*(0.0099*(2.5^2.999))+R3374*(0.0099*(7.5^2.999))+S3374*(0.0099*(15^2.999))+T3374*(0.0099*(25^2.999))</f>
        <v>33.322139678021429</v>
      </c>
    </row>
    <row r="3375" spans="1:37" ht="12.75" customHeight="1">
      <c r="A3375" s="12">
        <v>253</v>
      </c>
      <c r="B3375" s="4">
        <v>14</v>
      </c>
      <c r="C3375" s="4">
        <v>2</v>
      </c>
      <c r="D3375" s="5">
        <v>39519</v>
      </c>
      <c r="E3375" s="6" t="s">
        <v>73</v>
      </c>
      <c r="F3375" s="4" t="s">
        <v>74</v>
      </c>
      <c r="G3375" s="4" t="s">
        <v>74</v>
      </c>
      <c r="H3375" s="4" t="s">
        <v>165</v>
      </c>
      <c r="I3375" s="12" t="s">
        <v>40</v>
      </c>
      <c r="J3375" s="4" t="s">
        <v>41</v>
      </c>
      <c r="K3375" s="4">
        <v>16</v>
      </c>
      <c r="L3375" s="4" t="str">
        <f t="shared" si="208"/>
        <v>15-20</v>
      </c>
      <c r="M3375" s="4" t="s">
        <v>42</v>
      </c>
      <c r="N3375" s="12">
        <v>22</v>
      </c>
      <c r="O3375" s="4" t="s">
        <v>71</v>
      </c>
      <c r="P3375" s="6" t="s">
        <v>46</v>
      </c>
      <c r="Q3375" s="7">
        <v>8</v>
      </c>
      <c r="AE3375" s="4">
        <f t="shared" si="209"/>
        <v>2.5</v>
      </c>
      <c r="AF3375" s="8">
        <f t="shared" si="210"/>
        <v>8</v>
      </c>
      <c r="AG3375" s="8">
        <v>1.1100000000000001</v>
      </c>
      <c r="AH3375" s="4">
        <f t="shared" si="211"/>
        <v>0.2</v>
      </c>
      <c r="AI3375" s="4">
        <f t="shared" si="211"/>
        <v>2.7750000000000004E-2</v>
      </c>
      <c r="AK3375" s="10">
        <f>Q3375*(0.0089*(2.5^3))+R3375*(0.0089*(7.5^3))</f>
        <v>1.1125</v>
      </c>
    </row>
    <row r="3376" spans="1:37" ht="12.75" customHeight="1">
      <c r="A3376" s="12">
        <v>253</v>
      </c>
      <c r="B3376" s="4">
        <v>14</v>
      </c>
      <c r="C3376" s="4">
        <v>2</v>
      </c>
      <c r="D3376" s="5">
        <v>39519</v>
      </c>
      <c r="E3376" s="6" t="s">
        <v>73</v>
      </c>
      <c r="F3376" s="4" t="s">
        <v>74</v>
      </c>
      <c r="G3376" s="4" t="s">
        <v>74</v>
      </c>
      <c r="H3376" s="4" t="s">
        <v>165</v>
      </c>
      <c r="I3376" s="12" t="s">
        <v>40</v>
      </c>
      <c r="J3376" s="4" t="s">
        <v>41</v>
      </c>
      <c r="K3376" s="4">
        <v>16</v>
      </c>
      <c r="L3376" s="4" t="str">
        <f t="shared" si="208"/>
        <v>15-20</v>
      </c>
      <c r="M3376" s="4" t="s">
        <v>42</v>
      </c>
      <c r="N3376" s="12">
        <v>23</v>
      </c>
      <c r="O3376" s="4" t="s">
        <v>55</v>
      </c>
      <c r="P3376" s="6" t="s">
        <v>56</v>
      </c>
      <c r="Q3376" s="7">
        <v>1</v>
      </c>
      <c r="AE3376" s="4">
        <f t="shared" si="209"/>
        <v>2.5</v>
      </c>
      <c r="AF3376" s="8">
        <f t="shared" si="210"/>
        <v>1</v>
      </c>
      <c r="AG3376" s="8">
        <v>0.17</v>
      </c>
      <c r="AH3376" s="4">
        <f t="shared" si="211"/>
        <v>2.5000000000000001E-2</v>
      </c>
      <c r="AI3376" s="4">
        <f t="shared" si="211"/>
        <v>4.2500000000000003E-3</v>
      </c>
      <c r="AJ3376" s="13"/>
      <c r="AK3376" s="10">
        <f>Q3376*(0.0109*(2.5^3.0249))+R3376*(0.0109*(7.5^3.0249))</f>
        <v>0.17424295598865394</v>
      </c>
    </row>
    <row r="3377" spans="1:37" s="13" customFormat="1" ht="12.75" customHeight="1">
      <c r="A3377" s="12">
        <v>253</v>
      </c>
      <c r="B3377" s="4">
        <v>14</v>
      </c>
      <c r="C3377" s="4">
        <v>2</v>
      </c>
      <c r="D3377" s="5">
        <v>39519</v>
      </c>
      <c r="E3377" s="6" t="s">
        <v>73</v>
      </c>
      <c r="F3377" s="4" t="s">
        <v>74</v>
      </c>
      <c r="G3377" s="4" t="s">
        <v>74</v>
      </c>
      <c r="H3377" s="4" t="s">
        <v>165</v>
      </c>
      <c r="I3377" s="12" t="s">
        <v>40</v>
      </c>
      <c r="J3377" s="4" t="s">
        <v>41</v>
      </c>
      <c r="K3377" s="4">
        <v>16</v>
      </c>
      <c r="L3377" s="4" t="str">
        <f t="shared" si="208"/>
        <v>15-20</v>
      </c>
      <c r="M3377" s="4" t="s">
        <v>42</v>
      </c>
      <c r="N3377" s="12">
        <v>24</v>
      </c>
      <c r="O3377" s="4" t="s">
        <v>50</v>
      </c>
      <c r="P3377" s="6" t="s">
        <v>46</v>
      </c>
      <c r="Q3377" s="7">
        <v>1</v>
      </c>
      <c r="R3377" s="7"/>
      <c r="S3377" s="7"/>
      <c r="T3377" s="7"/>
      <c r="U3377" s="7"/>
      <c r="V3377" s="7"/>
      <c r="W3377" s="7"/>
      <c r="X3377" s="7"/>
      <c r="Y3377" s="7"/>
      <c r="Z3377" s="7"/>
      <c r="AA3377" s="7"/>
      <c r="AB3377" s="7"/>
      <c r="AC3377" s="7"/>
      <c r="AD3377" s="7"/>
      <c r="AE3377" s="4">
        <f t="shared" si="209"/>
        <v>2.5</v>
      </c>
      <c r="AF3377" s="8">
        <f t="shared" si="210"/>
        <v>1</v>
      </c>
      <c r="AG3377" s="8">
        <v>0.26</v>
      </c>
      <c r="AH3377" s="4">
        <f t="shared" si="211"/>
        <v>2.5000000000000001E-2</v>
      </c>
      <c r="AI3377" s="4">
        <f t="shared" si="211"/>
        <v>6.5000000000000006E-3</v>
      </c>
      <c r="AJ3377" s="4"/>
      <c r="AK3377" s="10">
        <f>Q3377*(0.0194*(2.5^2.8528))+R3377*(0.0194*(7.5^2.8528))+S3377*(0.0194*(15^2.8528))</f>
        <v>0.26487744993858203</v>
      </c>
    </row>
    <row r="3378" spans="1:37" ht="12.75" customHeight="1">
      <c r="A3378" s="12">
        <v>253</v>
      </c>
      <c r="B3378" s="4">
        <v>14</v>
      </c>
      <c r="C3378" s="4">
        <v>2</v>
      </c>
      <c r="D3378" s="5">
        <v>39519</v>
      </c>
      <c r="E3378" s="6" t="s">
        <v>73</v>
      </c>
      <c r="F3378" s="4" t="s">
        <v>74</v>
      </c>
      <c r="G3378" s="4" t="s">
        <v>74</v>
      </c>
      <c r="H3378" s="4" t="s">
        <v>165</v>
      </c>
      <c r="I3378" s="12" t="s">
        <v>40</v>
      </c>
      <c r="J3378" s="4" t="s">
        <v>41</v>
      </c>
      <c r="K3378" s="4">
        <v>16</v>
      </c>
      <c r="L3378" s="4" t="str">
        <f t="shared" si="208"/>
        <v>15-20</v>
      </c>
      <c r="M3378" s="4" t="s">
        <v>42</v>
      </c>
      <c r="N3378" s="12">
        <v>25</v>
      </c>
      <c r="O3378" s="4" t="s">
        <v>136</v>
      </c>
      <c r="P3378" s="6" t="s">
        <v>46</v>
      </c>
      <c r="Q3378" s="7">
        <v>2</v>
      </c>
      <c r="AE3378" s="4">
        <f t="shared" si="209"/>
        <v>2.5</v>
      </c>
      <c r="AF3378" s="8">
        <f t="shared" si="210"/>
        <v>2</v>
      </c>
      <c r="AG3378" s="8">
        <v>0.28000000000000003</v>
      </c>
      <c r="AH3378" s="4">
        <f t="shared" si="211"/>
        <v>0.05</v>
      </c>
      <c r="AI3378" s="4">
        <f t="shared" si="211"/>
        <v>7.000000000000001E-3</v>
      </c>
      <c r="AK3378" s="10">
        <f>Q3378*(0.008*(2.5^3.137))</f>
        <v>0.28343781399777773</v>
      </c>
    </row>
    <row r="3379" spans="1:37" ht="12.75" customHeight="1">
      <c r="A3379" s="12">
        <v>253</v>
      </c>
      <c r="B3379" s="4">
        <v>14</v>
      </c>
      <c r="C3379" s="4">
        <v>2</v>
      </c>
      <c r="D3379" s="5">
        <v>39519</v>
      </c>
      <c r="E3379" s="6" t="s">
        <v>73</v>
      </c>
      <c r="F3379" s="4" t="s">
        <v>74</v>
      </c>
      <c r="G3379" s="4" t="s">
        <v>74</v>
      </c>
      <c r="H3379" s="4" t="s">
        <v>165</v>
      </c>
      <c r="I3379" s="12" t="s">
        <v>40</v>
      </c>
      <c r="J3379" s="4" t="s">
        <v>41</v>
      </c>
      <c r="K3379" s="4">
        <v>16</v>
      </c>
      <c r="L3379" s="4" t="str">
        <f t="shared" si="208"/>
        <v>15-20</v>
      </c>
      <c r="M3379" s="4" t="s">
        <v>42</v>
      </c>
      <c r="N3379" s="12">
        <v>26</v>
      </c>
      <c r="O3379" s="4" t="s">
        <v>85</v>
      </c>
      <c r="P3379" s="6" t="s">
        <v>46</v>
      </c>
      <c r="Q3379" s="7">
        <v>1</v>
      </c>
      <c r="AE3379" s="4">
        <f t="shared" si="209"/>
        <v>2.5</v>
      </c>
      <c r="AF3379" s="8">
        <f t="shared" si="210"/>
        <v>1</v>
      </c>
      <c r="AG3379" s="8">
        <v>0.14000000000000001</v>
      </c>
      <c r="AH3379" s="4">
        <f t="shared" si="211"/>
        <v>2.5000000000000001E-2</v>
      </c>
      <c r="AI3379" s="4">
        <f t="shared" si="211"/>
        <v>3.5000000000000005E-3</v>
      </c>
      <c r="AK3379" s="10">
        <f>Q3379*(0.0091*(2.5^3))+R3379*(0.0091*(7.5^3))</f>
        <v>0.14218749999999999</v>
      </c>
    </row>
    <row r="3380" spans="1:37" ht="12.75" customHeight="1">
      <c r="A3380" s="12">
        <v>254</v>
      </c>
      <c r="B3380" s="4">
        <v>14</v>
      </c>
      <c r="C3380" s="4">
        <v>2</v>
      </c>
      <c r="D3380" s="5">
        <v>39519</v>
      </c>
      <c r="E3380" s="6" t="s">
        <v>73</v>
      </c>
      <c r="F3380" s="4" t="s">
        <v>74</v>
      </c>
      <c r="G3380" s="4" t="s">
        <v>74</v>
      </c>
      <c r="H3380" s="4" t="s">
        <v>165</v>
      </c>
      <c r="I3380" s="12" t="s">
        <v>93</v>
      </c>
      <c r="J3380" s="4" t="s">
        <v>41</v>
      </c>
      <c r="K3380" s="4">
        <v>12</v>
      </c>
      <c r="L3380" s="4" t="str">
        <f t="shared" si="208"/>
        <v>10-15</v>
      </c>
      <c r="M3380" s="4" t="s">
        <v>76</v>
      </c>
      <c r="N3380" s="12">
        <v>1</v>
      </c>
      <c r="O3380" s="4" t="s">
        <v>59</v>
      </c>
      <c r="P3380" s="6" t="s">
        <v>46</v>
      </c>
      <c r="R3380" s="7">
        <v>5</v>
      </c>
      <c r="S3380" s="7">
        <v>1</v>
      </c>
      <c r="AE3380" s="4">
        <f t="shared" si="209"/>
        <v>8.8000000000000007</v>
      </c>
      <c r="AF3380" s="8">
        <f t="shared" si="210"/>
        <v>6</v>
      </c>
      <c r="AG3380" s="8">
        <v>60.53</v>
      </c>
      <c r="AH3380" s="4">
        <f t="shared" si="211"/>
        <v>0.15</v>
      </c>
      <c r="AI3380" s="4">
        <f t="shared" si="211"/>
        <v>1.51325</v>
      </c>
      <c r="AK3380" s="10">
        <f>Q3380*(0.0093*(2.5^3.07))+R3380*(0.0093*(7.5^3.07))+S3380*(0.0093*(15^3.07))+T3380*(0.0126*(25^3.0673))</f>
        <v>60.527447678219524</v>
      </c>
    </row>
    <row r="3381" spans="1:37" ht="12.75" customHeight="1">
      <c r="A3381" s="12">
        <v>254</v>
      </c>
      <c r="B3381" s="4">
        <v>14</v>
      </c>
      <c r="C3381" s="4">
        <v>2</v>
      </c>
      <c r="D3381" s="5">
        <v>39519</v>
      </c>
      <c r="E3381" s="6" t="s">
        <v>73</v>
      </c>
      <c r="F3381" s="4" t="s">
        <v>74</v>
      </c>
      <c r="G3381" s="4" t="s">
        <v>74</v>
      </c>
      <c r="H3381" s="4" t="s">
        <v>165</v>
      </c>
      <c r="I3381" s="12" t="s">
        <v>93</v>
      </c>
      <c r="J3381" s="4" t="s">
        <v>41</v>
      </c>
      <c r="K3381" s="4">
        <v>12</v>
      </c>
      <c r="L3381" s="4" t="str">
        <f t="shared" si="208"/>
        <v>10-15</v>
      </c>
      <c r="M3381" s="4" t="s">
        <v>76</v>
      </c>
      <c r="N3381" s="12">
        <v>2</v>
      </c>
      <c r="O3381" s="4" t="s">
        <v>83</v>
      </c>
      <c r="P3381" s="6" t="s">
        <v>84</v>
      </c>
      <c r="R3381" s="7">
        <v>2</v>
      </c>
      <c r="AE3381" s="4">
        <f t="shared" si="209"/>
        <v>7.5</v>
      </c>
      <c r="AF3381" s="8">
        <f t="shared" si="210"/>
        <v>2</v>
      </c>
      <c r="AG3381" s="8">
        <v>24.61</v>
      </c>
      <c r="AH3381" s="4">
        <f t="shared" si="211"/>
        <v>0.05</v>
      </c>
      <c r="AI3381" s="4">
        <f t="shared" si="211"/>
        <v>0.61524999999999996</v>
      </c>
      <c r="AK3381" s="10">
        <f>Q3381*(0.0349*(2.5^2.9109))+R3381*(0.0349*(7.5^2.9109))+S3381*(0.0349*(15^2.9109))</f>
        <v>24.60771307139456</v>
      </c>
    </row>
    <row r="3382" spans="1:37" ht="12.75" customHeight="1">
      <c r="A3382" s="12">
        <v>254</v>
      </c>
      <c r="B3382" s="4">
        <v>14</v>
      </c>
      <c r="C3382" s="4">
        <v>2</v>
      </c>
      <c r="D3382" s="5">
        <v>39519</v>
      </c>
      <c r="E3382" s="6" t="s">
        <v>73</v>
      </c>
      <c r="F3382" s="4" t="s">
        <v>74</v>
      </c>
      <c r="G3382" s="4" t="s">
        <v>74</v>
      </c>
      <c r="H3382" s="4" t="s">
        <v>165</v>
      </c>
      <c r="I3382" s="12" t="s">
        <v>93</v>
      </c>
      <c r="J3382" s="4" t="s">
        <v>41</v>
      </c>
      <c r="K3382" s="4">
        <v>12</v>
      </c>
      <c r="L3382" s="4" t="str">
        <f t="shared" si="208"/>
        <v>10-15</v>
      </c>
      <c r="M3382" s="4" t="s">
        <v>76</v>
      </c>
      <c r="N3382" s="12">
        <v>3</v>
      </c>
      <c r="O3382" s="4" t="s">
        <v>89</v>
      </c>
      <c r="P3382" s="4" t="s">
        <v>56</v>
      </c>
      <c r="S3382" s="7">
        <v>6</v>
      </c>
      <c r="AE3382" s="4">
        <f t="shared" si="209"/>
        <v>15</v>
      </c>
      <c r="AF3382" s="8">
        <f t="shared" si="210"/>
        <v>6</v>
      </c>
      <c r="AG3382" s="8">
        <v>432.05</v>
      </c>
      <c r="AH3382" s="4">
        <f t="shared" si="211"/>
        <v>0.15</v>
      </c>
      <c r="AI3382" s="4">
        <f t="shared" si="211"/>
        <v>10.80125</v>
      </c>
      <c r="AJ3382" s="13"/>
      <c r="AK3382" s="10">
        <f>R3382*(0.0246*(7.5^2.85))+S3382*(0.0227*((15/1.13204)^3.12))+T3382*(0.0227*((25/1.13204)^3.12))</f>
        <v>432.04910028534152</v>
      </c>
    </row>
    <row r="3383" spans="1:37" ht="12.75" customHeight="1">
      <c r="A3383" s="12">
        <v>254</v>
      </c>
      <c r="B3383" s="4">
        <v>14</v>
      </c>
      <c r="C3383" s="4">
        <v>2</v>
      </c>
      <c r="D3383" s="5">
        <v>39519</v>
      </c>
      <c r="E3383" s="6" t="s">
        <v>73</v>
      </c>
      <c r="F3383" s="4" t="s">
        <v>74</v>
      </c>
      <c r="G3383" s="4" t="s">
        <v>74</v>
      </c>
      <c r="H3383" s="4" t="s">
        <v>165</v>
      </c>
      <c r="I3383" s="12" t="s">
        <v>93</v>
      </c>
      <c r="J3383" s="4" t="s">
        <v>41</v>
      </c>
      <c r="K3383" s="4">
        <v>12</v>
      </c>
      <c r="L3383" s="4" t="str">
        <f t="shared" si="208"/>
        <v>10-15</v>
      </c>
      <c r="M3383" s="4" t="s">
        <v>76</v>
      </c>
      <c r="N3383" s="12">
        <v>4</v>
      </c>
      <c r="O3383" s="4" t="s">
        <v>49</v>
      </c>
      <c r="P3383" s="6" t="s">
        <v>46</v>
      </c>
      <c r="Q3383" s="7">
        <v>9</v>
      </c>
      <c r="R3383" s="7">
        <v>1</v>
      </c>
      <c r="AE3383" s="4">
        <f t="shared" si="209"/>
        <v>3</v>
      </c>
      <c r="AF3383" s="8">
        <f t="shared" si="210"/>
        <v>10</v>
      </c>
      <c r="AG3383" s="8">
        <v>7.49</v>
      </c>
      <c r="AH3383" s="4">
        <f t="shared" si="211"/>
        <v>0.25</v>
      </c>
      <c r="AI3383" s="4">
        <f t="shared" si="211"/>
        <v>0.18725</v>
      </c>
      <c r="AK3383" s="10">
        <f>Q3383*(0.007*(2.5^3.39))+R3383*(0.0126*(7.5^3.0673))+S3383*(0.0126*(15^3.0673))+T3383*(0.0126*(25^3.0673))+U3383*(0.0126*(35^3.0673))</f>
        <v>7.4948022788295301</v>
      </c>
    </row>
    <row r="3384" spans="1:37" ht="12.75" customHeight="1">
      <c r="A3384" s="12">
        <v>254</v>
      </c>
      <c r="B3384" s="4">
        <v>14</v>
      </c>
      <c r="C3384" s="4">
        <v>2</v>
      </c>
      <c r="D3384" s="5">
        <v>39519</v>
      </c>
      <c r="E3384" s="6" t="s">
        <v>73</v>
      </c>
      <c r="F3384" s="4" t="s">
        <v>74</v>
      </c>
      <c r="G3384" s="4" t="s">
        <v>74</v>
      </c>
      <c r="H3384" s="4" t="s">
        <v>165</v>
      </c>
      <c r="I3384" s="12" t="s">
        <v>93</v>
      </c>
      <c r="J3384" s="4" t="s">
        <v>41</v>
      </c>
      <c r="K3384" s="4">
        <v>12</v>
      </c>
      <c r="L3384" s="4" t="str">
        <f t="shared" si="208"/>
        <v>10-15</v>
      </c>
      <c r="M3384" s="4" t="s">
        <v>76</v>
      </c>
      <c r="N3384" s="12">
        <v>5</v>
      </c>
      <c r="O3384" s="4" t="s">
        <v>82</v>
      </c>
      <c r="P3384" s="6" t="s">
        <v>46</v>
      </c>
      <c r="T3384" s="7">
        <v>1</v>
      </c>
      <c r="AE3384" s="4">
        <f t="shared" si="209"/>
        <v>25</v>
      </c>
      <c r="AF3384" s="8">
        <f t="shared" si="210"/>
        <v>1</v>
      </c>
      <c r="AG3384" s="8">
        <v>251.27</v>
      </c>
      <c r="AH3384" s="4">
        <f t="shared" si="211"/>
        <v>2.5000000000000001E-2</v>
      </c>
      <c r="AI3384" s="4">
        <f t="shared" si="211"/>
        <v>6.2817500000000006</v>
      </c>
      <c r="AK3384" s="10">
        <f>Q3384*(0.0121*((2.5/1.09)^3.161))+R3384*(0.0121*((7.5/1.09)^3.161))+S3384*(0.0335*(15^2.772))+T3384*(0.0335*(25^2.772))+U3384*(0.0335*(35^2.772))</f>
        <v>251.26645415008608</v>
      </c>
    </row>
    <row r="3385" spans="1:37" ht="12.75" customHeight="1">
      <c r="A3385" s="12">
        <v>254</v>
      </c>
      <c r="B3385" s="4">
        <v>14</v>
      </c>
      <c r="C3385" s="4">
        <v>2</v>
      </c>
      <c r="D3385" s="5">
        <v>39519</v>
      </c>
      <c r="E3385" s="6" t="s">
        <v>73</v>
      </c>
      <c r="F3385" s="4" t="s">
        <v>74</v>
      </c>
      <c r="G3385" s="4" t="s">
        <v>74</v>
      </c>
      <c r="H3385" s="4" t="s">
        <v>165</v>
      </c>
      <c r="I3385" s="12" t="s">
        <v>93</v>
      </c>
      <c r="J3385" s="4" t="s">
        <v>41</v>
      </c>
      <c r="K3385" s="4">
        <v>12</v>
      </c>
      <c r="L3385" s="4" t="str">
        <f t="shared" si="208"/>
        <v>10-15</v>
      </c>
      <c r="M3385" s="4" t="s">
        <v>76</v>
      </c>
      <c r="N3385" s="12">
        <v>6</v>
      </c>
      <c r="O3385" s="4" t="s">
        <v>68</v>
      </c>
      <c r="P3385" s="6" t="s">
        <v>46</v>
      </c>
      <c r="T3385" s="7">
        <v>3</v>
      </c>
      <c r="AE3385" s="4">
        <f t="shared" si="209"/>
        <v>25</v>
      </c>
      <c r="AF3385" s="8">
        <f t="shared" si="210"/>
        <v>3</v>
      </c>
      <c r="AG3385" s="8">
        <v>472.95</v>
      </c>
      <c r="AH3385" s="4">
        <f t="shared" si="211"/>
        <v>7.4999999999999997E-2</v>
      </c>
      <c r="AI3385" s="4">
        <f t="shared" si="211"/>
        <v>11.82375</v>
      </c>
      <c r="AK3385" s="10">
        <f>Q3385*(0.0208*((2.5/1.21)^3))+R3385*(0.0208*((7.5/1.21)^3))+S3385*(0.0208*((15/1.21)^3))+T3385*(0.0079*(25^3.076))+U3385*(0.0079*(35^3.076))</f>
        <v>472.94627874677929</v>
      </c>
    </row>
    <row r="3386" spans="1:37" ht="12.75" customHeight="1">
      <c r="A3386" s="12">
        <v>254</v>
      </c>
      <c r="B3386" s="4">
        <v>14</v>
      </c>
      <c r="C3386" s="4">
        <v>2</v>
      </c>
      <c r="D3386" s="5">
        <v>39519</v>
      </c>
      <c r="E3386" s="6" t="s">
        <v>73</v>
      </c>
      <c r="F3386" s="4" t="s">
        <v>74</v>
      </c>
      <c r="G3386" s="4" t="s">
        <v>74</v>
      </c>
      <c r="H3386" s="4" t="s">
        <v>165</v>
      </c>
      <c r="I3386" s="12" t="s">
        <v>93</v>
      </c>
      <c r="J3386" s="4" t="s">
        <v>41</v>
      </c>
      <c r="K3386" s="4">
        <v>12</v>
      </c>
      <c r="L3386" s="4" t="str">
        <f t="shared" si="208"/>
        <v>10-15</v>
      </c>
      <c r="M3386" s="4" t="s">
        <v>76</v>
      </c>
      <c r="N3386" s="12">
        <v>7</v>
      </c>
      <c r="O3386" s="4" t="s">
        <v>135</v>
      </c>
      <c r="P3386" s="6" t="s">
        <v>46</v>
      </c>
      <c r="Q3386" s="7">
        <v>2</v>
      </c>
      <c r="AE3386" s="4">
        <f t="shared" si="209"/>
        <v>2.5</v>
      </c>
      <c r="AF3386" s="8">
        <f t="shared" si="210"/>
        <v>2</v>
      </c>
      <c r="AG3386" s="8">
        <v>0.42</v>
      </c>
      <c r="AH3386" s="4">
        <f t="shared" si="211"/>
        <v>0.05</v>
      </c>
      <c r="AI3386" s="4">
        <f t="shared" si="211"/>
        <v>1.0499999999999999E-2</v>
      </c>
      <c r="AK3386" s="10">
        <f>Q3386*(0.0126*(2.5^3.0673))+R3386*(0.0126*(7.5^3.0673))+S3386*(0.0126*(15^3.0673))</f>
        <v>0.41879542563951216</v>
      </c>
    </row>
    <row r="3387" spans="1:37" ht="12.75" customHeight="1">
      <c r="A3387" s="12">
        <v>254</v>
      </c>
      <c r="B3387" s="4">
        <v>14</v>
      </c>
      <c r="C3387" s="4">
        <v>2</v>
      </c>
      <c r="D3387" s="5">
        <v>39519</v>
      </c>
      <c r="E3387" s="6" t="s">
        <v>73</v>
      </c>
      <c r="F3387" s="4" t="s">
        <v>74</v>
      </c>
      <c r="G3387" s="4" t="s">
        <v>74</v>
      </c>
      <c r="H3387" s="4" t="s">
        <v>165</v>
      </c>
      <c r="I3387" s="12" t="s">
        <v>93</v>
      </c>
      <c r="J3387" s="4" t="s">
        <v>41</v>
      </c>
      <c r="K3387" s="4">
        <v>12</v>
      </c>
      <c r="L3387" s="4" t="str">
        <f t="shared" si="208"/>
        <v>10-15</v>
      </c>
      <c r="M3387" s="4" t="s">
        <v>76</v>
      </c>
      <c r="N3387" s="12">
        <v>8</v>
      </c>
      <c r="O3387" s="4" t="s">
        <v>138</v>
      </c>
      <c r="P3387" s="12" t="s">
        <v>81</v>
      </c>
      <c r="Q3387" s="7">
        <v>14</v>
      </c>
      <c r="R3387" s="7">
        <v>1</v>
      </c>
      <c r="AE3387" s="4">
        <f t="shared" si="209"/>
        <v>2.8</v>
      </c>
      <c r="AF3387" s="8">
        <f t="shared" si="210"/>
        <v>15</v>
      </c>
      <c r="AG3387" s="8">
        <v>9.14</v>
      </c>
      <c r="AH3387" s="4">
        <f t="shared" si="211"/>
        <v>0.375</v>
      </c>
      <c r="AI3387" s="4">
        <f t="shared" si="211"/>
        <v>0.22850000000000001</v>
      </c>
      <c r="AK3387" s="10">
        <f>Q3387*(0.0139*(2.5^3.016))+R3387*(0.0139*(7.5^3.016))+S3387*(0.0139*(15^3.016))+T3387*(0.0139*(25^3.016))+U3387*(0.0139*(35^3.016))</f>
        <v>9.1417220147193561</v>
      </c>
    </row>
    <row r="3388" spans="1:37" ht="12.75" customHeight="1">
      <c r="A3388" s="12">
        <v>254</v>
      </c>
      <c r="B3388" s="4">
        <v>14</v>
      </c>
      <c r="C3388" s="4">
        <v>2</v>
      </c>
      <c r="D3388" s="5">
        <v>39519</v>
      </c>
      <c r="E3388" s="6" t="s">
        <v>73</v>
      </c>
      <c r="F3388" s="4" t="s">
        <v>74</v>
      </c>
      <c r="G3388" s="4" t="s">
        <v>74</v>
      </c>
      <c r="H3388" s="4" t="s">
        <v>165</v>
      </c>
      <c r="I3388" s="12" t="s">
        <v>93</v>
      </c>
      <c r="J3388" s="4" t="s">
        <v>41</v>
      </c>
      <c r="K3388" s="4">
        <v>12</v>
      </c>
      <c r="L3388" s="4" t="str">
        <f t="shared" si="208"/>
        <v>10-15</v>
      </c>
      <c r="M3388" s="4" t="s">
        <v>76</v>
      </c>
      <c r="N3388" s="12">
        <v>9</v>
      </c>
      <c r="O3388" s="4" t="s">
        <v>58</v>
      </c>
      <c r="P3388" s="12" t="s">
        <v>46</v>
      </c>
      <c r="Q3388" s="7">
        <v>9</v>
      </c>
      <c r="R3388" s="7">
        <v>2</v>
      </c>
      <c r="AE3388" s="4">
        <f t="shared" si="209"/>
        <v>3.4</v>
      </c>
      <c r="AF3388" s="8">
        <f t="shared" si="210"/>
        <v>11</v>
      </c>
      <c r="AG3388" s="8">
        <v>12.39</v>
      </c>
      <c r="AH3388" s="4">
        <f t="shared" si="211"/>
        <v>0.27500000000000002</v>
      </c>
      <c r="AI3388" s="4">
        <f t="shared" si="211"/>
        <v>0.30975000000000003</v>
      </c>
      <c r="AK3388" s="10">
        <f>Q3388*(0.0145*((2.5/1.08175)^3.053))+R3388*(0.0145*((7.5/1.08175)^3.053))+S3388*(0.0145*((15/1.08175)^3.053))+T3388*(0.0145*((25/1.08175)^3.053))+U3388*(0.0145*((35/1.08175)^3.053))+V3388*(0.0145*((45/1.08175)^3.053))+W3388*(0.0145*((55/1.08175)^3.053))</f>
        <v>12.393495160395252</v>
      </c>
    </row>
    <row r="3389" spans="1:37" s="13" customFormat="1" ht="12.75" customHeight="1">
      <c r="A3389" s="12">
        <v>254</v>
      </c>
      <c r="B3389" s="4">
        <v>14</v>
      </c>
      <c r="C3389" s="4">
        <v>2</v>
      </c>
      <c r="D3389" s="5">
        <v>39519</v>
      </c>
      <c r="E3389" s="6" t="s">
        <v>73</v>
      </c>
      <c r="F3389" s="4" t="s">
        <v>74</v>
      </c>
      <c r="G3389" s="4" t="s">
        <v>74</v>
      </c>
      <c r="H3389" s="4" t="s">
        <v>165</v>
      </c>
      <c r="I3389" s="12" t="s">
        <v>93</v>
      </c>
      <c r="J3389" s="4" t="s">
        <v>41</v>
      </c>
      <c r="K3389" s="4">
        <v>12</v>
      </c>
      <c r="L3389" s="4" t="str">
        <f t="shared" si="208"/>
        <v>10-15</v>
      </c>
      <c r="M3389" s="4" t="s">
        <v>76</v>
      </c>
      <c r="N3389" s="12">
        <v>10</v>
      </c>
      <c r="O3389" s="4" t="s">
        <v>70</v>
      </c>
      <c r="P3389" s="6" t="s">
        <v>54</v>
      </c>
      <c r="Q3389" s="7"/>
      <c r="R3389" s="7">
        <v>1</v>
      </c>
      <c r="S3389" s="7"/>
      <c r="T3389" s="7"/>
      <c r="U3389" s="7"/>
      <c r="V3389" s="7"/>
      <c r="W3389" s="7"/>
      <c r="X3389" s="7"/>
      <c r="Y3389" s="7"/>
      <c r="Z3389" s="7"/>
      <c r="AA3389" s="7"/>
      <c r="AB3389" s="7"/>
      <c r="AC3389" s="7"/>
      <c r="AD3389" s="7"/>
      <c r="AE3389" s="4">
        <f t="shared" si="209"/>
        <v>7.5</v>
      </c>
      <c r="AF3389" s="8">
        <f t="shared" si="210"/>
        <v>1</v>
      </c>
      <c r="AG3389" s="8">
        <v>7.19</v>
      </c>
      <c r="AH3389" s="4">
        <f t="shared" si="211"/>
        <v>2.5000000000000001E-2</v>
      </c>
      <c r="AI3389" s="4">
        <f t="shared" si="211"/>
        <v>0.17975000000000002</v>
      </c>
      <c r="AJ3389" s="4"/>
      <c r="AK3389" s="10">
        <f>Q3389*(0.0162*(2.5^3.0252))+R3389*(0.0162*(7.5^3.0252))</f>
        <v>7.1903552614113293</v>
      </c>
    </row>
    <row r="3390" spans="1:37" ht="12.75" customHeight="1">
      <c r="A3390" s="12">
        <v>254</v>
      </c>
      <c r="B3390" s="4">
        <v>14</v>
      </c>
      <c r="C3390" s="4">
        <v>2</v>
      </c>
      <c r="D3390" s="5">
        <v>39519</v>
      </c>
      <c r="E3390" s="6" t="s">
        <v>73</v>
      </c>
      <c r="F3390" s="4" t="s">
        <v>74</v>
      </c>
      <c r="G3390" s="4" t="s">
        <v>74</v>
      </c>
      <c r="H3390" s="4" t="s">
        <v>165</v>
      </c>
      <c r="I3390" s="12" t="s">
        <v>93</v>
      </c>
      <c r="J3390" s="4" t="s">
        <v>41</v>
      </c>
      <c r="K3390" s="4">
        <v>12</v>
      </c>
      <c r="L3390" s="4" t="str">
        <f t="shared" si="208"/>
        <v>10-15</v>
      </c>
      <c r="M3390" s="4" t="s">
        <v>76</v>
      </c>
      <c r="N3390" s="12">
        <v>11</v>
      </c>
      <c r="O3390" s="4" t="s">
        <v>80</v>
      </c>
      <c r="P3390" s="12" t="s">
        <v>81</v>
      </c>
      <c r="Q3390" s="7">
        <v>8</v>
      </c>
      <c r="AE3390" s="4">
        <f t="shared" si="209"/>
        <v>2.5</v>
      </c>
      <c r="AF3390" s="8">
        <f t="shared" si="210"/>
        <v>8</v>
      </c>
      <c r="AG3390" s="8">
        <v>2.4300000000000002</v>
      </c>
      <c r="AH3390" s="4">
        <f t="shared" si="211"/>
        <v>0.2</v>
      </c>
      <c r="AI3390" s="4">
        <f t="shared" si="211"/>
        <v>6.0750000000000005E-2</v>
      </c>
      <c r="AK3390" s="10">
        <f>Q3390*(0.0202*(2.5^2.9595))+R3390*(0.0202*(7.5^2.9595))+S3390*(0.0202*(15^2.9595))+T3390*(0.0202*(25^2.9595))</f>
        <v>2.4330151437326175</v>
      </c>
    </row>
    <row r="3391" spans="1:37" ht="12.75" customHeight="1">
      <c r="A3391" s="12">
        <v>254</v>
      </c>
      <c r="B3391" s="4">
        <v>14</v>
      </c>
      <c r="C3391" s="4">
        <v>2</v>
      </c>
      <c r="D3391" s="5">
        <v>39519</v>
      </c>
      <c r="E3391" s="6" t="s">
        <v>73</v>
      </c>
      <c r="F3391" s="4" t="s">
        <v>74</v>
      </c>
      <c r="G3391" s="4" t="s">
        <v>74</v>
      </c>
      <c r="H3391" s="4" t="s">
        <v>165</v>
      </c>
      <c r="I3391" s="12" t="s">
        <v>93</v>
      </c>
      <c r="J3391" s="4" t="s">
        <v>41</v>
      </c>
      <c r="K3391" s="4">
        <v>12</v>
      </c>
      <c r="L3391" s="4" t="str">
        <f t="shared" si="208"/>
        <v>10-15</v>
      </c>
      <c r="M3391" s="4" t="s">
        <v>76</v>
      </c>
      <c r="N3391" s="12">
        <v>12</v>
      </c>
      <c r="O3391" s="4" t="s">
        <v>95</v>
      </c>
      <c r="P3391" s="6" t="s">
        <v>56</v>
      </c>
      <c r="T3391" s="7">
        <v>2</v>
      </c>
      <c r="AE3391" s="4">
        <f t="shared" si="209"/>
        <v>25</v>
      </c>
      <c r="AF3391" s="8">
        <f t="shared" si="210"/>
        <v>2</v>
      </c>
      <c r="AG3391" s="8">
        <v>619.29999999999995</v>
      </c>
      <c r="AH3391" s="4">
        <f t="shared" si="211"/>
        <v>0.05</v>
      </c>
      <c r="AI3391" s="4">
        <f t="shared" si="211"/>
        <v>15.482499999999998</v>
      </c>
      <c r="AJ3391" s="9"/>
      <c r="AK3391" s="10">
        <f>S3391*(0.0204*(15^2.991))+T3391*(0.0204*(25^2.991))+U3391*(0.0204*(35^2.991))</f>
        <v>619.29664753055545</v>
      </c>
    </row>
    <row r="3392" spans="1:37" s="11" customFormat="1" ht="12.75" customHeight="1">
      <c r="A3392" s="12">
        <v>254</v>
      </c>
      <c r="B3392" s="4">
        <v>14</v>
      </c>
      <c r="C3392" s="4">
        <v>2</v>
      </c>
      <c r="D3392" s="5">
        <v>39519</v>
      </c>
      <c r="E3392" s="6" t="s">
        <v>73</v>
      </c>
      <c r="F3392" s="4" t="s">
        <v>74</v>
      </c>
      <c r="G3392" s="4" t="s">
        <v>74</v>
      </c>
      <c r="H3392" s="4" t="s">
        <v>165</v>
      </c>
      <c r="I3392" s="12" t="s">
        <v>93</v>
      </c>
      <c r="J3392" s="4" t="s">
        <v>41</v>
      </c>
      <c r="K3392" s="4">
        <v>12</v>
      </c>
      <c r="L3392" s="4" t="str">
        <f t="shared" si="208"/>
        <v>10-15</v>
      </c>
      <c r="M3392" s="4" t="s">
        <v>76</v>
      </c>
      <c r="N3392" s="12">
        <v>13</v>
      </c>
      <c r="O3392" s="4" t="s">
        <v>106</v>
      </c>
      <c r="P3392" s="6" t="s">
        <v>81</v>
      </c>
      <c r="Q3392" s="7"/>
      <c r="R3392" s="7"/>
      <c r="S3392" s="7"/>
      <c r="T3392" s="7">
        <v>2</v>
      </c>
      <c r="U3392" s="7"/>
      <c r="V3392" s="7"/>
      <c r="W3392" s="7"/>
      <c r="X3392" s="7"/>
      <c r="Y3392" s="7"/>
      <c r="Z3392" s="7"/>
      <c r="AA3392" s="7"/>
      <c r="AB3392" s="7"/>
      <c r="AC3392" s="7"/>
      <c r="AD3392" s="7"/>
      <c r="AE3392" s="4">
        <f t="shared" si="209"/>
        <v>25</v>
      </c>
      <c r="AF3392" s="8">
        <f t="shared" si="210"/>
        <v>2</v>
      </c>
      <c r="AG3392" s="8">
        <v>802.04</v>
      </c>
      <c r="AH3392" s="4">
        <f t="shared" si="211"/>
        <v>0.05</v>
      </c>
      <c r="AI3392" s="4">
        <f t="shared" si="211"/>
        <v>20.050999999999998</v>
      </c>
      <c r="AJ3392" s="4"/>
      <c r="AK3392" s="10">
        <f>R3392*(0.111*((7.5*0.813)^2.72))+S3392*(0.111*((15*0.813)^2.72))+T3392*(0.111*((25*0.813)^2.72))+U3392*(0.111*((35*0.813)^2.72))</f>
        <v>802.04009924104946</v>
      </c>
    </row>
    <row r="3393" spans="1:37" s="13" customFormat="1" ht="12.75" customHeight="1">
      <c r="A3393" s="12">
        <v>254</v>
      </c>
      <c r="B3393" s="4">
        <v>14</v>
      </c>
      <c r="C3393" s="4">
        <v>2</v>
      </c>
      <c r="D3393" s="5">
        <v>39519</v>
      </c>
      <c r="E3393" s="6" t="s">
        <v>73</v>
      </c>
      <c r="F3393" s="4" t="s">
        <v>74</v>
      </c>
      <c r="G3393" s="4" t="s">
        <v>74</v>
      </c>
      <c r="H3393" s="4" t="s">
        <v>165</v>
      </c>
      <c r="I3393" s="12" t="s">
        <v>93</v>
      </c>
      <c r="J3393" s="4" t="s">
        <v>41</v>
      </c>
      <c r="K3393" s="4">
        <v>12</v>
      </c>
      <c r="L3393" s="4" t="str">
        <f t="shared" si="208"/>
        <v>10-15</v>
      </c>
      <c r="M3393" s="4" t="s">
        <v>76</v>
      </c>
      <c r="N3393" s="12">
        <v>14</v>
      </c>
      <c r="O3393" s="4" t="s">
        <v>122</v>
      </c>
      <c r="P3393" s="6" t="s">
        <v>46</v>
      </c>
      <c r="Q3393" s="7"/>
      <c r="R3393" s="7"/>
      <c r="S3393" s="7">
        <v>12</v>
      </c>
      <c r="T3393" s="7"/>
      <c r="U3393" s="7"/>
      <c r="V3393" s="7"/>
      <c r="W3393" s="7"/>
      <c r="X3393" s="7"/>
      <c r="Y3393" s="7"/>
      <c r="Z3393" s="7"/>
      <c r="AA3393" s="7"/>
      <c r="AB3393" s="7"/>
      <c r="AC3393" s="7"/>
      <c r="AD3393" s="7"/>
      <c r="AE3393" s="4">
        <f t="shared" si="209"/>
        <v>15</v>
      </c>
      <c r="AF3393" s="8">
        <f t="shared" si="210"/>
        <v>12</v>
      </c>
      <c r="AG3393" s="8">
        <v>608.9</v>
      </c>
      <c r="AH3393" s="4">
        <f t="shared" si="211"/>
        <v>0.3</v>
      </c>
      <c r="AI3393" s="4">
        <f t="shared" si="211"/>
        <v>15.2225</v>
      </c>
      <c r="AJ3393" s="4"/>
      <c r="AK3393" s="10">
        <f>Q3393*(0.0087*(2.5^3.202))+R3393*(0.0087*(7.5^3.202))+S3393*(0.0087*(15^3.202))+T3393*(0.0087*(25^3.202))</f>
        <v>608.89822797032025</v>
      </c>
    </row>
    <row r="3394" spans="1:37" ht="12.75" customHeight="1">
      <c r="A3394" s="12">
        <v>254</v>
      </c>
      <c r="B3394" s="4">
        <v>14</v>
      </c>
      <c r="C3394" s="4">
        <v>2</v>
      </c>
      <c r="D3394" s="5">
        <v>39519</v>
      </c>
      <c r="E3394" s="6" t="s">
        <v>73</v>
      </c>
      <c r="F3394" s="4" t="s">
        <v>74</v>
      </c>
      <c r="G3394" s="4" t="s">
        <v>74</v>
      </c>
      <c r="H3394" s="4" t="s">
        <v>165</v>
      </c>
      <c r="I3394" s="12" t="s">
        <v>93</v>
      </c>
      <c r="J3394" s="4" t="s">
        <v>41</v>
      </c>
      <c r="K3394" s="4">
        <v>12</v>
      </c>
      <c r="L3394" s="4" t="str">
        <f t="shared" ref="L3394:L3457" si="212">IF(K3394&lt;=5,"0-5",IF(K3394&lt;=10,"5-10",IF(K3394&lt;=15,"10-15",IF(K3394&lt;=20,"15-20",IF(K3394&lt;=25,"20-25",IF(K3394&lt;=30,"25-30",IF(K3394&lt;=35,"30-35","35-40")))))))</f>
        <v>10-15</v>
      </c>
      <c r="M3394" s="4" t="s">
        <v>76</v>
      </c>
      <c r="N3394" s="12">
        <v>15</v>
      </c>
      <c r="O3394" s="4" t="s">
        <v>134</v>
      </c>
      <c r="P3394" s="12" t="s">
        <v>56</v>
      </c>
      <c r="S3394" s="7">
        <v>1</v>
      </c>
      <c r="AE3394" s="4">
        <f t="shared" ref="AE3394:AE3457" si="213">ROUND(((Q3394*2.5)+(R3394*7.5)+(S3394*15)+(T3394*25)+(U3394*35)+(V3394*45)+(W3394*55)+(X3394*65)+(Y3394*75)+(Z3394*85)+(AA3394*95)+(AB3394*105)+(AC3394*115)+(AD3394*195))/(SUM(Q3394:AD3394)),1)</f>
        <v>15</v>
      </c>
      <c r="AF3394" s="8">
        <f t="shared" ref="AF3394:AF3457" si="214">SUM(Q3394:AD3394)</f>
        <v>1</v>
      </c>
      <c r="AG3394" s="8">
        <v>70.59</v>
      </c>
      <c r="AH3394" s="4">
        <f t="shared" ref="AH3394:AI3457" si="215">AF3394/40</f>
        <v>2.5000000000000001E-2</v>
      </c>
      <c r="AI3394" s="4">
        <f t="shared" si="215"/>
        <v>1.76475</v>
      </c>
      <c r="AK3394" s="10">
        <f>R3394*(0.0683*(7.5^2.563))+S3394*(0.0683*(15^2.563))+T3394*(0.0683*(25^2.563))</f>
        <v>70.589905523267788</v>
      </c>
    </row>
    <row r="3395" spans="1:37" ht="12.75" customHeight="1">
      <c r="A3395" s="12">
        <v>254</v>
      </c>
      <c r="B3395" s="4">
        <v>14</v>
      </c>
      <c r="C3395" s="4">
        <v>2</v>
      </c>
      <c r="D3395" s="5">
        <v>39519</v>
      </c>
      <c r="E3395" s="6" t="s">
        <v>73</v>
      </c>
      <c r="F3395" s="4" t="s">
        <v>74</v>
      </c>
      <c r="G3395" s="4" t="s">
        <v>74</v>
      </c>
      <c r="H3395" s="4" t="s">
        <v>165</v>
      </c>
      <c r="I3395" s="12" t="s">
        <v>93</v>
      </c>
      <c r="J3395" s="4" t="s">
        <v>41</v>
      </c>
      <c r="K3395" s="4">
        <v>12</v>
      </c>
      <c r="L3395" s="4" t="str">
        <f t="shared" si="212"/>
        <v>10-15</v>
      </c>
      <c r="M3395" s="4" t="s">
        <v>76</v>
      </c>
      <c r="N3395" s="12">
        <v>16</v>
      </c>
      <c r="O3395" s="4" t="s">
        <v>79</v>
      </c>
      <c r="P3395" s="12" t="s">
        <v>54</v>
      </c>
      <c r="T3395" s="7">
        <v>1</v>
      </c>
      <c r="AE3395" s="4">
        <f t="shared" si="213"/>
        <v>25</v>
      </c>
      <c r="AF3395" s="8">
        <f t="shared" si="214"/>
        <v>1</v>
      </c>
      <c r="AG3395" s="8">
        <v>317.86</v>
      </c>
      <c r="AH3395" s="4">
        <f t="shared" si="215"/>
        <v>2.5000000000000001E-2</v>
      </c>
      <c r="AI3395" s="4">
        <f t="shared" si="215"/>
        <v>7.9465000000000003</v>
      </c>
      <c r="AK3395" s="10">
        <f>Q3395*(0.024*(2.5^2.93))+R3395*(0.024*(7.5^2.93))+S3395*(0.0225*((15/1.03416)^3))+T3395*(0.0225*((25/1.03416)^3))+U3395*(0.0225*((35/1.03416)^3))</f>
        <v>317.86253067900554</v>
      </c>
    </row>
    <row r="3396" spans="1:37" ht="12.75" customHeight="1">
      <c r="A3396" s="12">
        <v>254</v>
      </c>
      <c r="B3396" s="4">
        <v>14</v>
      </c>
      <c r="C3396" s="4">
        <v>2</v>
      </c>
      <c r="D3396" s="5">
        <v>39519</v>
      </c>
      <c r="E3396" s="6" t="s">
        <v>73</v>
      </c>
      <c r="F3396" s="4" t="s">
        <v>74</v>
      </c>
      <c r="G3396" s="4" t="s">
        <v>74</v>
      </c>
      <c r="H3396" s="4" t="s">
        <v>165</v>
      </c>
      <c r="I3396" s="12" t="s">
        <v>93</v>
      </c>
      <c r="J3396" s="4" t="s">
        <v>41</v>
      </c>
      <c r="K3396" s="4">
        <v>12</v>
      </c>
      <c r="L3396" s="4" t="str">
        <f t="shared" si="212"/>
        <v>10-15</v>
      </c>
      <c r="M3396" s="4" t="s">
        <v>76</v>
      </c>
      <c r="N3396" s="12">
        <v>17</v>
      </c>
      <c r="O3396" s="4" t="s">
        <v>53</v>
      </c>
      <c r="P3396" s="12" t="s">
        <v>54</v>
      </c>
      <c r="S3396" s="7">
        <v>1</v>
      </c>
      <c r="AE3396" s="4">
        <f t="shared" si="213"/>
        <v>15</v>
      </c>
      <c r="AF3396" s="8">
        <f t="shared" si="214"/>
        <v>1</v>
      </c>
      <c r="AG3396" s="8">
        <v>56.06</v>
      </c>
      <c r="AH3396" s="4">
        <f t="shared" si="215"/>
        <v>2.5000000000000001E-2</v>
      </c>
      <c r="AI3396" s="4">
        <f t="shared" si="215"/>
        <v>1.4015</v>
      </c>
      <c r="AJ3396" s="9"/>
      <c r="AK3396" s="10">
        <f>Q3396*(0.026*(2.5^2.87))+R3396*(0.026*(7.5^2.87))+S3396*(0.0236*((15/1.1)^2.975))+T3396*(0.0236*((25/1.1)^2.975))+U3396*(0.0236*((35/1.1)^2.975))</f>
        <v>56.058343489258633</v>
      </c>
    </row>
    <row r="3397" spans="1:37" ht="12.75" customHeight="1">
      <c r="A3397" s="12">
        <v>254</v>
      </c>
      <c r="B3397" s="4">
        <v>14</v>
      </c>
      <c r="C3397" s="4">
        <v>2</v>
      </c>
      <c r="D3397" s="5">
        <v>39519</v>
      </c>
      <c r="E3397" s="6" t="s">
        <v>73</v>
      </c>
      <c r="F3397" s="4" t="s">
        <v>74</v>
      </c>
      <c r="G3397" s="4" t="s">
        <v>74</v>
      </c>
      <c r="H3397" s="4" t="s">
        <v>165</v>
      </c>
      <c r="I3397" s="12" t="s">
        <v>93</v>
      </c>
      <c r="J3397" s="4" t="s">
        <v>41</v>
      </c>
      <c r="K3397" s="4">
        <v>12</v>
      </c>
      <c r="L3397" s="4" t="str">
        <f t="shared" si="212"/>
        <v>10-15</v>
      </c>
      <c r="M3397" s="4" t="s">
        <v>76</v>
      </c>
      <c r="N3397" s="12">
        <v>18</v>
      </c>
      <c r="O3397" s="4" t="s">
        <v>107</v>
      </c>
      <c r="P3397" s="6" t="s">
        <v>54</v>
      </c>
      <c r="U3397" s="7">
        <v>1</v>
      </c>
      <c r="AE3397" s="4">
        <f t="shared" si="213"/>
        <v>35</v>
      </c>
      <c r="AF3397" s="8">
        <f t="shared" si="214"/>
        <v>1</v>
      </c>
      <c r="AG3397" s="8">
        <v>759.68</v>
      </c>
      <c r="AH3397" s="4">
        <f t="shared" si="215"/>
        <v>2.5000000000000001E-2</v>
      </c>
      <c r="AI3397" s="4">
        <f t="shared" si="215"/>
        <v>18.991999999999997</v>
      </c>
      <c r="AK3397" s="10">
        <f>R3397*(0.0144*(7.5^3.1))+S3397*(0.0162*(15^3.0252))+T3397*(0.0162*(25^3.0252))+U3397*(0.0162*(35^3.0252))+V3397*(0.0162*(45^3.0252))</f>
        <v>759.67819720000477</v>
      </c>
    </row>
    <row r="3398" spans="1:37" ht="12.75" customHeight="1">
      <c r="A3398" s="12">
        <v>254</v>
      </c>
      <c r="B3398" s="4">
        <v>14</v>
      </c>
      <c r="C3398" s="4">
        <v>2</v>
      </c>
      <c r="D3398" s="5">
        <v>39519</v>
      </c>
      <c r="E3398" s="6" t="s">
        <v>73</v>
      </c>
      <c r="F3398" s="4" t="s">
        <v>74</v>
      </c>
      <c r="G3398" s="4" t="s">
        <v>74</v>
      </c>
      <c r="H3398" s="4" t="s">
        <v>165</v>
      </c>
      <c r="I3398" s="12" t="s">
        <v>93</v>
      </c>
      <c r="J3398" s="4" t="s">
        <v>41</v>
      </c>
      <c r="K3398" s="4">
        <v>12</v>
      </c>
      <c r="L3398" s="4" t="str">
        <f t="shared" si="212"/>
        <v>10-15</v>
      </c>
      <c r="M3398" s="4" t="s">
        <v>76</v>
      </c>
      <c r="N3398" s="12">
        <v>19</v>
      </c>
      <c r="O3398" s="4" t="s">
        <v>77</v>
      </c>
      <c r="P3398" s="6" t="s">
        <v>48</v>
      </c>
      <c r="S3398" s="7">
        <v>1</v>
      </c>
      <c r="AE3398" s="4">
        <f t="shared" si="213"/>
        <v>15</v>
      </c>
      <c r="AF3398" s="8">
        <f t="shared" si="214"/>
        <v>1</v>
      </c>
      <c r="AG3398" s="8">
        <v>98.34</v>
      </c>
      <c r="AH3398" s="4">
        <f t="shared" si="215"/>
        <v>2.5000000000000001E-2</v>
      </c>
      <c r="AI3398" s="4">
        <f t="shared" si="215"/>
        <v>2.4584999999999999</v>
      </c>
      <c r="AJ3398" s="11"/>
      <c r="AK3398" s="10">
        <f>R3398*(0.0428*(7.5^2.858))+S3398*(0.0428*(15^2.858))+T3398*(0.0428*(25^2.858))+U3398*(0.0428*(35^2.858))</f>
        <v>98.336011053719943</v>
      </c>
    </row>
    <row r="3399" spans="1:37" ht="12.75" customHeight="1">
      <c r="A3399" s="12">
        <v>254</v>
      </c>
      <c r="B3399" s="4">
        <v>14</v>
      </c>
      <c r="C3399" s="4">
        <v>2</v>
      </c>
      <c r="D3399" s="5">
        <v>39519</v>
      </c>
      <c r="E3399" s="6" t="s">
        <v>73</v>
      </c>
      <c r="F3399" s="4" t="s">
        <v>74</v>
      </c>
      <c r="G3399" s="4" t="s">
        <v>74</v>
      </c>
      <c r="H3399" s="4" t="s">
        <v>165</v>
      </c>
      <c r="I3399" s="12" t="s">
        <v>93</v>
      </c>
      <c r="J3399" s="4" t="s">
        <v>41</v>
      </c>
      <c r="K3399" s="4">
        <v>12</v>
      </c>
      <c r="L3399" s="4" t="str">
        <f t="shared" si="212"/>
        <v>10-15</v>
      </c>
      <c r="M3399" s="4" t="s">
        <v>76</v>
      </c>
      <c r="N3399" s="12">
        <v>20</v>
      </c>
      <c r="O3399" s="4" t="s">
        <v>85</v>
      </c>
      <c r="P3399" s="6" t="s">
        <v>46</v>
      </c>
      <c r="Q3399" s="7">
        <v>6</v>
      </c>
      <c r="AE3399" s="4">
        <f t="shared" si="213"/>
        <v>2.5</v>
      </c>
      <c r="AF3399" s="8">
        <f t="shared" si="214"/>
        <v>6</v>
      </c>
      <c r="AG3399" s="8">
        <v>0.85</v>
      </c>
      <c r="AH3399" s="4">
        <f t="shared" si="215"/>
        <v>0.15</v>
      </c>
      <c r="AI3399" s="4">
        <f t="shared" si="215"/>
        <v>2.1249999999999998E-2</v>
      </c>
      <c r="AJ3399" s="13"/>
      <c r="AK3399" s="10">
        <f>Q3399*(0.0091*(2.5^3))+R3399*(0.0091*(7.5^3))</f>
        <v>0.85312499999999991</v>
      </c>
    </row>
    <row r="3400" spans="1:37" ht="12.75" customHeight="1">
      <c r="A3400" s="12">
        <v>254</v>
      </c>
      <c r="B3400" s="4">
        <v>14</v>
      </c>
      <c r="C3400" s="4">
        <v>2</v>
      </c>
      <c r="D3400" s="5">
        <v>39519</v>
      </c>
      <c r="E3400" s="6" t="s">
        <v>73</v>
      </c>
      <c r="F3400" s="4" t="s">
        <v>74</v>
      </c>
      <c r="G3400" s="4" t="s">
        <v>74</v>
      </c>
      <c r="H3400" s="4" t="s">
        <v>165</v>
      </c>
      <c r="I3400" s="12" t="s">
        <v>93</v>
      </c>
      <c r="J3400" s="4" t="s">
        <v>41</v>
      </c>
      <c r="K3400" s="4">
        <v>12</v>
      </c>
      <c r="L3400" s="4" t="str">
        <f t="shared" si="212"/>
        <v>10-15</v>
      </c>
      <c r="M3400" s="4" t="s">
        <v>76</v>
      </c>
      <c r="N3400" s="12">
        <v>21</v>
      </c>
      <c r="O3400" s="4" t="s">
        <v>71</v>
      </c>
      <c r="P3400" s="6" t="s">
        <v>46</v>
      </c>
      <c r="Q3400" s="7">
        <v>4</v>
      </c>
      <c r="AE3400" s="4">
        <f t="shared" si="213"/>
        <v>2.5</v>
      </c>
      <c r="AF3400" s="8">
        <f t="shared" si="214"/>
        <v>4</v>
      </c>
      <c r="AG3400" s="8">
        <v>0.56000000000000005</v>
      </c>
      <c r="AH3400" s="4">
        <f t="shared" si="215"/>
        <v>0.1</v>
      </c>
      <c r="AI3400" s="4">
        <f t="shared" si="215"/>
        <v>1.4000000000000002E-2</v>
      </c>
      <c r="AK3400" s="10">
        <f>Q3400*(0.0089*(2.5^3))+R3400*(0.0089*(7.5^3))</f>
        <v>0.55625000000000002</v>
      </c>
    </row>
    <row r="3401" spans="1:37" ht="12.75" customHeight="1">
      <c r="A3401" s="12">
        <v>254</v>
      </c>
      <c r="B3401" s="4">
        <v>14</v>
      </c>
      <c r="C3401" s="4">
        <v>2</v>
      </c>
      <c r="D3401" s="5">
        <v>39519</v>
      </c>
      <c r="E3401" s="6" t="s">
        <v>73</v>
      </c>
      <c r="F3401" s="4" t="s">
        <v>74</v>
      </c>
      <c r="G3401" s="4" t="s">
        <v>74</v>
      </c>
      <c r="H3401" s="4" t="s">
        <v>165</v>
      </c>
      <c r="I3401" s="12" t="s">
        <v>93</v>
      </c>
      <c r="J3401" s="4" t="s">
        <v>41</v>
      </c>
      <c r="K3401" s="4">
        <v>12</v>
      </c>
      <c r="L3401" s="4" t="str">
        <f t="shared" si="212"/>
        <v>10-15</v>
      </c>
      <c r="M3401" s="4" t="s">
        <v>76</v>
      </c>
      <c r="N3401" s="12">
        <v>22</v>
      </c>
      <c r="O3401" s="4" t="s">
        <v>66</v>
      </c>
      <c r="P3401" s="12" t="s">
        <v>46</v>
      </c>
      <c r="Q3401" s="7">
        <v>1</v>
      </c>
      <c r="AE3401" s="4">
        <f t="shared" si="213"/>
        <v>2.5</v>
      </c>
      <c r="AF3401" s="8">
        <f t="shared" si="214"/>
        <v>1</v>
      </c>
      <c r="AG3401" s="8">
        <v>0.28000000000000003</v>
      </c>
      <c r="AH3401" s="4">
        <f t="shared" si="215"/>
        <v>2.5000000000000001E-2</v>
      </c>
      <c r="AI3401" s="4">
        <f t="shared" si="215"/>
        <v>7.000000000000001E-3</v>
      </c>
      <c r="AK3401" s="10">
        <f>Q3401*(0.0213*(2.5^2.8235))+R3401*(0.0213*(7.5^2.8235))</f>
        <v>0.28311522044385118</v>
      </c>
    </row>
    <row r="3402" spans="1:37" ht="12.75" customHeight="1">
      <c r="A3402" s="12">
        <v>254</v>
      </c>
      <c r="B3402" s="4">
        <v>14</v>
      </c>
      <c r="C3402" s="4">
        <v>2</v>
      </c>
      <c r="D3402" s="5">
        <v>39519</v>
      </c>
      <c r="E3402" s="6" t="s">
        <v>73</v>
      </c>
      <c r="F3402" s="4" t="s">
        <v>74</v>
      </c>
      <c r="G3402" s="4" t="s">
        <v>74</v>
      </c>
      <c r="H3402" s="4" t="s">
        <v>165</v>
      </c>
      <c r="I3402" s="12" t="s">
        <v>93</v>
      </c>
      <c r="J3402" s="4" t="s">
        <v>41</v>
      </c>
      <c r="K3402" s="4">
        <v>12</v>
      </c>
      <c r="L3402" s="4" t="str">
        <f t="shared" si="212"/>
        <v>10-15</v>
      </c>
      <c r="M3402" s="4" t="s">
        <v>76</v>
      </c>
      <c r="N3402" s="12">
        <v>23</v>
      </c>
      <c r="O3402" s="4" t="s">
        <v>149</v>
      </c>
      <c r="P3402" s="6" t="s">
        <v>63</v>
      </c>
      <c r="R3402" s="7">
        <v>1</v>
      </c>
      <c r="AE3402" s="4">
        <f t="shared" si="213"/>
        <v>7.5</v>
      </c>
      <c r="AF3402" s="8">
        <f t="shared" si="214"/>
        <v>1</v>
      </c>
      <c r="AG3402" s="8">
        <v>8.1300000000000008</v>
      </c>
      <c r="AH3402" s="4">
        <f t="shared" si="215"/>
        <v>2.5000000000000001E-2</v>
      </c>
      <c r="AI3402" s="4">
        <f t="shared" si="215"/>
        <v>0.20325000000000001</v>
      </c>
      <c r="AK3402" s="10">
        <f>R3402*(0.0182*(7.5^3.0285))+S3402*(0.0182*(15^3.0285))+T3402*(0.0182*(25^3.0285))</f>
        <v>8.1319448412113307</v>
      </c>
    </row>
    <row r="3403" spans="1:37" ht="12.75" customHeight="1">
      <c r="A3403" s="12">
        <v>255</v>
      </c>
      <c r="B3403" s="4">
        <v>14</v>
      </c>
      <c r="C3403" s="4">
        <v>2</v>
      </c>
      <c r="D3403" s="5">
        <v>39519</v>
      </c>
      <c r="E3403" s="6" t="s">
        <v>73</v>
      </c>
      <c r="F3403" s="4" t="s">
        <v>74</v>
      </c>
      <c r="G3403" s="4" t="s">
        <v>74</v>
      </c>
      <c r="H3403" s="4" t="s">
        <v>165</v>
      </c>
      <c r="I3403" s="12" t="s">
        <v>93</v>
      </c>
      <c r="J3403" s="4" t="s">
        <v>41</v>
      </c>
      <c r="K3403" s="4">
        <v>9</v>
      </c>
      <c r="L3403" s="4" t="str">
        <f t="shared" si="212"/>
        <v>5-10</v>
      </c>
      <c r="M3403" s="4" t="s">
        <v>76</v>
      </c>
      <c r="N3403" s="12">
        <v>1</v>
      </c>
      <c r="O3403" s="12" t="s">
        <v>51</v>
      </c>
      <c r="P3403" s="6" t="s">
        <v>48</v>
      </c>
      <c r="S3403" s="7">
        <v>1</v>
      </c>
      <c r="AE3403" s="4">
        <f t="shared" si="213"/>
        <v>15</v>
      </c>
      <c r="AF3403" s="8">
        <f t="shared" si="214"/>
        <v>1</v>
      </c>
      <c r="AG3403" s="8">
        <v>86.76</v>
      </c>
      <c r="AH3403" s="4">
        <f t="shared" si="215"/>
        <v>2.5000000000000001E-2</v>
      </c>
      <c r="AI3403" s="4">
        <f t="shared" si="215"/>
        <v>2.169</v>
      </c>
      <c r="AK3403" s="10">
        <f>Q3403*(0.0337*(2.5^2.9))+R3403*(0.0337*(7.5^2.9))+S3403*(0.0337*(15^2.9))+T3403*(0.0337*(25^2.9))+U3403*(0.0337*(35^2.9))</f>
        <v>86.755007592707059</v>
      </c>
    </row>
    <row r="3404" spans="1:37" ht="12.75" customHeight="1">
      <c r="A3404" s="12">
        <v>255</v>
      </c>
      <c r="B3404" s="4">
        <v>14</v>
      </c>
      <c r="C3404" s="4">
        <v>2</v>
      </c>
      <c r="D3404" s="5">
        <v>39519</v>
      </c>
      <c r="E3404" s="6" t="s">
        <v>73</v>
      </c>
      <c r="F3404" s="4" t="s">
        <v>74</v>
      </c>
      <c r="G3404" s="4" t="s">
        <v>74</v>
      </c>
      <c r="H3404" s="4" t="s">
        <v>165</v>
      </c>
      <c r="I3404" s="12" t="s">
        <v>93</v>
      </c>
      <c r="J3404" s="4" t="s">
        <v>41</v>
      </c>
      <c r="K3404" s="4">
        <v>9</v>
      </c>
      <c r="L3404" s="4" t="str">
        <f t="shared" si="212"/>
        <v>5-10</v>
      </c>
      <c r="M3404" s="4" t="s">
        <v>76</v>
      </c>
      <c r="N3404" s="12">
        <v>2</v>
      </c>
      <c r="O3404" s="4" t="s">
        <v>60</v>
      </c>
      <c r="P3404" s="12" t="s">
        <v>48</v>
      </c>
      <c r="R3404" s="7">
        <v>2</v>
      </c>
      <c r="AE3404" s="4">
        <f t="shared" si="213"/>
        <v>7.5</v>
      </c>
      <c r="AF3404" s="8">
        <f t="shared" si="214"/>
        <v>2</v>
      </c>
      <c r="AG3404" s="8">
        <v>14.07</v>
      </c>
      <c r="AH3404" s="4">
        <f t="shared" si="215"/>
        <v>0.05</v>
      </c>
      <c r="AI3404" s="4">
        <f t="shared" si="215"/>
        <v>0.35175000000000001</v>
      </c>
      <c r="AK3404" s="10">
        <f>Q3404*(0.0197*(2.5^2.9174))+R3404*(0.0197*(7.5^2.9174))+S3404*(0.0197*(15^2.9174))</f>
        <v>14.073429816211023</v>
      </c>
    </row>
    <row r="3405" spans="1:37" ht="12.75" customHeight="1">
      <c r="A3405" s="12">
        <v>255</v>
      </c>
      <c r="B3405" s="4">
        <v>14</v>
      </c>
      <c r="C3405" s="4">
        <v>2</v>
      </c>
      <c r="D3405" s="5">
        <v>39519</v>
      </c>
      <c r="E3405" s="6" t="s">
        <v>73</v>
      </c>
      <c r="F3405" s="4" t="s">
        <v>74</v>
      </c>
      <c r="G3405" s="4" t="s">
        <v>74</v>
      </c>
      <c r="H3405" s="4" t="s">
        <v>165</v>
      </c>
      <c r="I3405" s="12" t="s">
        <v>93</v>
      </c>
      <c r="J3405" s="4" t="s">
        <v>41</v>
      </c>
      <c r="K3405" s="4">
        <v>9</v>
      </c>
      <c r="L3405" s="4" t="str">
        <f t="shared" si="212"/>
        <v>5-10</v>
      </c>
      <c r="M3405" s="4" t="s">
        <v>76</v>
      </c>
      <c r="N3405" s="12">
        <v>3</v>
      </c>
      <c r="O3405" s="4" t="s">
        <v>53</v>
      </c>
      <c r="P3405" s="12" t="s">
        <v>54</v>
      </c>
      <c r="S3405" s="7">
        <v>5</v>
      </c>
      <c r="AE3405" s="4">
        <f t="shared" si="213"/>
        <v>15</v>
      </c>
      <c r="AF3405" s="8">
        <f t="shared" si="214"/>
        <v>5</v>
      </c>
      <c r="AG3405" s="8">
        <v>280.29000000000002</v>
      </c>
      <c r="AH3405" s="4">
        <f t="shared" si="215"/>
        <v>0.125</v>
      </c>
      <c r="AI3405" s="4">
        <f t="shared" si="215"/>
        <v>7.0072500000000009</v>
      </c>
      <c r="AK3405" s="10">
        <f>Q3405*(0.026*(2.5^2.87))+R3405*(0.026*(7.5^2.87))+S3405*(0.0236*((15/1.1)^2.975))+T3405*(0.0236*((25/1.1)^2.975))+U3405*(0.0236*((35/1.1)^2.975))</f>
        <v>280.29171744629315</v>
      </c>
    </row>
    <row r="3406" spans="1:37" ht="12.75" customHeight="1">
      <c r="A3406" s="12">
        <v>255</v>
      </c>
      <c r="B3406" s="4">
        <v>14</v>
      </c>
      <c r="C3406" s="4">
        <v>2</v>
      </c>
      <c r="D3406" s="5">
        <v>39519</v>
      </c>
      <c r="E3406" s="6" t="s">
        <v>73</v>
      </c>
      <c r="F3406" s="4" t="s">
        <v>74</v>
      </c>
      <c r="G3406" s="4" t="s">
        <v>74</v>
      </c>
      <c r="H3406" s="4" t="s">
        <v>165</v>
      </c>
      <c r="I3406" s="12" t="s">
        <v>93</v>
      </c>
      <c r="J3406" s="4" t="s">
        <v>41</v>
      </c>
      <c r="K3406" s="4">
        <v>9</v>
      </c>
      <c r="L3406" s="4" t="str">
        <f t="shared" si="212"/>
        <v>5-10</v>
      </c>
      <c r="M3406" s="4" t="s">
        <v>76</v>
      </c>
      <c r="N3406" s="12">
        <v>4</v>
      </c>
      <c r="O3406" s="4" t="s">
        <v>109</v>
      </c>
      <c r="P3406" s="6" t="s">
        <v>63</v>
      </c>
      <c r="S3406" s="7">
        <v>1</v>
      </c>
      <c r="AE3406" s="4">
        <f t="shared" si="213"/>
        <v>15</v>
      </c>
      <c r="AF3406" s="8">
        <f t="shared" si="214"/>
        <v>1</v>
      </c>
      <c r="AG3406" s="8">
        <v>48.73</v>
      </c>
      <c r="AH3406" s="4">
        <f t="shared" si="215"/>
        <v>2.5000000000000001E-2</v>
      </c>
      <c r="AI3406" s="4">
        <f t="shared" si="215"/>
        <v>1.2182499999999998</v>
      </c>
      <c r="AK3406" s="10">
        <f>R3406*(0.0084*(7.5^3.2))+S3406*(0.0084*(15^3.2))+T3406*(0.0084*(25^3.2))</f>
        <v>48.727184147105021</v>
      </c>
    </row>
    <row r="3407" spans="1:37" s="13" customFormat="1" ht="12.75" customHeight="1">
      <c r="A3407" s="12">
        <v>255</v>
      </c>
      <c r="B3407" s="4">
        <v>14</v>
      </c>
      <c r="C3407" s="4">
        <v>2</v>
      </c>
      <c r="D3407" s="5">
        <v>39519</v>
      </c>
      <c r="E3407" s="6" t="s">
        <v>73</v>
      </c>
      <c r="F3407" s="4" t="s">
        <v>74</v>
      </c>
      <c r="G3407" s="4" t="s">
        <v>74</v>
      </c>
      <c r="H3407" s="4" t="s">
        <v>165</v>
      </c>
      <c r="I3407" s="12" t="s">
        <v>93</v>
      </c>
      <c r="J3407" s="4" t="s">
        <v>41</v>
      </c>
      <c r="K3407" s="4">
        <v>9</v>
      </c>
      <c r="L3407" s="4" t="str">
        <f t="shared" si="212"/>
        <v>5-10</v>
      </c>
      <c r="M3407" s="4" t="s">
        <v>76</v>
      </c>
      <c r="N3407" s="12">
        <v>5</v>
      </c>
      <c r="O3407" s="4" t="s">
        <v>89</v>
      </c>
      <c r="P3407" s="4" t="s">
        <v>56</v>
      </c>
      <c r="Q3407" s="7"/>
      <c r="R3407" s="7"/>
      <c r="S3407" s="7">
        <v>5</v>
      </c>
      <c r="T3407" s="7"/>
      <c r="U3407" s="7"/>
      <c r="V3407" s="7"/>
      <c r="W3407" s="7"/>
      <c r="X3407" s="7"/>
      <c r="Y3407" s="7"/>
      <c r="Z3407" s="7"/>
      <c r="AA3407" s="7"/>
      <c r="AB3407" s="7"/>
      <c r="AC3407" s="7"/>
      <c r="AD3407" s="7"/>
      <c r="AE3407" s="4">
        <f t="shared" si="213"/>
        <v>15</v>
      </c>
      <c r="AF3407" s="8">
        <f t="shared" si="214"/>
        <v>5</v>
      </c>
      <c r="AG3407" s="8">
        <v>360.04</v>
      </c>
      <c r="AH3407" s="4">
        <f t="shared" si="215"/>
        <v>0.125</v>
      </c>
      <c r="AI3407" s="4">
        <f t="shared" si="215"/>
        <v>9.0010000000000012</v>
      </c>
      <c r="AJ3407" s="4"/>
      <c r="AK3407" s="10">
        <f>R3407*(0.0246*(7.5^2.85))+S3407*(0.0227*((15/1.13204)^3.12))+T3407*(0.0227*((25/1.13204)^3.12))</f>
        <v>360.04091690445131</v>
      </c>
    </row>
    <row r="3408" spans="1:37" ht="12.75" customHeight="1">
      <c r="A3408" s="12">
        <v>255</v>
      </c>
      <c r="B3408" s="4">
        <v>14</v>
      </c>
      <c r="C3408" s="4">
        <v>2</v>
      </c>
      <c r="D3408" s="5">
        <v>39519</v>
      </c>
      <c r="E3408" s="6" t="s">
        <v>73</v>
      </c>
      <c r="F3408" s="4" t="s">
        <v>74</v>
      </c>
      <c r="G3408" s="4" t="s">
        <v>74</v>
      </c>
      <c r="H3408" s="4" t="s">
        <v>165</v>
      </c>
      <c r="I3408" s="12" t="s">
        <v>93</v>
      </c>
      <c r="J3408" s="4" t="s">
        <v>41</v>
      </c>
      <c r="K3408" s="4">
        <v>9</v>
      </c>
      <c r="L3408" s="4" t="str">
        <f t="shared" si="212"/>
        <v>5-10</v>
      </c>
      <c r="M3408" s="4" t="s">
        <v>76</v>
      </c>
      <c r="N3408" s="12">
        <v>6</v>
      </c>
      <c r="O3408" s="4" t="s">
        <v>134</v>
      </c>
      <c r="P3408" s="12" t="s">
        <v>56</v>
      </c>
      <c r="S3408" s="7">
        <v>1</v>
      </c>
      <c r="AE3408" s="4">
        <f t="shared" si="213"/>
        <v>15</v>
      </c>
      <c r="AF3408" s="8">
        <f t="shared" si="214"/>
        <v>1</v>
      </c>
      <c r="AG3408" s="8">
        <v>70.59</v>
      </c>
      <c r="AH3408" s="4">
        <f t="shared" si="215"/>
        <v>2.5000000000000001E-2</v>
      </c>
      <c r="AI3408" s="4">
        <f t="shared" si="215"/>
        <v>1.76475</v>
      </c>
      <c r="AK3408" s="10">
        <f>R3408*(0.0683*(7.5^2.563))+S3408*(0.0683*(15^2.563))+T3408*(0.0683*(25^2.563))</f>
        <v>70.589905523267788</v>
      </c>
    </row>
    <row r="3409" spans="1:37" ht="12.75" customHeight="1">
      <c r="A3409" s="12">
        <v>255</v>
      </c>
      <c r="B3409" s="4">
        <v>14</v>
      </c>
      <c r="C3409" s="4">
        <v>2</v>
      </c>
      <c r="D3409" s="5">
        <v>39519</v>
      </c>
      <c r="E3409" s="6" t="s">
        <v>73</v>
      </c>
      <c r="F3409" s="4" t="s">
        <v>74</v>
      </c>
      <c r="G3409" s="4" t="s">
        <v>74</v>
      </c>
      <c r="H3409" s="4" t="s">
        <v>165</v>
      </c>
      <c r="I3409" s="12" t="s">
        <v>93</v>
      </c>
      <c r="J3409" s="4" t="s">
        <v>41</v>
      </c>
      <c r="K3409" s="4">
        <v>9</v>
      </c>
      <c r="L3409" s="4" t="str">
        <f t="shared" si="212"/>
        <v>5-10</v>
      </c>
      <c r="M3409" s="4" t="s">
        <v>76</v>
      </c>
      <c r="N3409" s="12">
        <v>7</v>
      </c>
      <c r="O3409" s="4" t="s">
        <v>70</v>
      </c>
      <c r="P3409" s="6" t="s">
        <v>54</v>
      </c>
      <c r="Q3409" s="7">
        <v>2</v>
      </c>
      <c r="AE3409" s="4">
        <f t="shared" si="213"/>
        <v>2.5</v>
      </c>
      <c r="AF3409" s="8">
        <f t="shared" si="214"/>
        <v>2</v>
      </c>
      <c r="AG3409" s="8">
        <v>0.52</v>
      </c>
      <c r="AH3409" s="4">
        <f t="shared" si="215"/>
        <v>0.05</v>
      </c>
      <c r="AI3409" s="4">
        <f t="shared" si="215"/>
        <v>1.3000000000000001E-2</v>
      </c>
      <c r="AK3409" s="10">
        <f>Q3409*(0.0162*(2.5^3.0252))+R3409*(0.0162*(7.5^3.0252))</f>
        <v>0.51807558306287682</v>
      </c>
    </row>
    <row r="3410" spans="1:37" s="13" customFormat="1" ht="12.75" customHeight="1">
      <c r="A3410" s="12">
        <v>255</v>
      </c>
      <c r="B3410" s="4">
        <v>14</v>
      </c>
      <c r="C3410" s="4">
        <v>2</v>
      </c>
      <c r="D3410" s="5">
        <v>39519</v>
      </c>
      <c r="E3410" s="6" t="s">
        <v>73</v>
      </c>
      <c r="F3410" s="4" t="s">
        <v>74</v>
      </c>
      <c r="G3410" s="4" t="s">
        <v>74</v>
      </c>
      <c r="H3410" s="4" t="s">
        <v>165</v>
      </c>
      <c r="I3410" s="12" t="s">
        <v>93</v>
      </c>
      <c r="J3410" s="4" t="s">
        <v>41</v>
      </c>
      <c r="K3410" s="4">
        <v>9</v>
      </c>
      <c r="L3410" s="4" t="str">
        <f t="shared" si="212"/>
        <v>5-10</v>
      </c>
      <c r="M3410" s="4" t="s">
        <v>76</v>
      </c>
      <c r="N3410" s="12">
        <v>8</v>
      </c>
      <c r="O3410" s="4" t="s">
        <v>82</v>
      </c>
      <c r="P3410" s="6" t="s">
        <v>46</v>
      </c>
      <c r="Q3410" s="7"/>
      <c r="R3410" s="7"/>
      <c r="S3410" s="7"/>
      <c r="T3410" s="7"/>
      <c r="U3410" s="7">
        <v>2</v>
      </c>
      <c r="V3410" s="7"/>
      <c r="W3410" s="7"/>
      <c r="X3410" s="7"/>
      <c r="Y3410" s="7"/>
      <c r="Z3410" s="7"/>
      <c r="AA3410" s="7"/>
      <c r="AB3410" s="7"/>
      <c r="AC3410" s="7"/>
      <c r="AD3410" s="7"/>
      <c r="AE3410" s="4">
        <f t="shared" si="213"/>
        <v>35</v>
      </c>
      <c r="AF3410" s="8">
        <f t="shared" si="214"/>
        <v>2</v>
      </c>
      <c r="AG3410" s="8">
        <v>1277.1199999999999</v>
      </c>
      <c r="AH3410" s="4">
        <f t="shared" si="215"/>
        <v>0.05</v>
      </c>
      <c r="AI3410" s="4">
        <f t="shared" si="215"/>
        <v>31.927999999999997</v>
      </c>
      <c r="AJ3410" s="4"/>
      <c r="AK3410" s="10">
        <f>Q3410*(0.0121*((2.5/1.09)^3.161))+R3410*(0.0121*((7.5/1.09)^3.161))+S3410*(0.0335*(15^2.772))+T3410*(0.0335*(25^2.772))+U3410*(0.0335*(35^2.772))</f>
        <v>1277.1191634829868</v>
      </c>
    </row>
    <row r="3411" spans="1:37" ht="12.75" customHeight="1">
      <c r="A3411" s="12">
        <v>255</v>
      </c>
      <c r="B3411" s="4">
        <v>14</v>
      </c>
      <c r="C3411" s="4">
        <v>2</v>
      </c>
      <c r="D3411" s="5">
        <v>39519</v>
      </c>
      <c r="E3411" s="6" t="s">
        <v>73</v>
      </c>
      <c r="F3411" s="4" t="s">
        <v>74</v>
      </c>
      <c r="G3411" s="4" t="s">
        <v>74</v>
      </c>
      <c r="H3411" s="4" t="s">
        <v>165</v>
      </c>
      <c r="I3411" s="12" t="s">
        <v>93</v>
      </c>
      <c r="J3411" s="4" t="s">
        <v>41</v>
      </c>
      <c r="K3411" s="4">
        <v>9</v>
      </c>
      <c r="L3411" s="4" t="str">
        <f t="shared" si="212"/>
        <v>5-10</v>
      </c>
      <c r="M3411" s="4" t="s">
        <v>76</v>
      </c>
      <c r="N3411" s="12">
        <v>9</v>
      </c>
      <c r="O3411" s="4" t="s">
        <v>68</v>
      </c>
      <c r="P3411" s="6" t="s">
        <v>46</v>
      </c>
      <c r="R3411" s="7">
        <v>1</v>
      </c>
      <c r="AE3411" s="4">
        <f t="shared" si="213"/>
        <v>7.5</v>
      </c>
      <c r="AF3411" s="8">
        <f t="shared" si="214"/>
        <v>1</v>
      </c>
      <c r="AG3411" s="8">
        <v>4.95</v>
      </c>
      <c r="AH3411" s="4">
        <f t="shared" si="215"/>
        <v>2.5000000000000001E-2</v>
      </c>
      <c r="AI3411" s="4">
        <f t="shared" si="215"/>
        <v>0.12375</v>
      </c>
      <c r="AK3411" s="10">
        <f>Q3411*(0.0208*((2.5/1.21)^3))+R3411*(0.0208*((7.5/1.21)^3))+S3411*(0.0208*((15/1.21)^3))+T3411*(0.0079*(25^3.076))+U3411*(0.0079*(35^3.076))</f>
        <v>4.9532587362218976</v>
      </c>
    </row>
    <row r="3412" spans="1:37" ht="12.75" customHeight="1">
      <c r="A3412" s="12">
        <v>255</v>
      </c>
      <c r="B3412" s="4">
        <v>14</v>
      </c>
      <c r="C3412" s="4">
        <v>2</v>
      </c>
      <c r="D3412" s="5">
        <v>39519</v>
      </c>
      <c r="E3412" s="6" t="s">
        <v>73</v>
      </c>
      <c r="F3412" s="4" t="s">
        <v>74</v>
      </c>
      <c r="G3412" s="4" t="s">
        <v>74</v>
      </c>
      <c r="H3412" s="4" t="s">
        <v>165</v>
      </c>
      <c r="I3412" s="12" t="s">
        <v>93</v>
      </c>
      <c r="J3412" s="4" t="s">
        <v>41</v>
      </c>
      <c r="K3412" s="4">
        <v>9</v>
      </c>
      <c r="L3412" s="4" t="str">
        <f t="shared" si="212"/>
        <v>5-10</v>
      </c>
      <c r="M3412" s="4" t="s">
        <v>76</v>
      </c>
      <c r="N3412" s="12">
        <v>10</v>
      </c>
      <c r="O3412" s="4" t="s">
        <v>62</v>
      </c>
      <c r="P3412" s="12" t="s">
        <v>63</v>
      </c>
      <c r="R3412" s="7">
        <v>1</v>
      </c>
      <c r="AE3412" s="4">
        <f t="shared" si="213"/>
        <v>7.5</v>
      </c>
      <c r="AF3412" s="8">
        <f t="shared" si="214"/>
        <v>1</v>
      </c>
      <c r="AG3412" s="8">
        <v>6.22</v>
      </c>
      <c r="AH3412" s="4">
        <f t="shared" si="215"/>
        <v>2.5000000000000001E-2</v>
      </c>
      <c r="AI3412" s="4">
        <f t="shared" si="215"/>
        <v>0.1555</v>
      </c>
      <c r="AK3412" s="10">
        <f>R3412*(0.0114*(7.5^3.128))+S3412*(0.0114*(15^3.128))+T3412*(0.0114*(25^3.128))+U3412*(0.0114*(35^3.128))</f>
        <v>6.2243855127961885</v>
      </c>
    </row>
    <row r="3413" spans="1:37" ht="12.75" customHeight="1">
      <c r="A3413" s="12">
        <v>255</v>
      </c>
      <c r="B3413" s="4">
        <v>14</v>
      </c>
      <c r="C3413" s="4">
        <v>2</v>
      </c>
      <c r="D3413" s="5">
        <v>39519</v>
      </c>
      <c r="E3413" s="6" t="s">
        <v>73</v>
      </c>
      <c r="F3413" s="4" t="s">
        <v>74</v>
      </c>
      <c r="G3413" s="4" t="s">
        <v>74</v>
      </c>
      <c r="H3413" s="4" t="s">
        <v>165</v>
      </c>
      <c r="I3413" s="12" t="s">
        <v>93</v>
      </c>
      <c r="J3413" s="4" t="s">
        <v>41</v>
      </c>
      <c r="K3413" s="4">
        <v>9</v>
      </c>
      <c r="L3413" s="4" t="str">
        <f t="shared" si="212"/>
        <v>5-10</v>
      </c>
      <c r="M3413" s="4" t="s">
        <v>76</v>
      </c>
      <c r="N3413" s="12">
        <v>11</v>
      </c>
      <c r="O3413" s="4" t="s">
        <v>58</v>
      </c>
      <c r="P3413" s="12" t="s">
        <v>46</v>
      </c>
      <c r="R3413" s="7">
        <v>1</v>
      </c>
      <c r="U3413" s="7">
        <v>2</v>
      </c>
      <c r="AE3413" s="4">
        <f t="shared" si="213"/>
        <v>25.8</v>
      </c>
      <c r="AF3413" s="8">
        <f t="shared" si="214"/>
        <v>3</v>
      </c>
      <c r="AG3413" s="8">
        <v>1186.3499999999999</v>
      </c>
      <c r="AH3413" s="4">
        <f t="shared" si="215"/>
        <v>7.4999999999999997E-2</v>
      </c>
      <c r="AI3413" s="4">
        <f t="shared" si="215"/>
        <v>29.658749999999998</v>
      </c>
      <c r="AK3413" s="10">
        <f>Q3413*(0.0145*((2.5/1.08175)^3.053))+R3413*(0.0145*((7.5/1.08175)^3.053))+S3413*(0.0145*((15/1.08175)^3.053))+T3413*(0.0145*((25/1.08175)^3.053))+U3413*(0.0145*((35/1.08175)^3.053))+V3413*(0.0145*((45/1.08175)^3.053))+W3413*(0.0145*((55/1.08175)^3.053))</f>
        <v>1186.3504222331583</v>
      </c>
    </row>
    <row r="3414" spans="1:37" ht="12.75" customHeight="1">
      <c r="A3414" s="12">
        <v>255</v>
      </c>
      <c r="B3414" s="4">
        <v>14</v>
      </c>
      <c r="C3414" s="4">
        <v>2</v>
      </c>
      <c r="D3414" s="5">
        <v>39519</v>
      </c>
      <c r="E3414" s="6" t="s">
        <v>73</v>
      </c>
      <c r="F3414" s="4" t="s">
        <v>74</v>
      </c>
      <c r="G3414" s="4" t="s">
        <v>74</v>
      </c>
      <c r="H3414" s="4" t="s">
        <v>165</v>
      </c>
      <c r="I3414" s="12" t="s">
        <v>93</v>
      </c>
      <c r="J3414" s="4" t="s">
        <v>41</v>
      </c>
      <c r="K3414" s="4">
        <v>9</v>
      </c>
      <c r="L3414" s="4" t="str">
        <f t="shared" si="212"/>
        <v>5-10</v>
      </c>
      <c r="M3414" s="4" t="s">
        <v>76</v>
      </c>
      <c r="N3414" s="12">
        <v>12</v>
      </c>
      <c r="O3414" s="4" t="s">
        <v>104</v>
      </c>
      <c r="P3414" s="6" t="s">
        <v>46</v>
      </c>
      <c r="U3414" s="7">
        <v>2</v>
      </c>
      <c r="AE3414" s="4">
        <f t="shared" si="213"/>
        <v>35</v>
      </c>
      <c r="AF3414" s="8">
        <f t="shared" si="214"/>
        <v>2</v>
      </c>
      <c r="AG3414" s="8">
        <v>2380.75</v>
      </c>
      <c r="AH3414" s="4">
        <f t="shared" si="215"/>
        <v>0.05</v>
      </c>
      <c r="AI3414" s="4">
        <f t="shared" si="215"/>
        <v>59.518749999999997</v>
      </c>
      <c r="AK3414" s="10">
        <f>U3414*(0.285*(35^2.345))+V3414*(0.285*(45^2.345))+W3414*(0.285*(55^2.345))</f>
        <v>2380.7534353413521</v>
      </c>
    </row>
    <row r="3415" spans="1:37" ht="12.75" customHeight="1">
      <c r="A3415" s="12">
        <v>255</v>
      </c>
      <c r="B3415" s="4">
        <v>14</v>
      </c>
      <c r="C3415" s="4">
        <v>2</v>
      </c>
      <c r="D3415" s="5">
        <v>39519</v>
      </c>
      <c r="E3415" s="6" t="s">
        <v>73</v>
      </c>
      <c r="F3415" s="4" t="s">
        <v>74</v>
      </c>
      <c r="G3415" s="4" t="s">
        <v>74</v>
      </c>
      <c r="H3415" s="4" t="s">
        <v>165</v>
      </c>
      <c r="I3415" s="12" t="s">
        <v>93</v>
      </c>
      <c r="J3415" s="4" t="s">
        <v>41</v>
      </c>
      <c r="K3415" s="4">
        <v>9</v>
      </c>
      <c r="L3415" s="4" t="str">
        <f t="shared" si="212"/>
        <v>5-10</v>
      </c>
      <c r="M3415" s="4" t="s">
        <v>76</v>
      </c>
      <c r="N3415" s="12">
        <v>13</v>
      </c>
      <c r="O3415" s="12" t="s">
        <v>77</v>
      </c>
      <c r="P3415" s="6" t="s">
        <v>48</v>
      </c>
      <c r="S3415" s="7">
        <v>2</v>
      </c>
      <c r="T3415" s="7">
        <v>1</v>
      </c>
      <c r="AE3415" s="4">
        <f t="shared" si="213"/>
        <v>18.3</v>
      </c>
      <c r="AF3415" s="8">
        <f t="shared" si="214"/>
        <v>3</v>
      </c>
      <c r="AG3415" s="8">
        <v>620.08000000000004</v>
      </c>
      <c r="AH3415" s="4">
        <f t="shared" si="215"/>
        <v>7.4999999999999997E-2</v>
      </c>
      <c r="AI3415" s="4">
        <f t="shared" si="215"/>
        <v>15.502000000000001</v>
      </c>
      <c r="AK3415" s="10">
        <f>R3415*(0.0428*(7.5^2.858))+S3415*(0.0428*(15^2.858))+T3415*(0.0428*(25^2.858))+U3415*(0.0428*(35^2.858))</f>
        <v>620.07734528581841</v>
      </c>
    </row>
    <row r="3416" spans="1:37" ht="12.75" customHeight="1">
      <c r="A3416" s="12">
        <v>255</v>
      </c>
      <c r="B3416" s="4">
        <v>14</v>
      </c>
      <c r="C3416" s="4">
        <v>2</v>
      </c>
      <c r="D3416" s="5">
        <v>39519</v>
      </c>
      <c r="E3416" s="6" t="s">
        <v>73</v>
      </c>
      <c r="F3416" s="4" t="s">
        <v>74</v>
      </c>
      <c r="G3416" s="4" t="s">
        <v>74</v>
      </c>
      <c r="H3416" s="4" t="s">
        <v>165</v>
      </c>
      <c r="I3416" s="12" t="s">
        <v>93</v>
      </c>
      <c r="J3416" s="4" t="s">
        <v>41</v>
      </c>
      <c r="K3416" s="4">
        <v>9</v>
      </c>
      <c r="L3416" s="4" t="str">
        <f t="shared" si="212"/>
        <v>5-10</v>
      </c>
      <c r="M3416" s="4" t="s">
        <v>76</v>
      </c>
      <c r="N3416" s="12">
        <v>14</v>
      </c>
      <c r="O3416" s="4" t="s">
        <v>168</v>
      </c>
      <c r="P3416" s="12" t="s">
        <v>54</v>
      </c>
      <c r="U3416" s="7">
        <v>2</v>
      </c>
      <c r="AE3416" s="4">
        <f t="shared" si="213"/>
        <v>35</v>
      </c>
      <c r="AF3416" s="8">
        <f t="shared" si="214"/>
        <v>2</v>
      </c>
      <c r="AG3416" s="8">
        <v>1800.88</v>
      </c>
      <c r="AH3416" s="4">
        <f t="shared" si="215"/>
        <v>0.05</v>
      </c>
      <c r="AI3416" s="4">
        <f t="shared" si="215"/>
        <v>45.022000000000006</v>
      </c>
      <c r="AK3416" s="10">
        <f>Q3416*(0.0422*((2.5/1.04)^2.835))+U3416*(0.0422*((35/1.04)^2.835))+V3416*(0.0422*((45/1.04)^2.835))</f>
        <v>1800.8843974784354</v>
      </c>
    </row>
    <row r="3417" spans="1:37" ht="12.75" customHeight="1">
      <c r="A3417" s="12">
        <v>255</v>
      </c>
      <c r="B3417" s="4">
        <v>14</v>
      </c>
      <c r="C3417" s="4">
        <v>2</v>
      </c>
      <c r="D3417" s="5">
        <v>39519</v>
      </c>
      <c r="E3417" s="6" t="s">
        <v>73</v>
      </c>
      <c r="F3417" s="4" t="s">
        <v>74</v>
      </c>
      <c r="G3417" s="4" t="s">
        <v>74</v>
      </c>
      <c r="H3417" s="4" t="s">
        <v>165</v>
      </c>
      <c r="I3417" s="12" t="s">
        <v>93</v>
      </c>
      <c r="J3417" s="4" t="s">
        <v>41</v>
      </c>
      <c r="K3417" s="4">
        <v>9</v>
      </c>
      <c r="L3417" s="4" t="str">
        <f t="shared" si="212"/>
        <v>5-10</v>
      </c>
      <c r="M3417" s="4" t="s">
        <v>76</v>
      </c>
      <c r="N3417" s="12">
        <v>15</v>
      </c>
      <c r="O3417" s="4" t="s">
        <v>71</v>
      </c>
      <c r="P3417" s="6" t="s">
        <v>46</v>
      </c>
      <c r="Q3417" s="7">
        <v>2</v>
      </c>
      <c r="AE3417" s="4">
        <f t="shared" si="213"/>
        <v>2.5</v>
      </c>
      <c r="AF3417" s="8">
        <f t="shared" si="214"/>
        <v>2</v>
      </c>
      <c r="AG3417" s="8">
        <v>0.28000000000000003</v>
      </c>
      <c r="AH3417" s="4">
        <f t="shared" si="215"/>
        <v>0.05</v>
      </c>
      <c r="AI3417" s="4">
        <f t="shared" si="215"/>
        <v>7.000000000000001E-3</v>
      </c>
      <c r="AK3417" s="10">
        <f>Q3417*(0.0089*(2.5^3))+R3417*(0.0089*(7.5^3))</f>
        <v>0.27812500000000001</v>
      </c>
    </row>
    <row r="3418" spans="1:37" ht="12.75" customHeight="1">
      <c r="A3418" s="12">
        <v>256</v>
      </c>
      <c r="B3418" s="4">
        <v>14</v>
      </c>
      <c r="C3418" s="4">
        <v>2</v>
      </c>
      <c r="D3418" s="5">
        <v>39519</v>
      </c>
      <c r="E3418" s="6" t="s">
        <v>73</v>
      </c>
      <c r="F3418" s="4" t="s">
        <v>74</v>
      </c>
      <c r="G3418" s="4" t="s">
        <v>74</v>
      </c>
      <c r="H3418" s="4" t="s">
        <v>165</v>
      </c>
      <c r="I3418" s="12" t="s">
        <v>93</v>
      </c>
      <c r="J3418" s="4" t="s">
        <v>41</v>
      </c>
      <c r="K3418" s="4">
        <v>9</v>
      </c>
      <c r="L3418" s="4" t="str">
        <f t="shared" si="212"/>
        <v>5-10</v>
      </c>
      <c r="M3418" s="4" t="s">
        <v>42</v>
      </c>
      <c r="N3418" s="12">
        <v>1</v>
      </c>
      <c r="O3418" s="4" t="s">
        <v>53</v>
      </c>
      <c r="P3418" s="12" t="s">
        <v>54</v>
      </c>
      <c r="S3418" s="7">
        <v>13</v>
      </c>
      <c r="T3418" s="7">
        <v>8</v>
      </c>
      <c r="AE3418" s="4">
        <f t="shared" si="213"/>
        <v>18.8</v>
      </c>
      <c r="AF3418" s="8">
        <f t="shared" si="214"/>
        <v>21</v>
      </c>
      <c r="AG3418" s="8">
        <v>2778.65</v>
      </c>
      <c r="AH3418" s="4">
        <f t="shared" si="215"/>
        <v>0.52500000000000002</v>
      </c>
      <c r="AI3418" s="4">
        <f t="shared" si="215"/>
        <v>69.466250000000002</v>
      </c>
      <c r="AK3418" s="10">
        <f>Q3418*(0.026*(2.5^2.87))+R3418*(0.026*(7.5^2.87))+S3418*(0.0236*((15/1.1)^2.975))+T3418*(0.0236*((25/1.1)^2.975))+U3418*(0.0236*((35/1.1)^2.975))</f>
        <v>2778.6471465396539</v>
      </c>
    </row>
    <row r="3419" spans="1:37" ht="12.75" customHeight="1">
      <c r="A3419" s="12">
        <v>256</v>
      </c>
      <c r="B3419" s="4">
        <v>14</v>
      </c>
      <c r="C3419" s="4">
        <v>2</v>
      </c>
      <c r="D3419" s="5">
        <v>39519</v>
      </c>
      <c r="E3419" s="6" t="s">
        <v>73</v>
      </c>
      <c r="F3419" s="4" t="s">
        <v>74</v>
      </c>
      <c r="G3419" s="4" t="s">
        <v>74</v>
      </c>
      <c r="H3419" s="4" t="s">
        <v>165</v>
      </c>
      <c r="I3419" s="12" t="s">
        <v>93</v>
      </c>
      <c r="J3419" s="4" t="s">
        <v>41</v>
      </c>
      <c r="K3419" s="4">
        <v>9</v>
      </c>
      <c r="L3419" s="4" t="str">
        <f t="shared" si="212"/>
        <v>5-10</v>
      </c>
      <c r="M3419" s="4" t="s">
        <v>42</v>
      </c>
      <c r="N3419" s="12">
        <v>2</v>
      </c>
      <c r="O3419" s="4" t="s">
        <v>80</v>
      </c>
      <c r="P3419" s="12" t="s">
        <v>81</v>
      </c>
      <c r="S3419" s="7">
        <v>1</v>
      </c>
      <c r="AE3419" s="4">
        <f t="shared" si="213"/>
        <v>15</v>
      </c>
      <c r="AF3419" s="8">
        <f t="shared" si="214"/>
        <v>1</v>
      </c>
      <c r="AG3419" s="8">
        <v>61.09</v>
      </c>
      <c r="AH3419" s="4">
        <f t="shared" si="215"/>
        <v>2.5000000000000001E-2</v>
      </c>
      <c r="AI3419" s="4">
        <f t="shared" si="215"/>
        <v>1.52725</v>
      </c>
      <c r="AK3419" s="10">
        <f>Q3419*(0.0202*(2.5^2.9595))+R3419*(0.0202*(7.5^2.9595))+S3419*(0.0202*(15^2.9595))+T3419*(0.0202*(25^2.9595))</f>
        <v>61.093281166361997</v>
      </c>
    </row>
    <row r="3420" spans="1:37" ht="12.75" customHeight="1">
      <c r="A3420" s="12">
        <v>256</v>
      </c>
      <c r="B3420" s="12">
        <v>14</v>
      </c>
      <c r="C3420" s="12">
        <v>2</v>
      </c>
      <c r="D3420" s="14">
        <v>39519</v>
      </c>
      <c r="E3420" s="6" t="s">
        <v>73</v>
      </c>
      <c r="F3420" s="12" t="s">
        <v>74</v>
      </c>
      <c r="G3420" s="12" t="s">
        <v>74</v>
      </c>
      <c r="H3420" s="12" t="s">
        <v>165</v>
      </c>
      <c r="I3420" s="12" t="s">
        <v>93</v>
      </c>
      <c r="J3420" s="12" t="s">
        <v>41</v>
      </c>
      <c r="K3420" s="12">
        <v>9</v>
      </c>
      <c r="L3420" s="12" t="str">
        <f t="shared" si="212"/>
        <v>5-10</v>
      </c>
      <c r="M3420" s="12" t="s">
        <v>42</v>
      </c>
      <c r="N3420" s="12">
        <v>3</v>
      </c>
      <c r="O3420" s="12" t="s">
        <v>134</v>
      </c>
      <c r="P3420" s="12" t="s">
        <v>56</v>
      </c>
      <c r="Q3420" s="15"/>
      <c r="R3420" s="15"/>
      <c r="S3420" s="15">
        <v>1</v>
      </c>
      <c r="T3420" s="15"/>
      <c r="U3420" s="15"/>
      <c r="V3420" s="15"/>
      <c r="W3420" s="15"/>
      <c r="X3420" s="15"/>
      <c r="Y3420" s="15"/>
      <c r="Z3420" s="15"/>
      <c r="AA3420" s="15"/>
      <c r="AB3420" s="15"/>
      <c r="AC3420" s="15"/>
      <c r="AD3420" s="15"/>
      <c r="AE3420" s="12">
        <f t="shared" si="213"/>
        <v>15</v>
      </c>
      <c r="AF3420" s="16">
        <f t="shared" si="214"/>
        <v>1</v>
      </c>
      <c r="AG3420" s="16">
        <v>70.59</v>
      </c>
      <c r="AH3420" s="12">
        <f t="shared" si="215"/>
        <v>2.5000000000000001E-2</v>
      </c>
      <c r="AI3420" s="4">
        <f t="shared" si="215"/>
        <v>1.76475</v>
      </c>
      <c r="AJ3420" s="12" t="s">
        <v>160</v>
      </c>
      <c r="AK3420" s="10">
        <f>R3420*(0.0683*(7.5^2.563))+S3420*(0.0683*(15^2.563))+T3420*(0.0683*(25^2.563))</f>
        <v>70.589905523267788</v>
      </c>
    </row>
    <row r="3421" spans="1:37" ht="12.75" customHeight="1">
      <c r="A3421" s="12">
        <v>256</v>
      </c>
      <c r="B3421" s="4">
        <v>14</v>
      </c>
      <c r="C3421" s="4">
        <v>2</v>
      </c>
      <c r="D3421" s="5">
        <v>39519</v>
      </c>
      <c r="E3421" s="6" t="s">
        <v>73</v>
      </c>
      <c r="F3421" s="4" t="s">
        <v>74</v>
      </c>
      <c r="G3421" s="4" t="s">
        <v>74</v>
      </c>
      <c r="H3421" s="4" t="s">
        <v>165</v>
      </c>
      <c r="I3421" s="12" t="s">
        <v>93</v>
      </c>
      <c r="J3421" s="4" t="s">
        <v>41</v>
      </c>
      <c r="K3421" s="4">
        <v>9</v>
      </c>
      <c r="L3421" s="4" t="str">
        <f t="shared" si="212"/>
        <v>5-10</v>
      </c>
      <c r="M3421" s="4" t="s">
        <v>42</v>
      </c>
      <c r="N3421" s="12">
        <v>4</v>
      </c>
      <c r="O3421" s="4" t="s">
        <v>59</v>
      </c>
      <c r="P3421" s="6" t="s">
        <v>46</v>
      </c>
      <c r="Q3421" s="7">
        <v>1</v>
      </c>
      <c r="AE3421" s="4">
        <f t="shared" si="213"/>
        <v>2.5</v>
      </c>
      <c r="AF3421" s="8">
        <f t="shared" si="214"/>
        <v>1</v>
      </c>
      <c r="AG3421" s="8">
        <v>0.15</v>
      </c>
      <c r="AH3421" s="4">
        <f t="shared" si="215"/>
        <v>2.5000000000000001E-2</v>
      </c>
      <c r="AI3421" s="4">
        <f t="shared" si="215"/>
        <v>3.7499999999999999E-3</v>
      </c>
      <c r="AK3421" s="10">
        <f>Q3421*(0.0093*(2.5^3.07))+R3421*(0.0093*(7.5^3.07))+S3421*(0.0093*(15^3.07))+T3421*(0.0126*(25^3.0673))</f>
        <v>0.15493829594967426</v>
      </c>
    </row>
    <row r="3422" spans="1:37" ht="12.75" customHeight="1">
      <c r="A3422" s="12">
        <v>256</v>
      </c>
      <c r="B3422" s="4">
        <v>14</v>
      </c>
      <c r="C3422" s="4">
        <v>2</v>
      </c>
      <c r="D3422" s="5">
        <v>39519</v>
      </c>
      <c r="E3422" s="6" t="s">
        <v>73</v>
      </c>
      <c r="F3422" s="4" t="s">
        <v>74</v>
      </c>
      <c r="G3422" s="4" t="s">
        <v>74</v>
      </c>
      <c r="H3422" s="4" t="s">
        <v>165</v>
      </c>
      <c r="I3422" s="12" t="s">
        <v>93</v>
      </c>
      <c r="J3422" s="4" t="s">
        <v>41</v>
      </c>
      <c r="K3422" s="4">
        <v>9</v>
      </c>
      <c r="L3422" s="4" t="str">
        <f t="shared" si="212"/>
        <v>5-10</v>
      </c>
      <c r="M3422" s="4" t="s">
        <v>42</v>
      </c>
      <c r="N3422" s="12">
        <v>5</v>
      </c>
      <c r="O3422" s="4" t="s">
        <v>77</v>
      </c>
      <c r="P3422" s="6" t="s">
        <v>48</v>
      </c>
      <c r="S3422" s="7">
        <v>1</v>
      </c>
      <c r="AE3422" s="4">
        <f t="shared" si="213"/>
        <v>15</v>
      </c>
      <c r="AF3422" s="8">
        <f t="shared" si="214"/>
        <v>1</v>
      </c>
      <c r="AG3422" s="8">
        <v>98.34</v>
      </c>
      <c r="AH3422" s="4">
        <f t="shared" si="215"/>
        <v>2.5000000000000001E-2</v>
      </c>
      <c r="AI3422" s="4">
        <f t="shared" si="215"/>
        <v>2.4584999999999999</v>
      </c>
      <c r="AK3422" s="10">
        <f>R3422*(0.0428*(7.5^2.858))+S3422*(0.0428*(15^2.858))+T3422*(0.0428*(25^2.858))+U3422*(0.0428*(35^2.858))</f>
        <v>98.336011053719943</v>
      </c>
    </row>
    <row r="3423" spans="1:37" ht="12.75" customHeight="1">
      <c r="A3423" s="12">
        <v>256</v>
      </c>
      <c r="B3423" s="4">
        <v>14</v>
      </c>
      <c r="C3423" s="4">
        <v>2</v>
      </c>
      <c r="D3423" s="5">
        <v>39519</v>
      </c>
      <c r="E3423" s="6" t="s">
        <v>73</v>
      </c>
      <c r="F3423" s="4" t="s">
        <v>74</v>
      </c>
      <c r="G3423" s="4" t="s">
        <v>74</v>
      </c>
      <c r="H3423" s="4" t="s">
        <v>165</v>
      </c>
      <c r="I3423" s="12" t="s">
        <v>93</v>
      </c>
      <c r="J3423" s="4" t="s">
        <v>41</v>
      </c>
      <c r="K3423" s="4">
        <v>9</v>
      </c>
      <c r="L3423" s="4" t="str">
        <f t="shared" si="212"/>
        <v>5-10</v>
      </c>
      <c r="M3423" s="4" t="s">
        <v>42</v>
      </c>
      <c r="N3423" s="12">
        <v>6</v>
      </c>
      <c r="O3423" s="4" t="s">
        <v>55</v>
      </c>
      <c r="P3423" s="6" t="s">
        <v>56</v>
      </c>
      <c r="Q3423" s="7">
        <v>11</v>
      </c>
      <c r="AE3423" s="4">
        <f t="shared" si="213"/>
        <v>2.5</v>
      </c>
      <c r="AF3423" s="8">
        <f t="shared" si="214"/>
        <v>11</v>
      </c>
      <c r="AG3423" s="8">
        <v>1.92</v>
      </c>
      <c r="AH3423" s="4">
        <f t="shared" si="215"/>
        <v>0.27500000000000002</v>
      </c>
      <c r="AI3423" s="4">
        <f t="shared" si="215"/>
        <v>4.8000000000000001E-2</v>
      </c>
      <c r="AK3423" s="10">
        <f>Q3423*(0.0109*(2.5^3.0249))+R3423*(0.0109*(7.5^3.0249))</f>
        <v>1.9166725158751934</v>
      </c>
    </row>
    <row r="3424" spans="1:37" ht="12.75" customHeight="1">
      <c r="A3424" s="12">
        <v>256</v>
      </c>
      <c r="B3424" s="4">
        <v>14</v>
      </c>
      <c r="C3424" s="4">
        <v>2</v>
      </c>
      <c r="D3424" s="5">
        <v>39519</v>
      </c>
      <c r="E3424" s="6" t="s">
        <v>73</v>
      </c>
      <c r="F3424" s="4" t="s">
        <v>74</v>
      </c>
      <c r="G3424" s="4" t="s">
        <v>74</v>
      </c>
      <c r="H3424" s="4" t="s">
        <v>165</v>
      </c>
      <c r="I3424" s="12" t="s">
        <v>93</v>
      </c>
      <c r="J3424" s="4" t="s">
        <v>41</v>
      </c>
      <c r="K3424" s="4">
        <v>9</v>
      </c>
      <c r="L3424" s="4" t="str">
        <f t="shared" si="212"/>
        <v>5-10</v>
      </c>
      <c r="M3424" s="4" t="s">
        <v>42</v>
      </c>
      <c r="N3424" s="12">
        <v>7</v>
      </c>
      <c r="O3424" s="4" t="s">
        <v>71</v>
      </c>
      <c r="P3424" s="6" t="s">
        <v>46</v>
      </c>
      <c r="Q3424" s="7">
        <v>9</v>
      </c>
      <c r="AE3424" s="4">
        <f t="shared" si="213"/>
        <v>2.5</v>
      </c>
      <c r="AF3424" s="8">
        <f t="shared" si="214"/>
        <v>9</v>
      </c>
      <c r="AG3424" s="8">
        <v>1.25</v>
      </c>
      <c r="AH3424" s="4">
        <f t="shared" si="215"/>
        <v>0.22500000000000001</v>
      </c>
      <c r="AI3424" s="4">
        <f t="shared" si="215"/>
        <v>3.125E-2</v>
      </c>
      <c r="AK3424" s="10">
        <f>Q3424*(0.0089*(2.5^3))+R3424*(0.0089*(7.5^3))</f>
        <v>1.2515625000000001</v>
      </c>
    </row>
    <row r="3425" spans="1:37" ht="12.75" customHeight="1">
      <c r="A3425" s="12">
        <v>256</v>
      </c>
      <c r="B3425" s="4">
        <v>14</v>
      </c>
      <c r="C3425" s="4">
        <v>2</v>
      </c>
      <c r="D3425" s="5">
        <v>39519</v>
      </c>
      <c r="E3425" s="6" t="s">
        <v>73</v>
      </c>
      <c r="F3425" s="4" t="s">
        <v>74</v>
      </c>
      <c r="G3425" s="4" t="s">
        <v>74</v>
      </c>
      <c r="H3425" s="4" t="s">
        <v>165</v>
      </c>
      <c r="I3425" s="12" t="s">
        <v>93</v>
      </c>
      <c r="J3425" s="4" t="s">
        <v>41</v>
      </c>
      <c r="K3425" s="4">
        <v>9</v>
      </c>
      <c r="L3425" s="4" t="str">
        <f t="shared" si="212"/>
        <v>5-10</v>
      </c>
      <c r="M3425" s="4" t="s">
        <v>42</v>
      </c>
      <c r="N3425" s="12">
        <v>8</v>
      </c>
      <c r="O3425" s="4" t="s">
        <v>159</v>
      </c>
      <c r="P3425" s="6" t="s">
        <v>63</v>
      </c>
      <c r="S3425" s="7">
        <v>1</v>
      </c>
      <c r="AE3425" s="4">
        <f t="shared" si="213"/>
        <v>15</v>
      </c>
      <c r="AF3425" s="8">
        <f t="shared" si="214"/>
        <v>1</v>
      </c>
      <c r="AG3425" s="8">
        <v>78.239999999999995</v>
      </c>
      <c r="AH3425" s="4">
        <f t="shared" si="215"/>
        <v>2.5000000000000001E-2</v>
      </c>
      <c r="AI3425" s="4">
        <f t="shared" si="215"/>
        <v>1.956</v>
      </c>
      <c r="AK3425" s="10">
        <f>S3425*(0.0348*(15^2.85))+T3425*(0.0244*(25^2.949))+U3425*(0.0244*(35^2.949))</f>
        <v>78.241889926693077</v>
      </c>
    </row>
    <row r="3426" spans="1:37" ht="12.75" customHeight="1">
      <c r="A3426" s="12">
        <v>257</v>
      </c>
      <c r="B3426" s="4">
        <v>14</v>
      </c>
      <c r="C3426" s="4">
        <v>2</v>
      </c>
      <c r="D3426" s="5">
        <v>39519</v>
      </c>
      <c r="E3426" s="6" t="s">
        <v>73</v>
      </c>
      <c r="F3426" s="4" t="s">
        <v>74</v>
      </c>
      <c r="G3426" s="4" t="s">
        <v>74</v>
      </c>
      <c r="H3426" s="4" t="s">
        <v>165</v>
      </c>
      <c r="I3426" s="12" t="s">
        <v>93</v>
      </c>
      <c r="J3426" s="4" t="s">
        <v>41</v>
      </c>
      <c r="K3426" s="4">
        <v>9</v>
      </c>
      <c r="L3426" s="4" t="str">
        <f t="shared" si="212"/>
        <v>5-10</v>
      </c>
      <c r="M3426" s="4" t="s">
        <v>42</v>
      </c>
      <c r="N3426" s="12">
        <v>1</v>
      </c>
      <c r="O3426" s="4" t="s">
        <v>53</v>
      </c>
      <c r="P3426" s="12" t="s">
        <v>54</v>
      </c>
      <c r="S3426" s="7">
        <v>13</v>
      </c>
      <c r="AE3426" s="4">
        <f t="shared" si="213"/>
        <v>15</v>
      </c>
      <c r="AF3426" s="8">
        <f t="shared" si="214"/>
        <v>13</v>
      </c>
      <c r="AG3426" s="8">
        <v>728.76</v>
      </c>
      <c r="AH3426" s="4">
        <f t="shared" si="215"/>
        <v>0.32500000000000001</v>
      </c>
      <c r="AI3426" s="4">
        <f t="shared" si="215"/>
        <v>18.219000000000001</v>
      </c>
      <c r="AK3426" s="10">
        <f>Q3426*(0.026*(2.5^2.87))+R3426*(0.026*(7.5^2.87))+S3426*(0.0236*((15/1.1)^2.975))+T3426*(0.0236*((25/1.1)^2.975))+U3426*(0.0236*((35/1.1)^2.975))</f>
        <v>728.75846536036227</v>
      </c>
    </row>
    <row r="3427" spans="1:37" s="9" customFormat="1" ht="12.75" customHeight="1">
      <c r="A3427" s="12">
        <v>257</v>
      </c>
      <c r="B3427" s="4">
        <v>14</v>
      </c>
      <c r="C3427" s="4">
        <v>2</v>
      </c>
      <c r="D3427" s="5">
        <v>39519</v>
      </c>
      <c r="E3427" s="6" t="s">
        <v>73</v>
      </c>
      <c r="F3427" s="4" t="s">
        <v>74</v>
      </c>
      <c r="G3427" s="4" t="s">
        <v>74</v>
      </c>
      <c r="H3427" s="4" t="s">
        <v>165</v>
      </c>
      <c r="I3427" s="12" t="s">
        <v>93</v>
      </c>
      <c r="J3427" s="4" t="s">
        <v>41</v>
      </c>
      <c r="K3427" s="4">
        <v>9</v>
      </c>
      <c r="L3427" s="4" t="str">
        <f t="shared" si="212"/>
        <v>5-10</v>
      </c>
      <c r="M3427" s="4" t="s">
        <v>42</v>
      </c>
      <c r="N3427" s="12">
        <v>2</v>
      </c>
      <c r="O3427" s="4" t="s">
        <v>95</v>
      </c>
      <c r="P3427" s="6" t="s">
        <v>56</v>
      </c>
      <c r="Q3427" s="7"/>
      <c r="R3427" s="7"/>
      <c r="S3427" s="7"/>
      <c r="T3427" s="7">
        <v>1</v>
      </c>
      <c r="U3427" s="7"/>
      <c r="V3427" s="7"/>
      <c r="W3427" s="7"/>
      <c r="X3427" s="7"/>
      <c r="Y3427" s="7"/>
      <c r="Z3427" s="7"/>
      <c r="AA3427" s="7"/>
      <c r="AB3427" s="7"/>
      <c r="AC3427" s="7"/>
      <c r="AD3427" s="7"/>
      <c r="AE3427" s="4">
        <f t="shared" si="213"/>
        <v>25</v>
      </c>
      <c r="AF3427" s="8">
        <f t="shared" si="214"/>
        <v>1</v>
      </c>
      <c r="AG3427" s="8">
        <v>309.64999999999998</v>
      </c>
      <c r="AH3427" s="4">
        <f t="shared" si="215"/>
        <v>2.5000000000000001E-2</v>
      </c>
      <c r="AI3427" s="4">
        <f t="shared" si="215"/>
        <v>7.7412499999999991</v>
      </c>
      <c r="AJ3427" s="4"/>
      <c r="AK3427" s="10">
        <f>S3427*(0.0204*(15^2.991))+T3427*(0.0204*(25^2.991))+U3427*(0.0204*(35^2.991))</f>
        <v>309.64832376527772</v>
      </c>
    </row>
    <row r="3428" spans="1:37" ht="12.75" customHeight="1">
      <c r="A3428" s="12">
        <v>257</v>
      </c>
      <c r="B3428" s="4">
        <v>14</v>
      </c>
      <c r="C3428" s="4">
        <v>2</v>
      </c>
      <c r="D3428" s="5">
        <v>39519</v>
      </c>
      <c r="E3428" s="6" t="s">
        <v>73</v>
      </c>
      <c r="F3428" s="4" t="s">
        <v>74</v>
      </c>
      <c r="G3428" s="4" t="s">
        <v>74</v>
      </c>
      <c r="H3428" s="4" t="s">
        <v>165</v>
      </c>
      <c r="I3428" s="12" t="s">
        <v>93</v>
      </c>
      <c r="J3428" s="4" t="s">
        <v>41</v>
      </c>
      <c r="K3428" s="4">
        <v>9</v>
      </c>
      <c r="L3428" s="4" t="str">
        <f t="shared" si="212"/>
        <v>5-10</v>
      </c>
      <c r="M3428" s="4" t="s">
        <v>42</v>
      </c>
      <c r="N3428" s="12">
        <v>3</v>
      </c>
      <c r="O3428" s="4" t="s">
        <v>58</v>
      </c>
      <c r="P3428" s="12" t="s">
        <v>46</v>
      </c>
      <c r="T3428" s="7">
        <v>1</v>
      </c>
      <c r="U3428" s="7">
        <v>2</v>
      </c>
      <c r="AE3428" s="4">
        <f t="shared" si="213"/>
        <v>31.7</v>
      </c>
      <c r="AF3428" s="8">
        <f t="shared" si="214"/>
        <v>3</v>
      </c>
      <c r="AG3428" s="8">
        <v>1392.39</v>
      </c>
      <c r="AH3428" s="4">
        <f t="shared" si="215"/>
        <v>7.4999999999999997E-2</v>
      </c>
      <c r="AI3428" s="4">
        <f t="shared" si="215"/>
        <v>34.809750000000001</v>
      </c>
      <c r="AK3428" s="10">
        <f>Q3428*(0.0145*((2.5/1.08175)^3.053))+R3428*(0.0145*((7.5/1.08175)^3.053))+S3428*(0.0145*((15/1.08175)^3.053))+T3428*(0.0145*((25/1.08175)^3.053))+U3428*(0.0145*((35/1.08175)^3.053))+V3428*(0.0145*((45/1.08175)^3.053))+W3428*(0.0145*((55/1.08175)^3.053))</f>
        <v>1392.388075258679</v>
      </c>
    </row>
    <row r="3429" spans="1:37" s="13" customFormat="1" ht="12.75" customHeight="1">
      <c r="A3429" s="12">
        <v>257</v>
      </c>
      <c r="B3429" s="4">
        <v>14</v>
      </c>
      <c r="C3429" s="4">
        <v>2</v>
      </c>
      <c r="D3429" s="5">
        <v>39519</v>
      </c>
      <c r="E3429" s="6" t="s">
        <v>73</v>
      </c>
      <c r="F3429" s="4" t="s">
        <v>74</v>
      </c>
      <c r="G3429" s="4" t="s">
        <v>74</v>
      </c>
      <c r="H3429" s="4" t="s">
        <v>165</v>
      </c>
      <c r="I3429" s="12" t="s">
        <v>93</v>
      </c>
      <c r="J3429" s="4" t="s">
        <v>41</v>
      </c>
      <c r="K3429" s="4">
        <v>9</v>
      </c>
      <c r="L3429" s="4" t="str">
        <f t="shared" si="212"/>
        <v>5-10</v>
      </c>
      <c r="M3429" s="4" t="s">
        <v>42</v>
      </c>
      <c r="N3429" s="12">
        <v>4</v>
      </c>
      <c r="O3429" s="4" t="s">
        <v>49</v>
      </c>
      <c r="P3429" s="6" t="s">
        <v>46</v>
      </c>
      <c r="Q3429" s="7"/>
      <c r="R3429" s="7">
        <v>3</v>
      </c>
      <c r="S3429" s="7"/>
      <c r="T3429" s="7"/>
      <c r="U3429" s="7"/>
      <c r="V3429" s="7"/>
      <c r="W3429" s="7"/>
      <c r="X3429" s="7"/>
      <c r="Y3429" s="7"/>
      <c r="Z3429" s="7"/>
      <c r="AA3429" s="7"/>
      <c r="AB3429" s="7"/>
      <c r="AC3429" s="7"/>
      <c r="AD3429" s="7"/>
      <c r="AE3429" s="4">
        <f t="shared" si="213"/>
        <v>7.5</v>
      </c>
      <c r="AF3429" s="8">
        <f t="shared" si="214"/>
        <v>3</v>
      </c>
      <c r="AG3429" s="8">
        <v>18.260000000000002</v>
      </c>
      <c r="AH3429" s="4">
        <f t="shared" si="215"/>
        <v>7.4999999999999997E-2</v>
      </c>
      <c r="AI3429" s="4">
        <f t="shared" si="215"/>
        <v>0.45650000000000002</v>
      </c>
      <c r="AJ3429" s="4"/>
      <c r="AK3429" s="10">
        <f>Q3429*(0.007*(2.5^3.39))+R3429*(0.0126*(7.5^3.0673))+S3429*(0.0126*(15^3.0673))+T3429*(0.0126*(25^3.0673))+U3429*(0.0126*(35^3.0673))</f>
        <v>18.262793690314659</v>
      </c>
    </row>
    <row r="3430" spans="1:37" ht="12.75" customHeight="1">
      <c r="A3430" s="12">
        <v>257</v>
      </c>
      <c r="B3430" s="4">
        <v>14</v>
      </c>
      <c r="C3430" s="4">
        <v>2</v>
      </c>
      <c r="D3430" s="5">
        <v>39519</v>
      </c>
      <c r="E3430" s="6" t="s">
        <v>73</v>
      </c>
      <c r="F3430" s="4" t="s">
        <v>74</v>
      </c>
      <c r="G3430" s="4" t="s">
        <v>74</v>
      </c>
      <c r="H3430" s="4" t="s">
        <v>165</v>
      </c>
      <c r="I3430" s="12" t="s">
        <v>93</v>
      </c>
      <c r="J3430" s="4" t="s">
        <v>41</v>
      </c>
      <c r="K3430" s="4">
        <v>9</v>
      </c>
      <c r="L3430" s="4" t="str">
        <f t="shared" si="212"/>
        <v>5-10</v>
      </c>
      <c r="M3430" s="4" t="s">
        <v>42</v>
      </c>
      <c r="N3430" s="12">
        <v>5</v>
      </c>
      <c r="O3430" s="4" t="s">
        <v>96</v>
      </c>
      <c r="P3430" s="6" t="s">
        <v>84</v>
      </c>
      <c r="R3430" s="7">
        <v>1</v>
      </c>
      <c r="AE3430" s="4">
        <f t="shared" si="213"/>
        <v>7.5</v>
      </c>
      <c r="AF3430" s="8">
        <f t="shared" si="214"/>
        <v>1</v>
      </c>
      <c r="AG3430" s="8">
        <v>7.51</v>
      </c>
      <c r="AH3430" s="4">
        <f t="shared" si="215"/>
        <v>2.5000000000000001E-2</v>
      </c>
      <c r="AI3430" s="4">
        <f t="shared" si="215"/>
        <v>0.18775</v>
      </c>
      <c r="AK3430" s="10">
        <f>Q3430*(0.0193*(2.5^2.96))+R3430*(0.0193*(7.5^2.96))+S3430*(0.0193*(15^2.96))</f>
        <v>7.5117071566069322</v>
      </c>
    </row>
    <row r="3431" spans="1:37" ht="12.75" customHeight="1">
      <c r="A3431" s="12">
        <v>257</v>
      </c>
      <c r="B3431" s="4">
        <v>14</v>
      </c>
      <c r="C3431" s="4">
        <v>2</v>
      </c>
      <c r="D3431" s="5">
        <v>39519</v>
      </c>
      <c r="E3431" s="6" t="s">
        <v>73</v>
      </c>
      <c r="F3431" s="4" t="s">
        <v>74</v>
      </c>
      <c r="G3431" s="4" t="s">
        <v>74</v>
      </c>
      <c r="H3431" s="4" t="s">
        <v>165</v>
      </c>
      <c r="I3431" s="12" t="s">
        <v>93</v>
      </c>
      <c r="J3431" s="4" t="s">
        <v>41</v>
      </c>
      <c r="K3431" s="4">
        <v>9</v>
      </c>
      <c r="L3431" s="4" t="str">
        <f t="shared" si="212"/>
        <v>5-10</v>
      </c>
      <c r="M3431" s="4" t="s">
        <v>42</v>
      </c>
      <c r="N3431" s="12">
        <v>6</v>
      </c>
      <c r="O3431" s="4" t="s">
        <v>79</v>
      </c>
      <c r="P3431" s="12" t="s">
        <v>54</v>
      </c>
      <c r="T3431" s="7">
        <v>2</v>
      </c>
      <c r="AE3431" s="4">
        <f t="shared" si="213"/>
        <v>25</v>
      </c>
      <c r="AF3431" s="8">
        <f t="shared" si="214"/>
        <v>2</v>
      </c>
      <c r="AG3431" s="8">
        <v>635.73</v>
      </c>
      <c r="AH3431" s="4">
        <f t="shared" si="215"/>
        <v>0.05</v>
      </c>
      <c r="AI3431" s="4">
        <f t="shared" si="215"/>
        <v>15.89325</v>
      </c>
      <c r="AK3431" s="10">
        <f>Q3431*(0.024*(2.5^2.93))+R3431*(0.024*(7.5^2.93))+S3431*(0.0225*((15/1.03416)^3))+T3431*(0.0225*((25/1.03416)^3))+U3431*(0.0225*((35/1.03416)^3))</f>
        <v>635.72506135801109</v>
      </c>
    </row>
    <row r="3432" spans="1:37" ht="12.75" customHeight="1">
      <c r="A3432" s="12">
        <v>257</v>
      </c>
      <c r="B3432" s="4">
        <v>14</v>
      </c>
      <c r="C3432" s="4">
        <v>2</v>
      </c>
      <c r="D3432" s="5">
        <v>39519</v>
      </c>
      <c r="E3432" s="6" t="s">
        <v>73</v>
      </c>
      <c r="F3432" s="4" t="s">
        <v>74</v>
      </c>
      <c r="G3432" s="4" t="s">
        <v>74</v>
      </c>
      <c r="H3432" s="4" t="s">
        <v>165</v>
      </c>
      <c r="I3432" s="12" t="s">
        <v>93</v>
      </c>
      <c r="J3432" s="4" t="s">
        <v>41</v>
      </c>
      <c r="K3432" s="4">
        <v>9</v>
      </c>
      <c r="L3432" s="4" t="str">
        <f t="shared" si="212"/>
        <v>5-10</v>
      </c>
      <c r="M3432" s="4" t="s">
        <v>42</v>
      </c>
      <c r="N3432" s="12">
        <v>7</v>
      </c>
      <c r="O3432" s="4" t="s">
        <v>89</v>
      </c>
      <c r="P3432" s="4" t="s">
        <v>56</v>
      </c>
      <c r="S3432" s="7">
        <v>2</v>
      </c>
      <c r="AE3432" s="4">
        <f t="shared" si="213"/>
        <v>15</v>
      </c>
      <c r="AF3432" s="8">
        <f t="shared" si="214"/>
        <v>2</v>
      </c>
      <c r="AG3432" s="8">
        <v>144.02000000000001</v>
      </c>
      <c r="AH3432" s="4">
        <f t="shared" si="215"/>
        <v>0.05</v>
      </c>
      <c r="AI3432" s="4">
        <f t="shared" si="215"/>
        <v>3.6005000000000003</v>
      </c>
      <c r="AK3432" s="10">
        <f>R3432*(0.0246*(7.5^2.85))+S3432*(0.0227*((15/1.13204)^3.12))+T3432*(0.0227*((25/1.13204)^3.12))</f>
        <v>144.01636676178052</v>
      </c>
    </row>
    <row r="3433" spans="1:37" ht="12.75" customHeight="1">
      <c r="A3433" s="12">
        <v>257</v>
      </c>
      <c r="B3433" s="4">
        <v>14</v>
      </c>
      <c r="C3433" s="4">
        <v>2</v>
      </c>
      <c r="D3433" s="5">
        <v>39519</v>
      </c>
      <c r="E3433" s="6" t="s">
        <v>73</v>
      </c>
      <c r="F3433" s="4" t="s">
        <v>74</v>
      </c>
      <c r="G3433" s="4" t="s">
        <v>74</v>
      </c>
      <c r="H3433" s="4" t="s">
        <v>165</v>
      </c>
      <c r="I3433" s="12" t="s">
        <v>93</v>
      </c>
      <c r="J3433" s="4" t="s">
        <v>41</v>
      </c>
      <c r="K3433" s="4">
        <v>9</v>
      </c>
      <c r="L3433" s="4" t="str">
        <f t="shared" si="212"/>
        <v>5-10</v>
      </c>
      <c r="M3433" s="4" t="s">
        <v>42</v>
      </c>
      <c r="N3433" s="12">
        <v>8</v>
      </c>
      <c r="O3433" s="4" t="s">
        <v>69</v>
      </c>
      <c r="P3433" s="12" t="s">
        <v>48</v>
      </c>
      <c r="S3433" s="7">
        <v>1</v>
      </c>
      <c r="AE3433" s="4">
        <f t="shared" si="213"/>
        <v>15</v>
      </c>
      <c r="AF3433" s="8">
        <f t="shared" si="214"/>
        <v>1</v>
      </c>
      <c r="AG3433" s="8">
        <v>109.47</v>
      </c>
      <c r="AH3433" s="4">
        <f t="shared" si="215"/>
        <v>2.5000000000000001E-2</v>
      </c>
      <c r="AI3433" s="4">
        <f t="shared" si="215"/>
        <v>2.7367499999999998</v>
      </c>
      <c r="AK3433" s="10">
        <f>Q3433*(0.029*(2.5^2.98))+R3433*(0.029*(7.5^2.98))+S3433*(0.0222*(15^3.14))</f>
        <v>109.46607034280856</v>
      </c>
    </row>
    <row r="3434" spans="1:37" ht="12.75" customHeight="1">
      <c r="A3434" s="12">
        <v>257</v>
      </c>
      <c r="B3434" s="4">
        <v>14</v>
      </c>
      <c r="C3434" s="4">
        <v>2</v>
      </c>
      <c r="D3434" s="5">
        <v>39519</v>
      </c>
      <c r="E3434" s="6" t="s">
        <v>73</v>
      </c>
      <c r="F3434" s="4" t="s">
        <v>74</v>
      </c>
      <c r="G3434" s="4" t="s">
        <v>74</v>
      </c>
      <c r="H3434" s="4" t="s">
        <v>165</v>
      </c>
      <c r="I3434" s="12" t="s">
        <v>93</v>
      </c>
      <c r="J3434" s="4" t="s">
        <v>41</v>
      </c>
      <c r="K3434" s="4">
        <v>9</v>
      </c>
      <c r="L3434" s="4" t="str">
        <f t="shared" si="212"/>
        <v>5-10</v>
      </c>
      <c r="M3434" s="4" t="s">
        <v>42</v>
      </c>
      <c r="N3434" s="12">
        <v>9</v>
      </c>
      <c r="O3434" s="4" t="s">
        <v>104</v>
      </c>
      <c r="P3434" s="6" t="s">
        <v>46</v>
      </c>
      <c r="U3434" s="7">
        <v>1</v>
      </c>
      <c r="AE3434" s="4">
        <f t="shared" si="213"/>
        <v>35</v>
      </c>
      <c r="AF3434" s="8">
        <f t="shared" si="214"/>
        <v>1</v>
      </c>
      <c r="AG3434" s="8">
        <v>1190.3800000000001</v>
      </c>
      <c r="AH3434" s="4">
        <f t="shared" si="215"/>
        <v>2.5000000000000001E-2</v>
      </c>
      <c r="AI3434" s="4">
        <f t="shared" si="215"/>
        <v>29.759500000000003</v>
      </c>
      <c r="AK3434" s="10">
        <f>U3434*(0.285*(35^2.345))+V3434*(0.285*(45^2.345))+W3434*(0.285*(55^2.345))</f>
        <v>1190.376717670676</v>
      </c>
    </row>
    <row r="3435" spans="1:37" ht="12.75" customHeight="1">
      <c r="A3435" s="12">
        <v>257</v>
      </c>
      <c r="B3435" s="4">
        <v>14</v>
      </c>
      <c r="C3435" s="4">
        <v>2</v>
      </c>
      <c r="D3435" s="5">
        <v>39519</v>
      </c>
      <c r="E3435" s="6" t="s">
        <v>73</v>
      </c>
      <c r="F3435" s="4" t="s">
        <v>74</v>
      </c>
      <c r="G3435" s="4" t="s">
        <v>74</v>
      </c>
      <c r="H3435" s="4" t="s">
        <v>165</v>
      </c>
      <c r="I3435" s="12" t="s">
        <v>93</v>
      </c>
      <c r="J3435" s="4" t="s">
        <v>41</v>
      </c>
      <c r="K3435" s="4">
        <v>9</v>
      </c>
      <c r="L3435" s="4" t="str">
        <f t="shared" si="212"/>
        <v>5-10</v>
      </c>
      <c r="M3435" s="4" t="s">
        <v>42</v>
      </c>
      <c r="N3435" s="12">
        <v>10</v>
      </c>
      <c r="O3435" s="4" t="s">
        <v>71</v>
      </c>
      <c r="P3435" s="6" t="s">
        <v>46</v>
      </c>
      <c r="Q3435" s="7">
        <v>13</v>
      </c>
      <c r="AE3435" s="4">
        <f t="shared" si="213"/>
        <v>2.5</v>
      </c>
      <c r="AF3435" s="8">
        <f t="shared" si="214"/>
        <v>13</v>
      </c>
      <c r="AG3435" s="8">
        <v>1.81</v>
      </c>
      <c r="AH3435" s="4">
        <f t="shared" si="215"/>
        <v>0.32500000000000001</v>
      </c>
      <c r="AI3435" s="4">
        <f t="shared" si="215"/>
        <v>4.5249999999999999E-2</v>
      </c>
      <c r="AK3435" s="10">
        <f>Q3435*(0.0089*(2.5^3))+R3435*(0.0089*(7.5^3))</f>
        <v>1.8078125</v>
      </c>
    </row>
    <row r="3436" spans="1:37" s="12" customFormat="1" ht="12.75" customHeight="1">
      <c r="A3436" s="12">
        <v>257</v>
      </c>
      <c r="B3436" s="4">
        <v>14</v>
      </c>
      <c r="C3436" s="4">
        <v>2</v>
      </c>
      <c r="D3436" s="5">
        <v>39519</v>
      </c>
      <c r="E3436" s="6" t="s">
        <v>73</v>
      </c>
      <c r="F3436" s="4" t="s">
        <v>74</v>
      </c>
      <c r="G3436" s="4" t="s">
        <v>74</v>
      </c>
      <c r="H3436" s="4" t="s">
        <v>165</v>
      </c>
      <c r="I3436" s="12" t="s">
        <v>93</v>
      </c>
      <c r="J3436" s="4" t="s">
        <v>41</v>
      </c>
      <c r="K3436" s="4">
        <v>9</v>
      </c>
      <c r="L3436" s="4" t="str">
        <f t="shared" si="212"/>
        <v>5-10</v>
      </c>
      <c r="M3436" s="4" t="s">
        <v>42</v>
      </c>
      <c r="N3436" s="12">
        <v>11</v>
      </c>
      <c r="O3436" s="4" t="s">
        <v>55</v>
      </c>
      <c r="P3436" s="6" t="s">
        <v>56</v>
      </c>
      <c r="Q3436" s="7">
        <v>2</v>
      </c>
      <c r="R3436" s="7"/>
      <c r="S3436" s="7"/>
      <c r="T3436" s="7"/>
      <c r="U3436" s="7"/>
      <c r="V3436" s="7"/>
      <c r="W3436" s="7"/>
      <c r="X3436" s="7"/>
      <c r="Y3436" s="7"/>
      <c r="Z3436" s="7"/>
      <c r="AA3436" s="7"/>
      <c r="AB3436" s="7"/>
      <c r="AC3436" s="7"/>
      <c r="AD3436" s="7"/>
      <c r="AE3436" s="4">
        <f t="shared" si="213"/>
        <v>2.5</v>
      </c>
      <c r="AF3436" s="8">
        <f t="shared" si="214"/>
        <v>2</v>
      </c>
      <c r="AG3436" s="8">
        <v>0.35</v>
      </c>
      <c r="AH3436" s="4">
        <f t="shared" si="215"/>
        <v>0.05</v>
      </c>
      <c r="AI3436" s="4">
        <f t="shared" si="215"/>
        <v>8.7499999999999991E-3</v>
      </c>
      <c r="AJ3436" s="4"/>
      <c r="AK3436" s="10">
        <f>Q3436*(0.0109*(2.5^3.0249))+R3436*(0.0109*(7.5^3.0249))</f>
        <v>0.34848591197730788</v>
      </c>
    </row>
    <row r="3437" spans="1:37" ht="12.75" customHeight="1">
      <c r="A3437" s="12">
        <v>258</v>
      </c>
      <c r="B3437" s="4">
        <v>14</v>
      </c>
      <c r="C3437" s="4">
        <v>2</v>
      </c>
      <c r="D3437" s="5">
        <v>39519</v>
      </c>
      <c r="E3437" s="6" t="s">
        <v>73</v>
      </c>
      <c r="F3437" s="4" t="s">
        <v>74</v>
      </c>
      <c r="G3437" s="4" t="s">
        <v>74</v>
      </c>
      <c r="H3437" s="4" t="s">
        <v>165</v>
      </c>
      <c r="I3437" s="12" t="s">
        <v>151</v>
      </c>
      <c r="J3437" s="4" t="s">
        <v>41</v>
      </c>
      <c r="K3437" s="4">
        <v>5</v>
      </c>
      <c r="L3437" s="4" t="str">
        <f t="shared" si="212"/>
        <v>0-5</v>
      </c>
      <c r="M3437" s="4" t="s">
        <v>42</v>
      </c>
      <c r="N3437" s="12">
        <v>1</v>
      </c>
      <c r="O3437" s="4" t="s">
        <v>53</v>
      </c>
      <c r="P3437" s="12" t="s">
        <v>54</v>
      </c>
      <c r="S3437" s="7">
        <v>27</v>
      </c>
      <c r="AE3437" s="4">
        <f t="shared" si="213"/>
        <v>15</v>
      </c>
      <c r="AF3437" s="8">
        <f t="shared" si="214"/>
        <v>27</v>
      </c>
      <c r="AG3437" s="8">
        <v>1513.58</v>
      </c>
      <c r="AH3437" s="4">
        <f t="shared" si="215"/>
        <v>0.67500000000000004</v>
      </c>
      <c r="AI3437" s="4">
        <f t="shared" si="215"/>
        <v>37.839500000000001</v>
      </c>
      <c r="AK3437" s="10">
        <f>Q3437*(0.026*(2.5^2.87))+R3437*(0.026*(7.5^2.87))+S3437*(0.0236*((15/1.1)^2.975))+T3437*(0.0236*((25/1.1)^2.975))+U3437*(0.0236*((35/1.1)^2.975))</f>
        <v>1513.575274209983</v>
      </c>
    </row>
    <row r="3438" spans="1:37" ht="12.75" customHeight="1">
      <c r="A3438" s="12">
        <v>258</v>
      </c>
      <c r="B3438" s="4">
        <v>14</v>
      </c>
      <c r="C3438" s="4">
        <v>2</v>
      </c>
      <c r="D3438" s="5">
        <v>39519</v>
      </c>
      <c r="E3438" s="6" t="s">
        <v>73</v>
      </c>
      <c r="F3438" s="4" t="s">
        <v>74</v>
      </c>
      <c r="G3438" s="4" t="s">
        <v>74</v>
      </c>
      <c r="H3438" s="4" t="s">
        <v>165</v>
      </c>
      <c r="I3438" s="12" t="s">
        <v>151</v>
      </c>
      <c r="J3438" s="4" t="s">
        <v>41</v>
      </c>
      <c r="K3438" s="4">
        <v>5</v>
      </c>
      <c r="L3438" s="4" t="str">
        <f t="shared" si="212"/>
        <v>0-5</v>
      </c>
      <c r="M3438" s="4" t="s">
        <v>42</v>
      </c>
      <c r="N3438" s="12">
        <v>2</v>
      </c>
      <c r="O3438" s="4" t="s">
        <v>95</v>
      </c>
      <c r="P3438" s="6" t="s">
        <v>56</v>
      </c>
      <c r="T3438" s="7">
        <v>20</v>
      </c>
      <c r="AE3438" s="4">
        <f t="shared" si="213"/>
        <v>25</v>
      </c>
      <c r="AF3438" s="8">
        <f t="shared" si="214"/>
        <v>20</v>
      </c>
      <c r="AG3438" s="8">
        <v>6192.97</v>
      </c>
      <c r="AH3438" s="4">
        <f t="shared" si="215"/>
        <v>0.5</v>
      </c>
      <c r="AI3438" s="4">
        <f t="shared" si="215"/>
        <v>154.82425000000001</v>
      </c>
      <c r="AK3438" s="10">
        <f>S3438*(0.0204*(15^2.991))+T3438*(0.0204*(25^2.991))+U3438*(0.0204*(35^2.991))</f>
        <v>6192.9664753055549</v>
      </c>
    </row>
    <row r="3439" spans="1:37" ht="12.75" customHeight="1">
      <c r="A3439" s="12">
        <v>258</v>
      </c>
      <c r="B3439" s="4">
        <v>14</v>
      </c>
      <c r="C3439" s="4">
        <v>2</v>
      </c>
      <c r="D3439" s="5">
        <v>39519</v>
      </c>
      <c r="E3439" s="6" t="s">
        <v>73</v>
      </c>
      <c r="F3439" s="4" t="s">
        <v>74</v>
      </c>
      <c r="G3439" s="4" t="s">
        <v>74</v>
      </c>
      <c r="H3439" s="4" t="s">
        <v>165</v>
      </c>
      <c r="I3439" s="12" t="s">
        <v>151</v>
      </c>
      <c r="J3439" s="4" t="s">
        <v>41</v>
      </c>
      <c r="K3439" s="4">
        <v>5</v>
      </c>
      <c r="L3439" s="4" t="str">
        <f t="shared" si="212"/>
        <v>0-5</v>
      </c>
      <c r="M3439" s="4" t="s">
        <v>42</v>
      </c>
      <c r="N3439" s="12">
        <v>3</v>
      </c>
      <c r="O3439" s="4" t="s">
        <v>124</v>
      </c>
      <c r="P3439" s="6" t="s">
        <v>54</v>
      </c>
      <c r="U3439" s="7">
        <v>1</v>
      </c>
      <c r="AE3439" s="4">
        <f t="shared" si="213"/>
        <v>35</v>
      </c>
      <c r="AF3439" s="8">
        <f t="shared" si="214"/>
        <v>1</v>
      </c>
      <c r="AG3439" s="8">
        <v>739.25</v>
      </c>
      <c r="AH3439" s="4">
        <f t="shared" si="215"/>
        <v>2.5000000000000001E-2</v>
      </c>
      <c r="AI3439" s="4">
        <f t="shared" si="215"/>
        <v>18.481249999999999</v>
      </c>
      <c r="AK3439" s="10">
        <f>T3439*(0.0174*((25/1.1)^3.08))+U3439*(0.0174*((35/1.1)^3.08))</f>
        <v>739.24663205551667</v>
      </c>
    </row>
    <row r="3440" spans="1:37" ht="12.75" customHeight="1">
      <c r="A3440" s="12">
        <v>258</v>
      </c>
      <c r="B3440" s="4">
        <v>14</v>
      </c>
      <c r="C3440" s="4">
        <v>2</v>
      </c>
      <c r="D3440" s="5">
        <v>39519</v>
      </c>
      <c r="E3440" s="6" t="s">
        <v>73</v>
      </c>
      <c r="F3440" s="4" t="s">
        <v>74</v>
      </c>
      <c r="G3440" s="4" t="s">
        <v>74</v>
      </c>
      <c r="H3440" s="4" t="s">
        <v>165</v>
      </c>
      <c r="I3440" s="12" t="s">
        <v>151</v>
      </c>
      <c r="J3440" s="4" t="s">
        <v>41</v>
      </c>
      <c r="K3440" s="4">
        <v>5</v>
      </c>
      <c r="L3440" s="4" t="str">
        <f t="shared" si="212"/>
        <v>0-5</v>
      </c>
      <c r="M3440" s="4" t="s">
        <v>42</v>
      </c>
      <c r="N3440" s="12">
        <v>4</v>
      </c>
      <c r="O3440" s="4" t="s">
        <v>55</v>
      </c>
      <c r="P3440" s="6" t="s">
        <v>56</v>
      </c>
      <c r="Q3440" s="7">
        <v>7</v>
      </c>
      <c r="AE3440" s="4">
        <f t="shared" si="213"/>
        <v>2.5</v>
      </c>
      <c r="AF3440" s="8">
        <f t="shared" si="214"/>
        <v>7</v>
      </c>
      <c r="AG3440" s="8">
        <v>1.22</v>
      </c>
      <c r="AH3440" s="4">
        <f t="shared" si="215"/>
        <v>0.17499999999999999</v>
      </c>
      <c r="AI3440" s="4">
        <f t="shared" si="215"/>
        <v>3.0499999999999999E-2</v>
      </c>
      <c r="AK3440" s="10">
        <f>Q3440*(0.0109*(2.5^3.0249))+R3440*(0.0109*(7.5^3.0249))</f>
        <v>1.2197006919205775</v>
      </c>
    </row>
    <row r="3441" spans="1:37" ht="12.75" customHeight="1">
      <c r="A3441" s="12">
        <v>258</v>
      </c>
      <c r="B3441" s="4">
        <v>14</v>
      </c>
      <c r="C3441" s="4">
        <v>2</v>
      </c>
      <c r="D3441" s="5">
        <v>39519</v>
      </c>
      <c r="E3441" s="6" t="s">
        <v>73</v>
      </c>
      <c r="F3441" s="4" t="s">
        <v>74</v>
      </c>
      <c r="G3441" s="4" t="s">
        <v>74</v>
      </c>
      <c r="H3441" s="4" t="s">
        <v>165</v>
      </c>
      <c r="I3441" s="12" t="s">
        <v>151</v>
      </c>
      <c r="J3441" s="4" t="s">
        <v>41</v>
      </c>
      <c r="K3441" s="4">
        <v>5</v>
      </c>
      <c r="L3441" s="4" t="str">
        <f t="shared" si="212"/>
        <v>0-5</v>
      </c>
      <c r="M3441" s="4" t="s">
        <v>42</v>
      </c>
      <c r="N3441" s="12">
        <v>5</v>
      </c>
      <c r="O3441" s="4" t="s">
        <v>71</v>
      </c>
      <c r="P3441" s="6" t="s">
        <v>46</v>
      </c>
      <c r="Q3441" s="7">
        <v>11</v>
      </c>
      <c r="AE3441" s="4">
        <f t="shared" si="213"/>
        <v>2.5</v>
      </c>
      <c r="AF3441" s="8">
        <f t="shared" si="214"/>
        <v>11</v>
      </c>
      <c r="AG3441" s="8">
        <v>1.53</v>
      </c>
      <c r="AH3441" s="4">
        <f t="shared" si="215"/>
        <v>0.27500000000000002</v>
      </c>
      <c r="AI3441" s="4">
        <f t="shared" si="215"/>
        <v>3.8249999999999999E-2</v>
      </c>
      <c r="AK3441" s="10">
        <f>Q3441*(0.0089*(2.5^3))+R3441*(0.0089*(7.5^3))</f>
        <v>1.5296875000000001</v>
      </c>
    </row>
    <row r="3442" spans="1:37" ht="12.75" customHeight="1">
      <c r="A3442" s="12">
        <v>258</v>
      </c>
      <c r="B3442" s="4">
        <v>14</v>
      </c>
      <c r="C3442" s="4">
        <v>2</v>
      </c>
      <c r="D3442" s="5">
        <v>39519</v>
      </c>
      <c r="E3442" s="6" t="s">
        <v>73</v>
      </c>
      <c r="F3442" s="4" t="s">
        <v>74</v>
      </c>
      <c r="G3442" s="4" t="s">
        <v>74</v>
      </c>
      <c r="H3442" s="4" t="s">
        <v>165</v>
      </c>
      <c r="I3442" s="12" t="s">
        <v>151</v>
      </c>
      <c r="J3442" s="4" t="s">
        <v>41</v>
      </c>
      <c r="K3442" s="4">
        <v>5</v>
      </c>
      <c r="L3442" s="4" t="str">
        <f t="shared" si="212"/>
        <v>0-5</v>
      </c>
      <c r="M3442" s="4" t="s">
        <v>42</v>
      </c>
      <c r="N3442" s="12">
        <v>6</v>
      </c>
      <c r="O3442" s="4" t="s">
        <v>109</v>
      </c>
      <c r="P3442" s="6" t="s">
        <v>63</v>
      </c>
      <c r="R3442" s="7">
        <v>1</v>
      </c>
      <c r="AE3442" s="4">
        <f t="shared" si="213"/>
        <v>7.5</v>
      </c>
      <c r="AF3442" s="8">
        <f t="shared" si="214"/>
        <v>1</v>
      </c>
      <c r="AG3442" s="8">
        <v>5.3</v>
      </c>
      <c r="AH3442" s="4">
        <f t="shared" si="215"/>
        <v>2.5000000000000001E-2</v>
      </c>
      <c r="AI3442" s="4">
        <f t="shared" si="215"/>
        <v>0.13250000000000001</v>
      </c>
      <c r="AK3442" s="10">
        <f>R3442*(0.0084*(7.5^3.2))+S3442*(0.0084*(15^3.2))+T3442*(0.0084*(25^3.2))</f>
        <v>5.3024347008870292</v>
      </c>
    </row>
    <row r="3443" spans="1:37" ht="12.75" customHeight="1">
      <c r="A3443" s="12">
        <v>259</v>
      </c>
      <c r="B3443" s="4">
        <v>14</v>
      </c>
      <c r="C3443" s="4">
        <v>2</v>
      </c>
      <c r="D3443" s="5">
        <v>39519</v>
      </c>
      <c r="E3443" s="6" t="s">
        <v>73</v>
      </c>
      <c r="F3443" s="4" t="s">
        <v>74</v>
      </c>
      <c r="G3443" s="4" t="s">
        <v>74</v>
      </c>
      <c r="H3443" s="4" t="s">
        <v>165</v>
      </c>
      <c r="I3443" s="12" t="s">
        <v>151</v>
      </c>
      <c r="J3443" s="4" t="s">
        <v>41</v>
      </c>
      <c r="K3443" s="4">
        <v>5</v>
      </c>
      <c r="L3443" s="4" t="str">
        <f t="shared" si="212"/>
        <v>0-5</v>
      </c>
      <c r="M3443" s="4" t="s">
        <v>42</v>
      </c>
      <c r="N3443" s="12">
        <v>1</v>
      </c>
      <c r="O3443" s="4" t="s">
        <v>53</v>
      </c>
      <c r="P3443" s="12" t="s">
        <v>54</v>
      </c>
      <c r="R3443" s="7">
        <v>19</v>
      </c>
      <c r="S3443" s="7">
        <v>20</v>
      </c>
      <c r="AE3443" s="4">
        <f t="shared" si="213"/>
        <v>11.3</v>
      </c>
      <c r="AF3443" s="8">
        <f t="shared" si="214"/>
        <v>39</v>
      </c>
      <c r="AG3443" s="8">
        <v>1281.55</v>
      </c>
      <c r="AH3443" s="4">
        <f t="shared" si="215"/>
        <v>0.97499999999999998</v>
      </c>
      <c r="AI3443" s="4">
        <f t="shared" si="215"/>
        <v>32.03875</v>
      </c>
      <c r="AK3443" s="10">
        <f>Q3443*(0.026*(2.5^2.87))+R3443*(0.026*(7.5^2.87))+S3443*(0.0236*((15/1.1)^2.975))+T3443*(0.0236*((25/1.1)^2.975))+U3443*(0.0236*((35/1.1)^2.975))</f>
        <v>1281.5478172782414</v>
      </c>
    </row>
    <row r="3444" spans="1:37" ht="12.75" customHeight="1">
      <c r="A3444" s="12">
        <v>259</v>
      </c>
      <c r="B3444" s="4">
        <v>14</v>
      </c>
      <c r="C3444" s="4">
        <v>2</v>
      </c>
      <c r="D3444" s="5">
        <v>39519</v>
      </c>
      <c r="E3444" s="6" t="s">
        <v>73</v>
      </c>
      <c r="F3444" s="4" t="s">
        <v>74</v>
      </c>
      <c r="G3444" s="4" t="s">
        <v>74</v>
      </c>
      <c r="H3444" s="4" t="s">
        <v>165</v>
      </c>
      <c r="I3444" s="12" t="s">
        <v>151</v>
      </c>
      <c r="J3444" s="4" t="s">
        <v>41</v>
      </c>
      <c r="K3444" s="4">
        <v>5</v>
      </c>
      <c r="L3444" s="4" t="str">
        <f t="shared" si="212"/>
        <v>0-5</v>
      </c>
      <c r="M3444" s="4" t="s">
        <v>42</v>
      </c>
      <c r="N3444" s="12">
        <v>2</v>
      </c>
      <c r="O3444" s="4" t="s">
        <v>49</v>
      </c>
      <c r="P3444" s="6" t="s">
        <v>46</v>
      </c>
      <c r="S3444" s="7">
        <v>3</v>
      </c>
      <c r="AE3444" s="4">
        <f t="shared" si="213"/>
        <v>15</v>
      </c>
      <c r="AF3444" s="8">
        <f t="shared" si="214"/>
        <v>3</v>
      </c>
      <c r="AG3444" s="8">
        <v>153.08000000000001</v>
      </c>
      <c r="AH3444" s="4">
        <f t="shared" si="215"/>
        <v>7.4999999999999997E-2</v>
      </c>
      <c r="AI3444" s="4">
        <f t="shared" si="215"/>
        <v>3.8270000000000004</v>
      </c>
      <c r="AK3444" s="10">
        <f>Q3444*(0.007*(2.5^3.39))+R3444*(0.0126*(7.5^3.0673))+S3444*(0.0126*(15^3.0673))+T3444*(0.0126*(25^3.0673))+U3444*(0.0126*(35^3.0673))</f>
        <v>153.07931801890012</v>
      </c>
    </row>
    <row r="3445" spans="1:37" s="13" customFormat="1" ht="12.75" customHeight="1">
      <c r="A3445" s="12">
        <v>259</v>
      </c>
      <c r="B3445" s="4">
        <v>14</v>
      </c>
      <c r="C3445" s="4">
        <v>2</v>
      </c>
      <c r="D3445" s="5">
        <v>39519</v>
      </c>
      <c r="E3445" s="6" t="s">
        <v>73</v>
      </c>
      <c r="F3445" s="4" t="s">
        <v>74</v>
      </c>
      <c r="G3445" s="4" t="s">
        <v>74</v>
      </c>
      <c r="H3445" s="4" t="s">
        <v>165</v>
      </c>
      <c r="I3445" s="12" t="s">
        <v>151</v>
      </c>
      <c r="J3445" s="4" t="s">
        <v>41</v>
      </c>
      <c r="K3445" s="4">
        <v>5</v>
      </c>
      <c r="L3445" s="4" t="str">
        <f t="shared" si="212"/>
        <v>0-5</v>
      </c>
      <c r="M3445" s="4" t="s">
        <v>42</v>
      </c>
      <c r="N3445" s="12">
        <v>3</v>
      </c>
      <c r="O3445" s="4" t="s">
        <v>60</v>
      </c>
      <c r="P3445" s="12" t="s">
        <v>48</v>
      </c>
      <c r="Q3445" s="7"/>
      <c r="R3445" s="7">
        <v>2</v>
      </c>
      <c r="S3445" s="7"/>
      <c r="T3445" s="7"/>
      <c r="U3445" s="7"/>
      <c r="V3445" s="7"/>
      <c r="W3445" s="7"/>
      <c r="X3445" s="7"/>
      <c r="Y3445" s="7"/>
      <c r="Z3445" s="7"/>
      <c r="AA3445" s="7"/>
      <c r="AB3445" s="7"/>
      <c r="AC3445" s="7"/>
      <c r="AD3445" s="7"/>
      <c r="AE3445" s="4">
        <f t="shared" si="213"/>
        <v>7.5</v>
      </c>
      <c r="AF3445" s="8">
        <f t="shared" si="214"/>
        <v>2</v>
      </c>
      <c r="AG3445" s="8">
        <v>14.07</v>
      </c>
      <c r="AH3445" s="4">
        <f t="shared" si="215"/>
        <v>0.05</v>
      </c>
      <c r="AI3445" s="4">
        <f t="shared" si="215"/>
        <v>0.35175000000000001</v>
      </c>
      <c r="AJ3445" s="4"/>
      <c r="AK3445" s="10">
        <f>Q3445*(0.0197*(2.5^2.9174))+R3445*(0.0197*(7.5^2.9174))+S3445*(0.0197*(15^2.9174))</f>
        <v>14.073429816211023</v>
      </c>
    </row>
    <row r="3446" spans="1:37" ht="12.75" customHeight="1">
      <c r="A3446" s="12">
        <v>259</v>
      </c>
      <c r="B3446" s="4">
        <v>14</v>
      </c>
      <c r="C3446" s="4">
        <v>2</v>
      </c>
      <c r="D3446" s="5">
        <v>39519</v>
      </c>
      <c r="E3446" s="6" t="s">
        <v>73</v>
      </c>
      <c r="F3446" s="4" t="s">
        <v>74</v>
      </c>
      <c r="G3446" s="4" t="s">
        <v>74</v>
      </c>
      <c r="H3446" s="4" t="s">
        <v>165</v>
      </c>
      <c r="I3446" s="12" t="s">
        <v>151</v>
      </c>
      <c r="J3446" s="4" t="s">
        <v>41</v>
      </c>
      <c r="K3446" s="4">
        <v>5</v>
      </c>
      <c r="L3446" s="4" t="str">
        <f t="shared" si="212"/>
        <v>0-5</v>
      </c>
      <c r="M3446" s="4" t="s">
        <v>42</v>
      </c>
      <c r="N3446" s="12">
        <v>4</v>
      </c>
      <c r="O3446" s="4" t="s">
        <v>101</v>
      </c>
      <c r="P3446" s="12" t="s">
        <v>46</v>
      </c>
      <c r="S3446" s="7">
        <v>1</v>
      </c>
      <c r="T3446" s="7">
        <v>2</v>
      </c>
      <c r="AE3446" s="4">
        <f t="shared" si="213"/>
        <v>21.7</v>
      </c>
      <c r="AF3446" s="8">
        <f t="shared" si="214"/>
        <v>3</v>
      </c>
      <c r="AG3446" s="8">
        <v>618.95000000000005</v>
      </c>
      <c r="AH3446" s="4">
        <f t="shared" si="215"/>
        <v>7.4999999999999997E-2</v>
      </c>
      <c r="AI3446" s="4">
        <f t="shared" si="215"/>
        <v>15.473750000000001</v>
      </c>
      <c r="AK3446" s="10">
        <f>Q3446*(0.0148*((2.5/1.11359)^3.167))+R3446*(0.0148*((7.5/1.11359)^3.167))+S3446*(0.0148*((15/1.11359)^3.167))+T3446*(0.0148*((25/1.11359)^3.167))+U3446*(0.0148*((35/1.11359)^3.167))</f>
        <v>618.94635705823214</v>
      </c>
    </row>
    <row r="3447" spans="1:37" ht="12.75" customHeight="1">
      <c r="A3447" s="12">
        <v>259</v>
      </c>
      <c r="B3447" s="4">
        <v>14</v>
      </c>
      <c r="C3447" s="4">
        <v>2</v>
      </c>
      <c r="D3447" s="5">
        <v>39519</v>
      </c>
      <c r="E3447" s="6" t="s">
        <v>73</v>
      </c>
      <c r="F3447" s="4" t="s">
        <v>74</v>
      </c>
      <c r="G3447" s="4" t="s">
        <v>74</v>
      </c>
      <c r="H3447" s="4" t="s">
        <v>165</v>
      </c>
      <c r="I3447" s="12" t="s">
        <v>151</v>
      </c>
      <c r="J3447" s="4" t="s">
        <v>41</v>
      </c>
      <c r="K3447" s="4">
        <v>5</v>
      </c>
      <c r="L3447" s="4" t="str">
        <f t="shared" si="212"/>
        <v>0-5</v>
      </c>
      <c r="M3447" s="4" t="s">
        <v>42</v>
      </c>
      <c r="N3447" s="12">
        <v>5</v>
      </c>
      <c r="O3447" s="4" t="s">
        <v>96</v>
      </c>
      <c r="P3447" s="6" t="s">
        <v>84</v>
      </c>
      <c r="S3447" s="7">
        <v>1</v>
      </c>
      <c r="AE3447" s="4">
        <f t="shared" si="213"/>
        <v>15</v>
      </c>
      <c r="AF3447" s="8">
        <f t="shared" si="214"/>
        <v>1</v>
      </c>
      <c r="AG3447" s="8">
        <v>58.45</v>
      </c>
      <c r="AH3447" s="4">
        <f t="shared" si="215"/>
        <v>2.5000000000000001E-2</v>
      </c>
      <c r="AI3447" s="4">
        <f t="shared" si="215"/>
        <v>1.4612500000000002</v>
      </c>
      <c r="AK3447" s="10">
        <f>Q3447*(0.0193*(2.5^2.96))+R3447*(0.0193*(7.5^2.96))+S3447*(0.0193*(15^2.96))</f>
        <v>58.450393035088091</v>
      </c>
    </row>
    <row r="3448" spans="1:37" ht="12.75" customHeight="1">
      <c r="A3448" s="12">
        <v>259</v>
      </c>
      <c r="B3448" s="4">
        <v>14</v>
      </c>
      <c r="C3448" s="4">
        <v>2</v>
      </c>
      <c r="D3448" s="5">
        <v>39519</v>
      </c>
      <c r="E3448" s="6" t="s">
        <v>73</v>
      </c>
      <c r="F3448" s="4" t="s">
        <v>74</v>
      </c>
      <c r="G3448" s="4" t="s">
        <v>74</v>
      </c>
      <c r="H3448" s="4" t="s">
        <v>165</v>
      </c>
      <c r="I3448" s="12" t="s">
        <v>151</v>
      </c>
      <c r="J3448" s="4" t="s">
        <v>41</v>
      </c>
      <c r="K3448" s="4">
        <v>5</v>
      </c>
      <c r="L3448" s="4" t="str">
        <f t="shared" si="212"/>
        <v>0-5</v>
      </c>
      <c r="M3448" s="4" t="s">
        <v>42</v>
      </c>
      <c r="N3448" s="12">
        <v>6</v>
      </c>
      <c r="O3448" s="4" t="s">
        <v>58</v>
      </c>
      <c r="P3448" s="12" t="s">
        <v>46</v>
      </c>
      <c r="S3448" s="7">
        <v>1</v>
      </c>
      <c r="T3448" s="7">
        <v>1</v>
      </c>
      <c r="AE3448" s="4">
        <f t="shared" si="213"/>
        <v>20</v>
      </c>
      <c r="AF3448" s="8">
        <f t="shared" si="214"/>
        <v>2</v>
      </c>
      <c r="AG3448" s="8">
        <v>255.83</v>
      </c>
      <c r="AH3448" s="4">
        <f t="shared" si="215"/>
        <v>0.05</v>
      </c>
      <c r="AI3448" s="4">
        <f t="shared" si="215"/>
        <v>6.3957500000000005</v>
      </c>
      <c r="AK3448" s="10">
        <f>Q3448*(0.0145*((2.5/1.08175)^3.053))+R3448*(0.0145*((7.5/1.08175)^3.053))+S3448*(0.0145*((15/1.08175)^3.053))+T3448*(0.0145*((25/1.08175)^3.053))+U3448*(0.0145*((35/1.08175)^3.053))+V3448*(0.0145*((45/1.08175)^3.053))+W3448*(0.0145*((55/1.08175)^3.053))</f>
        <v>255.8335590596227</v>
      </c>
    </row>
    <row r="3449" spans="1:37" ht="12.75" customHeight="1">
      <c r="A3449" s="12">
        <v>259</v>
      </c>
      <c r="B3449" s="4">
        <v>14</v>
      </c>
      <c r="C3449" s="4">
        <v>2</v>
      </c>
      <c r="D3449" s="5">
        <v>39519</v>
      </c>
      <c r="E3449" s="6" t="s">
        <v>73</v>
      </c>
      <c r="F3449" s="4" t="s">
        <v>74</v>
      </c>
      <c r="G3449" s="4" t="s">
        <v>74</v>
      </c>
      <c r="H3449" s="4" t="s">
        <v>165</v>
      </c>
      <c r="I3449" s="12" t="s">
        <v>151</v>
      </c>
      <c r="J3449" s="4" t="s">
        <v>41</v>
      </c>
      <c r="K3449" s="4">
        <v>5</v>
      </c>
      <c r="L3449" s="4" t="str">
        <f t="shared" si="212"/>
        <v>0-5</v>
      </c>
      <c r="M3449" s="4" t="s">
        <v>42</v>
      </c>
      <c r="N3449" s="12">
        <v>7</v>
      </c>
      <c r="O3449" s="4" t="s">
        <v>89</v>
      </c>
      <c r="P3449" s="4" t="s">
        <v>56</v>
      </c>
      <c r="S3449" s="7">
        <v>2</v>
      </c>
      <c r="AE3449" s="4">
        <f t="shared" si="213"/>
        <v>15</v>
      </c>
      <c r="AF3449" s="8">
        <f t="shared" si="214"/>
        <v>2</v>
      </c>
      <c r="AG3449" s="8">
        <v>144.02000000000001</v>
      </c>
      <c r="AH3449" s="4">
        <f t="shared" si="215"/>
        <v>0.05</v>
      </c>
      <c r="AI3449" s="4">
        <f t="shared" si="215"/>
        <v>3.6005000000000003</v>
      </c>
      <c r="AK3449" s="10">
        <f>R3449*(0.0246*(7.5^2.85))+S3449*(0.0227*((15/1.13204)^3.12))+T3449*(0.0227*((25/1.13204)^3.12))</f>
        <v>144.01636676178052</v>
      </c>
    </row>
    <row r="3450" spans="1:37" ht="12.75" customHeight="1">
      <c r="A3450" s="12">
        <v>259</v>
      </c>
      <c r="B3450" s="4">
        <v>14</v>
      </c>
      <c r="C3450" s="4">
        <v>2</v>
      </c>
      <c r="D3450" s="5">
        <v>39519</v>
      </c>
      <c r="E3450" s="6" t="s">
        <v>73</v>
      </c>
      <c r="F3450" s="4" t="s">
        <v>74</v>
      </c>
      <c r="G3450" s="4" t="s">
        <v>74</v>
      </c>
      <c r="H3450" s="4" t="s">
        <v>165</v>
      </c>
      <c r="I3450" s="12" t="s">
        <v>151</v>
      </c>
      <c r="J3450" s="4" t="s">
        <v>41</v>
      </c>
      <c r="K3450" s="4">
        <v>5</v>
      </c>
      <c r="L3450" s="4" t="str">
        <f t="shared" si="212"/>
        <v>0-5</v>
      </c>
      <c r="M3450" s="4" t="s">
        <v>42</v>
      </c>
      <c r="N3450" s="12">
        <v>8</v>
      </c>
      <c r="O3450" s="4" t="s">
        <v>71</v>
      </c>
      <c r="P3450" s="6" t="s">
        <v>46</v>
      </c>
      <c r="Q3450" s="7">
        <v>15</v>
      </c>
      <c r="AE3450" s="4">
        <f t="shared" si="213"/>
        <v>2.5</v>
      </c>
      <c r="AF3450" s="8">
        <f t="shared" si="214"/>
        <v>15</v>
      </c>
      <c r="AG3450" s="8">
        <v>2.09</v>
      </c>
      <c r="AH3450" s="4">
        <f t="shared" si="215"/>
        <v>0.375</v>
      </c>
      <c r="AI3450" s="4">
        <f t="shared" si="215"/>
        <v>5.2249999999999998E-2</v>
      </c>
      <c r="AK3450" s="10">
        <f>Q3450*(0.0089*(2.5^3))+R3450*(0.0089*(7.5^3))</f>
        <v>2.0859375</v>
      </c>
    </row>
    <row r="3451" spans="1:37" ht="12.75" customHeight="1">
      <c r="A3451" s="12">
        <v>259</v>
      </c>
      <c r="B3451" s="4">
        <v>14</v>
      </c>
      <c r="C3451" s="4">
        <v>2</v>
      </c>
      <c r="D3451" s="5">
        <v>39519</v>
      </c>
      <c r="E3451" s="6" t="s">
        <v>73</v>
      </c>
      <c r="F3451" s="4" t="s">
        <v>74</v>
      </c>
      <c r="G3451" s="4" t="s">
        <v>74</v>
      </c>
      <c r="H3451" s="4" t="s">
        <v>165</v>
      </c>
      <c r="I3451" s="12" t="s">
        <v>151</v>
      </c>
      <c r="J3451" s="4" t="s">
        <v>41</v>
      </c>
      <c r="K3451" s="4">
        <v>5</v>
      </c>
      <c r="L3451" s="4" t="str">
        <f t="shared" si="212"/>
        <v>0-5</v>
      </c>
      <c r="M3451" s="4" t="s">
        <v>42</v>
      </c>
      <c r="N3451" s="12">
        <v>9</v>
      </c>
      <c r="O3451" s="4" t="s">
        <v>55</v>
      </c>
      <c r="P3451" s="6" t="s">
        <v>56</v>
      </c>
      <c r="Q3451" s="7">
        <v>4</v>
      </c>
      <c r="AE3451" s="4">
        <f t="shared" si="213"/>
        <v>2.5</v>
      </c>
      <c r="AF3451" s="8">
        <f t="shared" si="214"/>
        <v>4</v>
      </c>
      <c r="AG3451" s="8">
        <v>0.7</v>
      </c>
      <c r="AH3451" s="4">
        <f t="shared" si="215"/>
        <v>0.1</v>
      </c>
      <c r="AI3451" s="4">
        <f t="shared" si="215"/>
        <v>1.7499999999999998E-2</v>
      </c>
      <c r="AK3451" s="10">
        <f>Q3451*(0.0109*(2.5^3.0249))+R3451*(0.0109*(7.5^3.0249))</f>
        <v>0.69697182395461577</v>
      </c>
    </row>
    <row r="3452" spans="1:37" ht="12.75" customHeight="1">
      <c r="A3452" s="12">
        <v>260</v>
      </c>
      <c r="B3452" s="4">
        <v>14</v>
      </c>
      <c r="C3452" s="4">
        <v>2</v>
      </c>
      <c r="D3452" s="5">
        <v>39519</v>
      </c>
      <c r="E3452" s="6" t="s">
        <v>73</v>
      </c>
      <c r="F3452" s="4" t="s">
        <v>74</v>
      </c>
      <c r="G3452" s="4" t="s">
        <v>74</v>
      </c>
      <c r="H3452" s="4" t="s">
        <v>165</v>
      </c>
      <c r="I3452" s="12" t="s">
        <v>151</v>
      </c>
      <c r="J3452" s="4" t="s">
        <v>41</v>
      </c>
      <c r="K3452" s="4">
        <v>5</v>
      </c>
      <c r="L3452" s="4" t="str">
        <f t="shared" si="212"/>
        <v>0-5</v>
      </c>
      <c r="M3452" s="4" t="s">
        <v>42</v>
      </c>
      <c r="N3452" s="12">
        <v>1</v>
      </c>
      <c r="O3452" s="4" t="s">
        <v>53</v>
      </c>
      <c r="P3452" s="12" t="s">
        <v>54</v>
      </c>
      <c r="S3452" s="7">
        <v>21</v>
      </c>
      <c r="AE3452" s="4">
        <f t="shared" si="213"/>
        <v>15</v>
      </c>
      <c r="AF3452" s="8">
        <f t="shared" si="214"/>
        <v>21</v>
      </c>
      <c r="AG3452" s="8">
        <v>1177.23</v>
      </c>
      <c r="AH3452" s="4">
        <f t="shared" si="215"/>
        <v>0.52500000000000002</v>
      </c>
      <c r="AI3452" s="4">
        <f t="shared" si="215"/>
        <v>29.43075</v>
      </c>
      <c r="AK3452" s="10">
        <f>Q3452*(0.026*(2.5^2.87))+R3452*(0.026*(7.5^2.87))+S3452*(0.0236*((15/1.1)^2.975))+T3452*(0.0236*((25/1.1)^2.975))+U3452*(0.0236*((35/1.1)^2.975))</f>
        <v>1177.2252132744313</v>
      </c>
    </row>
    <row r="3453" spans="1:37" ht="12.75" customHeight="1">
      <c r="A3453" s="12">
        <v>260</v>
      </c>
      <c r="B3453" s="4">
        <v>14</v>
      </c>
      <c r="C3453" s="4">
        <v>2</v>
      </c>
      <c r="D3453" s="5">
        <v>39519</v>
      </c>
      <c r="E3453" s="6" t="s">
        <v>73</v>
      </c>
      <c r="F3453" s="4" t="s">
        <v>74</v>
      </c>
      <c r="G3453" s="4" t="s">
        <v>74</v>
      </c>
      <c r="H3453" s="4" t="s">
        <v>165</v>
      </c>
      <c r="I3453" s="12" t="s">
        <v>151</v>
      </c>
      <c r="J3453" s="4" t="s">
        <v>41</v>
      </c>
      <c r="K3453" s="4">
        <v>5</v>
      </c>
      <c r="L3453" s="4" t="str">
        <f t="shared" si="212"/>
        <v>0-5</v>
      </c>
      <c r="M3453" s="4" t="s">
        <v>42</v>
      </c>
      <c r="N3453" s="12">
        <v>2</v>
      </c>
      <c r="O3453" s="4" t="s">
        <v>95</v>
      </c>
      <c r="P3453" s="6" t="s">
        <v>56</v>
      </c>
      <c r="T3453" s="7">
        <v>11</v>
      </c>
      <c r="AE3453" s="4">
        <f t="shared" si="213"/>
        <v>25</v>
      </c>
      <c r="AF3453" s="8">
        <f t="shared" si="214"/>
        <v>11</v>
      </c>
      <c r="AG3453" s="8">
        <v>3406.13</v>
      </c>
      <c r="AH3453" s="4">
        <f t="shared" si="215"/>
        <v>0.27500000000000002</v>
      </c>
      <c r="AI3453" s="4">
        <f t="shared" si="215"/>
        <v>85.15325</v>
      </c>
      <c r="AK3453" s="10">
        <f>S3453*(0.0204*(15^2.991))+T3453*(0.0204*(25^2.991))+U3453*(0.0204*(35^2.991))</f>
        <v>3406.1315614180548</v>
      </c>
    </row>
    <row r="3454" spans="1:37" ht="12.75" customHeight="1">
      <c r="A3454" s="12">
        <v>260</v>
      </c>
      <c r="B3454" s="4">
        <v>14</v>
      </c>
      <c r="C3454" s="4">
        <v>2</v>
      </c>
      <c r="D3454" s="5">
        <v>39519</v>
      </c>
      <c r="E3454" s="6" t="s">
        <v>73</v>
      </c>
      <c r="F3454" s="4" t="s">
        <v>74</v>
      </c>
      <c r="G3454" s="4" t="s">
        <v>74</v>
      </c>
      <c r="H3454" s="4" t="s">
        <v>165</v>
      </c>
      <c r="I3454" s="12" t="s">
        <v>151</v>
      </c>
      <c r="J3454" s="4" t="s">
        <v>41</v>
      </c>
      <c r="K3454" s="4">
        <v>5</v>
      </c>
      <c r="L3454" s="4" t="str">
        <f t="shared" si="212"/>
        <v>0-5</v>
      </c>
      <c r="M3454" s="4" t="s">
        <v>42</v>
      </c>
      <c r="N3454" s="12">
        <v>3</v>
      </c>
      <c r="O3454" s="4" t="s">
        <v>71</v>
      </c>
      <c r="P3454" s="6" t="s">
        <v>46</v>
      </c>
      <c r="Q3454" s="7">
        <v>4</v>
      </c>
      <c r="AE3454" s="4">
        <f t="shared" si="213"/>
        <v>2.5</v>
      </c>
      <c r="AF3454" s="8">
        <f t="shared" si="214"/>
        <v>4</v>
      </c>
      <c r="AG3454" s="8">
        <v>0.56000000000000005</v>
      </c>
      <c r="AH3454" s="4">
        <f t="shared" si="215"/>
        <v>0.1</v>
      </c>
      <c r="AI3454" s="4">
        <f t="shared" si="215"/>
        <v>1.4000000000000002E-2</v>
      </c>
      <c r="AK3454" s="10">
        <f>Q3454*(0.0089*(2.5^3))+R3454*(0.0089*(7.5^3))</f>
        <v>0.55625000000000002</v>
      </c>
    </row>
    <row r="3455" spans="1:37" ht="12.75" customHeight="1">
      <c r="A3455" s="12">
        <v>260</v>
      </c>
      <c r="B3455" s="4">
        <v>14</v>
      </c>
      <c r="C3455" s="4">
        <v>2</v>
      </c>
      <c r="D3455" s="5">
        <v>39519</v>
      </c>
      <c r="E3455" s="6" t="s">
        <v>73</v>
      </c>
      <c r="F3455" s="4" t="s">
        <v>74</v>
      </c>
      <c r="G3455" s="4" t="s">
        <v>74</v>
      </c>
      <c r="H3455" s="4" t="s">
        <v>165</v>
      </c>
      <c r="I3455" s="12" t="s">
        <v>151</v>
      </c>
      <c r="J3455" s="4" t="s">
        <v>41</v>
      </c>
      <c r="K3455" s="4">
        <v>5</v>
      </c>
      <c r="L3455" s="4" t="str">
        <f t="shared" si="212"/>
        <v>0-5</v>
      </c>
      <c r="M3455" s="4" t="s">
        <v>42</v>
      </c>
      <c r="N3455" s="12">
        <v>4</v>
      </c>
      <c r="O3455" s="4" t="s">
        <v>55</v>
      </c>
      <c r="P3455" s="6" t="s">
        <v>56</v>
      </c>
      <c r="Q3455" s="7">
        <v>2</v>
      </c>
      <c r="AE3455" s="4">
        <f t="shared" si="213"/>
        <v>2.5</v>
      </c>
      <c r="AF3455" s="8">
        <f t="shared" si="214"/>
        <v>2</v>
      </c>
      <c r="AG3455" s="8">
        <v>0.35</v>
      </c>
      <c r="AH3455" s="4">
        <f t="shared" si="215"/>
        <v>0.05</v>
      </c>
      <c r="AI3455" s="4">
        <f t="shared" si="215"/>
        <v>8.7499999999999991E-3</v>
      </c>
      <c r="AK3455" s="10">
        <f>Q3455*(0.0109*(2.5^3.0249))+R3455*(0.0109*(7.5^3.0249))</f>
        <v>0.34848591197730788</v>
      </c>
    </row>
    <row r="3456" spans="1:37" ht="12.75" customHeight="1">
      <c r="A3456" s="12">
        <v>261</v>
      </c>
      <c r="B3456" s="4">
        <v>14</v>
      </c>
      <c r="C3456" s="4">
        <v>2</v>
      </c>
      <c r="D3456" s="5">
        <v>39519</v>
      </c>
      <c r="E3456" s="6" t="s">
        <v>73</v>
      </c>
      <c r="F3456" s="4" t="s">
        <v>74</v>
      </c>
      <c r="G3456" s="4" t="s">
        <v>74</v>
      </c>
      <c r="H3456" s="4" t="s">
        <v>165</v>
      </c>
      <c r="I3456" s="12" t="s">
        <v>151</v>
      </c>
      <c r="J3456" s="4" t="s">
        <v>41</v>
      </c>
      <c r="K3456" s="4">
        <v>5</v>
      </c>
      <c r="L3456" s="4" t="str">
        <f t="shared" si="212"/>
        <v>0-5</v>
      </c>
      <c r="M3456" s="4" t="s">
        <v>42</v>
      </c>
      <c r="N3456" s="12">
        <v>1</v>
      </c>
      <c r="O3456" s="4" t="s">
        <v>53</v>
      </c>
      <c r="P3456" s="12" t="s">
        <v>54</v>
      </c>
      <c r="R3456" s="7">
        <v>8</v>
      </c>
      <c r="S3456" s="7">
        <v>12</v>
      </c>
      <c r="AE3456" s="4">
        <f t="shared" si="213"/>
        <v>12</v>
      </c>
      <c r="AF3456" s="8">
        <f t="shared" si="214"/>
        <v>20</v>
      </c>
      <c r="AG3456" s="8">
        <v>740.23</v>
      </c>
      <c r="AH3456" s="4">
        <f t="shared" si="215"/>
        <v>0.5</v>
      </c>
      <c r="AI3456" s="4">
        <f t="shared" si="215"/>
        <v>18.505749999999999</v>
      </c>
      <c r="AK3456" s="10">
        <f>Q3456*(0.026*(2.5^2.87))+R3456*(0.026*(7.5^2.87))+S3456*(0.0236*((15/1.1)^2.975))+T3456*(0.0236*((25/1.1)^2.975))+U3456*(0.0236*((35/1.1)^2.975))</f>
        <v>740.22894186818519</v>
      </c>
    </row>
    <row r="3457" spans="1:37" ht="12.75" customHeight="1">
      <c r="A3457" s="12">
        <v>261</v>
      </c>
      <c r="B3457" s="4">
        <v>14</v>
      </c>
      <c r="C3457" s="4">
        <v>2</v>
      </c>
      <c r="D3457" s="5">
        <v>39519</v>
      </c>
      <c r="E3457" s="6" t="s">
        <v>73</v>
      </c>
      <c r="F3457" s="4" t="s">
        <v>74</v>
      </c>
      <c r="G3457" s="4" t="s">
        <v>74</v>
      </c>
      <c r="H3457" s="4" t="s">
        <v>165</v>
      </c>
      <c r="I3457" s="12" t="s">
        <v>151</v>
      </c>
      <c r="J3457" s="4" t="s">
        <v>41</v>
      </c>
      <c r="K3457" s="4">
        <v>5</v>
      </c>
      <c r="L3457" s="4" t="str">
        <f t="shared" si="212"/>
        <v>0-5</v>
      </c>
      <c r="M3457" s="4" t="s">
        <v>42</v>
      </c>
      <c r="N3457" s="12">
        <v>2</v>
      </c>
      <c r="O3457" s="4" t="s">
        <v>95</v>
      </c>
      <c r="P3457" s="6" t="s">
        <v>56</v>
      </c>
      <c r="T3457" s="7">
        <v>50</v>
      </c>
      <c r="AE3457" s="4">
        <f t="shared" si="213"/>
        <v>25</v>
      </c>
      <c r="AF3457" s="8">
        <f t="shared" si="214"/>
        <v>50</v>
      </c>
      <c r="AG3457" s="8">
        <v>15482.42</v>
      </c>
      <c r="AH3457" s="4">
        <f t="shared" si="215"/>
        <v>1.25</v>
      </c>
      <c r="AI3457" s="4">
        <f t="shared" si="215"/>
        <v>387.06049999999999</v>
      </c>
      <c r="AK3457" s="10">
        <f>S3457*(0.0204*(15^2.991))+T3457*(0.0204*(25^2.991))+U3457*(0.0204*(35^2.991))</f>
        <v>15482.416188263885</v>
      </c>
    </row>
    <row r="3458" spans="1:37" ht="12.75" customHeight="1">
      <c r="A3458" s="12">
        <v>261</v>
      </c>
      <c r="B3458" s="4">
        <v>14</v>
      </c>
      <c r="C3458" s="4">
        <v>2</v>
      </c>
      <c r="D3458" s="5">
        <v>39519</v>
      </c>
      <c r="E3458" s="6" t="s">
        <v>73</v>
      </c>
      <c r="F3458" s="4" t="s">
        <v>74</v>
      </c>
      <c r="G3458" s="4" t="s">
        <v>74</v>
      </c>
      <c r="H3458" s="4" t="s">
        <v>165</v>
      </c>
      <c r="I3458" s="12" t="s">
        <v>151</v>
      </c>
      <c r="J3458" s="4" t="s">
        <v>41</v>
      </c>
      <c r="K3458" s="4">
        <v>5</v>
      </c>
      <c r="L3458" s="4" t="str">
        <f t="shared" ref="L3458:L3521" si="216">IF(K3458&lt;=5,"0-5",IF(K3458&lt;=10,"5-10",IF(K3458&lt;=15,"10-15",IF(K3458&lt;=20,"15-20",IF(K3458&lt;=25,"20-25",IF(K3458&lt;=30,"25-30",IF(K3458&lt;=35,"30-35","35-40")))))))</f>
        <v>0-5</v>
      </c>
      <c r="M3458" s="4" t="s">
        <v>42</v>
      </c>
      <c r="N3458" s="12">
        <v>3</v>
      </c>
      <c r="O3458" s="4" t="s">
        <v>124</v>
      </c>
      <c r="P3458" s="6" t="s">
        <v>54</v>
      </c>
      <c r="U3458" s="7">
        <v>21</v>
      </c>
      <c r="AE3458" s="4">
        <f t="shared" ref="AE3458:AE3521" si="217">ROUND(((Q3458*2.5)+(R3458*7.5)+(S3458*15)+(T3458*25)+(U3458*35)+(V3458*45)+(W3458*55)+(X3458*65)+(Y3458*75)+(Z3458*85)+(AA3458*95)+(AB3458*105)+(AC3458*115)+(AD3458*195))/(SUM(Q3458:AD3458)),1)</f>
        <v>35</v>
      </c>
      <c r="AF3458" s="8">
        <f t="shared" ref="AF3458:AF3521" si="218">SUM(Q3458:AD3458)</f>
        <v>21</v>
      </c>
      <c r="AG3458" s="8">
        <v>15524.18</v>
      </c>
      <c r="AH3458" s="4">
        <f t="shared" ref="AH3458:AI3521" si="219">AF3458/40</f>
        <v>0.52500000000000002</v>
      </c>
      <c r="AI3458" s="4">
        <f t="shared" si="219"/>
        <v>388.10450000000003</v>
      </c>
      <c r="AK3458" s="10">
        <f>T3458*(0.0174*((25/1.1)^3.08))+U3458*(0.0174*((35/1.1)^3.08))</f>
        <v>15524.17927316585</v>
      </c>
    </row>
    <row r="3459" spans="1:37" ht="12.75" customHeight="1">
      <c r="A3459" s="12">
        <v>261</v>
      </c>
      <c r="B3459" s="4">
        <v>14</v>
      </c>
      <c r="C3459" s="4">
        <v>2</v>
      </c>
      <c r="D3459" s="5">
        <v>39519</v>
      </c>
      <c r="E3459" s="6" t="s">
        <v>73</v>
      </c>
      <c r="F3459" s="4" t="s">
        <v>74</v>
      </c>
      <c r="G3459" s="4" t="s">
        <v>74</v>
      </c>
      <c r="H3459" s="4" t="s">
        <v>165</v>
      </c>
      <c r="I3459" s="12" t="s">
        <v>151</v>
      </c>
      <c r="J3459" s="4" t="s">
        <v>41</v>
      </c>
      <c r="K3459" s="4">
        <v>5</v>
      </c>
      <c r="L3459" s="4" t="str">
        <f t="shared" si="216"/>
        <v>0-5</v>
      </c>
      <c r="M3459" s="4" t="s">
        <v>42</v>
      </c>
      <c r="N3459" s="12">
        <v>4</v>
      </c>
      <c r="O3459" s="4" t="s">
        <v>138</v>
      </c>
      <c r="P3459" s="12" t="s">
        <v>81</v>
      </c>
      <c r="T3459" s="7">
        <v>1</v>
      </c>
      <c r="AE3459" s="4">
        <f t="shared" si="217"/>
        <v>25</v>
      </c>
      <c r="AF3459" s="8">
        <f t="shared" si="218"/>
        <v>1</v>
      </c>
      <c r="AG3459" s="8">
        <v>228.67</v>
      </c>
      <c r="AH3459" s="4">
        <f t="shared" si="219"/>
        <v>2.5000000000000001E-2</v>
      </c>
      <c r="AI3459" s="4">
        <f t="shared" si="219"/>
        <v>5.7167499999999993</v>
      </c>
      <c r="AK3459" s="10">
        <f>Q3459*(0.0139*(2.5^3.016))+R3459*(0.0139*(7.5^3.016))+S3459*(0.0139*(15^3.016))+T3459*(0.0139*(25^3.016))+U3459*(0.0139*(35^3.016))</f>
        <v>228.66614299755608</v>
      </c>
    </row>
    <row r="3460" spans="1:37" ht="12.75" customHeight="1">
      <c r="A3460" s="12">
        <v>261</v>
      </c>
      <c r="B3460" s="4">
        <v>14</v>
      </c>
      <c r="C3460" s="4">
        <v>2</v>
      </c>
      <c r="D3460" s="5">
        <v>39519</v>
      </c>
      <c r="E3460" s="6" t="s">
        <v>73</v>
      </c>
      <c r="F3460" s="4" t="s">
        <v>74</v>
      </c>
      <c r="G3460" s="4" t="s">
        <v>74</v>
      </c>
      <c r="H3460" s="4" t="s">
        <v>165</v>
      </c>
      <c r="I3460" s="12" t="s">
        <v>151</v>
      </c>
      <c r="J3460" s="4" t="s">
        <v>41</v>
      </c>
      <c r="K3460" s="4">
        <v>5</v>
      </c>
      <c r="L3460" s="4" t="str">
        <f t="shared" si="216"/>
        <v>0-5</v>
      </c>
      <c r="M3460" s="4" t="s">
        <v>42</v>
      </c>
      <c r="N3460" s="12">
        <v>5</v>
      </c>
      <c r="O3460" s="4" t="s">
        <v>71</v>
      </c>
      <c r="P3460" s="6" t="s">
        <v>46</v>
      </c>
      <c r="Q3460" s="7">
        <v>7</v>
      </c>
      <c r="AE3460" s="4">
        <f t="shared" si="217"/>
        <v>2.5</v>
      </c>
      <c r="AF3460" s="8">
        <f t="shared" si="218"/>
        <v>7</v>
      </c>
      <c r="AG3460" s="8">
        <v>0.97</v>
      </c>
      <c r="AH3460" s="4">
        <f t="shared" si="219"/>
        <v>0.17499999999999999</v>
      </c>
      <c r="AI3460" s="4">
        <f t="shared" si="219"/>
        <v>2.4250000000000001E-2</v>
      </c>
      <c r="AK3460" s="10">
        <f>Q3460*(0.0089*(2.5^3))+R3460*(0.0089*(7.5^3))</f>
        <v>0.97343750000000007</v>
      </c>
    </row>
    <row r="3461" spans="1:37" ht="12.75" customHeight="1">
      <c r="A3461" s="12">
        <v>261</v>
      </c>
      <c r="B3461" s="4">
        <v>14</v>
      </c>
      <c r="C3461" s="4">
        <v>2</v>
      </c>
      <c r="D3461" s="5">
        <v>39519</v>
      </c>
      <c r="E3461" s="6" t="s">
        <v>73</v>
      </c>
      <c r="F3461" s="4" t="s">
        <v>74</v>
      </c>
      <c r="G3461" s="4" t="s">
        <v>74</v>
      </c>
      <c r="H3461" s="4" t="s">
        <v>165</v>
      </c>
      <c r="I3461" s="12" t="s">
        <v>151</v>
      </c>
      <c r="J3461" s="4" t="s">
        <v>41</v>
      </c>
      <c r="K3461" s="4">
        <v>5</v>
      </c>
      <c r="L3461" s="4" t="str">
        <f t="shared" si="216"/>
        <v>0-5</v>
      </c>
      <c r="M3461" s="4" t="s">
        <v>42</v>
      </c>
      <c r="N3461" s="12">
        <v>6</v>
      </c>
      <c r="O3461" s="4" t="s">
        <v>55</v>
      </c>
      <c r="P3461" s="6" t="s">
        <v>56</v>
      </c>
      <c r="Q3461" s="7">
        <v>5</v>
      </c>
      <c r="AE3461" s="4">
        <f t="shared" si="217"/>
        <v>2.5</v>
      </c>
      <c r="AF3461" s="8">
        <f t="shared" si="218"/>
        <v>5</v>
      </c>
      <c r="AG3461" s="8">
        <v>0.87</v>
      </c>
      <c r="AH3461" s="4">
        <f t="shared" si="219"/>
        <v>0.125</v>
      </c>
      <c r="AI3461" s="4">
        <f t="shared" si="219"/>
        <v>2.1749999999999999E-2</v>
      </c>
      <c r="AK3461" s="10">
        <f>Q3461*(0.0109*(2.5^3.0249))+R3461*(0.0109*(7.5^3.0249))</f>
        <v>0.87121477994326968</v>
      </c>
    </row>
    <row r="3462" spans="1:37" ht="12.75" customHeight="1">
      <c r="A3462" s="12">
        <v>262</v>
      </c>
      <c r="B3462" s="4">
        <v>14</v>
      </c>
      <c r="C3462" s="4">
        <v>1</v>
      </c>
      <c r="D3462" s="5">
        <v>39519</v>
      </c>
      <c r="E3462" s="6" t="s">
        <v>37</v>
      </c>
      <c r="F3462" s="4" t="s">
        <v>38</v>
      </c>
      <c r="G3462" s="4" t="s">
        <v>38</v>
      </c>
      <c r="H3462" s="4" t="s">
        <v>152</v>
      </c>
      <c r="I3462" s="12" t="s">
        <v>57</v>
      </c>
      <c r="J3462" s="4" t="s">
        <v>110</v>
      </c>
      <c r="K3462" s="4">
        <v>35</v>
      </c>
      <c r="L3462" s="4" t="str">
        <f t="shared" si="216"/>
        <v>30-35</v>
      </c>
      <c r="M3462" s="4" t="s">
        <v>42</v>
      </c>
      <c r="N3462" s="12">
        <v>1</v>
      </c>
      <c r="O3462" s="4" t="s">
        <v>47</v>
      </c>
      <c r="P3462" s="12" t="s">
        <v>48</v>
      </c>
      <c r="S3462" s="7">
        <v>2</v>
      </c>
      <c r="AE3462" s="4">
        <f t="shared" si="217"/>
        <v>15</v>
      </c>
      <c r="AF3462" s="8">
        <f t="shared" si="218"/>
        <v>2</v>
      </c>
      <c r="AG3462" s="8">
        <v>208.14</v>
      </c>
      <c r="AH3462" s="4">
        <f t="shared" si="219"/>
        <v>0.05</v>
      </c>
      <c r="AI3462" s="4">
        <f t="shared" si="219"/>
        <v>5.2035</v>
      </c>
      <c r="AK3462" s="10">
        <f>Q3462*(0.0251*(2.5^3.076))+R3462*(0.0251*(7.5^3.076))+S3462*(0.0251*(15^3.076))</f>
        <v>208.14233869420841</v>
      </c>
    </row>
    <row r="3463" spans="1:37" ht="12.75" customHeight="1">
      <c r="A3463" s="12">
        <v>262</v>
      </c>
      <c r="B3463" s="4">
        <v>14</v>
      </c>
      <c r="C3463" s="4">
        <v>1</v>
      </c>
      <c r="D3463" s="5">
        <v>39519</v>
      </c>
      <c r="E3463" s="6" t="s">
        <v>37</v>
      </c>
      <c r="F3463" s="4" t="s">
        <v>38</v>
      </c>
      <c r="G3463" s="4" t="s">
        <v>38</v>
      </c>
      <c r="H3463" s="4" t="s">
        <v>152</v>
      </c>
      <c r="I3463" s="12" t="s">
        <v>57</v>
      </c>
      <c r="J3463" s="4" t="s">
        <v>110</v>
      </c>
      <c r="K3463" s="4">
        <v>35</v>
      </c>
      <c r="L3463" s="4" t="str">
        <f t="shared" si="216"/>
        <v>30-35</v>
      </c>
      <c r="M3463" s="4" t="s">
        <v>42</v>
      </c>
      <c r="N3463" s="12">
        <v>2</v>
      </c>
      <c r="O3463" s="4" t="s">
        <v>52</v>
      </c>
      <c r="P3463" s="6" t="s">
        <v>46</v>
      </c>
      <c r="S3463" s="7">
        <v>50</v>
      </c>
      <c r="T3463" s="7">
        <v>100</v>
      </c>
      <c r="AE3463" s="4">
        <f t="shared" si="217"/>
        <v>21.7</v>
      </c>
      <c r="AF3463" s="8">
        <f t="shared" si="218"/>
        <v>150</v>
      </c>
      <c r="AG3463" s="8">
        <v>16545.64</v>
      </c>
      <c r="AH3463" s="4">
        <f t="shared" si="219"/>
        <v>3.75</v>
      </c>
      <c r="AI3463" s="4">
        <f t="shared" si="219"/>
        <v>413.64099999999996</v>
      </c>
      <c r="AK3463" s="10">
        <f>Q3463*(0.01*(((2.5-1.82)/1.15)^3.208))+R3463*(0.01*(((7.5-1.82)/1.15)^3.208))+S3463*(0.01*(((15-1.82)/1.15)^3.208))+T3463*(0.01*(((25-1.82)/1.15)^3.208))</f>
        <v>16545.640405072671</v>
      </c>
    </row>
    <row r="3464" spans="1:37" ht="12.75" customHeight="1">
      <c r="A3464" s="12">
        <v>262</v>
      </c>
      <c r="B3464" s="4">
        <v>14</v>
      </c>
      <c r="C3464" s="4">
        <v>1</v>
      </c>
      <c r="D3464" s="5">
        <v>39519</v>
      </c>
      <c r="E3464" s="6" t="s">
        <v>37</v>
      </c>
      <c r="F3464" s="4" t="s">
        <v>38</v>
      </c>
      <c r="G3464" s="4" t="s">
        <v>38</v>
      </c>
      <c r="H3464" s="4" t="s">
        <v>152</v>
      </c>
      <c r="I3464" s="12" t="s">
        <v>57</v>
      </c>
      <c r="J3464" s="4" t="s">
        <v>110</v>
      </c>
      <c r="K3464" s="4">
        <v>35</v>
      </c>
      <c r="L3464" s="4" t="str">
        <f t="shared" si="216"/>
        <v>30-35</v>
      </c>
      <c r="M3464" s="4" t="s">
        <v>42</v>
      </c>
      <c r="N3464" s="12">
        <v>3</v>
      </c>
      <c r="O3464" s="4" t="s">
        <v>59</v>
      </c>
      <c r="P3464" s="6" t="s">
        <v>46</v>
      </c>
      <c r="Q3464" s="7">
        <v>1</v>
      </c>
      <c r="R3464" s="7">
        <v>2</v>
      </c>
      <c r="S3464" s="7">
        <v>2</v>
      </c>
      <c r="AE3464" s="4">
        <f t="shared" si="217"/>
        <v>9.5</v>
      </c>
      <c r="AF3464" s="8">
        <f t="shared" si="218"/>
        <v>5</v>
      </c>
      <c r="AG3464" s="8">
        <v>85.07</v>
      </c>
      <c r="AH3464" s="4">
        <f t="shared" si="219"/>
        <v>0.125</v>
      </c>
      <c r="AI3464" s="4">
        <f t="shared" si="219"/>
        <v>2.1267499999999999</v>
      </c>
      <c r="AK3464" s="10">
        <f>Q3464*(0.0093*(2.5^3.07))+R3464*(0.0093*(7.5^3.07))+S3464*(0.0093*(15^3.07))+T3464*(0.0126*(25^3.0673))</f>
        <v>85.067930803917065</v>
      </c>
    </row>
    <row r="3465" spans="1:37" ht="12.75" customHeight="1">
      <c r="A3465" s="12">
        <v>262</v>
      </c>
      <c r="B3465" s="4">
        <v>14</v>
      </c>
      <c r="C3465" s="4">
        <v>1</v>
      </c>
      <c r="D3465" s="5">
        <v>39519</v>
      </c>
      <c r="E3465" s="6" t="s">
        <v>37</v>
      </c>
      <c r="F3465" s="4" t="s">
        <v>38</v>
      </c>
      <c r="G3465" s="4" t="s">
        <v>38</v>
      </c>
      <c r="H3465" s="4" t="s">
        <v>152</v>
      </c>
      <c r="I3465" s="12" t="s">
        <v>57</v>
      </c>
      <c r="J3465" s="4" t="s">
        <v>110</v>
      </c>
      <c r="K3465" s="4">
        <v>35</v>
      </c>
      <c r="L3465" s="4" t="str">
        <f t="shared" si="216"/>
        <v>30-35</v>
      </c>
      <c r="M3465" s="4" t="s">
        <v>42</v>
      </c>
      <c r="N3465" s="12">
        <v>4</v>
      </c>
      <c r="O3465" s="4" t="s">
        <v>50</v>
      </c>
      <c r="P3465" s="6" t="s">
        <v>46</v>
      </c>
      <c r="R3465" s="7">
        <v>1</v>
      </c>
      <c r="AE3465" s="4">
        <f t="shared" si="217"/>
        <v>7.5</v>
      </c>
      <c r="AF3465" s="8">
        <f t="shared" si="218"/>
        <v>1</v>
      </c>
      <c r="AG3465" s="8">
        <v>6.08</v>
      </c>
      <c r="AH3465" s="4">
        <f t="shared" si="219"/>
        <v>2.5000000000000001E-2</v>
      </c>
      <c r="AI3465" s="4">
        <f t="shared" si="219"/>
        <v>0.152</v>
      </c>
      <c r="AK3465" s="10">
        <f>Q3465*(0.0194*(2.5^2.8528))+R3465*(0.0194*(7.5^2.8528))+S3465*(0.0194*(15^2.8528))</f>
        <v>6.0838220437352977</v>
      </c>
    </row>
    <row r="3466" spans="1:37" ht="12.75" customHeight="1">
      <c r="A3466" s="12">
        <v>262</v>
      </c>
      <c r="B3466" s="4">
        <v>14</v>
      </c>
      <c r="C3466" s="4">
        <v>1</v>
      </c>
      <c r="D3466" s="5">
        <v>39519</v>
      </c>
      <c r="E3466" s="6" t="s">
        <v>37</v>
      </c>
      <c r="F3466" s="4" t="s">
        <v>38</v>
      </c>
      <c r="G3466" s="4" t="s">
        <v>38</v>
      </c>
      <c r="H3466" s="4" t="s">
        <v>152</v>
      </c>
      <c r="I3466" s="12" t="s">
        <v>57</v>
      </c>
      <c r="J3466" s="4" t="s">
        <v>110</v>
      </c>
      <c r="K3466" s="4">
        <v>35</v>
      </c>
      <c r="L3466" s="4" t="str">
        <f t="shared" si="216"/>
        <v>30-35</v>
      </c>
      <c r="M3466" s="4" t="s">
        <v>42</v>
      </c>
      <c r="N3466" s="12">
        <v>5</v>
      </c>
      <c r="O3466" s="4" t="s">
        <v>78</v>
      </c>
      <c r="P3466" s="12" t="s">
        <v>44</v>
      </c>
      <c r="U3466" s="7">
        <v>3</v>
      </c>
      <c r="AE3466" s="4">
        <f t="shared" si="217"/>
        <v>35</v>
      </c>
      <c r="AF3466" s="8">
        <f t="shared" si="218"/>
        <v>3</v>
      </c>
      <c r="AG3466" s="8">
        <v>1499.54</v>
      </c>
      <c r="AH3466" s="4">
        <f t="shared" si="219"/>
        <v>7.4999999999999997E-2</v>
      </c>
      <c r="AI3466" s="4">
        <f t="shared" si="219"/>
        <v>37.488500000000002</v>
      </c>
      <c r="AK3466" s="10">
        <f>T3466*(0.0524*((25/1.16064)^2.69))+U3466*(0.0524*((35/1.16064)^2.69))</f>
        <v>1499.5440046698809</v>
      </c>
    </row>
    <row r="3467" spans="1:37" ht="12.75" customHeight="1">
      <c r="A3467" s="12">
        <v>262</v>
      </c>
      <c r="B3467" s="4">
        <v>14</v>
      </c>
      <c r="C3467" s="4">
        <v>1</v>
      </c>
      <c r="D3467" s="5">
        <v>39519</v>
      </c>
      <c r="E3467" s="6" t="s">
        <v>37</v>
      </c>
      <c r="F3467" s="4" t="s">
        <v>38</v>
      </c>
      <c r="G3467" s="4" t="s">
        <v>38</v>
      </c>
      <c r="H3467" s="4" t="s">
        <v>152</v>
      </c>
      <c r="I3467" s="12" t="s">
        <v>57</v>
      </c>
      <c r="J3467" s="4" t="s">
        <v>110</v>
      </c>
      <c r="K3467" s="4">
        <v>35</v>
      </c>
      <c r="L3467" s="4" t="str">
        <f t="shared" si="216"/>
        <v>30-35</v>
      </c>
      <c r="M3467" s="4" t="s">
        <v>42</v>
      </c>
      <c r="N3467" s="12">
        <v>6</v>
      </c>
      <c r="O3467" s="4" t="s">
        <v>55</v>
      </c>
      <c r="P3467" s="6" t="s">
        <v>56</v>
      </c>
      <c r="Q3467" s="7">
        <v>2</v>
      </c>
      <c r="AE3467" s="4">
        <f t="shared" si="217"/>
        <v>2.5</v>
      </c>
      <c r="AF3467" s="8">
        <f t="shared" si="218"/>
        <v>2</v>
      </c>
      <c r="AG3467" s="8">
        <v>0.35</v>
      </c>
      <c r="AH3467" s="4">
        <f t="shared" si="219"/>
        <v>0.05</v>
      </c>
      <c r="AI3467" s="4">
        <f t="shared" si="219"/>
        <v>8.7499999999999991E-3</v>
      </c>
      <c r="AK3467" s="10">
        <f>Q3467*(0.0109*(2.5^3.0249))+R3467*(0.0109*(7.5^3.0249))</f>
        <v>0.34848591197730788</v>
      </c>
    </row>
    <row r="3468" spans="1:37" ht="12.75" customHeight="1">
      <c r="A3468" s="12">
        <v>263</v>
      </c>
      <c r="B3468" s="4">
        <v>14</v>
      </c>
      <c r="C3468" s="4">
        <v>1</v>
      </c>
      <c r="D3468" s="5">
        <v>39519</v>
      </c>
      <c r="E3468" s="6" t="s">
        <v>37</v>
      </c>
      <c r="F3468" s="4" t="s">
        <v>38</v>
      </c>
      <c r="G3468" s="4" t="s">
        <v>38</v>
      </c>
      <c r="H3468" s="4" t="s">
        <v>152</v>
      </c>
      <c r="I3468" s="12" t="s">
        <v>57</v>
      </c>
      <c r="J3468" s="4" t="s">
        <v>110</v>
      </c>
      <c r="K3468" s="4">
        <v>35</v>
      </c>
      <c r="L3468" s="4" t="str">
        <f t="shared" si="216"/>
        <v>30-35</v>
      </c>
      <c r="M3468" s="4" t="s">
        <v>42</v>
      </c>
      <c r="N3468" s="12">
        <v>1</v>
      </c>
      <c r="O3468" s="4" t="s">
        <v>78</v>
      </c>
      <c r="P3468" s="12" t="s">
        <v>44</v>
      </c>
      <c r="U3468" s="7">
        <v>6</v>
      </c>
      <c r="AE3468" s="4">
        <f t="shared" si="217"/>
        <v>35</v>
      </c>
      <c r="AF3468" s="8">
        <f t="shared" si="218"/>
        <v>6</v>
      </c>
      <c r="AG3468" s="8">
        <v>2999.09</v>
      </c>
      <c r="AH3468" s="4">
        <f t="shared" si="219"/>
        <v>0.15</v>
      </c>
      <c r="AI3468" s="4">
        <f t="shared" si="219"/>
        <v>74.977249999999998</v>
      </c>
      <c r="AK3468" s="10">
        <f>T3468*(0.0524*((25/1.16064)^2.69))+U3468*(0.0524*((35/1.16064)^2.69))</f>
        <v>2999.0880093397618</v>
      </c>
    </row>
    <row r="3469" spans="1:37" ht="12.75" customHeight="1">
      <c r="A3469" s="12">
        <v>263</v>
      </c>
      <c r="B3469" s="4">
        <v>14</v>
      </c>
      <c r="C3469" s="4">
        <v>1</v>
      </c>
      <c r="D3469" s="5">
        <v>39519</v>
      </c>
      <c r="E3469" s="6" t="s">
        <v>37</v>
      </c>
      <c r="F3469" s="4" t="s">
        <v>38</v>
      </c>
      <c r="G3469" s="4" t="s">
        <v>38</v>
      </c>
      <c r="H3469" s="4" t="s">
        <v>152</v>
      </c>
      <c r="I3469" s="12" t="s">
        <v>57</v>
      </c>
      <c r="J3469" s="4" t="s">
        <v>110</v>
      </c>
      <c r="K3469" s="4">
        <v>35</v>
      </c>
      <c r="L3469" s="4" t="str">
        <f t="shared" si="216"/>
        <v>30-35</v>
      </c>
      <c r="M3469" s="4" t="s">
        <v>42</v>
      </c>
      <c r="N3469" s="12">
        <v>2</v>
      </c>
      <c r="O3469" s="4" t="s">
        <v>52</v>
      </c>
      <c r="P3469" s="6" t="s">
        <v>46</v>
      </c>
      <c r="S3469" s="7">
        <v>100</v>
      </c>
      <c r="AE3469" s="4">
        <f t="shared" si="217"/>
        <v>15</v>
      </c>
      <c r="AF3469" s="8">
        <f t="shared" si="218"/>
        <v>100</v>
      </c>
      <c r="AG3469" s="8">
        <v>2500.17</v>
      </c>
      <c r="AH3469" s="4">
        <f t="shared" si="219"/>
        <v>2.5</v>
      </c>
      <c r="AI3469" s="4">
        <f t="shared" si="219"/>
        <v>62.504249999999999</v>
      </c>
      <c r="AK3469" s="10">
        <f>Q3469*(0.01*(((2.5-1.82)/1.15)^3.208))+R3469*(0.01*(((7.5-1.82)/1.15)^3.208))+S3469*(0.01*(((15-1.82)/1.15)^3.208))+T3469*(0.01*(((25-1.82)/1.15)^3.208))</f>
        <v>2500.1724441339957</v>
      </c>
    </row>
    <row r="3470" spans="1:37" ht="12.75" customHeight="1">
      <c r="A3470" s="12">
        <v>263</v>
      </c>
      <c r="B3470" s="4">
        <v>14</v>
      </c>
      <c r="C3470" s="4">
        <v>1</v>
      </c>
      <c r="D3470" s="5">
        <v>39519</v>
      </c>
      <c r="E3470" s="6" t="s">
        <v>37</v>
      </c>
      <c r="F3470" s="4" t="s">
        <v>38</v>
      </c>
      <c r="G3470" s="4" t="s">
        <v>38</v>
      </c>
      <c r="H3470" s="4" t="s">
        <v>152</v>
      </c>
      <c r="I3470" s="12" t="s">
        <v>57</v>
      </c>
      <c r="J3470" s="4" t="s">
        <v>110</v>
      </c>
      <c r="K3470" s="4">
        <v>35</v>
      </c>
      <c r="L3470" s="4" t="str">
        <f t="shared" si="216"/>
        <v>30-35</v>
      </c>
      <c r="M3470" s="4" t="s">
        <v>42</v>
      </c>
      <c r="N3470" s="12">
        <v>3</v>
      </c>
      <c r="O3470" s="4" t="s">
        <v>50</v>
      </c>
      <c r="P3470" s="6" t="s">
        <v>46</v>
      </c>
      <c r="R3470" s="7">
        <v>2</v>
      </c>
      <c r="AE3470" s="4">
        <f t="shared" si="217"/>
        <v>7.5</v>
      </c>
      <c r="AF3470" s="8">
        <f t="shared" si="218"/>
        <v>2</v>
      </c>
      <c r="AG3470" s="8">
        <v>12.17</v>
      </c>
      <c r="AH3470" s="4">
        <f t="shared" si="219"/>
        <v>0.05</v>
      </c>
      <c r="AI3470" s="4">
        <f t="shared" si="219"/>
        <v>0.30425000000000002</v>
      </c>
      <c r="AK3470" s="10">
        <f>Q3470*(0.0194*(2.5^2.8528))+R3470*(0.0194*(7.5^2.8528))+S3470*(0.0194*(15^2.8528))</f>
        <v>12.167644087470595</v>
      </c>
    </row>
    <row r="3471" spans="1:37" ht="12.75" customHeight="1">
      <c r="A3471" s="12">
        <v>264</v>
      </c>
      <c r="B3471" s="4">
        <v>14</v>
      </c>
      <c r="C3471" s="4">
        <v>2</v>
      </c>
      <c r="D3471" s="5">
        <v>39519</v>
      </c>
      <c r="E3471" s="6" t="s">
        <v>73</v>
      </c>
      <c r="F3471" s="4" t="s">
        <v>74</v>
      </c>
      <c r="G3471" s="4" t="s">
        <v>74</v>
      </c>
      <c r="H3471" s="4" t="s">
        <v>165</v>
      </c>
      <c r="I3471" s="12" t="s">
        <v>40</v>
      </c>
      <c r="J3471" s="4" t="s">
        <v>110</v>
      </c>
      <c r="K3471" s="4">
        <v>15</v>
      </c>
      <c r="L3471" s="4" t="str">
        <f t="shared" si="216"/>
        <v>10-15</v>
      </c>
      <c r="M3471" s="4" t="s">
        <v>42</v>
      </c>
      <c r="N3471" s="12">
        <v>1</v>
      </c>
      <c r="O3471" s="4" t="s">
        <v>87</v>
      </c>
      <c r="P3471" s="6" t="s">
        <v>46</v>
      </c>
      <c r="T3471" s="7">
        <v>3</v>
      </c>
      <c r="AE3471" s="4">
        <f t="shared" si="217"/>
        <v>25</v>
      </c>
      <c r="AF3471" s="8">
        <f t="shared" si="218"/>
        <v>3</v>
      </c>
      <c r="AG3471" s="8">
        <v>746.79</v>
      </c>
      <c r="AH3471" s="4">
        <f t="shared" si="219"/>
        <v>7.4999999999999997E-2</v>
      </c>
      <c r="AI3471" s="4">
        <f t="shared" si="219"/>
        <v>18.669750000000001</v>
      </c>
      <c r="AK3471" s="10">
        <f>Q3471*(0.0229*((2.5/1.08)^2.958))+R3471*(0.0229*((7.5/1.08)^2.958))+S3471*(0.0229*((15/1.08)^2.958))+T3471*(0.0229*((25/1.08)^2.958))+U3471*(0.0229*((35/1.08)^2.958))</f>
        <v>746.78539188208276</v>
      </c>
    </row>
    <row r="3472" spans="1:37" ht="12.75" customHeight="1">
      <c r="A3472" s="12">
        <v>264</v>
      </c>
      <c r="B3472" s="4">
        <v>14</v>
      </c>
      <c r="C3472" s="4">
        <v>2</v>
      </c>
      <c r="D3472" s="5">
        <v>39519</v>
      </c>
      <c r="E3472" s="6" t="s">
        <v>73</v>
      </c>
      <c r="F3472" s="4" t="s">
        <v>74</v>
      </c>
      <c r="G3472" s="4" t="s">
        <v>74</v>
      </c>
      <c r="H3472" s="4" t="s">
        <v>165</v>
      </c>
      <c r="I3472" s="12" t="s">
        <v>40</v>
      </c>
      <c r="J3472" s="4" t="s">
        <v>110</v>
      </c>
      <c r="K3472" s="4">
        <v>15</v>
      </c>
      <c r="L3472" s="4" t="str">
        <f t="shared" si="216"/>
        <v>10-15</v>
      </c>
      <c r="M3472" s="4" t="s">
        <v>42</v>
      </c>
      <c r="N3472" s="12">
        <v>2</v>
      </c>
      <c r="O3472" s="4" t="s">
        <v>77</v>
      </c>
      <c r="P3472" s="6" t="s">
        <v>48</v>
      </c>
      <c r="T3472" s="7">
        <v>2</v>
      </c>
      <c r="AE3472" s="4">
        <f t="shared" si="217"/>
        <v>25</v>
      </c>
      <c r="AF3472" s="8">
        <f t="shared" si="218"/>
        <v>2</v>
      </c>
      <c r="AG3472" s="8">
        <v>846.81</v>
      </c>
      <c r="AH3472" s="4">
        <f t="shared" si="219"/>
        <v>0.05</v>
      </c>
      <c r="AI3472" s="4">
        <f t="shared" si="219"/>
        <v>21.170249999999999</v>
      </c>
      <c r="AK3472" s="10">
        <f>R3472*(0.0428*(7.5^2.858))+S3472*(0.0428*(15^2.858))+T3472*(0.0428*(25^2.858))+U3472*(0.0428*(35^2.858))</f>
        <v>846.81064635675693</v>
      </c>
    </row>
    <row r="3473" spans="1:37" ht="12.75" customHeight="1">
      <c r="A3473" s="12">
        <v>264</v>
      </c>
      <c r="B3473" s="4">
        <v>14</v>
      </c>
      <c r="C3473" s="4">
        <v>2</v>
      </c>
      <c r="D3473" s="5">
        <v>39519</v>
      </c>
      <c r="E3473" s="6" t="s">
        <v>73</v>
      </c>
      <c r="F3473" s="4" t="s">
        <v>74</v>
      </c>
      <c r="G3473" s="4" t="s">
        <v>74</v>
      </c>
      <c r="H3473" s="4" t="s">
        <v>165</v>
      </c>
      <c r="I3473" s="12" t="s">
        <v>40</v>
      </c>
      <c r="J3473" s="4" t="s">
        <v>110</v>
      </c>
      <c r="K3473" s="4">
        <v>15</v>
      </c>
      <c r="L3473" s="4" t="str">
        <f t="shared" si="216"/>
        <v>10-15</v>
      </c>
      <c r="M3473" s="4" t="s">
        <v>42</v>
      </c>
      <c r="N3473" s="12">
        <v>3</v>
      </c>
      <c r="O3473" s="4" t="s">
        <v>59</v>
      </c>
      <c r="P3473" s="6" t="s">
        <v>46</v>
      </c>
      <c r="R3473" s="7">
        <v>2</v>
      </c>
      <c r="S3473" s="7">
        <v>1</v>
      </c>
      <c r="AE3473" s="4">
        <f t="shared" si="217"/>
        <v>10</v>
      </c>
      <c r="AF3473" s="8">
        <f t="shared" si="218"/>
        <v>3</v>
      </c>
      <c r="AG3473" s="8">
        <v>46.97</v>
      </c>
      <c r="AH3473" s="4">
        <f t="shared" si="219"/>
        <v>7.4999999999999997E-2</v>
      </c>
      <c r="AI3473" s="4">
        <f t="shared" si="219"/>
        <v>1.17425</v>
      </c>
      <c r="AK3473" s="10">
        <f>Q3473*(0.0093*(2.5^3.07))+R3473*(0.0093*(7.5^3.07))+S3473*(0.0093*(15^3.07))+T3473*(0.0126*(25^3.0673))</f>
        <v>46.974234110042651</v>
      </c>
    </row>
    <row r="3474" spans="1:37" ht="12.75" customHeight="1">
      <c r="A3474" s="12">
        <v>264</v>
      </c>
      <c r="B3474" s="4">
        <v>14</v>
      </c>
      <c r="C3474" s="4">
        <v>2</v>
      </c>
      <c r="D3474" s="5">
        <v>39519</v>
      </c>
      <c r="E3474" s="6" t="s">
        <v>73</v>
      </c>
      <c r="F3474" s="4" t="s">
        <v>74</v>
      </c>
      <c r="G3474" s="4" t="s">
        <v>74</v>
      </c>
      <c r="H3474" s="4" t="s">
        <v>165</v>
      </c>
      <c r="I3474" s="12" t="s">
        <v>40</v>
      </c>
      <c r="J3474" s="4" t="s">
        <v>110</v>
      </c>
      <c r="K3474" s="4">
        <v>15</v>
      </c>
      <c r="L3474" s="4" t="str">
        <f t="shared" si="216"/>
        <v>10-15</v>
      </c>
      <c r="M3474" s="4" t="s">
        <v>42</v>
      </c>
      <c r="N3474" s="12">
        <v>4</v>
      </c>
      <c r="O3474" s="4" t="s">
        <v>83</v>
      </c>
      <c r="P3474" s="6" t="s">
        <v>84</v>
      </c>
      <c r="R3474" s="7">
        <v>2</v>
      </c>
      <c r="AE3474" s="4">
        <f t="shared" si="217"/>
        <v>7.5</v>
      </c>
      <c r="AF3474" s="8">
        <f t="shared" si="218"/>
        <v>2</v>
      </c>
      <c r="AG3474" s="8">
        <v>24.61</v>
      </c>
      <c r="AH3474" s="4">
        <f t="shared" si="219"/>
        <v>0.05</v>
      </c>
      <c r="AI3474" s="4">
        <f t="shared" si="219"/>
        <v>0.61524999999999996</v>
      </c>
      <c r="AK3474" s="10">
        <f>Q3474*(0.0349*(2.5^2.9109))+R3474*(0.0349*(7.5^2.9109))+S3474*(0.0349*(15^2.9109))</f>
        <v>24.60771307139456</v>
      </c>
    </row>
    <row r="3475" spans="1:37" ht="12.75" customHeight="1">
      <c r="A3475" s="12">
        <v>264</v>
      </c>
      <c r="B3475" s="4">
        <v>14</v>
      </c>
      <c r="C3475" s="4">
        <v>2</v>
      </c>
      <c r="D3475" s="5">
        <v>39519</v>
      </c>
      <c r="E3475" s="6" t="s">
        <v>73</v>
      </c>
      <c r="F3475" s="4" t="s">
        <v>74</v>
      </c>
      <c r="G3475" s="4" t="s">
        <v>74</v>
      </c>
      <c r="H3475" s="4" t="s">
        <v>165</v>
      </c>
      <c r="I3475" s="12" t="s">
        <v>40</v>
      </c>
      <c r="J3475" s="4" t="s">
        <v>110</v>
      </c>
      <c r="K3475" s="4">
        <v>15</v>
      </c>
      <c r="L3475" s="4" t="str">
        <f t="shared" si="216"/>
        <v>10-15</v>
      </c>
      <c r="M3475" s="4" t="s">
        <v>42</v>
      </c>
      <c r="N3475" s="12">
        <v>5</v>
      </c>
      <c r="O3475" s="4" t="s">
        <v>79</v>
      </c>
      <c r="P3475" s="12" t="s">
        <v>54</v>
      </c>
      <c r="R3475" s="7">
        <v>3</v>
      </c>
      <c r="S3475" s="7">
        <v>1</v>
      </c>
      <c r="AE3475" s="4">
        <f t="shared" si="217"/>
        <v>9.4</v>
      </c>
      <c r="AF3475" s="8">
        <f t="shared" si="218"/>
        <v>4</v>
      </c>
      <c r="AG3475" s="8">
        <v>95.04</v>
      </c>
      <c r="AH3475" s="4">
        <f t="shared" si="219"/>
        <v>0.1</v>
      </c>
      <c r="AI3475" s="4">
        <f t="shared" si="219"/>
        <v>2.3760000000000003</v>
      </c>
      <c r="AK3475" s="10">
        <f>Q3475*(0.024*(2.5^2.93))+R3475*(0.024*(7.5^2.93))+S3475*(0.0225*((15/1.03416)^3))+T3475*(0.0225*((25/1.03416)^3))+U3475*(0.0225*((35/1.03416)^3))</f>
        <v>95.037529560698289</v>
      </c>
    </row>
    <row r="3476" spans="1:37" ht="12.75" customHeight="1">
      <c r="A3476" s="12">
        <v>264</v>
      </c>
      <c r="B3476" s="4">
        <v>14</v>
      </c>
      <c r="C3476" s="4">
        <v>2</v>
      </c>
      <c r="D3476" s="5">
        <v>39519</v>
      </c>
      <c r="E3476" s="6" t="s">
        <v>73</v>
      </c>
      <c r="F3476" s="4" t="s">
        <v>74</v>
      </c>
      <c r="G3476" s="4" t="s">
        <v>74</v>
      </c>
      <c r="H3476" s="4" t="s">
        <v>165</v>
      </c>
      <c r="I3476" s="12" t="s">
        <v>40</v>
      </c>
      <c r="J3476" s="4" t="s">
        <v>110</v>
      </c>
      <c r="K3476" s="4">
        <v>15</v>
      </c>
      <c r="L3476" s="4" t="str">
        <f t="shared" si="216"/>
        <v>10-15</v>
      </c>
      <c r="M3476" s="4" t="s">
        <v>42</v>
      </c>
      <c r="N3476" s="12">
        <v>6</v>
      </c>
      <c r="O3476" s="4" t="s">
        <v>53</v>
      </c>
      <c r="P3476" s="12" t="s">
        <v>54</v>
      </c>
      <c r="S3476" s="7">
        <v>6</v>
      </c>
      <c r="T3476" s="7">
        <v>1</v>
      </c>
      <c r="AE3476" s="4">
        <f t="shared" si="217"/>
        <v>16.399999999999999</v>
      </c>
      <c r="AF3476" s="8">
        <f t="shared" si="218"/>
        <v>7</v>
      </c>
      <c r="AG3476" s="8">
        <v>592.59</v>
      </c>
      <c r="AH3476" s="4">
        <f t="shared" si="219"/>
        <v>0.17499999999999999</v>
      </c>
      <c r="AI3476" s="4">
        <f t="shared" si="219"/>
        <v>14.81475</v>
      </c>
      <c r="AK3476" s="10">
        <f>Q3476*(0.026*(2.5^2.87))+R3476*(0.026*(7.5^2.87))+S3476*(0.0236*((15/1.1)^2.975))+T3476*(0.0236*((25/1.1)^2.975))+U3476*(0.0236*((35/1.1)^2.975))</f>
        <v>592.5861460829633</v>
      </c>
    </row>
    <row r="3477" spans="1:37" ht="12.75" customHeight="1">
      <c r="A3477" s="12">
        <v>264</v>
      </c>
      <c r="B3477" s="4">
        <v>14</v>
      </c>
      <c r="C3477" s="4">
        <v>2</v>
      </c>
      <c r="D3477" s="5">
        <v>39519</v>
      </c>
      <c r="E3477" s="6" t="s">
        <v>73</v>
      </c>
      <c r="F3477" s="4" t="s">
        <v>74</v>
      </c>
      <c r="G3477" s="4" t="s">
        <v>74</v>
      </c>
      <c r="H3477" s="4" t="s">
        <v>165</v>
      </c>
      <c r="I3477" s="12" t="s">
        <v>40</v>
      </c>
      <c r="J3477" s="4" t="s">
        <v>110</v>
      </c>
      <c r="K3477" s="4">
        <v>15</v>
      </c>
      <c r="L3477" s="4" t="str">
        <f t="shared" si="216"/>
        <v>10-15</v>
      </c>
      <c r="M3477" s="4" t="s">
        <v>42</v>
      </c>
      <c r="N3477" s="12">
        <v>7</v>
      </c>
      <c r="O3477" s="4" t="s">
        <v>134</v>
      </c>
      <c r="P3477" s="12" t="s">
        <v>56</v>
      </c>
      <c r="T3477" s="7">
        <v>1</v>
      </c>
      <c r="AE3477" s="4">
        <f t="shared" si="217"/>
        <v>25</v>
      </c>
      <c r="AF3477" s="8">
        <f t="shared" si="218"/>
        <v>1</v>
      </c>
      <c r="AG3477" s="8">
        <v>261.42</v>
      </c>
      <c r="AH3477" s="4">
        <f t="shared" si="219"/>
        <v>2.5000000000000001E-2</v>
      </c>
      <c r="AI3477" s="4">
        <f t="shared" si="219"/>
        <v>6.5355000000000008</v>
      </c>
      <c r="AK3477" s="10">
        <f>R3477*(0.0683*(7.5^2.563))+S3477*(0.0683*(15^2.563))+T3477*(0.0683*(25^2.563))</f>
        <v>261.42128550317625</v>
      </c>
    </row>
    <row r="3478" spans="1:37" ht="12.75" customHeight="1">
      <c r="A3478" s="12">
        <v>264</v>
      </c>
      <c r="B3478" s="4">
        <v>14</v>
      </c>
      <c r="C3478" s="4">
        <v>2</v>
      </c>
      <c r="D3478" s="5">
        <v>39519</v>
      </c>
      <c r="E3478" s="6" t="s">
        <v>73</v>
      </c>
      <c r="F3478" s="4" t="s">
        <v>74</v>
      </c>
      <c r="G3478" s="4" t="s">
        <v>74</v>
      </c>
      <c r="H3478" s="4" t="s">
        <v>165</v>
      </c>
      <c r="I3478" s="12" t="s">
        <v>40</v>
      </c>
      <c r="J3478" s="4" t="s">
        <v>110</v>
      </c>
      <c r="K3478" s="4">
        <v>15</v>
      </c>
      <c r="L3478" s="4" t="str">
        <f t="shared" si="216"/>
        <v>10-15</v>
      </c>
      <c r="M3478" s="4" t="s">
        <v>42</v>
      </c>
      <c r="N3478" s="12">
        <v>8</v>
      </c>
      <c r="O3478" s="4" t="s">
        <v>60</v>
      </c>
      <c r="P3478" s="12" t="s">
        <v>48</v>
      </c>
      <c r="R3478" s="7">
        <v>1</v>
      </c>
      <c r="AE3478" s="4">
        <f t="shared" si="217"/>
        <v>7.5</v>
      </c>
      <c r="AF3478" s="8">
        <f t="shared" si="218"/>
        <v>1</v>
      </c>
      <c r="AG3478" s="8">
        <v>7.04</v>
      </c>
      <c r="AH3478" s="4">
        <f t="shared" si="219"/>
        <v>2.5000000000000001E-2</v>
      </c>
      <c r="AI3478" s="4">
        <f t="shared" si="219"/>
        <v>0.17599999999999999</v>
      </c>
      <c r="AK3478" s="10">
        <f>Q3478*(0.0197*(2.5^2.9174))+R3478*(0.0197*(7.5^2.9174))+S3478*(0.0197*(15^2.9174))</f>
        <v>7.0367149081055116</v>
      </c>
    </row>
    <row r="3479" spans="1:37" ht="12.75" customHeight="1">
      <c r="A3479" s="12">
        <v>264</v>
      </c>
      <c r="B3479" s="4">
        <v>14</v>
      </c>
      <c r="C3479" s="4">
        <v>2</v>
      </c>
      <c r="D3479" s="5">
        <v>39519</v>
      </c>
      <c r="E3479" s="6" t="s">
        <v>73</v>
      </c>
      <c r="F3479" s="4" t="s">
        <v>74</v>
      </c>
      <c r="G3479" s="4" t="s">
        <v>74</v>
      </c>
      <c r="H3479" s="4" t="s">
        <v>165</v>
      </c>
      <c r="I3479" s="12" t="s">
        <v>40</v>
      </c>
      <c r="J3479" s="4" t="s">
        <v>110</v>
      </c>
      <c r="K3479" s="4">
        <v>15</v>
      </c>
      <c r="L3479" s="4" t="str">
        <f t="shared" si="216"/>
        <v>10-15</v>
      </c>
      <c r="M3479" s="4" t="s">
        <v>42</v>
      </c>
      <c r="N3479" s="12">
        <v>9</v>
      </c>
      <c r="O3479" s="4" t="s">
        <v>55</v>
      </c>
      <c r="P3479" s="6" t="s">
        <v>56</v>
      </c>
      <c r="Q3479" s="7">
        <v>1</v>
      </c>
      <c r="AE3479" s="4">
        <f t="shared" si="217"/>
        <v>2.5</v>
      </c>
      <c r="AF3479" s="8">
        <f t="shared" si="218"/>
        <v>1</v>
      </c>
      <c r="AG3479" s="8">
        <v>0.17</v>
      </c>
      <c r="AH3479" s="4">
        <f t="shared" si="219"/>
        <v>2.5000000000000001E-2</v>
      </c>
      <c r="AI3479" s="4">
        <f t="shared" si="219"/>
        <v>4.2500000000000003E-3</v>
      </c>
      <c r="AK3479" s="10">
        <f>Q3479*(0.0109*(2.5^3.0249))+R3479*(0.0109*(7.5^3.0249))</f>
        <v>0.17424295598865394</v>
      </c>
    </row>
    <row r="3480" spans="1:37" ht="12.75" customHeight="1">
      <c r="A3480" s="12">
        <v>264</v>
      </c>
      <c r="B3480" s="4">
        <v>14</v>
      </c>
      <c r="C3480" s="4">
        <v>2</v>
      </c>
      <c r="D3480" s="5">
        <v>39519</v>
      </c>
      <c r="E3480" s="6" t="s">
        <v>73</v>
      </c>
      <c r="F3480" s="4" t="s">
        <v>74</v>
      </c>
      <c r="G3480" s="4" t="s">
        <v>74</v>
      </c>
      <c r="H3480" s="4" t="s">
        <v>165</v>
      </c>
      <c r="I3480" s="12" t="s">
        <v>40</v>
      </c>
      <c r="J3480" s="4" t="s">
        <v>110</v>
      </c>
      <c r="K3480" s="4">
        <v>15</v>
      </c>
      <c r="L3480" s="4" t="str">
        <f t="shared" si="216"/>
        <v>10-15</v>
      </c>
      <c r="M3480" s="4" t="s">
        <v>42</v>
      </c>
      <c r="N3480" s="12">
        <v>10</v>
      </c>
      <c r="O3480" s="4" t="s">
        <v>72</v>
      </c>
      <c r="P3480" s="6" t="s">
        <v>46</v>
      </c>
      <c r="R3480" s="7">
        <v>1</v>
      </c>
      <c r="AE3480" s="4">
        <f t="shared" si="217"/>
        <v>7.5</v>
      </c>
      <c r="AF3480" s="8">
        <f t="shared" si="218"/>
        <v>1</v>
      </c>
      <c r="AG3480" s="8">
        <v>5.81</v>
      </c>
      <c r="AH3480" s="4">
        <f t="shared" si="219"/>
        <v>2.5000000000000001E-2</v>
      </c>
      <c r="AI3480" s="4">
        <f t="shared" si="219"/>
        <v>0.14524999999999999</v>
      </c>
      <c r="AK3480" s="10">
        <f>Q3480*(0.0128*(2.5^3.036))+R3480*(0.0128*(7.5^3.036))+S3480*(0.0128*(15^3.036))</f>
        <v>5.8062531280003862</v>
      </c>
    </row>
    <row r="3481" spans="1:37" ht="12.75" customHeight="1">
      <c r="A3481" s="12">
        <v>264</v>
      </c>
      <c r="B3481" s="4">
        <v>14</v>
      </c>
      <c r="C3481" s="4">
        <v>2</v>
      </c>
      <c r="D3481" s="5">
        <v>39519</v>
      </c>
      <c r="E3481" s="6" t="s">
        <v>73</v>
      </c>
      <c r="F3481" s="4" t="s">
        <v>74</v>
      </c>
      <c r="G3481" s="4" t="s">
        <v>74</v>
      </c>
      <c r="H3481" s="4" t="s">
        <v>165</v>
      </c>
      <c r="I3481" s="12" t="s">
        <v>40</v>
      </c>
      <c r="J3481" s="4" t="s">
        <v>110</v>
      </c>
      <c r="K3481" s="4">
        <v>15</v>
      </c>
      <c r="L3481" s="4" t="str">
        <f t="shared" si="216"/>
        <v>10-15</v>
      </c>
      <c r="M3481" s="4" t="s">
        <v>42</v>
      </c>
      <c r="N3481" s="12">
        <v>11</v>
      </c>
      <c r="O3481" s="4" t="s">
        <v>71</v>
      </c>
      <c r="P3481" s="6" t="s">
        <v>46</v>
      </c>
      <c r="Q3481" s="7">
        <v>1</v>
      </c>
      <c r="AE3481" s="4">
        <f t="shared" si="217"/>
        <v>2.5</v>
      </c>
      <c r="AF3481" s="8">
        <f t="shared" si="218"/>
        <v>1</v>
      </c>
      <c r="AG3481" s="8">
        <v>0.14000000000000001</v>
      </c>
      <c r="AH3481" s="4">
        <f t="shared" si="219"/>
        <v>2.5000000000000001E-2</v>
      </c>
      <c r="AI3481" s="4">
        <f t="shared" si="219"/>
        <v>3.5000000000000005E-3</v>
      </c>
      <c r="AK3481" s="10">
        <f>Q3481*(0.0089*(2.5^3))+R3481*(0.0089*(7.5^3))</f>
        <v>0.13906250000000001</v>
      </c>
    </row>
    <row r="3482" spans="1:37" ht="12.75" customHeight="1">
      <c r="A3482" s="12">
        <v>265</v>
      </c>
      <c r="B3482" s="4">
        <v>14</v>
      </c>
      <c r="C3482" s="4">
        <v>2</v>
      </c>
      <c r="D3482" s="5">
        <v>39519</v>
      </c>
      <c r="E3482" s="6" t="s">
        <v>73</v>
      </c>
      <c r="F3482" s="4" t="s">
        <v>74</v>
      </c>
      <c r="G3482" s="4" t="s">
        <v>74</v>
      </c>
      <c r="H3482" s="4" t="s">
        <v>165</v>
      </c>
      <c r="I3482" s="12" t="s">
        <v>40</v>
      </c>
      <c r="J3482" s="4" t="s">
        <v>110</v>
      </c>
      <c r="K3482" s="4">
        <v>17</v>
      </c>
      <c r="L3482" s="4" t="str">
        <f t="shared" si="216"/>
        <v>15-20</v>
      </c>
      <c r="M3482" s="4" t="s">
        <v>76</v>
      </c>
      <c r="N3482" s="12">
        <v>1</v>
      </c>
      <c r="O3482" s="4" t="s">
        <v>43</v>
      </c>
      <c r="P3482" s="6" t="s">
        <v>44</v>
      </c>
      <c r="V3482" s="7">
        <v>1</v>
      </c>
      <c r="AE3482" s="4">
        <f t="shared" si="217"/>
        <v>45</v>
      </c>
      <c r="AF3482" s="8">
        <f t="shared" si="218"/>
        <v>1</v>
      </c>
      <c r="AG3482" s="8">
        <v>1125.71</v>
      </c>
      <c r="AH3482" s="4">
        <f t="shared" si="219"/>
        <v>2.5000000000000001E-2</v>
      </c>
      <c r="AI3482" s="4">
        <f t="shared" si="219"/>
        <v>28.142749999999999</v>
      </c>
      <c r="AK3482" s="10">
        <f>U3482*(0.0069*(35^3.205))+V3482*(0.0069*(45^3.153))</f>
        <v>1125.7142058676925</v>
      </c>
    </row>
    <row r="3483" spans="1:37" ht="12.75" customHeight="1">
      <c r="A3483" s="12">
        <v>265</v>
      </c>
      <c r="B3483" s="12">
        <v>14</v>
      </c>
      <c r="C3483" s="12">
        <v>2</v>
      </c>
      <c r="D3483" s="14">
        <v>39519</v>
      </c>
      <c r="E3483" s="6" t="s">
        <v>73</v>
      </c>
      <c r="F3483" s="12" t="s">
        <v>74</v>
      </c>
      <c r="G3483" s="12" t="s">
        <v>74</v>
      </c>
      <c r="H3483" s="12" t="s">
        <v>165</v>
      </c>
      <c r="I3483" s="12" t="s">
        <v>40</v>
      </c>
      <c r="J3483" s="12" t="s">
        <v>110</v>
      </c>
      <c r="K3483" s="12">
        <v>17</v>
      </c>
      <c r="L3483" s="12" t="str">
        <f t="shared" si="216"/>
        <v>15-20</v>
      </c>
      <c r="M3483" s="12" t="s">
        <v>76</v>
      </c>
      <c r="N3483" s="12">
        <v>2</v>
      </c>
      <c r="O3483" s="12" t="s">
        <v>59</v>
      </c>
      <c r="P3483" s="6" t="s">
        <v>46</v>
      </c>
      <c r="Q3483" s="15">
        <v>1</v>
      </c>
      <c r="R3483" s="15">
        <v>2</v>
      </c>
      <c r="S3483" s="15">
        <v>1</v>
      </c>
      <c r="T3483" s="15"/>
      <c r="U3483" s="15"/>
      <c r="V3483" s="15"/>
      <c r="W3483" s="15"/>
      <c r="X3483" s="15"/>
      <c r="Y3483" s="15"/>
      <c r="Z3483" s="15"/>
      <c r="AA3483" s="15"/>
      <c r="AB3483" s="15"/>
      <c r="AC3483" s="15"/>
      <c r="AD3483" s="15"/>
      <c r="AE3483" s="12">
        <f t="shared" si="217"/>
        <v>8.1</v>
      </c>
      <c r="AF3483" s="16">
        <f t="shared" si="218"/>
        <v>4</v>
      </c>
      <c r="AG3483" s="16">
        <v>47.13</v>
      </c>
      <c r="AH3483" s="12">
        <f t="shared" si="219"/>
        <v>0.1</v>
      </c>
      <c r="AI3483" s="4">
        <f t="shared" si="219"/>
        <v>1.17825</v>
      </c>
      <c r="AJ3483" s="12"/>
      <c r="AK3483" s="10">
        <f>Q3483*(0.0093*(2.5^3.07))+R3483*(0.0093*(7.5^3.07))+S3483*(0.0093*(15^3.07))+T3483*(0.0126*(25^3.0673))</f>
        <v>47.129172405992328</v>
      </c>
    </row>
    <row r="3484" spans="1:37" ht="12.75" customHeight="1">
      <c r="A3484" s="12">
        <v>265</v>
      </c>
      <c r="B3484" s="4">
        <v>14</v>
      </c>
      <c r="C3484" s="4">
        <v>2</v>
      </c>
      <c r="D3484" s="5">
        <v>39519</v>
      </c>
      <c r="E3484" s="6" t="s">
        <v>73</v>
      </c>
      <c r="F3484" s="4" t="s">
        <v>74</v>
      </c>
      <c r="G3484" s="4" t="s">
        <v>74</v>
      </c>
      <c r="H3484" s="4" t="s">
        <v>165</v>
      </c>
      <c r="I3484" s="12" t="s">
        <v>40</v>
      </c>
      <c r="J3484" s="4" t="s">
        <v>110</v>
      </c>
      <c r="K3484" s="4">
        <v>17</v>
      </c>
      <c r="L3484" s="4" t="str">
        <f t="shared" si="216"/>
        <v>15-20</v>
      </c>
      <c r="M3484" s="4" t="s">
        <v>76</v>
      </c>
      <c r="N3484" s="12">
        <v>3</v>
      </c>
      <c r="O3484" s="4" t="s">
        <v>53</v>
      </c>
      <c r="P3484" s="12" t="s">
        <v>54</v>
      </c>
      <c r="R3484" s="7">
        <v>7</v>
      </c>
      <c r="S3484" s="7">
        <v>1</v>
      </c>
      <c r="T3484" s="7">
        <v>1</v>
      </c>
      <c r="AE3484" s="4">
        <f t="shared" si="217"/>
        <v>10.3</v>
      </c>
      <c r="AF3484" s="8">
        <f t="shared" si="218"/>
        <v>9</v>
      </c>
      <c r="AG3484" s="8">
        <v>371.38</v>
      </c>
      <c r="AH3484" s="4">
        <f t="shared" si="219"/>
        <v>0.22500000000000001</v>
      </c>
      <c r="AI3484" s="4">
        <f t="shared" si="219"/>
        <v>9.2844999999999995</v>
      </c>
      <c r="AK3484" s="10">
        <f>Q3484*(0.026*(2.5^2.87))+R3484*(0.026*(7.5^2.87))+S3484*(0.0236*((15/1.1)^2.975))+T3484*(0.0236*((25/1.1)^2.975))+U3484*(0.0236*((35/1.1)^2.975))</f>
        <v>371.38214613411651</v>
      </c>
    </row>
    <row r="3485" spans="1:37" s="13" customFormat="1" ht="12.75" customHeight="1">
      <c r="A3485" s="12">
        <v>265</v>
      </c>
      <c r="B3485" s="4">
        <v>14</v>
      </c>
      <c r="C3485" s="4">
        <v>2</v>
      </c>
      <c r="D3485" s="5">
        <v>39519</v>
      </c>
      <c r="E3485" s="6" t="s">
        <v>73</v>
      </c>
      <c r="F3485" s="4" t="s">
        <v>74</v>
      </c>
      <c r="G3485" s="4" t="s">
        <v>74</v>
      </c>
      <c r="H3485" s="4" t="s">
        <v>165</v>
      </c>
      <c r="I3485" s="12" t="s">
        <v>40</v>
      </c>
      <c r="J3485" s="4" t="s">
        <v>110</v>
      </c>
      <c r="K3485" s="4">
        <v>17</v>
      </c>
      <c r="L3485" s="4" t="str">
        <f t="shared" si="216"/>
        <v>15-20</v>
      </c>
      <c r="M3485" s="4" t="s">
        <v>76</v>
      </c>
      <c r="N3485" s="12">
        <v>4</v>
      </c>
      <c r="O3485" s="4" t="s">
        <v>166</v>
      </c>
      <c r="P3485" s="6" t="s">
        <v>63</v>
      </c>
      <c r="Q3485" s="7"/>
      <c r="R3485" s="7"/>
      <c r="S3485" s="7"/>
      <c r="T3485" s="7">
        <v>1</v>
      </c>
      <c r="U3485" s="7"/>
      <c r="V3485" s="7"/>
      <c r="W3485" s="7"/>
      <c r="X3485" s="7"/>
      <c r="Y3485" s="7"/>
      <c r="Z3485" s="7"/>
      <c r="AA3485" s="7"/>
      <c r="AB3485" s="7"/>
      <c r="AC3485" s="7"/>
      <c r="AD3485" s="7"/>
      <c r="AE3485" s="4">
        <f t="shared" si="217"/>
        <v>25</v>
      </c>
      <c r="AF3485" s="8">
        <f t="shared" si="218"/>
        <v>1</v>
      </c>
      <c r="AG3485" s="8">
        <v>231.79</v>
      </c>
      <c r="AH3485" s="4">
        <f t="shared" si="219"/>
        <v>2.5000000000000001E-2</v>
      </c>
      <c r="AI3485" s="4">
        <f t="shared" si="219"/>
        <v>5.7947499999999996</v>
      </c>
      <c r="AJ3485" s="4"/>
      <c r="AK3485" s="10">
        <f>T3485*(0.0206*(25^2.898))+U3485*(0.0206*(35^2.898))</f>
        <v>231.79142503651909</v>
      </c>
    </row>
    <row r="3486" spans="1:37" ht="12.75" customHeight="1">
      <c r="A3486" s="12">
        <v>265</v>
      </c>
      <c r="B3486" s="12">
        <v>14</v>
      </c>
      <c r="C3486" s="12">
        <v>2</v>
      </c>
      <c r="D3486" s="14">
        <v>39519</v>
      </c>
      <c r="E3486" s="6" t="s">
        <v>73</v>
      </c>
      <c r="F3486" s="12" t="s">
        <v>74</v>
      </c>
      <c r="G3486" s="12" t="s">
        <v>74</v>
      </c>
      <c r="H3486" s="12" t="s">
        <v>165</v>
      </c>
      <c r="I3486" s="12" t="s">
        <v>40</v>
      </c>
      <c r="J3486" s="12" t="s">
        <v>110</v>
      </c>
      <c r="K3486" s="12">
        <v>17</v>
      </c>
      <c r="L3486" s="12" t="str">
        <f t="shared" si="216"/>
        <v>15-20</v>
      </c>
      <c r="M3486" s="12" t="s">
        <v>76</v>
      </c>
      <c r="N3486" s="12">
        <v>5</v>
      </c>
      <c r="O3486" s="12" t="s">
        <v>91</v>
      </c>
      <c r="P3486" s="12" t="s">
        <v>46</v>
      </c>
      <c r="Q3486" s="15">
        <v>1</v>
      </c>
      <c r="R3486" s="15"/>
      <c r="S3486" s="15"/>
      <c r="T3486" s="15"/>
      <c r="U3486" s="15"/>
      <c r="V3486" s="15"/>
      <c r="W3486" s="15"/>
      <c r="X3486" s="15"/>
      <c r="Y3486" s="15"/>
      <c r="Z3486" s="15"/>
      <c r="AA3486" s="15"/>
      <c r="AB3486" s="15"/>
      <c r="AC3486" s="15"/>
      <c r="AD3486" s="15"/>
      <c r="AE3486" s="12">
        <f t="shared" si="217"/>
        <v>2.5</v>
      </c>
      <c r="AF3486" s="16">
        <f t="shared" si="218"/>
        <v>1</v>
      </c>
      <c r="AG3486" s="16">
        <v>0.15</v>
      </c>
      <c r="AH3486" s="12">
        <f t="shared" si="219"/>
        <v>2.5000000000000001E-2</v>
      </c>
      <c r="AI3486" s="4">
        <f t="shared" si="219"/>
        <v>3.7499999999999999E-3</v>
      </c>
      <c r="AJ3486" s="11"/>
      <c r="AK3486" s="10">
        <f>Q3486*(0.0093*(2.5^3.03))</f>
        <v>0.14936236267050898</v>
      </c>
    </row>
    <row r="3487" spans="1:37" ht="12.75" customHeight="1">
      <c r="A3487" s="12">
        <v>265</v>
      </c>
      <c r="B3487" s="4">
        <v>14</v>
      </c>
      <c r="C3487" s="4">
        <v>2</v>
      </c>
      <c r="D3487" s="5">
        <v>39519</v>
      </c>
      <c r="E3487" s="6" t="s">
        <v>73</v>
      </c>
      <c r="F3487" s="4" t="s">
        <v>74</v>
      </c>
      <c r="G3487" s="4" t="s">
        <v>74</v>
      </c>
      <c r="H3487" s="4" t="s">
        <v>165</v>
      </c>
      <c r="I3487" s="12" t="s">
        <v>40</v>
      </c>
      <c r="J3487" s="4" t="s">
        <v>110</v>
      </c>
      <c r="K3487" s="4">
        <v>17</v>
      </c>
      <c r="L3487" s="4" t="str">
        <f t="shared" si="216"/>
        <v>15-20</v>
      </c>
      <c r="M3487" s="4" t="s">
        <v>76</v>
      </c>
      <c r="N3487" s="12">
        <v>6</v>
      </c>
      <c r="O3487" s="4" t="s">
        <v>66</v>
      </c>
      <c r="P3487" s="12" t="s">
        <v>46</v>
      </c>
      <c r="Q3487" s="7">
        <v>2</v>
      </c>
      <c r="AE3487" s="4">
        <f t="shared" si="217"/>
        <v>2.5</v>
      </c>
      <c r="AF3487" s="8">
        <f t="shared" si="218"/>
        <v>2</v>
      </c>
      <c r="AG3487" s="8">
        <v>0.56999999999999995</v>
      </c>
      <c r="AH3487" s="4">
        <f t="shared" si="219"/>
        <v>0.05</v>
      </c>
      <c r="AI3487" s="4">
        <f t="shared" si="219"/>
        <v>1.4249999999999999E-2</v>
      </c>
      <c r="AK3487" s="10">
        <f>Q3487*(0.0213*(2.5^2.8235))+R3487*(0.0213*(7.5^2.8235))</f>
        <v>0.56623044088770236</v>
      </c>
    </row>
    <row r="3488" spans="1:37" ht="12.75" customHeight="1">
      <c r="A3488" s="12">
        <v>265</v>
      </c>
      <c r="B3488" s="4">
        <v>14</v>
      </c>
      <c r="C3488" s="4">
        <v>2</v>
      </c>
      <c r="D3488" s="5">
        <v>39519</v>
      </c>
      <c r="E3488" s="6" t="s">
        <v>73</v>
      </c>
      <c r="F3488" s="4" t="s">
        <v>74</v>
      </c>
      <c r="G3488" s="4" t="s">
        <v>74</v>
      </c>
      <c r="H3488" s="4" t="s">
        <v>165</v>
      </c>
      <c r="I3488" s="12" t="s">
        <v>40</v>
      </c>
      <c r="J3488" s="4" t="s">
        <v>110</v>
      </c>
      <c r="K3488" s="4">
        <v>17</v>
      </c>
      <c r="L3488" s="4" t="str">
        <f t="shared" si="216"/>
        <v>15-20</v>
      </c>
      <c r="M3488" s="4" t="s">
        <v>76</v>
      </c>
      <c r="N3488" s="12">
        <v>7</v>
      </c>
      <c r="O3488" s="4" t="s">
        <v>112</v>
      </c>
      <c r="P3488" s="6" t="s">
        <v>44</v>
      </c>
      <c r="S3488" s="7">
        <v>1</v>
      </c>
      <c r="AE3488" s="4">
        <f t="shared" si="217"/>
        <v>15</v>
      </c>
      <c r="AF3488" s="8">
        <f t="shared" si="218"/>
        <v>1</v>
      </c>
      <c r="AG3488" s="8">
        <v>33.32</v>
      </c>
      <c r="AH3488" s="4">
        <f t="shared" si="219"/>
        <v>2.5000000000000001E-2</v>
      </c>
      <c r="AI3488" s="4">
        <f t="shared" si="219"/>
        <v>0.83299999999999996</v>
      </c>
      <c r="AK3488" s="10">
        <f>Q3488*(0.0099*(2.5^2.999))+R3488*(0.0099*(7.5^2.999))+S3488*(0.0099*(15^2.999))+T3488*(0.0099*(25^2.999))</f>
        <v>33.322139678021429</v>
      </c>
    </row>
    <row r="3489" spans="1:37" s="13" customFormat="1" ht="12.75" customHeight="1">
      <c r="A3489" s="12">
        <v>265</v>
      </c>
      <c r="B3489" s="4">
        <v>14</v>
      </c>
      <c r="C3489" s="4">
        <v>2</v>
      </c>
      <c r="D3489" s="5">
        <v>39519</v>
      </c>
      <c r="E3489" s="6" t="s">
        <v>73</v>
      </c>
      <c r="F3489" s="4" t="s">
        <v>74</v>
      </c>
      <c r="G3489" s="4" t="s">
        <v>74</v>
      </c>
      <c r="H3489" s="4" t="s">
        <v>165</v>
      </c>
      <c r="I3489" s="12" t="s">
        <v>40</v>
      </c>
      <c r="J3489" s="4" t="s">
        <v>110</v>
      </c>
      <c r="K3489" s="4">
        <v>17</v>
      </c>
      <c r="L3489" s="4" t="str">
        <f t="shared" si="216"/>
        <v>15-20</v>
      </c>
      <c r="M3489" s="4" t="s">
        <v>76</v>
      </c>
      <c r="N3489" s="12">
        <v>8</v>
      </c>
      <c r="O3489" s="4" t="s">
        <v>85</v>
      </c>
      <c r="P3489" s="6" t="s">
        <v>46</v>
      </c>
      <c r="Q3489" s="7">
        <v>2</v>
      </c>
      <c r="R3489" s="7"/>
      <c r="S3489" s="7"/>
      <c r="T3489" s="7"/>
      <c r="U3489" s="7"/>
      <c r="V3489" s="7"/>
      <c r="W3489" s="7"/>
      <c r="X3489" s="7"/>
      <c r="Y3489" s="7"/>
      <c r="Z3489" s="7"/>
      <c r="AA3489" s="7"/>
      <c r="AB3489" s="7"/>
      <c r="AC3489" s="7"/>
      <c r="AD3489" s="7"/>
      <c r="AE3489" s="4">
        <f t="shared" si="217"/>
        <v>2.5</v>
      </c>
      <c r="AF3489" s="8">
        <f t="shared" si="218"/>
        <v>2</v>
      </c>
      <c r="AG3489" s="8">
        <v>0.28000000000000003</v>
      </c>
      <c r="AH3489" s="4">
        <f t="shared" si="219"/>
        <v>0.05</v>
      </c>
      <c r="AI3489" s="4">
        <f t="shared" si="219"/>
        <v>7.000000000000001E-3</v>
      </c>
      <c r="AJ3489" s="4"/>
      <c r="AK3489" s="10">
        <f>Q3489*(0.0091*(2.5^3))+R3489*(0.0091*(7.5^3))</f>
        <v>0.28437499999999999</v>
      </c>
    </row>
    <row r="3490" spans="1:37" ht="12.75" customHeight="1">
      <c r="A3490" s="12">
        <v>266</v>
      </c>
      <c r="B3490" s="4">
        <v>14</v>
      </c>
      <c r="C3490" s="4">
        <v>2</v>
      </c>
      <c r="D3490" s="5">
        <v>39519</v>
      </c>
      <c r="E3490" s="6" t="s">
        <v>73</v>
      </c>
      <c r="F3490" s="4" t="s">
        <v>74</v>
      </c>
      <c r="G3490" s="4" t="s">
        <v>74</v>
      </c>
      <c r="H3490" s="4" t="s">
        <v>165</v>
      </c>
      <c r="I3490" s="12" t="s">
        <v>93</v>
      </c>
      <c r="J3490" s="4" t="s">
        <v>110</v>
      </c>
      <c r="K3490" s="4">
        <v>9</v>
      </c>
      <c r="L3490" s="4" t="str">
        <f t="shared" si="216"/>
        <v>5-10</v>
      </c>
      <c r="M3490" s="4" t="s">
        <v>42</v>
      </c>
      <c r="N3490" s="12">
        <v>1</v>
      </c>
      <c r="O3490" s="4" t="s">
        <v>53</v>
      </c>
      <c r="P3490" s="12" t="s">
        <v>54</v>
      </c>
      <c r="S3490" s="7">
        <v>2</v>
      </c>
      <c r="T3490" s="7">
        <v>12</v>
      </c>
      <c r="AE3490" s="4">
        <f t="shared" si="217"/>
        <v>23.6</v>
      </c>
      <c r="AF3490" s="8">
        <f t="shared" si="218"/>
        <v>14</v>
      </c>
      <c r="AG3490" s="8">
        <v>3186.95</v>
      </c>
      <c r="AH3490" s="4">
        <f t="shared" si="219"/>
        <v>0.35</v>
      </c>
      <c r="AI3490" s="4">
        <f t="shared" si="219"/>
        <v>79.673749999999998</v>
      </c>
      <c r="AK3490" s="10">
        <f>Q3490*(0.026*(2.5^2.87))+R3490*(0.026*(7.5^2.87))+S3490*(0.0236*((15/1.1)^2.975))+T3490*(0.0236*((25/1.1)^2.975))+U3490*(0.0236*((35/1.1)^2.975))</f>
        <v>3186.9497087474551</v>
      </c>
    </row>
    <row r="3491" spans="1:37" ht="12.75" customHeight="1">
      <c r="A3491" s="12">
        <v>266</v>
      </c>
      <c r="B3491" s="4">
        <v>14</v>
      </c>
      <c r="C3491" s="4">
        <v>2</v>
      </c>
      <c r="D3491" s="5">
        <v>39519</v>
      </c>
      <c r="E3491" s="6" t="s">
        <v>73</v>
      </c>
      <c r="F3491" s="4" t="s">
        <v>74</v>
      </c>
      <c r="G3491" s="4" t="s">
        <v>74</v>
      </c>
      <c r="H3491" s="4" t="s">
        <v>165</v>
      </c>
      <c r="I3491" s="12" t="s">
        <v>93</v>
      </c>
      <c r="J3491" s="4" t="s">
        <v>110</v>
      </c>
      <c r="K3491" s="4">
        <v>9</v>
      </c>
      <c r="L3491" s="4" t="str">
        <f t="shared" si="216"/>
        <v>5-10</v>
      </c>
      <c r="M3491" s="4" t="s">
        <v>42</v>
      </c>
      <c r="N3491" s="12">
        <v>2</v>
      </c>
      <c r="O3491" s="4" t="s">
        <v>60</v>
      </c>
      <c r="P3491" s="12" t="s">
        <v>48</v>
      </c>
      <c r="R3491" s="7">
        <v>2</v>
      </c>
      <c r="AE3491" s="4">
        <f t="shared" si="217"/>
        <v>7.5</v>
      </c>
      <c r="AF3491" s="8">
        <f t="shared" si="218"/>
        <v>2</v>
      </c>
      <c r="AG3491" s="8">
        <v>14.07</v>
      </c>
      <c r="AH3491" s="4">
        <f t="shared" si="219"/>
        <v>0.05</v>
      </c>
      <c r="AI3491" s="4">
        <f t="shared" si="219"/>
        <v>0.35175000000000001</v>
      </c>
      <c r="AK3491" s="10">
        <f>Q3491*(0.0197*(2.5^2.9174))+R3491*(0.0197*(7.5^2.9174))+S3491*(0.0197*(15^2.9174))</f>
        <v>14.073429816211023</v>
      </c>
    </row>
    <row r="3492" spans="1:37" ht="12.75" customHeight="1">
      <c r="A3492" s="12">
        <v>266</v>
      </c>
      <c r="B3492" s="4">
        <v>14</v>
      </c>
      <c r="C3492" s="4">
        <v>2</v>
      </c>
      <c r="D3492" s="5">
        <v>39519</v>
      </c>
      <c r="E3492" s="6" t="s">
        <v>73</v>
      </c>
      <c r="F3492" s="4" t="s">
        <v>74</v>
      </c>
      <c r="G3492" s="4" t="s">
        <v>74</v>
      </c>
      <c r="H3492" s="4" t="s">
        <v>165</v>
      </c>
      <c r="I3492" s="12" t="s">
        <v>93</v>
      </c>
      <c r="J3492" s="4" t="s">
        <v>110</v>
      </c>
      <c r="K3492" s="4">
        <v>9</v>
      </c>
      <c r="L3492" s="4" t="str">
        <f t="shared" si="216"/>
        <v>5-10</v>
      </c>
      <c r="M3492" s="4" t="s">
        <v>42</v>
      </c>
      <c r="N3492" s="12">
        <v>3</v>
      </c>
      <c r="O3492" s="4" t="s">
        <v>77</v>
      </c>
      <c r="P3492" s="6" t="s">
        <v>48</v>
      </c>
      <c r="T3492" s="7">
        <v>1</v>
      </c>
      <c r="AE3492" s="4">
        <f t="shared" si="217"/>
        <v>25</v>
      </c>
      <c r="AF3492" s="8">
        <f t="shared" si="218"/>
        <v>1</v>
      </c>
      <c r="AG3492" s="8">
        <v>423.41</v>
      </c>
      <c r="AH3492" s="4">
        <f t="shared" si="219"/>
        <v>2.5000000000000001E-2</v>
      </c>
      <c r="AI3492" s="4">
        <f t="shared" si="219"/>
        <v>10.58525</v>
      </c>
      <c r="AK3492" s="10">
        <f>R3492*(0.0428*(7.5^2.858))+S3492*(0.0428*(15^2.858))+T3492*(0.0428*(25^2.858))+U3492*(0.0428*(35^2.858))</f>
        <v>423.40532317837847</v>
      </c>
    </row>
    <row r="3493" spans="1:37" s="13" customFormat="1" ht="12.75" customHeight="1">
      <c r="A3493" s="12">
        <v>266</v>
      </c>
      <c r="B3493" s="4">
        <v>14</v>
      </c>
      <c r="C3493" s="4">
        <v>2</v>
      </c>
      <c r="D3493" s="5">
        <v>39519</v>
      </c>
      <c r="E3493" s="6" t="s">
        <v>73</v>
      </c>
      <c r="F3493" s="4" t="s">
        <v>74</v>
      </c>
      <c r="G3493" s="4" t="s">
        <v>74</v>
      </c>
      <c r="H3493" s="4" t="s">
        <v>165</v>
      </c>
      <c r="I3493" s="12" t="s">
        <v>93</v>
      </c>
      <c r="J3493" s="4" t="s">
        <v>110</v>
      </c>
      <c r="K3493" s="4">
        <v>9</v>
      </c>
      <c r="L3493" s="4" t="str">
        <f t="shared" si="216"/>
        <v>5-10</v>
      </c>
      <c r="M3493" s="4" t="s">
        <v>42</v>
      </c>
      <c r="N3493" s="12">
        <v>4</v>
      </c>
      <c r="O3493" s="4" t="s">
        <v>69</v>
      </c>
      <c r="P3493" s="12" t="s">
        <v>48</v>
      </c>
      <c r="Q3493" s="7"/>
      <c r="R3493" s="7"/>
      <c r="S3493" s="7">
        <v>2</v>
      </c>
      <c r="T3493" s="7"/>
      <c r="U3493" s="7"/>
      <c r="V3493" s="7"/>
      <c r="W3493" s="7"/>
      <c r="X3493" s="7"/>
      <c r="Y3493" s="7"/>
      <c r="Z3493" s="7"/>
      <c r="AA3493" s="7"/>
      <c r="AB3493" s="7"/>
      <c r="AC3493" s="7"/>
      <c r="AD3493" s="7"/>
      <c r="AE3493" s="4">
        <f t="shared" si="217"/>
        <v>15</v>
      </c>
      <c r="AF3493" s="8">
        <f t="shared" si="218"/>
        <v>2</v>
      </c>
      <c r="AG3493" s="8">
        <v>218.93</v>
      </c>
      <c r="AH3493" s="4">
        <f t="shared" si="219"/>
        <v>0.05</v>
      </c>
      <c r="AI3493" s="4">
        <f t="shared" si="219"/>
        <v>5.4732500000000002</v>
      </c>
      <c r="AK3493" s="10">
        <f>Q3493*(0.029*(2.5^2.98))+R3493*(0.029*(7.5^2.98))+S3493*(0.0222*(15^3.14))</f>
        <v>218.93214068561713</v>
      </c>
    </row>
    <row r="3494" spans="1:37" s="13" customFormat="1" ht="12.75" customHeight="1">
      <c r="A3494" s="12">
        <v>266</v>
      </c>
      <c r="B3494" s="4">
        <v>14</v>
      </c>
      <c r="C3494" s="4">
        <v>2</v>
      </c>
      <c r="D3494" s="5">
        <v>39519</v>
      </c>
      <c r="E3494" s="6" t="s">
        <v>73</v>
      </c>
      <c r="F3494" s="4" t="s">
        <v>74</v>
      </c>
      <c r="G3494" s="4" t="s">
        <v>74</v>
      </c>
      <c r="H3494" s="4" t="s">
        <v>165</v>
      </c>
      <c r="I3494" s="12" t="s">
        <v>93</v>
      </c>
      <c r="J3494" s="4" t="s">
        <v>110</v>
      </c>
      <c r="K3494" s="4">
        <v>9</v>
      </c>
      <c r="L3494" s="4" t="str">
        <f t="shared" si="216"/>
        <v>5-10</v>
      </c>
      <c r="M3494" s="4" t="s">
        <v>42</v>
      </c>
      <c r="N3494" s="12">
        <v>5</v>
      </c>
      <c r="O3494" s="4" t="s">
        <v>55</v>
      </c>
      <c r="P3494" s="6" t="s">
        <v>56</v>
      </c>
      <c r="Q3494" s="7">
        <v>3</v>
      </c>
      <c r="R3494" s="7"/>
      <c r="S3494" s="7"/>
      <c r="T3494" s="7"/>
      <c r="U3494" s="7"/>
      <c r="V3494" s="7"/>
      <c r="W3494" s="7"/>
      <c r="X3494" s="7"/>
      <c r="Y3494" s="7"/>
      <c r="Z3494" s="7"/>
      <c r="AA3494" s="7"/>
      <c r="AB3494" s="7"/>
      <c r="AC3494" s="7"/>
      <c r="AD3494" s="7"/>
      <c r="AE3494" s="4">
        <f t="shared" si="217"/>
        <v>2.5</v>
      </c>
      <c r="AF3494" s="8">
        <f t="shared" si="218"/>
        <v>3</v>
      </c>
      <c r="AG3494" s="8">
        <v>0.52</v>
      </c>
      <c r="AH3494" s="4">
        <f t="shared" si="219"/>
        <v>7.4999999999999997E-2</v>
      </c>
      <c r="AI3494" s="4">
        <f t="shared" si="219"/>
        <v>1.3000000000000001E-2</v>
      </c>
      <c r="AJ3494" s="4"/>
      <c r="AK3494" s="10">
        <f>Q3494*(0.0109*(2.5^3.0249))+R3494*(0.0109*(7.5^3.0249))</f>
        <v>0.52272886796596185</v>
      </c>
    </row>
    <row r="3495" spans="1:37" ht="12.75" customHeight="1">
      <c r="A3495" s="12">
        <v>266</v>
      </c>
      <c r="B3495" s="4">
        <v>14</v>
      </c>
      <c r="C3495" s="4">
        <v>2</v>
      </c>
      <c r="D3495" s="5">
        <v>39519</v>
      </c>
      <c r="E3495" s="6" t="s">
        <v>73</v>
      </c>
      <c r="F3495" s="4" t="s">
        <v>74</v>
      </c>
      <c r="G3495" s="4" t="s">
        <v>74</v>
      </c>
      <c r="H3495" s="4" t="s">
        <v>165</v>
      </c>
      <c r="I3495" s="12" t="s">
        <v>93</v>
      </c>
      <c r="J3495" s="4" t="s">
        <v>110</v>
      </c>
      <c r="K3495" s="4">
        <v>9</v>
      </c>
      <c r="L3495" s="4" t="str">
        <f t="shared" si="216"/>
        <v>5-10</v>
      </c>
      <c r="M3495" s="4" t="s">
        <v>42</v>
      </c>
      <c r="N3495" s="12">
        <v>6</v>
      </c>
      <c r="O3495" s="4" t="s">
        <v>71</v>
      </c>
      <c r="P3495" s="6" t="s">
        <v>46</v>
      </c>
      <c r="Q3495" s="7">
        <v>1</v>
      </c>
      <c r="AE3495" s="4">
        <f t="shared" si="217"/>
        <v>2.5</v>
      </c>
      <c r="AF3495" s="8">
        <f t="shared" si="218"/>
        <v>1</v>
      </c>
      <c r="AG3495" s="8">
        <v>0.14000000000000001</v>
      </c>
      <c r="AH3495" s="4">
        <f t="shared" si="219"/>
        <v>2.5000000000000001E-2</v>
      </c>
      <c r="AI3495" s="4">
        <f t="shared" si="219"/>
        <v>3.5000000000000005E-3</v>
      </c>
      <c r="AK3495" s="10">
        <f>Q3495*(0.0089*(2.5^3))+R3495*(0.0089*(7.5^3))</f>
        <v>0.13906250000000001</v>
      </c>
    </row>
    <row r="3496" spans="1:37" ht="12.75" customHeight="1">
      <c r="A3496" s="12">
        <v>267</v>
      </c>
      <c r="B3496" s="4">
        <v>14</v>
      </c>
      <c r="C3496" s="4">
        <v>2</v>
      </c>
      <c r="D3496" s="5">
        <v>39519</v>
      </c>
      <c r="E3496" s="6" t="s">
        <v>73</v>
      </c>
      <c r="F3496" s="4" t="s">
        <v>74</v>
      </c>
      <c r="G3496" s="4" t="s">
        <v>74</v>
      </c>
      <c r="H3496" s="4" t="s">
        <v>165</v>
      </c>
      <c r="I3496" s="12" t="s">
        <v>93</v>
      </c>
      <c r="J3496" s="4" t="s">
        <v>110</v>
      </c>
      <c r="K3496" s="4">
        <v>9</v>
      </c>
      <c r="L3496" s="4" t="str">
        <f t="shared" si="216"/>
        <v>5-10</v>
      </c>
      <c r="M3496" s="4" t="s">
        <v>42</v>
      </c>
      <c r="N3496" s="12">
        <v>1</v>
      </c>
      <c r="O3496" s="4" t="s">
        <v>87</v>
      </c>
      <c r="P3496" s="6" t="s">
        <v>46</v>
      </c>
      <c r="T3496" s="7">
        <v>1</v>
      </c>
      <c r="AE3496" s="4">
        <f t="shared" si="217"/>
        <v>25</v>
      </c>
      <c r="AF3496" s="8">
        <f t="shared" si="218"/>
        <v>1</v>
      </c>
      <c r="AG3496" s="8">
        <v>248.93</v>
      </c>
      <c r="AH3496" s="4">
        <f t="shared" si="219"/>
        <v>2.5000000000000001E-2</v>
      </c>
      <c r="AI3496" s="4">
        <f t="shared" si="219"/>
        <v>6.2232500000000002</v>
      </c>
      <c r="AK3496" s="10">
        <f>Q3496*(0.0229*((2.5/1.08)^2.958))+R3496*(0.0229*((7.5/1.08)^2.958))+S3496*(0.0229*((15/1.08)^2.958))+T3496*(0.0229*((25/1.08)^2.958))+U3496*(0.0229*((35/1.08)^2.958))</f>
        <v>248.92846396069424</v>
      </c>
    </row>
    <row r="3497" spans="1:37" ht="12.75" customHeight="1">
      <c r="A3497" s="12">
        <v>267</v>
      </c>
      <c r="B3497" s="4">
        <v>14</v>
      </c>
      <c r="C3497" s="4">
        <v>2</v>
      </c>
      <c r="D3497" s="5">
        <v>39519</v>
      </c>
      <c r="E3497" s="6" t="s">
        <v>73</v>
      </c>
      <c r="F3497" s="4" t="s">
        <v>74</v>
      </c>
      <c r="G3497" s="4" t="s">
        <v>74</v>
      </c>
      <c r="H3497" s="4" t="s">
        <v>165</v>
      </c>
      <c r="I3497" s="12" t="s">
        <v>93</v>
      </c>
      <c r="J3497" s="4" t="s">
        <v>110</v>
      </c>
      <c r="K3497" s="4">
        <v>9</v>
      </c>
      <c r="L3497" s="4" t="str">
        <f t="shared" si="216"/>
        <v>5-10</v>
      </c>
      <c r="M3497" s="4" t="s">
        <v>42</v>
      </c>
      <c r="N3497" s="12">
        <v>2</v>
      </c>
      <c r="O3497" s="4" t="s">
        <v>59</v>
      </c>
      <c r="P3497" s="6" t="s">
        <v>46</v>
      </c>
      <c r="Q3497" s="7">
        <v>1</v>
      </c>
      <c r="R3497" s="7">
        <v>1</v>
      </c>
      <c r="S3497" s="7">
        <v>2</v>
      </c>
      <c r="AE3497" s="4">
        <f t="shared" si="217"/>
        <v>10</v>
      </c>
      <c r="AF3497" s="8">
        <f t="shared" si="218"/>
        <v>4</v>
      </c>
      <c r="AG3497" s="8">
        <v>80.55</v>
      </c>
      <c r="AH3497" s="4">
        <f t="shared" si="219"/>
        <v>0.1</v>
      </c>
      <c r="AI3497" s="4">
        <f t="shared" si="219"/>
        <v>2.0137499999999999</v>
      </c>
      <c r="AK3497" s="10">
        <f>Q3497*(0.0093*(2.5^3.07))+R3497*(0.0093*(7.5^3.07))+S3497*(0.0093*(15^3.07))+T3497*(0.0126*(25^3.0673))</f>
        <v>80.550192947858108</v>
      </c>
    </row>
    <row r="3498" spans="1:37" ht="12.75" customHeight="1">
      <c r="A3498" s="12">
        <v>267</v>
      </c>
      <c r="B3498" s="4">
        <v>14</v>
      </c>
      <c r="C3498" s="4">
        <v>2</v>
      </c>
      <c r="D3498" s="5">
        <v>39519</v>
      </c>
      <c r="E3498" s="6" t="s">
        <v>73</v>
      </c>
      <c r="F3498" s="4" t="s">
        <v>74</v>
      </c>
      <c r="G3498" s="4" t="s">
        <v>74</v>
      </c>
      <c r="H3498" s="4" t="s">
        <v>165</v>
      </c>
      <c r="I3498" s="12" t="s">
        <v>93</v>
      </c>
      <c r="J3498" s="4" t="s">
        <v>110</v>
      </c>
      <c r="K3498" s="4">
        <v>9</v>
      </c>
      <c r="L3498" s="4" t="str">
        <f t="shared" si="216"/>
        <v>5-10</v>
      </c>
      <c r="M3498" s="4" t="s">
        <v>42</v>
      </c>
      <c r="N3498" s="12">
        <v>3</v>
      </c>
      <c r="O3498" s="4" t="s">
        <v>135</v>
      </c>
      <c r="P3498" s="6" t="s">
        <v>46</v>
      </c>
      <c r="R3498" s="7">
        <v>4</v>
      </c>
      <c r="S3498" s="7">
        <v>1</v>
      </c>
      <c r="AE3498" s="4">
        <f t="shared" si="217"/>
        <v>9</v>
      </c>
      <c r="AF3498" s="8">
        <f t="shared" si="218"/>
        <v>5</v>
      </c>
      <c r="AG3498" s="8">
        <v>75.38</v>
      </c>
      <c r="AH3498" s="4">
        <f t="shared" si="219"/>
        <v>0.125</v>
      </c>
      <c r="AI3498" s="4">
        <f t="shared" si="219"/>
        <v>1.8844999999999998</v>
      </c>
      <c r="AK3498" s="10">
        <f>Q3498*(0.0126*(2.5^3.0673))+R3498*(0.0126*(7.5^3.0673))+S3498*(0.0126*(15^3.0673))</f>
        <v>75.376830926719592</v>
      </c>
    </row>
    <row r="3499" spans="1:37" ht="12.75" customHeight="1">
      <c r="A3499" s="12">
        <v>267</v>
      </c>
      <c r="B3499" s="4">
        <v>14</v>
      </c>
      <c r="C3499" s="4">
        <v>2</v>
      </c>
      <c r="D3499" s="5">
        <v>39519</v>
      </c>
      <c r="E3499" s="6" t="s">
        <v>73</v>
      </c>
      <c r="F3499" s="4" t="s">
        <v>74</v>
      </c>
      <c r="G3499" s="4" t="s">
        <v>74</v>
      </c>
      <c r="H3499" s="4" t="s">
        <v>165</v>
      </c>
      <c r="I3499" s="12" t="s">
        <v>93</v>
      </c>
      <c r="J3499" s="4" t="s">
        <v>110</v>
      </c>
      <c r="K3499" s="4">
        <v>9</v>
      </c>
      <c r="L3499" s="4" t="str">
        <f t="shared" si="216"/>
        <v>5-10</v>
      </c>
      <c r="M3499" s="4" t="s">
        <v>42</v>
      </c>
      <c r="N3499" s="12">
        <v>4</v>
      </c>
      <c r="O3499" s="4" t="s">
        <v>107</v>
      </c>
      <c r="P3499" s="6" t="s">
        <v>54</v>
      </c>
      <c r="R3499" s="7">
        <v>4</v>
      </c>
      <c r="S3499" s="7">
        <v>1</v>
      </c>
      <c r="AE3499" s="4">
        <f t="shared" si="217"/>
        <v>9</v>
      </c>
      <c r="AF3499" s="8">
        <f t="shared" si="218"/>
        <v>5</v>
      </c>
      <c r="AG3499" s="8">
        <v>88.26</v>
      </c>
      <c r="AH3499" s="4">
        <f t="shared" si="219"/>
        <v>0.125</v>
      </c>
      <c r="AI3499" s="4">
        <f t="shared" si="219"/>
        <v>2.2065000000000001</v>
      </c>
      <c r="AK3499" s="10">
        <f>R3499*(0.0144*(7.5^3.1))+S3499*(0.0162*(15^3.0252))+T3499*(0.0162*(25^3.0252))+U3499*(0.0162*(35^3.0252))+V3499*(0.0162*(45^3.0252))</f>
        <v>88.260790264923315</v>
      </c>
    </row>
    <row r="3500" spans="1:37" ht="12.75" customHeight="1">
      <c r="A3500" s="12">
        <v>267</v>
      </c>
      <c r="B3500" s="4">
        <v>14</v>
      </c>
      <c r="C3500" s="4">
        <v>2</v>
      </c>
      <c r="D3500" s="5">
        <v>39519</v>
      </c>
      <c r="E3500" s="6" t="s">
        <v>73</v>
      </c>
      <c r="F3500" s="4" t="s">
        <v>74</v>
      </c>
      <c r="G3500" s="4" t="s">
        <v>74</v>
      </c>
      <c r="H3500" s="4" t="s">
        <v>165</v>
      </c>
      <c r="I3500" s="12" t="s">
        <v>93</v>
      </c>
      <c r="J3500" s="4" t="s">
        <v>110</v>
      </c>
      <c r="K3500" s="4">
        <v>9</v>
      </c>
      <c r="L3500" s="4" t="str">
        <f t="shared" si="216"/>
        <v>5-10</v>
      </c>
      <c r="M3500" s="4" t="s">
        <v>42</v>
      </c>
      <c r="N3500" s="12">
        <v>5</v>
      </c>
      <c r="O3500" s="4" t="s">
        <v>53</v>
      </c>
      <c r="P3500" s="12" t="s">
        <v>54</v>
      </c>
      <c r="R3500" s="7">
        <v>3</v>
      </c>
      <c r="S3500" s="7">
        <v>12</v>
      </c>
      <c r="T3500" s="7">
        <v>8</v>
      </c>
      <c r="AE3500" s="4">
        <f t="shared" si="217"/>
        <v>17.5</v>
      </c>
      <c r="AF3500" s="8">
        <f t="shared" si="218"/>
        <v>23</v>
      </c>
      <c r="AG3500" s="8">
        <v>2747.91</v>
      </c>
      <c r="AH3500" s="4">
        <f t="shared" si="219"/>
        <v>0.57499999999999996</v>
      </c>
      <c r="AI3500" s="4">
        <f t="shared" si="219"/>
        <v>68.697749999999999</v>
      </c>
      <c r="AK3500" s="10">
        <f>Q3500*(0.026*(2.5^2.87))+R3500*(0.026*(7.5^2.87))+S3500*(0.0236*((15/1.1)^2.975))+T3500*(0.0236*((25/1.1)^2.975))+U3500*(0.0236*((35/1.1)^2.975))</f>
        <v>2747.9121105493009</v>
      </c>
    </row>
    <row r="3501" spans="1:37" ht="12.75" customHeight="1">
      <c r="A3501" s="12">
        <v>267</v>
      </c>
      <c r="B3501" s="4">
        <v>14</v>
      </c>
      <c r="C3501" s="4">
        <v>2</v>
      </c>
      <c r="D3501" s="5">
        <v>39519</v>
      </c>
      <c r="E3501" s="6" t="s">
        <v>73</v>
      </c>
      <c r="F3501" s="4" t="s">
        <v>74</v>
      </c>
      <c r="G3501" s="4" t="s">
        <v>74</v>
      </c>
      <c r="H3501" s="4" t="s">
        <v>165</v>
      </c>
      <c r="I3501" s="12" t="s">
        <v>93</v>
      </c>
      <c r="J3501" s="4" t="s">
        <v>110</v>
      </c>
      <c r="K3501" s="4">
        <v>9</v>
      </c>
      <c r="L3501" s="4" t="str">
        <f t="shared" si="216"/>
        <v>5-10</v>
      </c>
      <c r="M3501" s="4" t="s">
        <v>42</v>
      </c>
      <c r="N3501" s="12">
        <v>6</v>
      </c>
      <c r="O3501" s="4" t="s">
        <v>60</v>
      </c>
      <c r="P3501" s="12" t="s">
        <v>48</v>
      </c>
      <c r="R3501" s="7">
        <v>3</v>
      </c>
      <c r="S3501" s="7">
        <v>1</v>
      </c>
      <c r="AE3501" s="4">
        <f t="shared" si="217"/>
        <v>9.4</v>
      </c>
      <c r="AF3501" s="8">
        <f t="shared" si="218"/>
        <v>4</v>
      </c>
      <c r="AG3501" s="8">
        <v>74.27</v>
      </c>
      <c r="AH3501" s="4">
        <f t="shared" si="219"/>
        <v>0.1</v>
      </c>
      <c r="AI3501" s="4">
        <f t="shared" si="219"/>
        <v>1.8567499999999999</v>
      </c>
      <c r="AK3501" s="10">
        <f>Q3501*(0.0197*(2.5^2.9174))+R3501*(0.0197*(7.5^2.9174))+S3501*(0.0197*(15^2.9174))</f>
        <v>74.271355702301776</v>
      </c>
    </row>
    <row r="3502" spans="1:37" s="9" customFormat="1" ht="12.75" customHeight="1">
      <c r="A3502" s="12">
        <v>267</v>
      </c>
      <c r="B3502" s="4">
        <v>14</v>
      </c>
      <c r="C3502" s="4">
        <v>2</v>
      </c>
      <c r="D3502" s="5">
        <v>39519</v>
      </c>
      <c r="E3502" s="6" t="s">
        <v>73</v>
      </c>
      <c r="F3502" s="4" t="s">
        <v>74</v>
      </c>
      <c r="G3502" s="4" t="s">
        <v>74</v>
      </c>
      <c r="H3502" s="4" t="s">
        <v>165</v>
      </c>
      <c r="I3502" s="12" t="s">
        <v>93</v>
      </c>
      <c r="J3502" s="4" t="s">
        <v>110</v>
      </c>
      <c r="K3502" s="4">
        <v>9</v>
      </c>
      <c r="L3502" s="4" t="str">
        <f t="shared" si="216"/>
        <v>5-10</v>
      </c>
      <c r="M3502" s="4" t="s">
        <v>42</v>
      </c>
      <c r="N3502" s="12">
        <v>7</v>
      </c>
      <c r="O3502" s="4" t="s">
        <v>116</v>
      </c>
      <c r="P3502" s="6" t="s">
        <v>84</v>
      </c>
      <c r="Q3502" s="7"/>
      <c r="R3502" s="7">
        <v>2</v>
      </c>
      <c r="S3502" s="7"/>
      <c r="T3502" s="7"/>
      <c r="U3502" s="7"/>
      <c r="V3502" s="7"/>
      <c r="W3502" s="7"/>
      <c r="X3502" s="7"/>
      <c r="Y3502" s="7"/>
      <c r="Z3502" s="7"/>
      <c r="AA3502" s="7"/>
      <c r="AB3502" s="7"/>
      <c r="AC3502" s="7"/>
      <c r="AD3502" s="7"/>
      <c r="AE3502" s="4">
        <f t="shared" si="217"/>
        <v>7.5</v>
      </c>
      <c r="AF3502" s="8">
        <f t="shared" si="218"/>
        <v>2</v>
      </c>
      <c r="AG3502" s="8">
        <v>17.100000000000001</v>
      </c>
      <c r="AH3502" s="4">
        <f t="shared" si="219"/>
        <v>0.05</v>
      </c>
      <c r="AI3502" s="4">
        <f t="shared" si="219"/>
        <v>0.42750000000000005</v>
      </c>
      <c r="AJ3502" s="4"/>
      <c r="AK3502" s="10">
        <f>Q3502*(0.0156*(2.5^3.13))+R3502*(0.0156*(7.5^3.13))</f>
        <v>17.103947248743804</v>
      </c>
    </row>
    <row r="3503" spans="1:37" ht="12.75" customHeight="1">
      <c r="A3503" s="12">
        <v>267</v>
      </c>
      <c r="B3503" s="4">
        <v>14</v>
      </c>
      <c r="C3503" s="4">
        <v>2</v>
      </c>
      <c r="D3503" s="5">
        <v>39519</v>
      </c>
      <c r="E3503" s="6" t="s">
        <v>73</v>
      </c>
      <c r="F3503" s="4" t="s">
        <v>74</v>
      </c>
      <c r="G3503" s="4" t="s">
        <v>74</v>
      </c>
      <c r="H3503" s="4" t="s">
        <v>165</v>
      </c>
      <c r="I3503" s="12" t="s">
        <v>93</v>
      </c>
      <c r="J3503" s="4" t="s">
        <v>110</v>
      </c>
      <c r="K3503" s="4">
        <v>9</v>
      </c>
      <c r="L3503" s="4" t="str">
        <f t="shared" si="216"/>
        <v>5-10</v>
      </c>
      <c r="M3503" s="4" t="s">
        <v>42</v>
      </c>
      <c r="N3503" s="12">
        <v>8</v>
      </c>
      <c r="O3503" s="4" t="s">
        <v>77</v>
      </c>
      <c r="P3503" s="6" t="s">
        <v>48</v>
      </c>
      <c r="T3503" s="7">
        <v>2</v>
      </c>
      <c r="AE3503" s="4">
        <f t="shared" si="217"/>
        <v>25</v>
      </c>
      <c r="AF3503" s="8">
        <f t="shared" si="218"/>
        <v>2</v>
      </c>
      <c r="AG3503" s="8">
        <v>846.81</v>
      </c>
      <c r="AH3503" s="4">
        <f t="shared" si="219"/>
        <v>0.05</v>
      </c>
      <c r="AI3503" s="4">
        <f t="shared" si="219"/>
        <v>21.170249999999999</v>
      </c>
      <c r="AJ3503" s="13"/>
      <c r="AK3503" s="10">
        <f>R3503*(0.0428*(7.5^2.858))+S3503*(0.0428*(15^2.858))+T3503*(0.0428*(25^2.858))+U3503*(0.0428*(35^2.858))</f>
        <v>846.81064635675693</v>
      </c>
    </row>
    <row r="3504" spans="1:37" ht="12.75" customHeight="1">
      <c r="A3504" s="12">
        <v>267</v>
      </c>
      <c r="B3504" s="4">
        <v>14</v>
      </c>
      <c r="C3504" s="4">
        <v>2</v>
      </c>
      <c r="D3504" s="5">
        <v>39519</v>
      </c>
      <c r="E3504" s="6" t="s">
        <v>73</v>
      </c>
      <c r="F3504" s="4" t="s">
        <v>74</v>
      </c>
      <c r="G3504" s="4" t="s">
        <v>74</v>
      </c>
      <c r="H3504" s="4" t="s">
        <v>165</v>
      </c>
      <c r="I3504" s="12" t="s">
        <v>93</v>
      </c>
      <c r="J3504" s="4" t="s">
        <v>110</v>
      </c>
      <c r="K3504" s="4">
        <v>9</v>
      </c>
      <c r="L3504" s="4" t="str">
        <f t="shared" si="216"/>
        <v>5-10</v>
      </c>
      <c r="M3504" s="4" t="s">
        <v>42</v>
      </c>
      <c r="N3504" s="12">
        <v>9</v>
      </c>
      <c r="O3504" s="4" t="s">
        <v>134</v>
      </c>
      <c r="P3504" s="12" t="s">
        <v>56</v>
      </c>
      <c r="T3504" s="7">
        <v>1</v>
      </c>
      <c r="AE3504" s="4">
        <f t="shared" si="217"/>
        <v>25</v>
      </c>
      <c r="AF3504" s="8">
        <f t="shared" si="218"/>
        <v>1</v>
      </c>
      <c r="AG3504" s="8">
        <v>261.42</v>
      </c>
      <c r="AH3504" s="4">
        <f t="shared" si="219"/>
        <v>2.5000000000000001E-2</v>
      </c>
      <c r="AI3504" s="4">
        <f t="shared" si="219"/>
        <v>6.5355000000000008</v>
      </c>
      <c r="AK3504" s="10">
        <f>R3504*(0.0683*(7.5^2.563))+S3504*(0.0683*(15^2.563))+T3504*(0.0683*(25^2.563))</f>
        <v>261.42128550317625</v>
      </c>
    </row>
    <row r="3505" spans="1:37" ht="12.75" customHeight="1">
      <c r="A3505" s="12">
        <v>267</v>
      </c>
      <c r="B3505" s="4">
        <v>14</v>
      </c>
      <c r="C3505" s="4">
        <v>2</v>
      </c>
      <c r="D3505" s="5">
        <v>39519</v>
      </c>
      <c r="E3505" s="6" t="s">
        <v>73</v>
      </c>
      <c r="F3505" s="4" t="s">
        <v>74</v>
      </c>
      <c r="G3505" s="4" t="s">
        <v>74</v>
      </c>
      <c r="H3505" s="4" t="s">
        <v>165</v>
      </c>
      <c r="I3505" s="12" t="s">
        <v>93</v>
      </c>
      <c r="J3505" s="4" t="s">
        <v>110</v>
      </c>
      <c r="K3505" s="4">
        <v>9</v>
      </c>
      <c r="L3505" s="4" t="str">
        <f t="shared" si="216"/>
        <v>5-10</v>
      </c>
      <c r="M3505" s="4" t="s">
        <v>42</v>
      </c>
      <c r="N3505" s="12">
        <v>10</v>
      </c>
      <c r="O3505" s="4" t="s">
        <v>69</v>
      </c>
      <c r="P3505" s="12" t="s">
        <v>48</v>
      </c>
      <c r="S3505" s="7">
        <v>2</v>
      </c>
      <c r="AE3505" s="4">
        <f t="shared" si="217"/>
        <v>15</v>
      </c>
      <c r="AF3505" s="8">
        <f t="shared" si="218"/>
        <v>2</v>
      </c>
      <c r="AG3505" s="8">
        <v>218.93</v>
      </c>
      <c r="AH3505" s="4">
        <f t="shared" si="219"/>
        <v>0.05</v>
      </c>
      <c r="AI3505" s="4">
        <f t="shared" si="219"/>
        <v>5.4732500000000002</v>
      </c>
      <c r="AK3505" s="10">
        <f>Q3505*(0.029*(2.5^2.98))+R3505*(0.029*(7.5^2.98))+S3505*(0.0222*(15^3.14))</f>
        <v>218.93214068561713</v>
      </c>
    </row>
    <row r="3506" spans="1:37" s="13" customFormat="1" ht="12.75" customHeight="1">
      <c r="A3506" s="12">
        <v>267</v>
      </c>
      <c r="B3506" s="4">
        <v>14</v>
      </c>
      <c r="C3506" s="4">
        <v>2</v>
      </c>
      <c r="D3506" s="5">
        <v>39519</v>
      </c>
      <c r="E3506" s="6" t="s">
        <v>73</v>
      </c>
      <c r="F3506" s="4" t="s">
        <v>74</v>
      </c>
      <c r="G3506" s="4" t="s">
        <v>74</v>
      </c>
      <c r="H3506" s="4" t="s">
        <v>165</v>
      </c>
      <c r="I3506" s="12" t="s">
        <v>93</v>
      </c>
      <c r="J3506" s="4" t="s">
        <v>110</v>
      </c>
      <c r="K3506" s="4">
        <v>9</v>
      </c>
      <c r="L3506" s="4" t="str">
        <f t="shared" si="216"/>
        <v>5-10</v>
      </c>
      <c r="M3506" s="4" t="s">
        <v>42</v>
      </c>
      <c r="N3506" s="12">
        <v>11</v>
      </c>
      <c r="O3506" s="4" t="s">
        <v>149</v>
      </c>
      <c r="P3506" s="6" t="s">
        <v>63</v>
      </c>
      <c r="Q3506" s="7"/>
      <c r="R3506" s="7"/>
      <c r="S3506" s="7">
        <v>1</v>
      </c>
      <c r="T3506" s="7"/>
      <c r="U3506" s="7"/>
      <c r="V3506" s="7"/>
      <c r="W3506" s="7"/>
      <c r="X3506" s="7"/>
      <c r="Y3506" s="7"/>
      <c r="Z3506" s="7"/>
      <c r="AA3506" s="7"/>
      <c r="AB3506" s="7"/>
      <c r="AC3506" s="7"/>
      <c r="AD3506" s="7"/>
      <c r="AE3506" s="4">
        <f t="shared" si="217"/>
        <v>15</v>
      </c>
      <c r="AF3506" s="8">
        <f t="shared" si="218"/>
        <v>1</v>
      </c>
      <c r="AG3506" s="8">
        <v>66.349999999999994</v>
      </c>
      <c r="AH3506" s="4">
        <f t="shared" si="219"/>
        <v>2.5000000000000001E-2</v>
      </c>
      <c r="AI3506" s="4">
        <f t="shared" si="219"/>
        <v>1.6587499999999999</v>
      </c>
      <c r="AK3506" s="10">
        <f>R3506*(0.0182*(7.5^3.0285))+S3506*(0.0182*(15^3.0285))+T3506*(0.0182*(25^3.0285))</f>
        <v>66.353489329463457</v>
      </c>
    </row>
    <row r="3507" spans="1:37" ht="12.75" customHeight="1">
      <c r="A3507" s="12">
        <v>267</v>
      </c>
      <c r="B3507" s="4">
        <v>14</v>
      </c>
      <c r="C3507" s="4">
        <v>2</v>
      </c>
      <c r="D3507" s="5">
        <v>39519</v>
      </c>
      <c r="E3507" s="6" t="s">
        <v>73</v>
      </c>
      <c r="F3507" s="4" t="s">
        <v>74</v>
      </c>
      <c r="G3507" s="4" t="s">
        <v>74</v>
      </c>
      <c r="H3507" s="4" t="s">
        <v>165</v>
      </c>
      <c r="I3507" s="12" t="s">
        <v>93</v>
      </c>
      <c r="J3507" s="4" t="s">
        <v>110</v>
      </c>
      <c r="K3507" s="4">
        <v>9</v>
      </c>
      <c r="L3507" s="4" t="str">
        <f t="shared" si="216"/>
        <v>5-10</v>
      </c>
      <c r="M3507" s="4" t="s">
        <v>42</v>
      </c>
      <c r="N3507" s="12">
        <v>12</v>
      </c>
      <c r="O3507" s="4" t="s">
        <v>55</v>
      </c>
      <c r="P3507" s="6" t="s">
        <v>56</v>
      </c>
      <c r="Q3507" s="7">
        <v>8</v>
      </c>
      <c r="AE3507" s="4">
        <f t="shared" si="217"/>
        <v>2.5</v>
      </c>
      <c r="AF3507" s="8">
        <f t="shared" si="218"/>
        <v>8</v>
      </c>
      <c r="AG3507" s="8">
        <v>1.39</v>
      </c>
      <c r="AH3507" s="4">
        <f t="shared" si="219"/>
        <v>0.2</v>
      </c>
      <c r="AI3507" s="4">
        <f t="shared" si="219"/>
        <v>3.4749999999999996E-2</v>
      </c>
      <c r="AK3507" s="10">
        <f>Q3507*(0.0109*(2.5^3.0249))+R3507*(0.0109*(7.5^3.0249))</f>
        <v>1.3939436479092315</v>
      </c>
    </row>
    <row r="3508" spans="1:37" ht="12.75" customHeight="1">
      <c r="A3508" s="12">
        <v>267</v>
      </c>
      <c r="B3508" s="4">
        <v>14</v>
      </c>
      <c r="C3508" s="4">
        <v>2</v>
      </c>
      <c r="D3508" s="5">
        <v>39519</v>
      </c>
      <c r="E3508" s="6" t="s">
        <v>73</v>
      </c>
      <c r="F3508" s="4" t="s">
        <v>74</v>
      </c>
      <c r="G3508" s="4" t="s">
        <v>74</v>
      </c>
      <c r="H3508" s="4" t="s">
        <v>165</v>
      </c>
      <c r="I3508" s="12" t="s">
        <v>93</v>
      </c>
      <c r="J3508" s="4" t="s">
        <v>110</v>
      </c>
      <c r="K3508" s="4">
        <v>9</v>
      </c>
      <c r="L3508" s="4" t="str">
        <f t="shared" si="216"/>
        <v>5-10</v>
      </c>
      <c r="M3508" s="4" t="s">
        <v>42</v>
      </c>
      <c r="N3508" s="12">
        <v>13</v>
      </c>
      <c r="O3508" s="4" t="s">
        <v>70</v>
      </c>
      <c r="P3508" s="6" t="s">
        <v>54</v>
      </c>
      <c r="Q3508" s="7">
        <v>4</v>
      </c>
      <c r="AE3508" s="4">
        <f t="shared" si="217"/>
        <v>2.5</v>
      </c>
      <c r="AF3508" s="8">
        <f t="shared" si="218"/>
        <v>4</v>
      </c>
      <c r="AG3508" s="8">
        <v>1.04</v>
      </c>
      <c r="AH3508" s="4">
        <f t="shared" si="219"/>
        <v>0.1</v>
      </c>
      <c r="AI3508" s="4">
        <f t="shared" si="219"/>
        <v>2.6000000000000002E-2</v>
      </c>
      <c r="AK3508" s="10">
        <f>Q3508*(0.0162*(2.5^3.0252))+R3508*(0.0162*(7.5^3.0252))</f>
        <v>1.0361511661257536</v>
      </c>
    </row>
    <row r="3509" spans="1:37" ht="12.75" customHeight="1">
      <c r="A3509" s="12">
        <v>267</v>
      </c>
      <c r="B3509" s="4">
        <v>14</v>
      </c>
      <c r="C3509" s="4">
        <v>2</v>
      </c>
      <c r="D3509" s="5">
        <v>39519</v>
      </c>
      <c r="E3509" s="6" t="s">
        <v>73</v>
      </c>
      <c r="F3509" s="4" t="s">
        <v>74</v>
      </c>
      <c r="G3509" s="4" t="s">
        <v>74</v>
      </c>
      <c r="H3509" s="4" t="s">
        <v>165</v>
      </c>
      <c r="I3509" s="12" t="s">
        <v>93</v>
      </c>
      <c r="J3509" s="4" t="s">
        <v>110</v>
      </c>
      <c r="K3509" s="4">
        <v>9</v>
      </c>
      <c r="L3509" s="4" t="str">
        <f t="shared" si="216"/>
        <v>5-10</v>
      </c>
      <c r="M3509" s="4" t="s">
        <v>42</v>
      </c>
      <c r="N3509" s="12">
        <v>14</v>
      </c>
      <c r="O3509" s="4" t="s">
        <v>71</v>
      </c>
      <c r="P3509" s="6" t="s">
        <v>46</v>
      </c>
      <c r="Q3509" s="7">
        <v>4</v>
      </c>
      <c r="AE3509" s="4">
        <f t="shared" si="217"/>
        <v>2.5</v>
      </c>
      <c r="AF3509" s="8">
        <f t="shared" si="218"/>
        <v>4</v>
      </c>
      <c r="AG3509" s="8">
        <v>0.56000000000000005</v>
      </c>
      <c r="AH3509" s="4">
        <f t="shared" si="219"/>
        <v>0.1</v>
      </c>
      <c r="AI3509" s="4">
        <f t="shared" si="219"/>
        <v>1.4000000000000002E-2</v>
      </c>
      <c r="AK3509" s="10">
        <f>Q3509*(0.0089*(2.5^3))+R3509*(0.0089*(7.5^3))</f>
        <v>0.55625000000000002</v>
      </c>
    </row>
    <row r="3510" spans="1:37" ht="12.75" customHeight="1">
      <c r="A3510" s="12">
        <v>268</v>
      </c>
      <c r="B3510" s="4">
        <v>14</v>
      </c>
      <c r="C3510" s="4">
        <v>2</v>
      </c>
      <c r="D3510" s="5">
        <v>39519</v>
      </c>
      <c r="E3510" s="6" t="s">
        <v>73</v>
      </c>
      <c r="F3510" s="4" t="s">
        <v>74</v>
      </c>
      <c r="G3510" s="4" t="s">
        <v>74</v>
      </c>
      <c r="H3510" s="4" t="s">
        <v>165</v>
      </c>
      <c r="I3510" s="12" t="s">
        <v>151</v>
      </c>
      <c r="J3510" s="4" t="s">
        <v>110</v>
      </c>
      <c r="K3510" s="4">
        <v>6</v>
      </c>
      <c r="L3510" s="4" t="str">
        <f t="shared" si="216"/>
        <v>5-10</v>
      </c>
      <c r="M3510" s="4" t="s">
        <v>42</v>
      </c>
      <c r="N3510" s="12">
        <v>1</v>
      </c>
      <c r="O3510" s="4" t="s">
        <v>53</v>
      </c>
      <c r="P3510" s="12" t="s">
        <v>54</v>
      </c>
      <c r="T3510" s="7">
        <v>12</v>
      </c>
      <c r="AE3510" s="4">
        <f t="shared" si="217"/>
        <v>25</v>
      </c>
      <c r="AF3510" s="8">
        <f t="shared" si="218"/>
        <v>12</v>
      </c>
      <c r="AG3510" s="8">
        <v>3074.83</v>
      </c>
      <c r="AH3510" s="4">
        <f t="shared" si="219"/>
        <v>0.3</v>
      </c>
      <c r="AI3510" s="4">
        <f t="shared" si="219"/>
        <v>76.870750000000001</v>
      </c>
      <c r="AK3510" s="10">
        <f>Q3510*(0.026*(2.5^2.87))+R3510*(0.026*(7.5^2.87))+S3510*(0.0236*((15/1.1)^2.975))+T3510*(0.0236*((25/1.1)^2.975))+U3510*(0.0236*((35/1.1)^2.975))</f>
        <v>3074.8330217689377</v>
      </c>
    </row>
    <row r="3511" spans="1:37" s="9" customFormat="1" ht="12.75" customHeight="1">
      <c r="A3511" s="12">
        <v>268</v>
      </c>
      <c r="B3511" s="4">
        <v>14</v>
      </c>
      <c r="C3511" s="4">
        <v>2</v>
      </c>
      <c r="D3511" s="5">
        <v>39519</v>
      </c>
      <c r="E3511" s="6" t="s">
        <v>73</v>
      </c>
      <c r="F3511" s="4" t="s">
        <v>74</v>
      </c>
      <c r="G3511" s="4" t="s">
        <v>74</v>
      </c>
      <c r="H3511" s="4" t="s">
        <v>165</v>
      </c>
      <c r="I3511" s="12" t="s">
        <v>151</v>
      </c>
      <c r="J3511" s="4" t="s">
        <v>110</v>
      </c>
      <c r="K3511" s="4">
        <v>6</v>
      </c>
      <c r="L3511" s="4" t="str">
        <f t="shared" si="216"/>
        <v>5-10</v>
      </c>
      <c r="M3511" s="4" t="s">
        <v>42</v>
      </c>
      <c r="N3511" s="12">
        <v>2</v>
      </c>
      <c r="O3511" s="4" t="s">
        <v>95</v>
      </c>
      <c r="P3511" s="6" t="s">
        <v>56</v>
      </c>
      <c r="Q3511" s="7"/>
      <c r="R3511" s="7"/>
      <c r="S3511" s="7"/>
      <c r="T3511" s="7">
        <v>19</v>
      </c>
      <c r="U3511" s="7"/>
      <c r="V3511" s="7"/>
      <c r="W3511" s="7"/>
      <c r="X3511" s="7"/>
      <c r="Y3511" s="7"/>
      <c r="Z3511" s="7"/>
      <c r="AA3511" s="7"/>
      <c r="AB3511" s="7"/>
      <c r="AC3511" s="7"/>
      <c r="AD3511" s="7"/>
      <c r="AE3511" s="4">
        <f t="shared" si="217"/>
        <v>25</v>
      </c>
      <c r="AF3511" s="8">
        <f t="shared" si="218"/>
        <v>19</v>
      </c>
      <c r="AG3511" s="8">
        <v>5883.32</v>
      </c>
      <c r="AH3511" s="4">
        <f t="shared" si="219"/>
        <v>0.47499999999999998</v>
      </c>
      <c r="AI3511" s="4">
        <f t="shared" si="219"/>
        <v>147.083</v>
      </c>
      <c r="AJ3511" s="4"/>
      <c r="AK3511" s="10">
        <f>S3511*(0.0204*(15^2.991))+T3511*(0.0204*(25^2.991))+U3511*(0.0204*(35^2.991))</f>
        <v>5883.3181515402766</v>
      </c>
    </row>
    <row r="3512" spans="1:37" ht="12.75" customHeight="1">
      <c r="A3512" s="12">
        <v>268</v>
      </c>
      <c r="B3512" s="4">
        <v>14</v>
      </c>
      <c r="C3512" s="4">
        <v>2</v>
      </c>
      <c r="D3512" s="5">
        <v>39519</v>
      </c>
      <c r="E3512" s="6" t="s">
        <v>73</v>
      </c>
      <c r="F3512" s="4" t="s">
        <v>74</v>
      </c>
      <c r="G3512" s="4" t="s">
        <v>74</v>
      </c>
      <c r="H3512" s="4" t="s">
        <v>165</v>
      </c>
      <c r="I3512" s="12" t="s">
        <v>151</v>
      </c>
      <c r="J3512" s="4" t="s">
        <v>110</v>
      </c>
      <c r="K3512" s="4">
        <v>6</v>
      </c>
      <c r="L3512" s="4" t="str">
        <f t="shared" si="216"/>
        <v>5-10</v>
      </c>
      <c r="M3512" s="4" t="s">
        <v>42</v>
      </c>
      <c r="N3512" s="12">
        <v>3</v>
      </c>
      <c r="O3512" s="4" t="s">
        <v>77</v>
      </c>
      <c r="P3512" s="6" t="s">
        <v>48</v>
      </c>
      <c r="T3512" s="7">
        <v>2</v>
      </c>
      <c r="AE3512" s="4">
        <f t="shared" si="217"/>
        <v>25</v>
      </c>
      <c r="AF3512" s="8">
        <f t="shared" si="218"/>
        <v>2</v>
      </c>
      <c r="AG3512" s="8">
        <v>846.81</v>
      </c>
      <c r="AH3512" s="4">
        <f t="shared" si="219"/>
        <v>0.05</v>
      </c>
      <c r="AI3512" s="4">
        <f t="shared" si="219"/>
        <v>21.170249999999999</v>
      </c>
      <c r="AK3512" s="10">
        <f>R3512*(0.0428*(7.5^2.858))+S3512*(0.0428*(15^2.858))+T3512*(0.0428*(25^2.858))+U3512*(0.0428*(35^2.858))</f>
        <v>846.81064635675693</v>
      </c>
    </row>
    <row r="3513" spans="1:37" ht="12.75" customHeight="1">
      <c r="A3513" s="12">
        <v>268</v>
      </c>
      <c r="B3513" s="4">
        <v>14</v>
      </c>
      <c r="C3513" s="4">
        <v>2</v>
      </c>
      <c r="D3513" s="5">
        <v>39519</v>
      </c>
      <c r="E3513" s="6" t="s">
        <v>73</v>
      </c>
      <c r="F3513" s="4" t="s">
        <v>74</v>
      </c>
      <c r="G3513" s="4" t="s">
        <v>74</v>
      </c>
      <c r="H3513" s="4" t="s">
        <v>165</v>
      </c>
      <c r="I3513" s="12" t="s">
        <v>151</v>
      </c>
      <c r="J3513" s="4" t="s">
        <v>110</v>
      </c>
      <c r="K3513" s="4">
        <v>6</v>
      </c>
      <c r="L3513" s="4" t="str">
        <f t="shared" si="216"/>
        <v>5-10</v>
      </c>
      <c r="M3513" s="4" t="s">
        <v>42</v>
      </c>
      <c r="N3513" s="12">
        <v>4</v>
      </c>
      <c r="O3513" s="4" t="s">
        <v>107</v>
      </c>
      <c r="P3513" s="6" t="s">
        <v>54</v>
      </c>
      <c r="U3513" s="7">
        <v>1</v>
      </c>
      <c r="AE3513" s="4">
        <f t="shared" si="217"/>
        <v>35</v>
      </c>
      <c r="AF3513" s="8">
        <f t="shared" si="218"/>
        <v>1</v>
      </c>
      <c r="AG3513" s="8">
        <v>759.68</v>
      </c>
      <c r="AH3513" s="4">
        <f t="shared" si="219"/>
        <v>2.5000000000000001E-2</v>
      </c>
      <c r="AI3513" s="4">
        <f t="shared" si="219"/>
        <v>18.991999999999997</v>
      </c>
      <c r="AK3513" s="10">
        <f>R3513*(0.0144*(7.5^3.1))+S3513*(0.0162*(15^3.0252))+T3513*(0.0162*(25^3.0252))+U3513*(0.0162*(35^3.0252))+V3513*(0.0162*(45^3.0252))</f>
        <v>759.67819720000477</v>
      </c>
    </row>
    <row r="3514" spans="1:37" ht="12.75" customHeight="1">
      <c r="A3514" s="12">
        <v>268</v>
      </c>
      <c r="B3514" s="4">
        <v>14</v>
      </c>
      <c r="C3514" s="4">
        <v>2</v>
      </c>
      <c r="D3514" s="5">
        <v>39519</v>
      </c>
      <c r="E3514" s="6" t="s">
        <v>73</v>
      </c>
      <c r="F3514" s="4" t="s">
        <v>74</v>
      </c>
      <c r="G3514" s="4" t="s">
        <v>74</v>
      </c>
      <c r="H3514" s="4" t="s">
        <v>165</v>
      </c>
      <c r="I3514" s="12" t="s">
        <v>151</v>
      </c>
      <c r="J3514" s="4" t="s">
        <v>110</v>
      </c>
      <c r="K3514" s="4">
        <v>6</v>
      </c>
      <c r="L3514" s="4" t="str">
        <f t="shared" si="216"/>
        <v>5-10</v>
      </c>
      <c r="M3514" s="4" t="s">
        <v>42</v>
      </c>
      <c r="N3514" s="12">
        <v>5</v>
      </c>
      <c r="O3514" s="4" t="s">
        <v>78</v>
      </c>
      <c r="P3514" s="12" t="s">
        <v>44</v>
      </c>
      <c r="U3514" s="7">
        <v>1</v>
      </c>
      <c r="AE3514" s="4">
        <f t="shared" si="217"/>
        <v>35</v>
      </c>
      <c r="AF3514" s="8">
        <f t="shared" si="218"/>
        <v>1</v>
      </c>
      <c r="AG3514" s="8">
        <v>499.85</v>
      </c>
      <c r="AH3514" s="4">
        <f t="shared" si="219"/>
        <v>2.5000000000000001E-2</v>
      </c>
      <c r="AI3514" s="4">
        <f t="shared" si="219"/>
        <v>12.49625</v>
      </c>
      <c r="AK3514" s="10">
        <f>T3514*(0.0524*((25/1.16064)^2.69))+U3514*(0.0524*((35/1.16064)^2.69))</f>
        <v>499.84800155662697</v>
      </c>
    </row>
    <row r="3515" spans="1:37" ht="12.75" customHeight="1">
      <c r="A3515" s="12">
        <v>268</v>
      </c>
      <c r="B3515" s="4">
        <v>14</v>
      </c>
      <c r="C3515" s="4">
        <v>2</v>
      </c>
      <c r="D3515" s="5">
        <v>39519</v>
      </c>
      <c r="E3515" s="6" t="s">
        <v>73</v>
      </c>
      <c r="F3515" s="4" t="s">
        <v>74</v>
      </c>
      <c r="G3515" s="4" t="s">
        <v>74</v>
      </c>
      <c r="H3515" s="4" t="s">
        <v>165</v>
      </c>
      <c r="I3515" s="12" t="s">
        <v>151</v>
      </c>
      <c r="J3515" s="4" t="s">
        <v>110</v>
      </c>
      <c r="K3515" s="4">
        <v>6</v>
      </c>
      <c r="L3515" s="4" t="str">
        <f t="shared" si="216"/>
        <v>5-10</v>
      </c>
      <c r="M3515" s="4" t="s">
        <v>42</v>
      </c>
      <c r="N3515" s="12">
        <v>6</v>
      </c>
      <c r="O3515" s="4" t="s">
        <v>58</v>
      </c>
      <c r="P3515" s="12" t="s">
        <v>46</v>
      </c>
      <c r="U3515" s="7">
        <v>1</v>
      </c>
      <c r="AE3515" s="4">
        <f t="shared" si="217"/>
        <v>35</v>
      </c>
      <c r="AF3515" s="8">
        <f t="shared" si="218"/>
        <v>1</v>
      </c>
      <c r="AG3515" s="8">
        <v>590.5</v>
      </c>
      <c r="AH3515" s="4">
        <f t="shared" si="219"/>
        <v>2.5000000000000001E-2</v>
      </c>
      <c r="AI3515" s="4">
        <f t="shared" si="219"/>
        <v>14.762499999999999</v>
      </c>
      <c r="AK3515" s="10">
        <f>Q3515*(0.0145*((2.5/1.08175)^3.053))+R3515*(0.0145*((7.5/1.08175)^3.053))+S3515*(0.0145*((15/1.08175)^3.053))+T3515*(0.0145*((25/1.08175)^3.053))+U3515*(0.0145*((35/1.08175)^3.053))+V3515*(0.0145*((45/1.08175)^3.053))+W3515*(0.0145*((55/1.08175)^3.053))</f>
        <v>590.49782747127915</v>
      </c>
    </row>
    <row r="3516" spans="1:37" ht="12.75" customHeight="1">
      <c r="A3516" s="12">
        <v>268</v>
      </c>
      <c r="B3516" s="4">
        <v>14</v>
      </c>
      <c r="C3516" s="4">
        <v>2</v>
      </c>
      <c r="D3516" s="5">
        <v>39519</v>
      </c>
      <c r="E3516" s="6" t="s">
        <v>73</v>
      </c>
      <c r="F3516" s="4" t="s">
        <v>74</v>
      </c>
      <c r="G3516" s="4" t="s">
        <v>74</v>
      </c>
      <c r="H3516" s="4" t="s">
        <v>165</v>
      </c>
      <c r="I3516" s="12" t="s">
        <v>151</v>
      </c>
      <c r="J3516" s="4" t="s">
        <v>110</v>
      </c>
      <c r="K3516" s="4">
        <v>6</v>
      </c>
      <c r="L3516" s="4" t="str">
        <f t="shared" si="216"/>
        <v>5-10</v>
      </c>
      <c r="M3516" s="4" t="s">
        <v>42</v>
      </c>
      <c r="N3516" s="12">
        <v>7</v>
      </c>
      <c r="O3516" s="4" t="s">
        <v>79</v>
      </c>
      <c r="P3516" s="12" t="s">
        <v>54</v>
      </c>
      <c r="U3516" s="7">
        <v>1</v>
      </c>
      <c r="AE3516" s="4">
        <f t="shared" si="217"/>
        <v>35</v>
      </c>
      <c r="AF3516" s="8">
        <f t="shared" si="218"/>
        <v>1</v>
      </c>
      <c r="AG3516" s="8">
        <v>872.21</v>
      </c>
      <c r="AH3516" s="4">
        <f t="shared" si="219"/>
        <v>2.5000000000000001E-2</v>
      </c>
      <c r="AI3516" s="4">
        <f t="shared" si="219"/>
        <v>21.805250000000001</v>
      </c>
      <c r="AK3516" s="10">
        <f>Q3516*(0.024*(2.5^2.93))+R3516*(0.024*(7.5^2.93))+S3516*(0.0225*((15/1.03416)^3))+T3516*(0.0225*((25/1.03416)^3))+U3516*(0.0225*((35/1.03416)^3))</f>
        <v>872.21478418319157</v>
      </c>
    </row>
    <row r="3517" spans="1:37" ht="12.75" customHeight="1">
      <c r="A3517" s="12">
        <v>268</v>
      </c>
      <c r="B3517" s="4">
        <v>14</v>
      </c>
      <c r="C3517" s="4">
        <v>2</v>
      </c>
      <c r="D3517" s="5">
        <v>39519</v>
      </c>
      <c r="E3517" s="6" t="s">
        <v>73</v>
      </c>
      <c r="F3517" s="4" t="s">
        <v>74</v>
      </c>
      <c r="G3517" s="4" t="s">
        <v>74</v>
      </c>
      <c r="H3517" s="4" t="s">
        <v>165</v>
      </c>
      <c r="I3517" s="12" t="s">
        <v>151</v>
      </c>
      <c r="J3517" s="4" t="s">
        <v>110</v>
      </c>
      <c r="K3517" s="4">
        <v>6</v>
      </c>
      <c r="L3517" s="4" t="str">
        <f t="shared" si="216"/>
        <v>5-10</v>
      </c>
      <c r="M3517" s="4" t="s">
        <v>42</v>
      </c>
      <c r="N3517" s="12">
        <v>8</v>
      </c>
      <c r="O3517" s="4" t="s">
        <v>71</v>
      </c>
      <c r="P3517" s="6" t="s">
        <v>46</v>
      </c>
      <c r="Q3517" s="7">
        <v>3</v>
      </c>
      <c r="AE3517" s="4">
        <f t="shared" si="217"/>
        <v>2.5</v>
      </c>
      <c r="AF3517" s="8">
        <f t="shared" si="218"/>
        <v>3</v>
      </c>
      <c r="AG3517" s="8">
        <v>0.42</v>
      </c>
      <c r="AH3517" s="4">
        <f t="shared" si="219"/>
        <v>7.4999999999999997E-2</v>
      </c>
      <c r="AI3517" s="4">
        <f t="shared" si="219"/>
        <v>1.0499999999999999E-2</v>
      </c>
      <c r="AK3517" s="10">
        <f>Q3517*(0.0089*(2.5^3))+R3517*(0.0089*(7.5^3))</f>
        <v>0.41718750000000004</v>
      </c>
    </row>
    <row r="3518" spans="1:37" s="9" customFormat="1" ht="12.75" customHeight="1">
      <c r="A3518" s="12">
        <v>269</v>
      </c>
      <c r="B3518" s="4">
        <v>14</v>
      </c>
      <c r="C3518" s="4">
        <v>2</v>
      </c>
      <c r="D3518" s="5">
        <v>39519</v>
      </c>
      <c r="E3518" s="6" t="s">
        <v>73</v>
      </c>
      <c r="F3518" s="4" t="s">
        <v>74</v>
      </c>
      <c r="G3518" s="4" t="s">
        <v>74</v>
      </c>
      <c r="H3518" s="4" t="s">
        <v>165</v>
      </c>
      <c r="I3518" s="12" t="s">
        <v>151</v>
      </c>
      <c r="J3518" s="4" t="s">
        <v>110</v>
      </c>
      <c r="K3518" s="4">
        <v>6</v>
      </c>
      <c r="L3518" s="4" t="str">
        <f t="shared" si="216"/>
        <v>5-10</v>
      </c>
      <c r="M3518" s="4" t="s">
        <v>42</v>
      </c>
      <c r="N3518" s="12">
        <v>1</v>
      </c>
      <c r="O3518" s="4" t="s">
        <v>124</v>
      </c>
      <c r="P3518" s="6" t="s">
        <v>54</v>
      </c>
      <c r="Q3518" s="7"/>
      <c r="R3518" s="7"/>
      <c r="S3518" s="7"/>
      <c r="T3518" s="7"/>
      <c r="U3518" s="7">
        <v>1</v>
      </c>
      <c r="V3518" s="7"/>
      <c r="W3518" s="7"/>
      <c r="X3518" s="7"/>
      <c r="Y3518" s="7"/>
      <c r="Z3518" s="7"/>
      <c r="AA3518" s="7"/>
      <c r="AB3518" s="7"/>
      <c r="AC3518" s="7"/>
      <c r="AD3518" s="7"/>
      <c r="AE3518" s="4">
        <f t="shared" si="217"/>
        <v>35</v>
      </c>
      <c r="AF3518" s="8">
        <f t="shared" si="218"/>
        <v>1</v>
      </c>
      <c r="AG3518" s="8">
        <v>739.25</v>
      </c>
      <c r="AH3518" s="4">
        <f t="shared" si="219"/>
        <v>2.5000000000000001E-2</v>
      </c>
      <c r="AI3518" s="4">
        <f t="shared" si="219"/>
        <v>18.481249999999999</v>
      </c>
      <c r="AJ3518" s="4"/>
      <c r="AK3518" s="10">
        <f>T3518*(0.0174*((25/1.1)^3.08))+U3518*(0.0174*((35/1.1)^3.08))</f>
        <v>739.24663205551667</v>
      </c>
    </row>
    <row r="3519" spans="1:37" s="13" customFormat="1" ht="12.75" customHeight="1">
      <c r="A3519" s="12">
        <v>269</v>
      </c>
      <c r="B3519" s="4">
        <v>14</v>
      </c>
      <c r="C3519" s="4">
        <v>2</v>
      </c>
      <c r="D3519" s="5">
        <v>39519</v>
      </c>
      <c r="E3519" s="6" t="s">
        <v>73</v>
      </c>
      <c r="F3519" s="4" t="s">
        <v>74</v>
      </c>
      <c r="G3519" s="4" t="s">
        <v>74</v>
      </c>
      <c r="H3519" s="4" t="s">
        <v>165</v>
      </c>
      <c r="I3519" s="12" t="s">
        <v>151</v>
      </c>
      <c r="J3519" s="4" t="s">
        <v>110</v>
      </c>
      <c r="K3519" s="4">
        <v>6</v>
      </c>
      <c r="L3519" s="4" t="str">
        <f t="shared" si="216"/>
        <v>5-10</v>
      </c>
      <c r="M3519" s="4" t="s">
        <v>42</v>
      </c>
      <c r="N3519" s="12">
        <v>2</v>
      </c>
      <c r="O3519" s="4" t="s">
        <v>53</v>
      </c>
      <c r="P3519" s="12" t="s">
        <v>54</v>
      </c>
      <c r="Q3519" s="7"/>
      <c r="R3519" s="7"/>
      <c r="S3519" s="7">
        <v>6</v>
      </c>
      <c r="T3519" s="7">
        <v>8</v>
      </c>
      <c r="U3519" s="7"/>
      <c r="V3519" s="7"/>
      <c r="W3519" s="7"/>
      <c r="X3519" s="7"/>
      <c r="Y3519" s="7"/>
      <c r="Z3519" s="7"/>
      <c r="AA3519" s="7"/>
      <c r="AB3519" s="7"/>
      <c r="AC3519" s="7"/>
      <c r="AD3519" s="7"/>
      <c r="AE3519" s="4">
        <f t="shared" si="217"/>
        <v>20.7</v>
      </c>
      <c r="AF3519" s="8">
        <f t="shared" si="218"/>
        <v>14</v>
      </c>
      <c r="AG3519" s="8">
        <v>2386.2399999999998</v>
      </c>
      <c r="AH3519" s="4">
        <f t="shared" si="219"/>
        <v>0.35</v>
      </c>
      <c r="AI3519" s="4">
        <f t="shared" si="219"/>
        <v>59.655999999999992</v>
      </c>
      <c r="AJ3519" s="4"/>
      <c r="AK3519" s="10">
        <f>Q3519*(0.026*(2.5^2.87))+R3519*(0.026*(7.5^2.87))+S3519*(0.0236*((15/1.1)^2.975))+T3519*(0.0236*((25/1.1)^2.975))+U3519*(0.0236*((35/1.1)^2.975))</f>
        <v>2386.2387421148437</v>
      </c>
    </row>
    <row r="3520" spans="1:37" ht="12.75" customHeight="1">
      <c r="A3520" s="12">
        <v>269</v>
      </c>
      <c r="B3520" s="4">
        <v>14</v>
      </c>
      <c r="C3520" s="4">
        <v>2</v>
      </c>
      <c r="D3520" s="5">
        <v>39519</v>
      </c>
      <c r="E3520" s="6" t="s">
        <v>73</v>
      </c>
      <c r="F3520" s="4" t="s">
        <v>74</v>
      </c>
      <c r="G3520" s="4" t="s">
        <v>74</v>
      </c>
      <c r="H3520" s="4" t="s">
        <v>165</v>
      </c>
      <c r="I3520" s="12" t="s">
        <v>151</v>
      </c>
      <c r="J3520" s="4" t="s">
        <v>110</v>
      </c>
      <c r="K3520" s="4">
        <v>6</v>
      </c>
      <c r="L3520" s="4" t="str">
        <f t="shared" si="216"/>
        <v>5-10</v>
      </c>
      <c r="M3520" s="4" t="s">
        <v>42</v>
      </c>
      <c r="N3520" s="12">
        <v>3</v>
      </c>
      <c r="O3520" s="4" t="s">
        <v>95</v>
      </c>
      <c r="P3520" s="6" t="s">
        <v>56</v>
      </c>
      <c r="T3520" s="7">
        <v>35</v>
      </c>
      <c r="AE3520" s="4">
        <f t="shared" si="217"/>
        <v>25</v>
      </c>
      <c r="AF3520" s="8">
        <f t="shared" si="218"/>
        <v>35</v>
      </c>
      <c r="AG3520" s="8">
        <v>10837.69</v>
      </c>
      <c r="AH3520" s="4">
        <f t="shared" si="219"/>
        <v>0.875</v>
      </c>
      <c r="AI3520" s="4">
        <f t="shared" si="219"/>
        <v>270.94225</v>
      </c>
      <c r="AK3520" s="10">
        <f>S3520*(0.0204*(15^2.991))+T3520*(0.0204*(25^2.991))+U3520*(0.0204*(35^2.991))</f>
        <v>10837.691331784721</v>
      </c>
    </row>
    <row r="3521" spans="1:41" ht="12.75" customHeight="1">
      <c r="A3521" s="12">
        <v>269</v>
      </c>
      <c r="B3521" s="4">
        <v>14</v>
      </c>
      <c r="C3521" s="4">
        <v>2</v>
      </c>
      <c r="D3521" s="5">
        <v>39519</v>
      </c>
      <c r="E3521" s="6" t="s">
        <v>73</v>
      </c>
      <c r="F3521" s="4" t="s">
        <v>74</v>
      </c>
      <c r="G3521" s="4" t="s">
        <v>74</v>
      </c>
      <c r="H3521" s="4" t="s">
        <v>165</v>
      </c>
      <c r="I3521" s="12" t="s">
        <v>151</v>
      </c>
      <c r="J3521" s="4" t="s">
        <v>110</v>
      </c>
      <c r="K3521" s="4">
        <v>6</v>
      </c>
      <c r="L3521" s="4" t="str">
        <f t="shared" si="216"/>
        <v>5-10</v>
      </c>
      <c r="M3521" s="4" t="s">
        <v>42</v>
      </c>
      <c r="N3521" s="12">
        <v>4</v>
      </c>
      <c r="O3521" s="4" t="s">
        <v>107</v>
      </c>
      <c r="P3521" s="6" t="s">
        <v>54</v>
      </c>
      <c r="T3521" s="7">
        <v>2</v>
      </c>
      <c r="AE3521" s="4">
        <f t="shared" si="217"/>
        <v>25</v>
      </c>
      <c r="AF3521" s="8">
        <f t="shared" si="218"/>
        <v>2</v>
      </c>
      <c r="AG3521" s="8">
        <v>549.03</v>
      </c>
      <c r="AH3521" s="4">
        <f t="shared" si="219"/>
        <v>0.05</v>
      </c>
      <c r="AI3521" s="4">
        <f t="shared" si="219"/>
        <v>13.72575</v>
      </c>
      <c r="AK3521" s="10">
        <f>R3521*(0.0144*(7.5^3.1))+S3521*(0.0162*(15^3.0252))+T3521*(0.0162*(25^3.0252))+U3521*(0.0162*(35^3.0252))+V3521*(0.0162*(45^3.0252))</f>
        <v>549.02626901459553</v>
      </c>
    </row>
    <row r="3522" spans="1:41" ht="12.75" customHeight="1">
      <c r="A3522" s="12">
        <v>269</v>
      </c>
      <c r="B3522" s="4">
        <v>14</v>
      </c>
      <c r="C3522" s="4">
        <v>2</v>
      </c>
      <c r="D3522" s="5">
        <v>39519</v>
      </c>
      <c r="E3522" s="6" t="s">
        <v>73</v>
      </c>
      <c r="F3522" s="4" t="s">
        <v>74</v>
      </c>
      <c r="G3522" s="4" t="s">
        <v>74</v>
      </c>
      <c r="H3522" s="4" t="s">
        <v>165</v>
      </c>
      <c r="I3522" s="12" t="s">
        <v>151</v>
      </c>
      <c r="J3522" s="4" t="s">
        <v>110</v>
      </c>
      <c r="K3522" s="4">
        <v>6</v>
      </c>
      <c r="L3522" s="4" t="str">
        <f t="shared" ref="L3522:L3585" si="220">IF(K3522&lt;=5,"0-5",IF(K3522&lt;=10,"5-10",IF(K3522&lt;=15,"10-15",IF(K3522&lt;=20,"15-20",IF(K3522&lt;=25,"20-25",IF(K3522&lt;=30,"25-30",IF(K3522&lt;=35,"30-35","35-40")))))))</f>
        <v>5-10</v>
      </c>
      <c r="M3522" s="4" t="s">
        <v>42</v>
      </c>
      <c r="N3522" s="12">
        <v>5</v>
      </c>
      <c r="O3522" s="4" t="s">
        <v>55</v>
      </c>
      <c r="P3522" s="6" t="s">
        <v>56</v>
      </c>
      <c r="Q3522" s="7">
        <v>2</v>
      </c>
      <c r="AE3522" s="4">
        <f t="shared" ref="AE3522:AE3585" si="221">ROUND(((Q3522*2.5)+(R3522*7.5)+(S3522*15)+(T3522*25)+(U3522*35)+(V3522*45)+(W3522*55)+(X3522*65)+(Y3522*75)+(Z3522*85)+(AA3522*95)+(AB3522*105)+(AC3522*115)+(AD3522*195))/(SUM(Q3522:AD3522)),1)</f>
        <v>2.5</v>
      </c>
      <c r="AF3522" s="8">
        <f t="shared" ref="AF3522:AF3585" si="222">SUM(Q3522:AD3522)</f>
        <v>2</v>
      </c>
      <c r="AG3522" s="8">
        <v>0.35</v>
      </c>
      <c r="AH3522" s="4">
        <f t="shared" ref="AH3522:AI3585" si="223">AF3522/40</f>
        <v>0.05</v>
      </c>
      <c r="AI3522" s="4">
        <f t="shared" si="223"/>
        <v>8.7499999999999991E-3</v>
      </c>
      <c r="AK3522" s="10">
        <f>Q3522*(0.0109*(2.5^3.0249))+R3522*(0.0109*(7.5^3.0249))</f>
        <v>0.34848591197730788</v>
      </c>
    </row>
    <row r="3523" spans="1:41" ht="12.75" customHeight="1">
      <c r="A3523" s="12">
        <v>270</v>
      </c>
      <c r="B3523" s="4">
        <v>14</v>
      </c>
      <c r="C3523" s="4">
        <v>2</v>
      </c>
      <c r="D3523" s="5">
        <v>39519</v>
      </c>
      <c r="E3523" s="6" t="s">
        <v>73</v>
      </c>
      <c r="F3523" s="4" t="s">
        <v>74</v>
      </c>
      <c r="G3523" s="4" t="s">
        <v>74</v>
      </c>
      <c r="H3523" s="4" t="s">
        <v>165</v>
      </c>
      <c r="I3523" s="12" t="s">
        <v>151</v>
      </c>
      <c r="J3523" s="4" t="s">
        <v>110</v>
      </c>
      <c r="K3523" s="4">
        <v>4</v>
      </c>
      <c r="L3523" s="4" t="str">
        <f t="shared" si="220"/>
        <v>0-5</v>
      </c>
      <c r="M3523" s="4" t="s">
        <v>42</v>
      </c>
      <c r="N3523" s="12">
        <v>1</v>
      </c>
      <c r="O3523" s="4" t="s">
        <v>124</v>
      </c>
      <c r="P3523" s="6" t="s">
        <v>54</v>
      </c>
      <c r="U3523" s="7">
        <v>12</v>
      </c>
      <c r="AE3523" s="4">
        <f t="shared" si="221"/>
        <v>35</v>
      </c>
      <c r="AF3523" s="8">
        <f t="shared" si="222"/>
        <v>12</v>
      </c>
      <c r="AG3523" s="8">
        <v>8870.9599999999991</v>
      </c>
      <c r="AH3523" s="4">
        <f t="shared" si="223"/>
        <v>0.3</v>
      </c>
      <c r="AI3523" s="4">
        <f t="shared" si="223"/>
        <v>221.77399999999997</v>
      </c>
      <c r="AK3523" s="10">
        <f>T3523*(0.0174*((25/1.1)^3.08))+U3523*(0.0174*((35/1.1)^3.08))</f>
        <v>8870.9595846661996</v>
      </c>
    </row>
    <row r="3524" spans="1:41" ht="12.75" customHeight="1">
      <c r="A3524" s="12">
        <v>270</v>
      </c>
      <c r="B3524" s="4">
        <v>14</v>
      </c>
      <c r="C3524" s="4">
        <v>2</v>
      </c>
      <c r="D3524" s="5">
        <v>39519</v>
      </c>
      <c r="E3524" s="6" t="s">
        <v>73</v>
      </c>
      <c r="F3524" s="4" t="s">
        <v>74</v>
      </c>
      <c r="G3524" s="4" t="s">
        <v>74</v>
      </c>
      <c r="H3524" s="4" t="s">
        <v>165</v>
      </c>
      <c r="I3524" s="12" t="s">
        <v>151</v>
      </c>
      <c r="J3524" s="4" t="s">
        <v>110</v>
      </c>
      <c r="K3524" s="4">
        <v>4</v>
      </c>
      <c r="L3524" s="4" t="str">
        <f t="shared" si="220"/>
        <v>0-5</v>
      </c>
      <c r="M3524" s="4" t="s">
        <v>42</v>
      </c>
      <c r="N3524" s="4">
        <v>2</v>
      </c>
      <c r="O3524" s="4" t="s">
        <v>78</v>
      </c>
      <c r="P3524" s="12" t="s">
        <v>44</v>
      </c>
      <c r="U3524" s="7">
        <v>1</v>
      </c>
      <c r="AE3524" s="4">
        <f t="shared" si="221"/>
        <v>35</v>
      </c>
      <c r="AF3524" s="8">
        <f t="shared" si="222"/>
        <v>1</v>
      </c>
      <c r="AG3524" s="8">
        <v>499.85</v>
      </c>
      <c r="AH3524" s="4">
        <f t="shared" si="223"/>
        <v>2.5000000000000001E-2</v>
      </c>
      <c r="AI3524" s="4">
        <f t="shared" si="223"/>
        <v>12.49625</v>
      </c>
      <c r="AJ3524" s="13"/>
      <c r="AK3524" s="10">
        <f>T3524*(0.0524*((25/1.16064)^2.69))+U3524*(0.0524*((35/1.16064)^2.69))</f>
        <v>499.84800155662697</v>
      </c>
    </row>
    <row r="3525" spans="1:41" s="13" customFormat="1" ht="12.75" customHeight="1">
      <c r="A3525" s="12">
        <v>270</v>
      </c>
      <c r="B3525" s="4">
        <v>14</v>
      </c>
      <c r="C3525" s="4">
        <v>2</v>
      </c>
      <c r="D3525" s="5">
        <v>39519</v>
      </c>
      <c r="E3525" s="6" t="s">
        <v>73</v>
      </c>
      <c r="F3525" s="4" t="s">
        <v>74</v>
      </c>
      <c r="G3525" s="4" t="s">
        <v>74</v>
      </c>
      <c r="H3525" s="4" t="s">
        <v>165</v>
      </c>
      <c r="I3525" s="12" t="s">
        <v>151</v>
      </c>
      <c r="J3525" s="4" t="s">
        <v>110</v>
      </c>
      <c r="K3525" s="4">
        <v>4</v>
      </c>
      <c r="L3525" s="4" t="str">
        <f t="shared" si="220"/>
        <v>0-5</v>
      </c>
      <c r="M3525" s="4" t="s">
        <v>42</v>
      </c>
      <c r="N3525" s="12">
        <v>3</v>
      </c>
      <c r="O3525" s="4" t="s">
        <v>195</v>
      </c>
      <c r="P3525" s="12" t="s">
        <v>44</v>
      </c>
      <c r="Q3525" s="7"/>
      <c r="R3525" s="7"/>
      <c r="S3525" s="7"/>
      <c r="T3525" s="7"/>
      <c r="U3525" s="7">
        <v>1</v>
      </c>
      <c r="V3525" s="7"/>
      <c r="W3525" s="7"/>
      <c r="X3525" s="7"/>
      <c r="Y3525" s="7"/>
      <c r="Z3525" s="7"/>
      <c r="AA3525" s="7"/>
      <c r="AB3525" s="7"/>
      <c r="AC3525" s="7"/>
      <c r="AD3525" s="7"/>
      <c r="AE3525" s="4">
        <f t="shared" si="221"/>
        <v>35</v>
      </c>
      <c r="AF3525" s="8">
        <f t="shared" si="222"/>
        <v>1</v>
      </c>
      <c r="AG3525" s="8">
        <v>548.6</v>
      </c>
      <c r="AH3525" s="4">
        <f t="shared" si="223"/>
        <v>2.5000000000000001E-2</v>
      </c>
      <c r="AI3525" s="4">
        <f t="shared" si="223"/>
        <v>13.715</v>
      </c>
      <c r="AJ3525" s="4"/>
      <c r="AK3525" s="10">
        <f>U3525*(0.0674*(((35-1.1)/1.16)^2.668))</f>
        <v>548.60375526762687</v>
      </c>
      <c r="AL3525" s="4"/>
      <c r="AM3525" s="4"/>
      <c r="AN3525" s="4"/>
      <c r="AO3525" s="4"/>
    </row>
    <row r="3526" spans="1:41" ht="12.75" customHeight="1">
      <c r="A3526" s="12">
        <v>270</v>
      </c>
      <c r="B3526" s="4">
        <v>14</v>
      </c>
      <c r="C3526" s="4">
        <v>2</v>
      </c>
      <c r="D3526" s="5">
        <v>39519</v>
      </c>
      <c r="E3526" s="6" t="s">
        <v>73</v>
      </c>
      <c r="F3526" s="4" t="s">
        <v>74</v>
      </c>
      <c r="G3526" s="4" t="s">
        <v>74</v>
      </c>
      <c r="H3526" s="4" t="s">
        <v>165</v>
      </c>
      <c r="I3526" s="12" t="s">
        <v>151</v>
      </c>
      <c r="J3526" s="4" t="s">
        <v>110</v>
      </c>
      <c r="K3526" s="4">
        <v>4</v>
      </c>
      <c r="L3526" s="4" t="str">
        <f t="shared" si="220"/>
        <v>0-5</v>
      </c>
      <c r="M3526" s="4" t="s">
        <v>42</v>
      </c>
      <c r="N3526" s="4">
        <v>4</v>
      </c>
      <c r="O3526" s="4" t="s">
        <v>95</v>
      </c>
      <c r="P3526" s="6" t="s">
        <v>56</v>
      </c>
      <c r="T3526" s="7">
        <v>50</v>
      </c>
      <c r="AE3526" s="4">
        <f t="shared" si="221"/>
        <v>25</v>
      </c>
      <c r="AF3526" s="8">
        <f t="shared" si="222"/>
        <v>50</v>
      </c>
      <c r="AG3526" s="8">
        <v>15482.42</v>
      </c>
      <c r="AH3526" s="4">
        <f t="shared" si="223"/>
        <v>1.25</v>
      </c>
      <c r="AI3526" s="4">
        <f t="shared" si="223"/>
        <v>387.06049999999999</v>
      </c>
      <c r="AJ3526" s="13"/>
      <c r="AK3526" s="10">
        <f>S3526*(0.0204*(15^2.991))+T3526*(0.0204*(25^2.991))+U3526*(0.0204*(35^2.991))</f>
        <v>15482.416188263885</v>
      </c>
    </row>
    <row r="3527" spans="1:41" ht="12.75" customHeight="1">
      <c r="A3527" s="12">
        <v>270</v>
      </c>
      <c r="B3527" s="4">
        <v>14</v>
      </c>
      <c r="C3527" s="4">
        <v>2</v>
      </c>
      <c r="D3527" s="5">
        <v>39519</v>
      </c>
      <c r="E3527" s="6" t="s">
        <v>73</v>
      </c>
      <c r="F3527" s="4" t="s">
        <v>74</v>
      </c>
      <c r="G3527" s="4" t="s">
        <v>74</v>
      </c>
      <c r="H3527" s="4" t="s">
        <v>165</v>
      </c>
      <c r="I3527" s="12" t="s">
        <v>151</v>
      </c>
      <c r="J3527" s="4" t="s">
        <v>110</v>
      </c>
      <c r="K3527" s="4">
        <v>4</v>
      </c>
      <c r="L3527" s="4" t="str">
        <f t="shared" si="220"/>
        <v>0-5</v>
      </c>
      <c r="M3527" s="4" t="s">
        <v>42</v>
      </c>
      <c r="N3527" s="12">
        <v>5</v>
      </c>
      <c r="O3527" s="4" t="s">
        <v>53</v>
      </c>
      <c r="P3527" s="12" t="s">
        <v>54</v>
      </c>
      <c r="S3527" s="7">
        <v>12</v>
      </c>
      <c r="T3527" s="7">
        <v>7</v>
      </c>
      <c r="AE3527" s="4">
        <f t="shared" si="221"/>
        <v>18.7</v>
      </c>
      <c r="AF3527" s="8">
        <f t="shared" si="222"/>
        <v>19</v>
      </c>
      <c r="AG3527" s="8">
        <v>2466.35</v>
      </c>
      <c r="AH3527" s="4">
        <f t="shared" si="223"/>
        <v>0.47499999999999998</v>
      </c>
      <c r="AI3527" s="4">
        <f t="shared" si="223"/>
        <v>61.658749999999998</v>
      </c>
      <c r="AK3527" s="10">
        <f>Q3527*(0.026*(2.5^2.87))+R3527*(0.026*(7.5^2.87))+S3527*(0.0236*((15/1.1)^2.975))+T3527*(0.0236*((25/1.1)^2.975))+U3527*(0.0236*((35/1.1)^2.975))</f>
        <v>2466.3527179029843</v>
      </c>
    </row>
    <row r="3528" spans="1:41" ht="12.75" customHeight="1">
      <c r="A3528" s="12">
        <v>270</v>
      </c>
      <c r="B3528" s="4">
        <v>14</v>
      </c>
      <c r="C3528" s="4">
        <v>2</v>
      </c>
      <c r="D3528" s="5">
        <v>39519</v>
      </c>
      <c r="E3528" s="6" t="s">
        <v>73</v>
      </c>
      <c r="F3528" s="4" t="s">
        <v>74</v>
      </c>
      <c r="G3528" s="4" t="s">
        <v>74</v>
      </c>
      <c r="H3528" s="4" t="s">
        <v>165</v>
      </c>
      <c r="I3528" s="12" t="s">
        <v>151</v>
      </c>
      <c r="J3528" s="4" t="s">
        <v>110</v>
      </c>
      <c r="K3528" s="4">
        <v>4</v>
      </c>
      <c r="L3528" s="4" t="str">
        <f t="shared" si="220"/>
        <v>0-5</v>
      </c>
      <c r="M3528" s="4" t="s">
        <v>42</v>
      </c>
      <c r="N3528" s="4">
        <v>6</v>
      </c>
      <c r="O3528" s="4" t="s">
        <v>107</v>
      </c>
      <c r="P3528" s="6" t="s">
        <v>54</v>
      </c>
      <c r="T3528" s="7">
        <v>4</v>
      </c>
      <c r="AE3528" s="4">
        <f t="shared" si="221"/>
        <v>25</v>
      </c>
      <c r="AF3528" s="8">
        <f t="shared" si="222"/>
        <v>4</v>
      </c>
      <c r="AG3528" s="8">
        <v>1098.05</v>
      </c>
      <c r="AH3528" s="4">
        <f t="shared" si="223"/>
        <v>0.1</v>
      </c>
      <c r="AI3528" s="4">
        <f t="shared" si="223"/>
        <v>27.451249999999998</v>
      </c>
      <c r="AJ3528" s="13"/>
      <c r="AK3528" s="10">
        <f>R3528*(0.0144*(7.5^3.1))+S3528*(0.0162*(15^3.0252))+T3528*(0.0162*(25^3.0252))+U3528*(0.0162*(35^3.0252))+V3528*(0.0162*(45^3.0252))</f>
        <v>1098.0525380291911</v>
      </c>
    </row>
    <row r="3529" spans="1:41" ht="12.75" customHeight="1">
      <c r="A3529" s="12">
        <v>270</v>
      </c>
      <c r="B3529" s="4">
        <v>14</v>
      </c>
      <c r="C3529" s="4">
        <v>2</v>
      </c>
      <c r="D3529" s="5">
        <v>39519</v>
      </c>
      <c r="E3529" s="6" t="s">
        <v>73</v>
      </c>
      <c r="F3529" s="4" t="s">
        <v>74</v>
      </c>
      <c r="G3529" s="4" t="s">
        <v>74</v>
      </c>
      <c r="H3529" s="4" t="s">
        <v>165</v>
      </c>
      <c r="I3529" s="12" t="s">
        <v>151</v>
      </c>
      <c r="J3529" s="4" t="s">
        <v>110</v>
      </c>
      <c r="K3529" s="4">
        <v>4</v>
      </c>
      <c r="L3529" s="4" t="str">
        <f t="shared" si="220"/>
        <v>0-5</v>
      </c>
      <c r="M3529" s="4" t="s">
        <v>42</v>
      </c>
      <c r="N3529" s="12">
        <v>7</v>
      </c>
      <c r="O3529" s="4" t="s">
        <v>58</v>
      </c>
      <c r="P3529" s="12" t="s">
        <v>46</v>
      </c>
      <c r="S3529" s="7">
        <v>3</v>
      </c>
      <c r="T3529" s="7">
        <v>1</v>
      </c>
      <c r="AE3529" s="4">
        <f t="shared" si="221"/>
        <v>17.5</v>
      </c>
      <c r="AF3529" s="8">
        <f t="shared" si="222"/>
        <v>4</v>
      </c>
      <c r="AG3529" s="8">
        <v>344.72</v>
      </c>
      <c r="AH3529" s="4">
        <f t="shared" si="223"/>
        <v>0.1</v>
      </c>
      <c r="AI3529" s="4">
        <f t="shared" si="223"/>
        <v>8.6180000000000003</v>
      </c>
      <c r="AK3529" s="10">
        <f>Q3529*(0.0145*((2.5/1.08175)^3.053))+R3529*(0.0145*((7.5/1.08175)^3.053))+S3529*(0.0145*((15/1.08175)^3.053))+T3529*(0.0145*((25/1.08175)^3.053))+U3529*(0.0145*((35/1.08175)^3.053))+V3529*(0.0145*((45/1.08175)^3.053))+W3529*(0.0145*((55/1.08175)^3.053))</f>
        <v>344.71583654662663</v>
      </c>
    </row>
    <row r="3530" spans="1:41" ht="12.75" customHeight="1">
      <c r="A3530" s="12">
        <v>270</v>
      </c>
      <c r="B3530" s="4">
        <v>14</v>
      </c>
      <c r="C3530" s="4">
        <v>2</v>
      </c>
      <c r="D3530" s="5">
        <v>39519</v>
      </c>
      <c r="E3530" s="6" t="s">
        <v>73</v>
      </c>
      <c r="F3530" s="4" t="s">
        <v>74</v>
      </c>
      <c r="G3530" s="4" t="s">
        <v>74</v>
      </c>
      <c r="H3530" s="4" t="s">
        <v>165</v>
      </c>
      <c r="I3530" s="12" t="s">
        <v>151</v>
      </c>
      <c r="J3530" s="4" t="s">
        <v>110</v>
      </c>
      <c r="K3530" s="4">
        <v>4</v>
      </c>
      <c r="L3530" s="4" t="str">
        <f t="shared" si="220"/>
        <v>0-5</v>
      </c>
      <c r="M3530" s="4" t="s">
        <v>42</v>
      </c>
      <c r="N3530" s="4">
        <v>8</v>
      </c>
      <c r="O3530" s="4" t="s">
        <v>77</v>
      </c>
      <c r="P3530" s="6" t="s">
        <v>48</v>
      </c>
      <c r="T3530" s="7">
        <v>1</v>
      </c>
      <c r="AE3530" s="4">
        <f t="shared" si="221"/>
        <v>25</v>
      </c>
      <c r="AF3530" s="8">
        <f t="shared" si="222"/>
        <v>1</v>
      </c>
      <c r="AG3530" s="8">
        <v>423.41</v>
      </c>
      <c r="AH3530" s="4">
        <f t="shared" si="223"/>
        <v>2.5000000000000001E-2</v>
      </c>
      <c r="AI3530" s="4">
        <f t="shared" si="223"/>
        <v>10.58525</v>
      </c>
      <c r="AK3530" s="10">
        <f>R3530*(0.0428*(7.5^2.858))+S3530*(0.0428*(15^2.858))+T3530*(0.0428*(25^2.858))+U3530*(0.0428*(35^2.858))</f>
        <v>423.40532317837847</v>
      </c>
    </row>
    <row r="3531" spans="1:41" ht="12.75" customHeight="1">
      <c r="A3531" s="12">
        <v>270</v>
      </c>
      <c r="B3531" s="4">
        <v>14</v>
      </c>
      <c r="C3531" s="4">
        <v>2</v>
      </c>
      <c r="D3531" s="5">
        <v>39519</v>
      </c>
      <c r="E3531" s="6" t="s">
        <v>73</v>
      </c>
      <c r="F3531" s="4" t="s">
        <v>74</v>
      </c>
      <c r="G3531" s="4" t="s">
        <v>74</v>
      </c>
      <c r="H3531" s="4" t="s">
        <v>165</v>
      </c>
      <c r="I3531" s="12" t="s">
        <v>151</v>
      </c>
      <c r="J3531" s="4" t="s">
        <v>110</v>
      </c>
      <c r="K3531" s="4">
        <v>4</v>
      </c>
      <c r="L3531" s="4" t="str">
        <f t="shared" si="220"/>
        <v>0-5</v>
      </c>
      <c r="M3531" s="4" t="s">
        <v>42</v>
      </c>
      <c r="N3531" s="12">
        <v>9</v>
      </c>
      <c r="O3531" s="4" t="s">
        <v>116</v>
      </c>
      <c r="P3531" s="6" t="s">
        <v>84</v>
      </c>
      <c r="R3531" s="7">
        <v>1</v>
      </c>
      <c r="AE3531" s="4">
        <f t="shared" si="221"/>
        <v>7.5</v>
      </c>
      <c r="AF3531" s="8">
        <f t="shared" si="222"/>
        <v>1</v>
      </c>
      <c r="AG3531" s="8">
        <v>8.5500000000000007</v>
      </c>
      <c r="AH3531" s="4">
        <f t="shared" si="223"/>
        <v>2.5000000000000001E-2</v>
      </c>
      <c r="AI3531" s="4">
        <f t="shared" si="223"/>
        <v>0.21375000000000002</v>
      </c>
      <c r="AK3531" s="10">
        <f>Q3531*(0.0156*(2.5^3.13))+R3531*(0.0156*(7.5^3.13))</f>
        <v>8.551973624371902</v>
      </c>
    </row>
    <row r="3532" spans="1:41" ht="12.75" customHeight="1">
      <c r="A3532" s="12">
        <v>270</v>
      </c>
      <c r="B3532" s="4">
        <v>14</v>
      </c>
      <c r="C3532" s="4">
        <v>2</v>
      </c>
      <c r="D3532" s="5">
        <v>39519</v>
      </c>
      <c r="E3532" s="6" t="s">
        <v>73</v>
      </c>
      <c r="F3532" s="4" t="s">
        <v>74</v>
      </c>
      <c r="G3532" s="4" t="s">
        <v>74</v>
      </c>
      <c r="H3532" s="4" t="s">
        <v>165</v>
      </c>
      <c r="I3532" s="12" t="s">
        <v>151</v>
      </c>
      <c r="J3532" s="4" t="s">
        <v>110</v>
      </c>
      <c r="K3532" s="4">
        <v>4</v>
      </c>
      <c r="L3532" s="4" t="str">
        <f t="shared" si="220"/>
        <v>0-5</v>
      </c>
      <c r="M3532" s="4" t="s">
        <v>42</v>
      </c>
      <c r="N3532" s="4">
        <v>10</v>
      </c>
      <c r="O3532" s="4" t="s">
        <v>71</v>
      </c>
      <c r="P3532" s="6" t="s">
        <v>46</v>
      </c>
      <c r="Q3532" s="7">
        <v>4</v>
      </c>
      <c r="AE3532" s="4">
        <f t="shared" si="221"/>
        <v>2.5</v>
      </c>
      <c r="AF3532" s="8">
        <f t="shared" si="222"/>
        <v>4</v>
      </c>
      <c r="AG3532" s="8">
        <v>0.56000000000000005</v>
      </c>
      <c r="AH3532" s="4">
        <f t="shared" si="223"/>
        <v>0.1</v>
      </c>
      <c r="AI3532" s="4">
        <f t="shared" si="223"/>
        <v>1.4000000000000002E-2</v>
      </c>
      <c r="AJ3532" s="13"/>
      <c r="AK3532" s="10">
        <f>Q3532*(0.0089*(2.5^3))+R3532*(0.0089*(7.5^3))</f>
        <v>0.55625000000000002</v>
      </c>
    </row>
    <row r="3533" spans="1:41" ht="12.75" customHeight="1">
      <c r="A3533" s="12">
        <v>271</v>
      </c>
      <c r="B3533" s="4">
        <v>14</v>
      </c>
      <c r="C3533" s="4">
        <v>2</v>
      </c>
      <c r="D3533" s="5">
        <v>39519</v>
      </c>
      <c r="E3533" s="6" t="s">
        <v>73</v>
      </c>
      <c r="F3533" s="4" t="s">
        <v>74</v>
      </c>
      <c r="G3533" s="4" t="s">
        <v>74</v>
      </c>
      <c r="H3533" s="4" t="s">
        <v>165</v>
      </c>
      <c r="I3533" s="12" t="s">
        <v>151</v>
      </c>
      <c r="J3533" s="4" t="s">
        <v>110</v>
      </c>
      <c r="K3533" s="4">
        <v>5</v>
      </c>
      <c r="L3533" s="4" t="str">
        <f t="shared" si="220"/>
        <v>0-5</v>
      </c>
      <c r="M3533" s="4" t="s">
        <v>42</v>
      </c>
      <c r="N3533" s="4">
        <v>1</v>
      </c>
      <c r="O3533" s="4" t="s">
        <v>196</v>
      </c>
      <c r="P3533" s="6" t="s">
        <v>56</v>
      </c>
      <c r="S3533" s="7">
        <v>1</v>
      </c>
      <c r="AE3533" s="4">
        <f t="shared" si="221"/>
        <v>15</v>
      </c>
      <c r="AF3533" s="8">
        <f t="shared" si="222"/>
        <v>1</v>
      </c>
      <c r="AG3533" s="8">
        <v>0.18</v>
      </c>
      <c r="AH3533" s="4">
        <f t="shared" si="223"/>
        <v>2.5000000000000001E-2</v>
      </c>
      <c r="AI3533" s="4">
        <f t="shared" si="223"/>
        <v>4.4999999999999997E-3</v>
      </c>
      <c r="AK3533" s="10">
        <f>S3533*(0.0001*(15^2.772))+T3533*(0.0001*(25^2.772))</f>
        <v>0.18202245606923331</v>
      </c>
    </row>
    <row r="3534" spans="1:41" ht="12.75" customHeight="1">
      <c r="A3534" s="12">
        <v>271</v>
      </c>
      <c r="B3534" s="4">
        <v>14</v>
      </c>
      <c r="C3534" s="4">
        <v>2</v>
      </c>
      <c r="D3534" s="5">
        <v>39519</v>
      </c>
      <c r="E3534" s="6" t="s">
        <v>73</v>
      </c>
      <c r="F3534" s="4" t="s">
        <v>74</v>
      </c>
      <c r="G3534" s="4" t="s">
        <v>74</v>
      </c>
      <c r="H3534" s="4" t="s">
        <v>165</v>
      </c>
      <c r="I3534" s="12" t="s">
        <v>151</v>
      </c>
      <c r="J3534" s="4" t="s">
        <v>110</v>
      </c>
      <c r="K3534" s="4">
        <v>5</v>
      </c>
      <c r="L3534" s="4" t="str">
        <f t="shared" si="220"/>
        <v>0-5</v>
      </c>
      <c r="M3534" s="4" t="s">
        <v>42</v>
      </c>
      <c r="N3534" s="4">
        <v>2</v>
      </c>
      <c r="O3534" s="4" t="s">
        <v>53</v>
      </c>
      <c r="P3534" s="12" t="s">
        <v>54</v>
      </c>
      <c r="S3534" s="7">
        <v>7</v>
      </c>
      <c r="T3534" s="7">
        <v>6</v>
      </c>
      <c r="AE3534" s="4">
        <f t="shared" si="221"/>
        <v>19.600000000000001</v>
      </c>
      <c r="AF3534" s="8">
        <f t="shared" si="222"/>
        <v>13</v>
      </c>
      <c r="AG3534" s="8">
        <v>1929.82</v>
      </c>
      <c r="AH3534" s="4">
        <f t="shared" si="223"/>
        <v>0.32500000000000001</v>
      </c>
      <c r="AI3534" s="4">
        <f t="shared" si="223"/>
        <v>48.2455</v>
      </c>
      <c r="AK3534" s="10">
        <f>Q3534*(0.026*(2.5^2.87))+R3534*(0.026*(7.5^2.87))+S3534*(0.0236*((15/1.1)^2.975))+T3534*(0.0236*((25/1.1)^2.975))+U3534*(0.0236*((35/1.1)^2.975))</f>
        <v>1929.8249153092793</v>
      </c>
    </row>
    <row r="3535" spans="1:41" s="13" customFormat="1" ht="12.75" customHeight="1">
      <c r="A3535" s="12">
        <v>271</v>
      </c>
      <c r="B3535" s="4">
        <v>14</v>
      </c>
      <c r="C3535" s="4">
        <v>2</v>
      </c>
      <c r="D3535" s="5">
        <v>39519</v>
      </c>
      <c r="E3535" s="6" t="s">
        <v>73</v>
      </c>
      <c r="F3535" s="4" t="s">
        <v>74</v>
      </c>
      <c r="G3535" s="4" t="s">
        <v>74</v>
      </c>
      <c r="H3535" s="4" t="s">
        <v>165</v>
      </c>
      <c r="I3535" s="12" t="s">
        <v>151</v>
      </c>
      <c r="J3535" s="4" t="s">
        <v>110</v>
      </c>
      <c r="K3535" s="4">
        <v>5</v>
      </c>
      <c r="L3535" s="4" t="str">
        <f t="shared" si="220"/>
        <v>0-5</v>
      </c>
      <c r="M3535" s="4" t="s">
        <v>42</v>
      </c>
      <c r="N3535" s="4">
        <v>3</v>
      </c>
      <c r="O3535" s="4" t="s">
        <v>95</v>
      </c>
      <c r="P3535" s="6" t="s">
        <v>56</v>
      </c>
      <c r="Q3535" s="7"/>
      <c r="R3535" s="7"/>
      <c r="S3535" s="7"/>
      <c r="T3535" s="7">
        <v>6</v>
      </c>
      <c r="U3535" s="7"/>
      <c r="V3535" s="7"/>
      <c r="W3535" s="7"/>
      <c r="X3535" s="7"/>
      <c r="Y3535" s="7"/>
      <c r="Z3535" s="7"/>
      <c r="AA3535" s="7"/>
      <c r="AB3535" s="7"/>
      <c r="AC3535" s="7"/>
      <c r="AD3535" s="7"/>
      <c r="AE3535" s="4">
        <f t="shared" si="221"/>
        <v>25</v>
      </c>
      <c r="AF3535" s="8">
        <f t="shared" si="222"/>
        <v>6</v>
      </c>
      <c r="AG3535" s="8">
        <v>1857.89</v>
      </c>
      <c r="AH3535" s="4">
        <f t="shared" si="223"/>
        <v>0.15</v>
      </c>
      <c r="AI3535" s="4">
        <f t="shared" si="223"/>
        <v>46.447250000000004</v>
      </c>
      <c r="AJ3535" s="9"/>
      <c r="AK3535" s="10">
        <f>S3535*(0.0204*(15^2.991))+T3535*(0.0204*(25^2.991))+U3535*(0.0204*(35^2.991))</f>
        <v>1857.8899425916663</v>
      </c>
    </row>
    <row r="3536" spans="1:41" ht="12.75" customHeight="1">
      <c r="A3536" s="12">
        <v>271</v>
      </c>
      <c r="B3536" s="4">
        <v>14</v>
      </c>
      <c r="C3536" s="4">
        <v>2</v>
      </c>
      <c r="D3536" s="5">
        <v>39519</v>
      </c>
      <c r="E3536" s="6" t="s">
        <v>73</v>
      </c>
      <c r="F3536" s="4" t="s">
        <v>74</v>
      </c>
      <c r="G3536" s="4" t="s">
        <v>74</v>
      </c>
      <c r="H3536" s="4" t="s">
        <v>165</v>
      </c>
      <c r="I3536" s="12" t="s">
        <v>151</v>
      </c>
      <c r="J3536" s="4" t="s">
        <v>110</v>
      </c>
      <c r="K3536" s="4">
        <v>5</v>
      </c>
      <c r="L3536" s="4" t="str">
        <f t="shared" si="220"/>
        <v>0-5</v>
      </c>
      <c r="M3536" s="4" t="s">
        <v>42</v>
      </c>
      <c r="N3536" s="4">
        <v>4</v>
      </c>
      <c r="O3536" s="4" t="s">
        <v>60</v>
      </c>
      <c r="P3536" s="12" t="s">
        <v>48</v>
      </c>
      <c r="R3536" s="7">
        <v>2</v>
      </c>
      <c r="AE3536" s="4">
        <f t="shared" si="221"/>
        <v>7.5</v>
      </c>
      <c r="AF3536" s="8">
        <f t="shared" si="222"/>
        <v>2</v>
      </c>
      <c r="AG3536" s="8">
        <v>14.07</v>
      </c>
      <c r="AH3536" s="4">
        <f t="shared" si="223"/>
        <v>0.05</v>
      </c>
      <c r="AI3536" s="4">
        <f t="shared" si="223"/>
        <v>0.35175000000000001</v>
      </c>
      <c r="AK3536" s="10">
        <f>Q3536*(0.0197*(2.5^2.9174))+R3536*(0.0197*(7.5^2.9174))+S3536*(0.0197*(15^2.9174))</f>
        <v>14.073429816211023</v>
      </c>
    </row>
    <row r="3537" spans="1:37" ht="12.75" customHeight="1">
      <c r="A3537" s="12">
        <v>271</v>
      </c>
      <c r="B3537" s="4">
        <v>14</v>
      </c>
      <c r="C3537" s="4">
        <v>2</v>
      </c>
      <c r="D3537" s="5">
        <v>39519</v>
      </c>
      <c r="E3537" s="6" t="s">
        <v>73</v>
      </c>
      <c r="F3537" s="4" t="s">
        <v>74</v>
      </c>
      <c r="G3537" s="4" t="s">
        <v>74</v>
      </c>
      <c r="H3537" s="4" t="s">
        <v>165</v>
      </c>
      <c r="I3537" s="12" t="s">
        <v>151</v>
      </c>
      <c r="J3537" s="4" t="s">
        <v>110</v>
      </c>
      <c r="K3537" s="4">
        <v>5</v>
      </c>
      <c r="L3537" s="4" t="str">
        <f t="shared" si="220"/>
        <v>0-5</v>
      </c>
      <c r="M3537" s="4" t="s">
        <v>42</v>
      </c>
      <c r="N3537" s="4">
        <v>5</v>
      </c>
      <c r="O3537" s="4" t="s">
        <v>71</v>
      </c>
      <c r="P3537" s="6" t="s">
        <v>46</v>
      </c>
      <c r="Q3537" s="7">
        <v>3</v>
      </c>
      <c r="AE3537" s="4">
        <f t="shared" si="221"/>
        <v>2.5</v>
      </c>
      <c r="AF3537" s="8">
        <f t="shared" si="222"/>
        <v>3</v>
      </c>
      <c r="AG3537" s="8">
        <v>0.42</v>
      </c>
      <c r="AH3537" s="4">
        <f t="shared" si="223"/>
        <v>7.4999999999999997E-2</v>
      </c>
      <c r="AI3537" s="4">
        <f t="shared" si="223"/>
        <v>1.0499999999999999E-2</v>
      </c>
      <c r="AK3537" s="10">
        <f>Q3537*(0.0089*(2.5^3))+R3537*(0.0089*(7.5^3))</f>
        <v>0.41718750000000004</v>
      </c>
    </row>
    <row r="3538" spans="1:37" ht="12.75" customHeight="1">
      <c r="A3538" s="12">
        <v>271</v>
      </c>
      <c r="B3538" s="4">
        <v>14</v>
      </c>
      <c r="C3538" s="4">
        <v>2</v>
      </c>
      <c r="D3538" s="5">
        <v>39519</v>
      </c>
      <c r="E3538" s="6" t="s">
        <v>73</v>
      </c>
      <c r="F3538" s="4" t="s">
        <v>74</v>
      </c>
      <c r="G3538" s="4" t="s">
        <v>74</v>
      </c>
      <c r="H3538" s="4" t="s">
        <v>165</v>
      </c>
      <c r="I3538" s="12" t="s">
        <v>151</v>
      </c>
      <c r="J3538" s="4" t="s">
        <v>110</v>
      </c>
      <c r="K3538" s="4">
        <v>5</v>
      </c>
      <c r="L3538" s="4" t="str">
        <f t="shared" si="220"/>
        <v>0-5</v>
      </c>
      <c r="M3538" s="4" t="s">
        <v>42</v>
      </c>
      <c r="N3538" s="4">
        <v>6</v>
      </c>
      <c r="O3538" s="4" t="s">
        <v>55</v>
      </c>
      <c r="P3538" s="6" t="s">
        <v>56</v>
      </c>
      <c r="Q3538" s="7">
        <v>1</v>
      </c>
      <c r="AE3538" s="4">
        <f t="shared" si="221"/>
        <v>2.5</v>
      </c>
      <c r="AF3538" s="8">
        <f t="shared" si="222"/>
        <v>1</v>
      </c>
      <c r="AG3538" s="8">
        <v>0.17</v>
      </c>
      <c r="AH3538" s="4">
        <f t="shared" si="223"/>
        <v>2.5000000000000001E-2</v>
      </c>
      <c r="AI3538" s="4">
        <f t="shared" si="223"/>
        <v>4.2500000000000003E-3</v>
      </c>
      <c r="AK3538" s="10">
        <f>Q3538*(0.0109*(2.5^3.0249))+R3538*(0.0109*(7.5^3.0249))</f>
        <v>0.17424295598865394</v>
      </c>
    </row>
    <row r="3539" spans="1:37" ht="12.75" customHeight="1">
      <c r="A3539" s="12">
        <v>272</v>
      </c>
      <c r="B3539" s="4">
        <v>14</v>
      </c>
      <c r="C3539" s="4">
        <v>2</v>
      </c>
      <c r="D3539" s="5">
        <v>39519</v>
      </c>
      <c r="E3539" s="6" t="s">
        <v>73</v>
      </c>
      <c r="F3539" s="4" t="s">
        <v>74</v>
      </c>
      <c r="G3539" s="4" t="s">
        <v>74</v>
      </c>
      <c r="H3539" s="4" t="s">
        <v>165</v>
      </c>
      <c r="I3539" s="12" t="s">
        <v>151</v>
      </c>
      <c r="J3539" s="4" t="s">
        <v>110</v>
      </c>
      <c r="K3539" s="4">
        <v>5</v>
      </c>
      <c r="L3539" s="4" t="str">
        <f t="shared" si="220"/>
        <v>0-5</v>
      </c>
      <c r="M3539" s="4" t="s">
        <v>42</v>
      </c>
      <c r="N3539" s="4">
        <v>1</v>
      </c>
      <c r="O3539" s="4" t="s">
        <v>53</v>
      </c>
      <c r="P3539" s="12" t="s">
        <v>54</v>
      </c>
      <c r="S3539" s="7">
        <v>3</v>
      </c>
      <c r="T3539" s="7">
        <v>14</v>
      </c>
      <c r="AE3539" s="4">
        <f t="shared" si="221"/>
        <v>23.2</v>
      </c>
      <c r="AF3539" s="8">
        <f t="shared" si="222"/>
        <v>17</v>
      </c>
      <c r="AG3539" s="8">
        <v>3755.48</v>
      </c>
      <c r="AH3539" s="4">
        <f t="shared" si="223"/>
        <v>0.42499999999999999</v>
      </c>
      <c r="AI3539" s="4">
        <f t="shared" si="223"/>
        <v>93.887</v>
      </c>
      <c r="AK3539" s="10">
        <f>Q3539*(0.026*(2.5^2.87))+R3539*(0.026*(7.5^2.87))+S3539*(0.0236*((15/1.1)^2.975))+T3539*(0.0236*((25/1.1)^2.975))+U3539*(0.0236*((35/1.1)^2.975))</f>
        <v>3755.4802225315366</v>
      </c>
    </row>
    <row r="3540" spans="1:37" ht="12.75" customHeight="1">
      <c r="A3540" s="12">
        <v>272</v>
      </c>
      <c r="B3540" s="4">
        <v>14</v>
      </c>
      <c r="C3540" s="4">
        <v>2</v>
      </c>
      <c r="D3540" s="5">
        <v>39519</v>
      </c>
      <c r="E3540" s="6" t="s">
        <v>73</v>
      </c>
      <c r="F3540" s="4" t="s">
        <v>74</v>
      </c>
      <c r="G3540" s="4" t="s">
        <v>74</v>
      </c>
      <c r="H3540" s="4" t="s">
        <v>165</v>
      </c>
      <c r="I3540" s="12" t="s">
        <v>151</v>
      </c>
      <c r="J3540" s="4" t="s">
        <v>110</v>
      </c>
      <c r="K3540" s="4">
        <v>5</v>
      </c>
      <c r="L3540" s="4" t="str">
        <f t="shared" si="220"/>
        <v>0-5</v>
      </c>
      <c r="M3540" s="4" t="s">
        <v>42</v>
      </c>
      <c r="N3540" s="4">
        <v>2</v>
      </c>
      <c r="O3540" s="4" t="s">
        <v>95</v>
      </c>
      <c r="P3540" s="6" t="s">
        <v>56</v>
      </c>
      <c r="T3540" s="7">
        <v>23</v>
      </c>
      <c r="AE3540" s="4">
        <f t="shared" si="221"/>
        <v>25</v>
      </c>
      <c r="AF3540" s="8">
        <f t="shared" si="222"/>
        <v>23</v>
      </c>
      <c r="AG3540" s="8">
        <v>7121.91</v>
      </c>
      <c r="AH3540" s="4">
        <f t="shared" si="223"/>
        <v>0.57499999999999996</v>
      </c>
      <c r="AI3540" s="4">
        <f t="shared" si="223"/>
        <v>178.04775000000001</v>
      </c>
      <c r="AK3540" s="10">
        <f>S3540*(0.0204*(15^2.991))+T3540*(0.0204*(25^2.991))+U3540*(0.0204*(35^2.991))</f>
        <v>7121.911446601388</v>
      </c>
    </row>
    <row r="3541" spans="1:37" ht="12.75" customHeight="1">
      <c r="A3541" s="12">
        <v>272</v>
      </c>
      <c r="B3541" s="4">
        <v>14</v>
      </c>
      <c r="C3541" s="4">
        <v>2</v>
      </c>
      <c r="D3541" s="5">
        <v>39519</v>
      </c>
      <c r="E3541" s="6" t="s">
        <v>73</v>
      </c>
      <c r="F3541" s="4" t="s">
        <v>74</v>
      </c>
      <c r="G3541" s="4" t="s">
        <v>74</v>
      </c>
      <c r="H3541" s="4" t="s">
        <v>165</v>
      </c>
      <c r="I3541" s="12" t="s">
        <v>151</v>
      </c>
      <c r="J3541" s="4" t="s">
        <v>110</v>
      </c>
      <c r="K3541" s="4">
        <v>5</v>
      </c>
      <c r="L3541" s="4" t="str">
        <f t="shared" si="220"/>
        <v>0-5</v>
      </c>
      <c r="M3541" s="4" t="s">
        <v>42</v>
      </c>
      <c r="N3541" s="4">
        <v>3</v>
      </c>
      <c r="O3541" s="4" t="s">
        <v>87</v>
      </c>
      <c r="P3541" s="6" t="s">
        <v>46</v>
      </c>
      <c r="T3541" s="7">
        <v>2</v>
      </c>
      <c r="AE3541" s="4">
        <f t="shared" si="221"/>
        <v>25</v>
      </c>
      <c r="AF3541" s="8">
        <f t="shared" si="222"/>
        <v>2</v>
      </c>
      <c r="AG3541" s="8">
        <v>497.86</v>
      </c>
      <c r="AH3541" s="4">
        <f t="shared" si="223"/>
        <v>0.05</v>
      </c>
      <c r="AI3541" s="4">
        <f t="shared" si="223"/>
        <v>12.4465</v>
      </c>
      <c r="AK3541" s="10">
        <f>Q3541*(0.0229*((2.5/1.08)^2.958))+R3541*(0.0229*((7.5/1.08)^2.958))+S3541*(0.0229*((15/1.08)^2.958))+T3541*(0.0229*((25/1.08)^2.958))+U3541*(0.0229*((35/1.08)^2.958))</f>
        <v>497.85692792138849</v>
      </c>
    </row>
    <row r="3542" spans="1:37" ht="12.75" customHeight="1">
      <c r="A3542" s="12">
        <v>272</v>
      </c>
      <c r="B3542" s="4">
        <v>14</v>
      </c>
      <c r="C3542" s="4">
        <v>2</v>
      </c>
      <c r="D3542" s="5">
        <v>39519</v>
      </c>
      <c r="E3542" s="6" t="s">
        <v>73</v>
      </c>
      <c r="F3542" s="4" t="s">
        <v>74</v>
      </c>
      <c r="G3542" s="4" t="s">
        <v>74</v>
      </c>
      <c r="H3542" s="4" t="s">
        <v>165</v>
      </c>
      <c r="I3542" s="12" t="s">
        <v>151</v>
      </c>
      <c r="J3542" s="4" t="s">
        <v>110</v>
      </c>
      <c r="K3542" s="4">
        <v>5</v>
      </c>
      <c r="L3542" s="4" t="str">
        <f t="shared" si="220"/>
        <v>0-5</v>
      </c>
      <c r="M3542" s="4" t="s">
        <v>42</v>
      </c>
      <c r="N3542" s="4">
        <v>4</v>
      </c>
      <c r="O3542" s="4" t="s">
        <v>55</v>
      </c>
      <c r="P3542" s="6" t="s">
        <v>56</v>
      </c>
      <c r="Q3542" s="7">
        <v>6</v>
      </c>
      <c r="AE3542" s="4">
        <f t="shared" si="221"/>
        <v>2.5</v>
      </c>
      <c r="AF3542" s="8">
        <f t="shared" si="222"/>
        <v>6</v>
      </c>
      <c r="AG3542" s="8">
        <v>1.05</v>
      </c>
      <c r="AH3542" s="4">
        <f t="shared" si="223"/>
        <v>0.15</v>
      </c>
      <c r="AI3542" s="4">
        <f t="shared" si="223"/>
        <v>2.6250000000000002E-2</v>
      </c>
      <c r="AK3542" s="10">
        <f>Q3542*(0.0109*(2.5^3.0249))+R3542*(0.0109*(7.5^3.0249))</f>
        <v>1.0454577359319237</v>
      </c>
    </row>
    <row r="3543" spans="1:37" ht="12.75" customHeight="1">
      <c r="A3543" s="12">
        <v>272</v>
      </c>
      <c r="B3543" s="4">
        <v>14</v>
      </c>
      <c r="C3543" s="4">
        <v>2</v>
      </c>
      <c r="D3543" s="5">
        <v>39519</v>
      </c>
      <c r="E3543" s="6" t="s">
        <v>73</v>
      </c>
      <c r="F3543" s="4" t="s">
        <v>74</v>
      </c>
      <c r="G3543" s="4" t="s">
        <v>74</v>
      </c>
      <c r="H3543" s="4" t="s">
        <v>165</v>
      </c>
      <c r="I3543" s="12" t="s">
        <v>151</v>
      </c>
      <c r="J3543" s="4" t="s">
        <v>110</v>
      </c>
      <c r="K3543" s="4">
        <v>5</v>
      </c>
      <c r="L3543" s="4" t="str">
        <f t="shared" si="220"/>
        <v>0-5</v>
      </c>
      <c r="M3543" s="4" t="s">
        <v>42</v>
      </c>
      <c r="N3543" s="4">
        <v>5</v>
      </c>
      <c r="O3543" s="4" t="s">
        <v>71</v>
      </c>
      <c r="P3543" s="6" t="s">
        <v>46</v>
      </c>
      <c r="Q3543" s="7">
        <v>4</v>
      </c>
      <c r="AE3543" s="4">
        <f t="shared" si="221"/>
        <v>2.5</v>
      </c>
      <c r="AF3543" s="8">
        <f t="shared" si="222"/>
        <v>4</v>
      </c>
      <c r="AG3543" s="8">
        <v>0.56000000000000005</v>
      </c>
      <c r="AH3543" s="4">
        <f t="shared" si="223"/>
        <v>0.1</v>
      </c>
      <c r="AI3543" s="4">
        <f t="shared" si="223"/>
        <v>1.4000000000000002E-2</v>
      </c>
      <c r="AK3543" s="10">
        <f>Q3543*(0.0089*(2.5^3))+R3543*(0.0089*(7.5^3))</f>
        <v>0.55625000000000002</v>
      </c>
    </row>
    <row r="3544" spans="1:37" ht="12.75" customHeight="1">
      <c r="A3544" s="12">
        <v>273</v>
      </c>
      <c r="B3544" s="4">
        <v>14</v>
      </c>
      <c r="C3544" s="4">
        <v>2</v>
      </c>
      <c r="D3544" s="5">
        <v>39519</v>
      </c>
      <c r="E3544" s="6" t="s">
        <v>73</v>
      </c>
      <c r="F3544" s="4" t="s">
        <v>74</v>
      </c>
      <c r="G3544" s="4" t="s">
        <v>74</v>
      </c>
      <c r="H3544" s="4" t="s">
        <v>165</v>
      </c>
      <c r="I3544" s="12" t="s">
        <v>93</v>
      </c>
      <c r="J3544" s="4" t="s">
        <v>110</v>
      </c>
      <c r="K3544" s="4">
        <v>9</v>
      </c>
      <c r="L3544" s="4" t="str">
        <f t="shared" si="220"/>
        <v>5-10</v>
      </c>
      <c r="M3544" s="4" t="s">
        <v>42</v>
      </c>
      <c r="N3544" s="4">
        <v>1</v>
      </c>
      <c r="O3544" s="4" t="s">
        <v>69</v>
      </c>
      <c r="P3544" s="12" t="s">
        <v>48</v>
      </c>
      <c r="S3544" s="7">
        <v>1</v>
      </c>
      <c r="AE3544" s="4">
        <f t="shared" si="221"/>
        <v>15</v>
      </c>
      <c r="AF3544" s="8">
        <f t="shared" si="222"/>
        <v>1</v>
      </c>
      <c r="AG3544" s="8">
        <v>109.47</v>
      </c>
      <c r="AH3544" s="4">
        <f t="shared" si="223"/>
        <v>2.5000000000000001E-2</v>
      </c>
      <c r="AI3544" s="4">
        <f t="shared" si="223"/>
        <v>2.7367499999999998</v>
      </c>
      <c r="AK3544" s="10">
        <f>Q3544*(0.029*(2.5^2.98))+R3544*(0.029*(7.5^2.98))+S3544*(0.0222*(15^3.14))</f>
        <v>109.46607034280856</v>
      </c>
    </row>
    <row r="3545" spans="1:37" ht="12.75" customHeight="1">
      <c r="A3545" s="12">
        <v>273</v>
      </c>
      <c r="B3545" s="4">
        <v>14</v>
      </c>
      <c r="C3545" s="4">
        <v>2</v>
      </c>
      <c r="D3545" s="5">
        <v>39519</v>
      </c>
      <c r="E3545" s="6" t="s">
        <v>73</v>
      </c>
      <c r="F3545" s="4" t="s">
        <v>74</v>
      </c>
      <c r="G3545" s="4" t="s">
        <v>74</v>
      </c>
      <c r="H3545" s="4" t="s">
        <v>165</v>
      </c>
      <c r="I3545" s="12" t="s">
        <v>93</v>
      </c>
      <c r="J3545" s="4" t="s">
        <v>110</v>
      </c>
      <c r="K3545" s="4">
        <v>9</v>
      </c>
      <c r="L3545" s="4" t="str">
        <f t="shared" si="220"/>
        <v>5-10</v>
      </c>
      <c r="M3545" s="4" t="s">
        <v>42</v>
      </c>
      <c r="N3545" s="4">
        <v>2</v>
      </c>
      <c r="O3545" s="4" t="s">
        <v>95</v>
      </c>
      <c r="P3545" s="6" t="s">
        <v>56</v>
      </c>
      <c r="S3545" s="7">
        <v>5</v>
      </c>
      <c r="T3545" s="7">
        <v>8</v>
      </c>
      <c r="AE3545" s="4">
        <f t="shared" si="221"/>
        <v>21.2</v>
      </c>
      <c r="AF3545" s="8">
        <f t="shared" si="222"/>
        <v>13</v>
      </c>
      <c r="AG3545" s="8">
        <v>2813.15</v>
      </c>
      <c r="AH3545" s="4">
        <f t="shared" si="223"/>
        <v>0.32500000000000001</v>
      </c>
      <c r="AI3545" s="4">
        <f t="shared" si="223"/>
        <v>70.328749999999999</v>
      </c>
      <c r="AK3545" s="10">
        <f>S3545*(0.0204*(15^2.991))+T3545*(0.0204*(25^2.991))+U3545*(0.0204*(35^2.991))</f>
        <v>2813.1477930430701</v>
      </c>
    </row>
    <row r="3546" spans="1:37" ht="12.75" customHeight="1">
      <c r="A3546" s="12">
        <v>273</v>
      </c>
      <c r="B3546" s="4">
        <v>14</v>
      </c>
      <c r="C3546" s="4">
        <v>2</v>
      </c>
      <c r="D3546" s="5">
        <v>39519</v>
      </c>
      <c r="E3546" s="6" t="s">
        <v>73</v>
      </c>
      <c r="F3546" s="4" t="s">
        <v>74</v>
      </c>
      <c r="G3546" s="4" t="s">
        <v>74</v>
      </c>
      <c r="H3546" s="4" t="s">
        <v>165</v>
      </c>
      <c r="I3546" s="12" t="s">
        <v>93</v>
      </c>
      <c r="J3546" s="4" t="s">
        <v>110</v>
      </c>
      <c r="K3546" s="4">
        <v>9</v>
      </c>
      <c r="L3546" s="4" t="str">
        <f t="shared" si="220"/>
        <v>5-10</v>
      </c>
      <c r="M3546" s="4" t="s">
        <v>42</v>
      </c>
      <c r="N3546" s="4">
        <v>3</v>
      </c>
      <c r="O3546" s="4" t="s">
        <v>89</v>
      </c>
      <c r="P3546" s="4" t="s">
        <v>56</v>
      </c>
      <c r="S3546" s="7">
        <v>13</v>
      </c>
      <c r="AE3546" s="4">
        <f t="shared" si="221"/>
        <v>15</v>
      </c>
      <c r="AF3546" s="8">
        <f t="shared" si="222"/>
        <v>13</v>
      </c>
      <c r="AG3546" s="8">
        <v>936.11</v>
      </c>
      <c r="AH3546" s="4">
        <f t="shared" si="223"/>
        <v>0.32500000000000001</v>
      </c>
      <c r="AI3546" s="4">
        <f t="shared" si="223"/>
        <v>23.402750000000001</v>
      </c>
      <c r="AK3546" s="10">
        <f>R3546*(0.0246*(7.5^2.85))+S3546*(0.0227*((15/1.13204)^3.12))+T3546*(0.0227*((25/1.13204)^3.12))</f>
        <v>936.10638395157332</v>
      </c>
    </row>
    <row r="3547" spans="1:37" ht="12.75" customHeight="1">
      <c r="A3547" s="12">
        <v>273</v>
      </c>
      <c r="B3547" s="4">
        <v>14</v>
      </c>
      <c r="C3547" s="4">
        <v>2</v>
      </c>
      <c r="D3547" s="5">
        <v>39519</v>
      </c>
      <c r="E3547" s="6" t="s">
        <v>73</v>
      </c>
      <c r="F3547" s="4" t="s">
        <v>74</v>
      </c>
      <c r="G3547" s="4" t="s">
        <v>74</v>
      </c>
      <c r="H3547" s="4" t="s">
        <v>165</v>
      </c>
      <c r="I3547" s="12" t="s">
        <v>93</v>
      </c>
      <c r="J3547" s="4" t="s">
        <v>110</v>
      </c>
      <c r="K3547" s="4">
        <v>9</v>
      </c>
      <c r="L3547" s="4" t="str">
        <f t="shared" si="220"/>
        <v>5-10</v>
      </c>
      <c r="M3547" s="4" t="s">
        <v>42</v>
      </c>
      <c r="N3547" s="4">
        <v>4</v>
      </c>
      <c r="O3547" s="4" t="s">
        <v>53</v>
      </c>
      <c r="P3547" s="12" t="s">
        <v>54</v>
      </c>
      <c r="S3547" s="7">
        <v>2</v>
      </c>
      <c r="T3547" s="7">
        <v>4</v>
      </c>
      <c r="AE3547" s="4">
        <f t="shared" si="221"/>
        <v>21.7</v>
      </c>
      <c r="AF3547" s="8">
        <f t="shared" si="222"/>
        <v>6</v>
      </c>
      <c r="AG3547" s="8">
        <v>1137.06</v>
      </c>
      <c r="AH3547" s="4">
        <f t="shared" si="223"/>
        <v>0.15</v>
      </c>
      <c r="AI3547" s="4">
        <f t="shared" si="223"/>
        <v>28.426499999999997</v>
      </c>
      <c r="AK3547" s="10">
        <f>Q3547*(0.026*(2.5^2.87))+R3547*(0.026*(7.5^2.87))+S3547*(0.0236*((15/1.1)^2.975))+T3547*(0.0236*((25/1.1)^2.975))+U3547*(0.0236*((35/1.1)^2.975))</f>
        <v>1137.0610275681631</v>
      </c>
    </row>
    <row r="3548" spans="1:37" ht="12.75" customHeight="1">
      <c r="A3548" s="12">
        <v>273</v>
      </c>
      <c r="B3548" s="4">
        <v>14</v>
      </c>
      <c r="C3548" s="4">
        <v>2</v>
      </c>
      <c r="D3548" s="5">
        <v>39519</v>
      </c>
      <c r="E3548" s="6" t="s">
        <v>73</v>
      </c>
      <c r="F3548" s="4" t="s">
        <v>74</v>
      </c>
      <c r="G3548" s="4" t="s">
        <v>74</v>
      </c>
      <c r="H3548" s="4" t="s">
        <v>165</v>
      </c>
      <c r="I3548" s="12" t="s">
        <v>93</v>
      </c>
      <c r="J3548" s="4" t="s">
        <v>110</v>
      </c>
      <c r="K3548" s="4">
        <v>9</v>
      </c>
      <c r="L3548" s="4" t="str">
        <f t="shared" si="220"/>
        <v>5-10</v>
      </c>
      <c r="M3548" s="4" t="s">
        <v>42</v>
      </c>
      <c r="N3548" s="4">
        <v>5</v>
      </c>
      <c r="O3548" s="4" t="s">
        <v>79</v>
      </c>
      <c r="P3548" s="12" t="s">
        <v>54</v>
      </c>
      <c r="T3548" s="7">
        <v>1</v>
      </c>
      <c r="AE3548" s="4">
        <f t="shared" si="221"/>
        <v>25</v>
      </c>
      <c r="AF3548" s="8">
        <f t="shared" si="222"/>
        <v>1</v>
      </c>
      <c r="AG3548" s="8">
        <v>317.86</v>
      </c>
      <c r="AH3548" s="4">
        <f t="shared" si="223"/>
        <v>2.5000000000000001E-2</v>
      </c>
      <c r="AI3548" s="4">
        <f t="shared" si="223"/>
        <v>7.9465000000000003</v>
      </c>
      <c r="AK3548" s="10">
        <f>Q3548*(0.024*(2.5^2.93))+R3548*(0.024*(7.5^2.93))+S3548*(0.0225*((15/1.03416)^3))+T3548*(0.0225*((25/1.03416)^3))+U3548*(0.0225*((35/1.03416)^3))</f>
        <v>317.86253067900554</v>
      </c>
    </row>
    <row r="3549" spans="1:37" s="13" customFormat="1" ht="12.75" customHeight="1">
      <c r="A3549" s="12">
        <v>273</v>
      </c>
      <c r="B3549" s="4">
        <v>14</v>
      </c>
      <c r="C3549" s="4">
        <v>2</v>
      </c>
      <c r="D3549" s="5">
        <v>39519</v>
      </c>
      <c r="E3549" s="6" t="s">
        <v>73</v>
      </c>
      <c r="F3549" s="4" t="s">
        <v>74</v>
      </c>
      <c r="G3549" s="4" t="s">
        <v>74</v>
      </c>
      <c r="H3549" s="4" t="s">
        <v>165</v>
      </c>
      <c r="I3549" s="12" t="s">
        <v>93</v>
      </c>
      <c r="J3549" s="4" t="s">
        <v>110</v>
      </c>
      <c r="K3549" s="4">
        <v>9</v>
      </c>
      <c r="L3549" s="4" t="str">
        <f t="shared" si="220"/>
        <v>5-10</v>
      </c>
      <c r="M3549" s="4" t="s">
        <v>42</v>
      </c>
      <c r="N3549" s="4">
        <v>6</v>
      </c>
      <c r="O3549" s="4" t="s">
        <v>107</v>
      </c>
      <c r="P3549" s="6" t="s">
        <v>54</v>
      </c>
      <c r="Q3549" s="7"/>
      <c r="R3549" s="7"/>
      <c r="S3549" s="7"/>
      <c r="T3549" s="7">
        <v>2</v>
      </c>
      <c r="U3549" s="7"/>
      <c r="V3549" s="7"/>
      <c r="W3549" s="7"/>
      <c r="X3549" s="7"/>
      <c r="Y3549" s="7"/>
      <c r="Z3549" s="7"/>
      <c r="AA3549" s="7"/>
      <c r="AB3549" s="7"/>
      <c r="AC3549" s="7"/>
      <c r="AD3549" s="7"/>
      <c r="AE3549" s="4">
        <f t="shared" si="221"/>
        <v>25</v>
      </c>
      <c r="AF3549" s="8">
        <f t="shared" si="222"/>
        <v>2</v>
      </c>
      <c r="AG3549" s="8">
        <v>549.03</v>
      </c>
      <c r="AH3549" s="4">
        <f t="shared" si="223"/>
        <v>0.05</v>
      </c>
      <c r="AI3549" s="4">
        <f t="shared" si="223"/>
        <v>13.72575</v>
      </c>
      <c r="AJ3549" s="4"/>
      <c r="AK3549" s="10">
        <f>R3549*(0.0144*(7.5^3.1))+S3549*(0.0162*(15^3.0252))+T3549*(0.0162*(25^3.0252))+U3549*(0.0162*(35^3.0252))+V3549*(0.0162*(45^3.0252))</f>
        <v>549.02626901459553</v>
      </c>
    </row>
    <row r="3550" spans="1:37" ht="12.75" customHeight="1">
      <c r="A3550" s="12">
        <v>273</v>
      </c>
      <c r="B3550" s="4">
        <v>14</v>
      </c>
      <c r="C3550" s="4">
        <v>2</v>
      </c>
      <c r="D3550" s="5">
        <v>39519</v>
      </c>
      <c r="E3550" s="6" t="s">
        <v>73</v>
      </c>
      <c r="F3550" s="4" t="s">
        <v>74</v>
      </c>
      <c r="G3550" s="4" t="s">
        <v>74</v>
      </c>
      <c r="H3550" s="4" t="s">
        <v>165</v>
      </c>
      <c r="I3550" s="12" t="s">
        <v>93</v>
      </c>
      <c r="J3550" s="4" t="s">
        <v>110</v>
      </c>
      <c r="K3550" s="4">
        <v>9</v>
      </c>
      <c r="L3550" s="4" t="str">
        <f t="shared" si="220"/>
        <v>5-10</v>
      </c>
      <c r="M3550" s="4" t="s">
        <v>42</v>
      </c>
      <c r="N3550" s="4">
        <v>7</v>
      </c>
      <c r="O3550" s="4" t="s">
        <v>83</v>
      </c>
      <c r="P3550" s="6" t="s">
        <v>84</v>
      </c>
      <c r="R3550" s="7">
        <v>2</v>
      </c>
      <c r="AE3550" s="4">
        <f t="shared" si="221"/>
        <v>7.5</v>
      </c>
      <c r="AF3550" s="8">
        <f t="shared" si="222"/>
        <v>2</v>
      </c>
      <c r="AG3550" s="8">
        <v>24.61</v>
      </c>
      <c r="AH3550" s="4">
        <f t="shared" si="223"/>
        <v>0.05</v>
      </c>
      <c r="AI3550" s="4">
        <f t="shared" si="223"/>
        <v>0.61524999999999996</v>
      </c>
      <c r="AK3550" s="10">
        <f>Q3550*(0.0349*(2.5^2.9109))+R3550*(0.0349*(7.5^2.9109))+S3550*(0.0349*(15^2.9109))</f>
        <v>24.60771307139456</v>
      </c>
    </row>
    <row r="3551" spans="1:37" s="13" customFormat="1" ht="12.75" customHeight="1">
      <c r="A3551" s="12">
        <v>273</v>
      </c>
      <c r="B3551" s="4">
        <v>14</v>
      </c>
      <c r="C3551" s="4">
        <v>2</v>
      </c>
      <c r="D3551" s="5">
        <v>39519</v>
      </c>
      <c r="E3551" s="6" t="s">
        <v>73</v>
      </c>
      <c r="F3551" s="4" t="s">
        <v>74</v>
      </c>
      <c r="G3551" s="4" t="s">
        <v>74</v>
      </c>
      <c r="H3551" s="4" t="s">
        <v>165</v>
      </c>
      <c r="I3551" s="12" t="s">
        <v>93</v>
      </c>
      <c r="J3551" s="4" t="s">
        <v>110</v>
      </c>
      <c r="K3551" s="4">
        <v>9</v>
      </c>
      <c r="L3551" s="4" t="str">
        <f t="shared" si="220"/>
        <v>5-10</v>
      </c>
      <c r="M3551" s="4" t="s">
        <v>42</v>
      </c>
      <c r="N3551" s="4">
        <v>8</v>
      </c>
      <c r="O3551" s="4" t="s">
        <v>124</v>
      </c>
      <c r="P3551" s="6" t="s">
        <v>54</v>
      </c>
      <c r="Q3551" s="7"/>
      <c r="R3551" s="7"/>
      <c r="S3551" s="7"/>
      <c r="T3551" s="7">
        <v>1</v>
      </c>
      <c r="U3551" s="7"/>
      <c r="V3551" s="7"/>
      <c r="W3551" s="7"/>
      <c r="X3551" s="7"/>
      <c r="Y3551" s="7"/>
      <c r="Z3551" s="7"/>
      <c r="AA3551" s="7"/>
      <c r="AB3551" s="7"/>
      <c r="AC3551" s="7"/>
      <c r="AD3551" s="7"/>
      <c r="AE3551" s="4">
        <f t="shared" si="221"/>
        <v>25</v>
      </c>
      <c r="AF3551" s="8">
        <f t="shared" si="222"/>
        <v>1</v>
      </c>
      <c r="AG3551" s="8">
        <v>262.25</v>
      </c>
      <c r="AH3551" s="4">
        <f t="shared" si="223"/>
        <v>2.5000000000000001E-2</v>
      </c>
      <c r="AI3551" s="4">
        <f t="shared" si="223"/>
        <v>6.5562500000000004</v>
      </c>
      <c r="AJ3551" s="4"/>
      <c r="AK3551" s="10">
        <f>T3551*(0.0174*((25/1.1)^3.08))+U3551*(0.0174*((35/1.1)^3.08))</f>
        <v>262.24970280763137</v>
      </c>
    </row>
    <row r="3552" spans="1:37" ht="12.75" customHeight="1">
      <c r="A3552" s="12">
        <v>273</v>
      </c>
      <c r="B3552" s="4">
        <v>14</v>
      </c>
      <c r="C3552" s="4">
        <v>2</v>
      </c>
      <c r="D3552" s="5">
        <v>39519</v>
      </c>
      <c r="E3552" s="6" t="s">
        <v>73</v>
      </c>
      <c r="F3552" s="4" t="s">
        <v>74</v>
      </c>
      <c r="G3552" s="4" t="s">
        <v>74</v>
      </c>
      <c r="H3552" s="4" t="s">
        <v>165</v>
      </c>
      <c r="I3552" s="12" t="s">
        <v>93</v>
      </c>
      <c r="J3552" s="4" t="s">
        <v>110</v>
      </c>
      <c r="K3552" s="4">
        <v>9</v>
      </c>
      <c r="L3552" s="4" t="str">
        <f t="shared" si="220"/>
        <v>5-10</v>
      </c>
      <c r="M3552" s="4" t="s">
        <v>42</v>
      </c>
      <c r="N3552" s="4">
        <v>9</v>
      </c>
      <c r="O3552" s="4" t="s">
        <v>87</v>
      </c>
      <c r="P3552" s="6" t="s">
        <v>46</v>
      </c>
      <c r="T3552" s="7">
        <v>1</v>
      </c>
      <c r="AE3552" s="4">
        <f t="shared" si="221"/>
        <v>25</v>
      </c>
      <c r="AF3552" s="8">
        <f t="shared" si="222"/>
        <v>1</v>
      </c>
      <c r="AG3552" s="8">
        <v>248.93</v>
      </c>
      <c r="AH3552" s="4">
        <f t="shared" si="223"/>
        <v>2.5000000000000001E-2</v>
      </c>
      <c r="AI3552" s="4">
        <f t="shared" si="223"/>
        <v>6.2232500000000002</v>
      </c>
      <c r="AK3552" s="10">
        <f>Q3552*(0.0229*((2.5/1.08)^2.958))+R3552*(0.0229*((7.5/1.08)^2.958))+S3552*(0.0229*((15/1.08)^2.958))+T3552*(0.0229*((25/1.08)^2.958))+U3552*(0.0229*((35/1.08)^2.958))</f>
        <v>248.92846396069424</v>
      </c>
    </row>
    <row r="3553" spans="1:37" ht="12.75" customHeight="1">
      <c r="A3553" s="12">
        <v>273</v>
      </c>
      <c r="B3553" s="4">
        <v>14</v>
      </c>
      <c r="C3553" s="4">
        <v>2</v>
      </c>
      <c r="D3553" s="5">
        <v>39519</v>
      </c>
      <c r="E3553" s="6" t="s">
        <v>73</v>
      </c>
      <c r="F3553" s="4" t="s">
        <v>74</v>
      </c>
      <c r="G3553" s="4" t="s">
        <v>74</v>
      </c>
      <c r="H3553" s="4" t="s">
        <v>165</v>
      </c>
      <c r="I3553" s="12" t="s">
        <v>93</v>
      </c>
      <c r="J3553" s="4" t="s">
        <v>110</v>
      </c>
      <c r="K3553" s="4">
        <v>9</v>
      </c>
      <c r="L3553" s="4" t="str">
        <f t="shared" si="220"/>
        <v>5-10</v>
      </c>
      <c r="M3553" s="4" t="s">
        <v>42</v>
      </c>
      <c r="N3553" s="4">
        <v>10</v>
      </c>
      <c r="O3553" s="4" t="s">
        <v>90</v>
      </c>
      <c r="P3553" s="6" t="s">
        <v>46</v>
      </c>
      <c r="S3553" s="7">
        <v>12</v>
      </c>
      <c r="AE3553" s="4">
        <f t="shared" si="221"/>
        <v>15</v>
      </c>
      <c r="AF3553" s="8">
        <f t="shared" si="222"/>
        <v>12</v>
      </c>
      <c r="AG3553" s="8">
        <v>613.20000000000005</v>
      </c>
      <c r="AH3553" s="4">
        <f t="shared" si="223"/>
        <v>0.3</v>
      </c>
      <c r="AI3553" s="4">
        <f t="shared" si="223"/>
        <v>15.330000000000002</v>
      </c>
      <c r="AK3553" s="10">
        <f>R3553*(0.0207*((7.5*0.901)^3))+S3553*(0.0207*((15*0.901)^3))</f>
        <v>613.19660488335001</v>
      </c>
    </row>
    <row r="3554" spans="1:37" ht="12.75" customHeight="1">
      <c r="A3554" s="12">
        <v>273</v>
      </c>
      <c r="B3554" s="4">
        <v>14</v>
      </c>
      <c r="C3554" s="4">
        <v>2</v>
      </c>
      <c r="D3554" s="5">
        <v>39519</v>
      </c>
      <c r="E3554" s="6" t="s">
        <v>73</v>
      </c>
      <c r="F3554" s="4" t="s">
        <v>74</v>
      </c>
      <c r="G3554" s="4" t="s">
        <v>74</v>
      </c>
      <c r="H3554" s="4" t="s">
        <v>165</v>
      </c>
      <c r="I3554" s="12" t="s">
        <v>93</v>
      </c>
      <c r="J3554" s="4" t="s">
        <v>110</v>
      </c>
      <c r="K3554" s="4">
        <v>9</v>
      </c>
      <c r="L3554" s="4" t="str">
        <f t="shared" si="220"/>
        <v>5-10</v>
      </c>
      <c r="M3554" s="4" t="s">
        <v>42</v>
      </c>
      <c r="N3554" s="4">
        <v>11</v>
      </c>
      <c r="O3554" s="4" t="s">
        <v>71</v>
      </c>
      <c r="P3554" s="6" t="s">
        <v>46</v>
      </c>
      <c r="Q3554" s="7">
        <v>6</v>
      </c>
      <c r="AE3554" s="4">
        <f t="shared" si="221"/>
        <v>2.5</v>
      </c>
      <c r="AF3554" s="8">
        <f t="shared" si="222"/>
        <v>6</v>
      </c>
      <c r="AG3554" s="8">
        <v>0.83</v>
      </c>
      <c r="AH3554" s="4">
        <f t="shared" si="223"/>
        <v>0.15</v>
      </c>
      <c r="AI3554" s="4">
        <f t="shared" si="223"/>
        <v>2.0749999999999998E-2</v>
      </c>
      <c r="AK3554" s="10">
        <f>Q3554*(0.0089*(2.5^3))+R3554*(0.0089*(7.5^3))</f>
        <v>0.83437500000000009</v>
      </c>
    </row>
    <row r="3555" spans="1:37" ht="12.75" customHeight="1">
      <c r="A3555" s="12">
        <v>273</v>
      </c>
      <c r="B3555" s="4">
        <v>14</v>
      </c>
      <c r="C3555" s="4">
        <v>2</v>
      </c>
      <c r="D3555" s="5">
        <v>39519</v>
      </c>
      <c r="E3555" s="6" t="s">
        <v>73</v>
      </c>
      <c r="F3555" s="4" t="s">
        <v>74</v>
      </c>
      <c r="G3555" s="4" t="s">
        <v>74</v>
      </c>
      <c r="H3555" s="4" t="s">
        <v>165</v>
      </c>
      <c r="I3555" s="12" t="s">
        <v>93</v>
      </c>
      <c r="J3555" s="4" t="s">
        <v>110</v>
      </c>
      <c r="K3555" s="4">
        <v>9</v>
      </c>
      <c r="L3555" s="4" t="str">
        <f t="shared" si="220"/>
        <v>5-10</v>
      </c>
      <c r="M3555" s="4" t="s">
        <v>42</v>
      </c>
      <c r="N3555" s="4">
        <v>12</v>
      </c>
      <c r="O3555" s="4" t="s">
        <v>55</v>
      </c>
      <c r="P3555" s="6" t="s">
        <v>56</v>
      </c>
      <c r="Q3555" s="7">
        <v>1</v>
      </c>
      <c r="AE3555" s="4">
        <f t="shared" si="221"/>
        <v>2.5</v>
      </c>
      <c r="AF3555" s="8">
        <f t="shared" si="222"/>
        <v>1</v>
      </c>
      <c r="AG3555" s="8">
        <v>0.17</v>
      </c>
      <c r="AH3555" s="4">
        <f t="shared" si="223"/>
        <v>2.5000000000000001E-2</v>
      </c>
      <c r="AI3555" s="4">
        <f t="shared" si="223"/>
        <v>4.2500000000000003E-3</v>
      </c>
      <c r="AK3555" s="10">
        <f>Q3555*(0.0109*(2.5^3.0249))+R3555*(0.0109*(7.5^3.0249))</f>
        <v>0.17424295598865394</v>
      </c>
    </row>
    <row r="3556" spans="1:37" ht="12.75" customHeight="1">
      <c r="A3556" s="12">
        <v>273</v>
      </c>
      <c r="B3556" s="4">
        <v>14</v>
      </c>
      <c r="C3556" s="4">
        <v>2</v>
      </c>
      <c r="D3556" s="5">
        <v>39519</v>
      </c>
      <c r="E3556" s="6" t="s">
        <v>73</v>
      </c>
      <c r="F3556" s="4" t="s">
        <v>74</v>
      </c>
      <c r="G3556" s="4" t="s">
        <v>74</v>
      </c>
      <c r="H3556" s="4" t="s">
        <v>165</v>
      </c>
      <c r="I3556" s="12" t="s">
        <v>93</v>
      </c>
      <c r="J3556" s="4" t="s">
        <v>110</v>
      </c>
      <c r="K3556" s="4">
        <v>9</v>
      </c>
      <c r="L3556" s="4" t="str">
        <f t="shared" si="220"/>
        <v>5-10</v>
      </c>
      <c r="M3556" s="4" t="s">
        <v>42</v>
      </c>
      <c r="N3556" s="4">
        <v>13</v>
      </c>
      <c r="O3556" s="4" t="s">
        <v>70</v>
      </c>
      <c r="P3556" s="6" t="s">
        <v>54</v>
      </c>
      <c r="Q3556" s="7">
        <v>1</v>
      </c>
      <c r="AE3556" s="4">
        <f t="shared" si="221"/>
        <v>2.5</v>
      </c>
      <c r="AF3556" s="8">
        <f t="shared" si="222"/>
        <v>1</v>
      </c>
      <c r="AG3556" s="8">
        <v>0.26</v>
      </c>
      <c r="AH3556" s="4">
        <f t="shared" si="223"/>
        <v>2.5000000000000001E-2</v>
      </c>
      <c r="AI3556" s="4">
        <f t="shared" si="223"/>
        <v>6.5000000000000006E-3</v>
      </c>
      <c r="AK3556" s="10">
        <f>Q3556*(0.0162*(2.5^3.0252))+R3556*(0.0162*(7.5^3.0252))</f>
        <v>0.25903779153143841</v>
      </c>
    </row>
    <row r="3557" spans="1:37" ht="12.75" customHeight="1">
      <c r="A3557" s="12">
        <v>274</v>
      </c>
      <c r="B3557" s="4">
        <v>14</v>
      </c>
      <c r="C3557" s="4">
        <v>2</v>
      </c>
      <c r="D3557" s="5">
        <v>39519</v>
      </c>
      <c r="E3557" s="6" t="s">
        <v>73</v>
      </c>
      <c r="F3557" s="4" t="s">
        <v>74</v>
      </c>
      <c r="G3557" s="4" t="s">
        <v>74</v>
      </c>
      <c r="H3557" s="12" t="s">
        <v>133</v>
      </c>
      <c r="I3557" s="12" t="s">
        <v>93</v>
      </c>
      <c r="J3557" s="4" t="s">
        <v>110</v>
      </c>
      <c r="K3557" s="4">
        <v>11</v>
      </c>
      <c r="L3557" s="4" t="str">
        <f t="shared" si="220"/>
        <v>10-15</v>
      </c>
      <c r="M3557" s="4" t="s">
        <v>42</v>
      </c>
      <c r="N3557" s="4">
        <v>1</v>
      </c>
      <c r="O3557" s="4" t="s">
        <v>53</v>
      </c>
      <c r="P3557" s="12" t="s">
        <v>54</v>
      </c>
      <c r="T3557" s="7">
        <v>4</v>
      </c>
      <c r="AE3557" s="4">
        <f t="shared" si="221"/>
        <v>25</v>
      </c>
      <c r="AF3557" s="8">
        <f t="shared" si="222"/>
        <v>4</v>
      </c>
      <c r="AG3557" s="8">
        <v>1024.94</v>
      </c>
      <c r="AH3557" s="4">
        <f t="shared" si="223"/>
        <v>0.1</v>
      </c>
      <c r="AI3557" s="4">
        <f t="shared" si="223"/>
        <v>25.6235</v>
      </c>
      <c r="AK3557" s="10">
        <f>Q3557*(0.026*(2.5^2.87))+R3557*(0.026*(7.5^2.87))+S3557*(0.0236*((15/1.1)^2.975))+T3557*(0.0236*((25/1.1)^2.975))+U3557*(0.0236*((35/1.1)^2.975))</f>
        <v>1024.9443405896459</v>
      </c>
    </row>
    <row r="3558" spans="1:37" ht="12.75" customHeight="1">
      <c r="A3558" s="12">
        <v>274</v>
      </c>
      <c r="B3558" s="4">
        <v>14</v>
      </c>
      <c r="C3558" s="4">
        <v>2</v>
      </c>
      <c r="D3558" s="5">
        <v>39519</v>
      </c>
      <c r="E3558" s="6" t="s">
        <v>73</v>
      </c>
      <c r="F3558" s="4" t="s">
        <v>74</v>
      </c>
      <c r="G3558" s="4" t="s">
        <v>74</v>
      </c>
      <c r="H3558" s="12" t="s">
        <v>133</v>
      </c>
      <c r="I3558" s="12" t="s">
        <v>93</v>
      </c>
      <c r="J3558" s="4" t="s">
        <v>110</v>
      </c>
      <c r="K3558" s="4">
        <v>11</v>
      </c>
      <c r="L3558" s="4" t="str">
        <f t="shared" si="220"/>
        <v>10-15</v>
      </c>
      <c r="M3558" s="4" t="s">
        <v>42</v>
      </c>
      <c r="N3558" s="4">
        <v>2</v>
      </c>
      <c r="O3558" s="4" t="s">
        <v>82</v>
      </c>
      <c r="P3558" s="6" t="s">
        <v>46</v>
      </c>
      <c r="T3558" s="7">
        <v>5</v>
      </c>
      <c r="AE3558" s="4">
        <f t="shared" si="221"/>
        <v>25</v>
      </c>
      <c r="AF3558" s="8">
        <f t="shared" si="222"/>
        <v>5</v>
      </c>
      <c r="AG3558" s="8">
        <v>1256.33</v>
      </c>
      <c r="AH3558" s="4">
        <f t="shared" si="223"/>
        <v>0.125</v>
      </c>
      <c r="AI3558" s="4">
        <f t="shared" si="223"/>
        <v>31.408249999999999</v>
      </c>
      <c r="AJ3558" s="13"/>
      <c r="AK3558" s="10">
        <f>Q3558*(0.0121*((2.5/1.09)^3.161))+R3558*(0.0121*((7.5/1.09)^3.161))+S3558*(0.0335*(15^2.772))+T3558*(0.0335*(25^2.772))+U3558*(0.0335*(35^2.772))</f>
        <v>1256.3322707504303</v>
      </c>
    </row>
    <row r="3559" spans="1:37" ht="12.75" customHeight="1">
      <c r="A3559" s="12">
        <v>274</v>
      </c>
      <c r="B3559" s="4">
        <v>14</v>
      </c>
      <c r="C3559" s="4">
        <v>2</v>
      </c>
      <c r="D3559" s="5">
        <v>39519</v>
      </c>
      <c r="E3559" s="6" t="s">
        <v>73</v>
      </c>
      <c r="F3559" s="4" t="s">
        <v>74</v>
      </c>
      <c r="G3559" s="4" t="s">
        <v>74</v>
      </c>
      <c r="H3559" s="12" t="s">
        <v>133</v>
      </c>
      <c r="I3559" s="12" t="s">
        <v>93</v>
      </c>
      <c r="J3559" s="4" t="s">
        <v>110</v>
      </c>
      <c r="K3559" s="4">
        <v>11</v>
      </c>
      <c r="L3559" s="4" t="str">
        <f t="shared" si="220"/>
        <v>10-15</v>
      </c>
      <c r="M3559" s="4" t="s">
        <v>42</v>
      </c>
      <c r="N3559" s="4">
        <v>3</v>
      </c>
      <c r="O3559" s="4" t="s">
        <v>107</v>
      </c>
      <c r="P3559" s="6" t="s">
        <v>54</v>
      </c>
      <c r="T3559" s="7">
        <v>3</v>
      </c>
      <c r="AE3559" s="4">
        <f t="shared" si="221"/>
        <v>25</v>
      </c>
      <c r="AF3559" s="8">
        <f t="shared" si="222"/>
        <v>3</v>
      </c>
      <c r="AG3559" s="8">
        <v>823.54</v>
      </c>
      <c r="AH3559" s="4">
        <f t="shared" si="223"/>
        <v>7.4999999999999997E-2</v>
      </c>
      <c r="AI3559" s="4">
        <f t="shared" si="223"/>
        <v>20.5885</v>
      </c>
      <c r="AK3559" s="10">
        <f>R3559*(0.0144*(7.5^3.1))+S3559*(0.0162*(15^3.0252))+T3559*(0.0162*(25^3.0252))+U3559*(0.0162*(35^3.0252))+V3559*(0.0162*(45^3.0252))</f>
        <v>823.53940352189329</v>
      </c>
    </row>
    <row r="3560" spans="1:37" ht="12.75" customHeight="1">
      <c r="A3560" s="12">
        <v>274</v>
      </c>
      <c r="B3560" s="4">
        <v>14</v>
      </c>
      <c r="C3560" s="4">
        <v>2</v>
      </c>
      <c r="D3560" s="5">
        <v>39519</v>
      </c>
      <c r="E3560" s="6" t="s">
        <v>73</v>
      </c>
      <c r="F3560" s="4" t="s">
        <v>74</v>
      </c>
      <c r="G3560" s="4" t="s">
        <v>74</v>
      </c>
      <c r="H3560" s="12" t="s">
        <v>133</v>
      </c>
      <c r="I3560" s="12" t="s">
        <v>93</v>
      </c>
      <c r="J3560" s="4" t="s">
        <v>110</v>
      </c>
      <c r="K3560" s="4">
        <v>11</v>
      </c>
      <c r="L3560" s="4" t="str">
        <f t="shared" si="220"/>
        <v>10-15</v>
      </c>
      <c r="M3560" s="4" t="s">
        <v>42</v>
      </c>
      <c r="N3560" s="4">
        <v>4</v>
      </c>
      <c r="O3560" s="4" t="s">
        <v>156</v>
      </c>
      <c r="P3560" s="6" t="s">
        <v>63</v>
      </c>
      <c r="T3560" s="7">
        <v>1</v>
      </c>
      <c r="AE3560" s="4">
        <f t="shared" si="221"/>
        <v>25</v>
      </c>
      <c r="AF3560" s="8">
        <f t="shared" si="222"/>
        <v>1</v>
      </c>
      <c r="AG3560" s="8">
        <v>159.01</v>
      </c>
      <c r="AH3560" s="4">
        <f t="shared" si="223"/>
        <v>2.5000000000000001E-2</v>
      </c>
      <c r="AI3560" s="4">
        <f t="shared" si="223"/>
        <v>3.97525</v>
      </c>
      <c r="AK3560" s="10">
        <f>Q3560*(0.0405*((2.5*0.78+1.77)^2.718))+R3560*(0.0405*((7.5*0.78+1.77)^2.718))+S3560*(0.0405*((15*0.78+1.77)^2.718))+T3560*(0.0235*(25^2.74))</f>
        <v>159.00965160669548</v>
      </c>
    </row>
    <row r="3561" spans="1:37" ht="12.75" customHeight="1">
      <c r="A3561" s="12">
        <v>274</v>
      </c>
      <c r="B3561" s="4">
        <v>14</v>
      </c>
      <c r="C3561" s="4">
        <v>2</v>
      </c>
      <c r="D3561" s="5">
        <v>39519</v>
      </c>
      <c r="E3561" s="6" t="s">
        <v>73</v>
      </c>
      <c r="F3561" s="4" t="s">
        <v>74</v>
      </c>
      <c r="G3561" s="4" t="s">
        <v>74</v>
      </c>
      <c r="H3561" s="12" t="s">
        <v>133</v>
      </c>
      <c r="I3561" s="12" t="s">
        <v>93</v>
      </c>
      <c r="J3561" s="4" t="s">
        <v>110</v>
      </c>
      <c r="K3561" s="4">
        <v>11</v>
      </c>
      <c r="L3561" s="4" t="str">
        <f t="shared" si="220"/>
        <v>10-15</v>
      </c>
      <c r="M3561" s="4" t="s">
        <v>42</v>
      </c>
      <c r="N3561" s="4">
        <v>5</v>
      </c>
      <c r="O3561" s="4" t="s">
        <v>79</v>
      </c>
      <c r="P3561" s="12" t="s">
        <v>54</v>
      </c>
      <c r="T3561" s="7">
        <v>4</v>
      </c>
      <c r="AE3561" s="4">
        <f t="shared" si="221"/>
        <v>25</v>
      </c>
      <c r="AF3561" s="8">
        <f t="shared" si="222"/>
        <v>4</v>
      </c>
      <c r="AG3561" s="8">
        <v>1271.45</v>
      </c>
      <c r="AH3561" s="4">
        <f t="shared" si="223"/>
        <v>0.1</v>
      </c>
      <c r="AI3561" s="4">
        <f t="shared" si="223"/>
        <v>31.786250000000003</v>
      </c>
      <c r="AK3561" s="10">
        <f>Q3561*(0.024*(2.5^2.93))+R3561*(0.024*(7.5^2.93))+S3561*(0.0225*((15/1.03416)^3))+T3561*(0.0225*((25/1.03416)^3))+U3561*(0.0225*((35/1.03416)^3))</f>
        <v>1271.4501227160222</v>
      </c>
    </row>
    <row r="3562" spans="1:37" s="12" customFormat="1" ht="12.75" customHeight="1">
      <c r="A3562" s="12">
        <v>274</v>
      </c>
      <c r="B3562" s="4">
        <v>14</v>
      </c>
      <c r="C3562" s="4">
        <v>2</v>
      </c>
      <c r="D3562" s="5">
        <v>39519</v>
      </c>
      <c r="E3562" s="6" t="s">
        <v>73</v>
      </c>
      <c r="F3562" s="4" t="s">
        <v>74</v>
      </c>
      <c r="G3562" s="4" t="s">
        <v>74</v>
      </c>
      <c r="H3562" s="12" t="s">
        <v>133</v>
      </c>
      <c r="I3562" s="12" t="s">
        <v>93</v>
      </c>
      <c r="J3562" s="4" t="s">
        <v>110</v>
      </c>
      <c r="K3562" s="4">
        <v>11</v>
      </c>
      <c r="L3562" s="4" t="str">
        <f t="shared" si="220"/>
        <v>10-15</v>
      </c>
      <c r="M3562" s="4" t="s">
        <v>42</v>
      </c>
      <c r="N3562" s="4">
        <v>6</v>
      </c>
      <c r="O3562" s="4" t="s">
        <v>95</v>
      </c>
      <c r="P3562" s="6" t="s">
        <v>56</v>
      </c>
      <c r="Q3562" s="7"/>
      <c r="R3562" s="7"/>
      <c r="S3562" s="7"/>
      <c r="T3562" s="7">
        <v>16</v>
      </c>
      <c r="U3562" s="7"/>
      <c r="V3562" s="7"/>
      <c r="W3562" s="7"/>
      <c r="X3562" s="7"/>
      <c r="Y3562" s="7"/>
      <c r="Z3562" s="7"/>
      <c r="AA3562" s="7"/>
      <c r="AB3562" s="7"/>
      <c r="AC3562" s="7"/>
      <c r="AD3562" s="7"/>
      <c r="AE3562" s="4">
        <f t="shared" si="221"/>
        <v>25</v>
      </c>
      <c r="AF3562" s="8">
        <f t="shared" si="222"/>
        <v>16</v>
      </c>
      <c r="AG3562" s="8">
        <v>4954.37</v>
      </c>
      <c r="AH3562" s="4">
        <f t="shared" si="223"/>
        <v>0.4</v>
      </c>
      <c r="AI3562" s="4">
        <f t="shared" si="223"/>
        <v>123.85925</v>
      </c>
      <c r="AJ3562" s="4"/>
      <c r="AK3562" s="10">
        <f>S3562*(0.0204*(15^2.991))+T3562*(0.0204*(25^2.991))+U3562*(0.0204*(35^2.991))</f>
        <v>4954.3731802444436</v>
      </c>
    </row>
    <row r="3563" spans="1:37" ht="12.75" customHeight="1">
      <c r="A3563" s="12">
        <v>274</v>
      </c>
      <c r="B3563" s="4">
        <v>14</v>
      </c>
      <c r="C3563" s="4">
        <v>2</v>
      </c>
      <c r="D3563" s="5">
        <v>39519</v>
      </c>
      <c r="E3563" s="6" t="s">
        <v>73</v>
      </c>
      <c r="F3563" s="4" t="s">
        <v>74</v>
      </c>
      <c r="G3563" s="4" t="s">
        <v>74</v>
      </c>
      <c r="H3563" s="12" t="s">
        <v>133</v>
      </c>
      <c r="I3563" s="12" t="s">
        <v>93</v>
      </c>
      <c r="J3563" s="4" t="s">
        <v>110</v>
      </c>
      <c r="K3563" s="4">
        <v>11</v>
      </c>
      <c r="L3563" s="4" t="str">
        <f t="shared" si="220"/>
        <v>10-15</v>
      </c>
      <c r="M3563" s="4" t="s">
        <v>42</v>
      </c>
      <c r="N3563" s="4">
        <v>7</v>
      </c>
      <c r="O3563" s="4" t="s">
        <v>83</v>
      </c>
      <c r="P3563" s="6" t="s">
        <v>84</v>
      </c>
      <c r="R3563" s="7">
        <v>4</v>
      </c>
      <c r="AE3563" s="4">
        <f t="shared" si="221"/>
        <v>7.5</v>
      </c>
      <c r="AF3563" s="8">
        <f t="shared" si="222"/>
        <v>4</v>
      </c>
      <c r="AG3563" s="8">
        <v>49.22</v>
      </c>
      <c r="AH3563" s="4">
        <f t="shared" si="223"/>
        <v>0.1</v>
      </c>
      <c r="AI3563" s="4">
        <f t="shared" si="223"/>
        <v>1.2304999999999999</v>
      </c>
      <c r="AK3563" s="10">
        <f>Q3563*(0.0349*(2.5^2.9109))+R3563*(0.0349*(7.5^2.9109))+S3563*(0.0349*(15^2.9109))</f>
        <v>49.21542614278912</v>
      </c>
    </row>
    <row r="3564" spans="1:37" ht="12.75" customHeight="1">
      <c r="A3564" s="12">
        <v>274</v>
      </c>
      <c r="B3564" s="4">
        <v>14</v>
      </c>
      <c r="C3564" s="4">
        <v>2</v>
      </c>
      <c r="D3564" s="5">
        <v>39519</v>
      </c>
      <c r="E3564" s="6" t="s">
        <v>73</v>
      </c>
      <c r="F3564" s="4" t="s">
        <v>74</v>
      </c>
      <c r="G3564" s="4" t="s">
        <v>74</v>
      </c>
      <c r="H3564" s="12" t="s">
        <v>133</v>
      </c>
      <c r="I3564" s="12" t="s">
        <v>93</v>
      </c>
      <c r="J3564" s="4" t="s">
        <v>110</v>
      </c>
      <c r="K3564" s="4">
        <v>11</v>
      </c>
      <c r="L3564" s="4" t="str">
        <f t="shared" si="220"/>
        <v>10-15</v>
      </c>
      <c r="M3564" s="4" t="s">
        <v>42</v>
      </c>
      <c r="N3564" s="4">
        <v>8</v>
      </c>
      <c r="O3564" s="4" t="s">
        <v>77</v>
      </c>
      <c r="P3564" s="6" t="s">
        <v>48</v>
      </c>
      <c r="T3564" s="7">
        <v>3</v>
      </c>
      <c r="AE3564" s="4">
        <f t="shared" si="221"/>
        <v>25</v>
      </c>
      <c r="AF3564" s="8">
        <f t="shared" si="222"/>
        <v>3</v>
      </c>
      <c r="AG3564" s="8">
        <v>1270.22</v>
      </c>
      <c r="AH3564" s="4">
        <f t="shared" si="223"/>
        <v>7.4999999999999997E-2</v>
      </c>
      <c r="AI3564" s="4">
        <f t="shared" si="223"/>
        <v>31.755500000000001</v>
      </c>
      <c r="AK3564" s="10">
        <f>R3564*(0.0428*(7.5^2.858))+S3564*(0.0428*(15^2.858))+T3564*(0.0428*(25^2.858))+U3564*(0.0428*(35^2.858))</f>
        <v>1270.2159695351354</v>
      </c>
    </row>
    <row r="3565" spans="1:37" s="13" customFormat="1" ht="12.75" customHeight="1">
      <c r="A3565" s="12">
        <v>274</v>
      </c>
      <c r="B3565" s="4">
        <v>14</v>
      </c>
      <c r="C3565" s="4">
        <v>2</v>
      </c>
      <c r="D3565" s="5">
        <v>39519</v>
      </c>
      <c r="E3565" s="6" t="s">
        <v>73</v>
      </c>
      <c r="F3565" s="4" t="s">
        <v>74</v>
      </c>
      <c r="G3565" s="4" t="s">
        <v>74</v>
      </c>
      <c r="H3565" s="12" t="s">
        <v>133</v>
      </c>
      <c r="I3565" s="12" t="s">
        <v>93</v>
      </c>
      <c r="J3565" s="4" t="s">
        <v>110</v>
      </c>
      <c r="K3565" s="4">
        <v>11</v>
      </c>
      <c r="L3565" s="4" t="str">
        <f t="shared" si="220"/>
        <v>10-15</v>
      </c>
      <c r="M3565" s="4" t="s">
        <v>42</v>
      </c>
      <c r="N3565" s="4">
        <v>9</v>
      </c>
      <c r="O3565" s="4" t="s">
        <v>58</v>
      </c>
      <c r="P3565" s="12" t="s">
        <v>46</v>
      </c>
      <c r="Q3565" s="7"/>
      <c r="R3565" s="7">
        <v>2</v>
      </c>
      <c r="S3565" s="7">
        <v>1</v>
      </c>
      <c r="T3565" s="7">
        <v>1</v>
      </c>
      <c r="U3565" s="7"/>
      <c r="V3565" s="7"/>
      <c r="W3565" s="7"/>
      <c r="X3565" s="7"/>
      <c r="Y3565" s="7"/>
      <c r="Z3565" s="7"/>
      <c r="AA3565" s="7"/>
      <c r="AB3565" s="7"/>
      <c r="AC3565" s="7"/>
      <c r="AD3565" s="7"/>
      <c r="AE3565" s="4">
        <f t="shared" si="221"/>
        <v>13.8</v>
      </c>
      <c r="AF3565" s="8">
        <f t="shared" si="222"/>
        <v>4</v>
      </c>
      <c r="AG3565" s="8">
        <v>266.54000000000002</v>
      </c>
      <c r="AH3565" s="4">
        <f t="shared" si="223"/>
        <v>0.1</v>
      </c>
      <c r="AI3565" s="4">
        <f t="shared" si="223"/>
        <v>6.6635000000000009</v>
      </c>
      <c r="AJ3565" s="4"/>
      <c r="AK3565" s="10">
        <f>Q3565*(0.0145*((2.5/1.08175)^3.053))+R3565*(0.0145*((7.5/1.08175)^3.053))+S3565*(0.0145*((15/1.08175)^3.053))+T3565*(0.0145*((25/1.08175)^3.053))+U3565*(0.0145*((35/1.08175)^3.053))+V3565*(0.0145*((45/1.08175)^3.053))+W3565*(0.0145*((55/1.08175)^3.053))</f>
        <v>266.54309364082246</v>
      </c>
    </row>
    <row r="3566" spans="1:37" ht="12.75" customHeight="1">
      <c r="A3566" s="12">
        <v>274</v>
      </c>
      <c r="B3566" s="4">
        <v>14</v>
      </c>
      <c r="C3566" s="4">
        <v>2</v>
      </c>
      <c r="D3566" s="5">
        <v>39519</v>
      </c>
      <c r="E3566" s="6" t="s">
        <v>73</v>
      </c>
      <c r="F3566" s="4" t="s">
        <v>74</v>
      </c>
      <c r="G3566" s="4" t="s">
        <v>74</v>
      </c>
      <c r="H3566" s="12" t="s">
        <v>133</v>
      </c>
      <c r="I3566" s="12" t="s">
        <v>93</v>
      </c>
      <c r="J3566" s="4" t="s">
        <v>110</v>
      </c>
      <c r="K3566" s="4">
        <v>11</v>
      </c>
      <c r="L3566" s="4" t="str">
        <f t="shared" si="220"/>
        <v>10-15</v>
      </c>
      <c r="M3566" s="4" t="s">
        <v>42</v>
      </c>
      <c r="N3566" s="4">
        <v>10</v>
      </c>
      <c r="O3566" s="4" t="s">
        <v>60</v>
      </c>
      <c r="P3566" s="12" t="s">
        <v>48</v>
      </c>
      <c r="R3566" s="7">
        <v>2</v>
      </c>
      <c r="AE3566" s="4">
        <f t="shared" si="221"/>
        <v>7.5</v>
      </c>
      <c r="AF3566" s="8">
        <f t="shared" si="222"/>
        <v>2</v>
      </c>
      <c r="AG3566" s="8">
        <v>14.07</v>
      </c>
      <c r="AH3566" s="4">
        <f t="shared" si="223"/>
        <v>0.05</v>
      </c>
      <c r="AI3566" s="4">
        <f t="shared" si="223"/>
        <v>0.35175000000000001</v>
      </c>
      <c r="AK3566" s="10">
        <f>Q3566*(0.0197*(2.5^2.9174))+R3566*(0.0197*(7.5^2.9174))+S3566*(0.0197*(15^2.9174))</f>
        <v>14.073429816211023</v>
      </c>
    </row>
    <row r="3567" spans="1:37" ht="12.75" customHeight="1">
      <c r="A3567" s="12">
        <v>274</v>
      </c>
      <c r="B3567" s="4">
        <v>14</v>
      </c>
      <c r="C3567" s="4">
        <v>2</v>
      </c>
      <c r="D3567" s="5">
        <v>39519</v>
      </c>
      <c r="E3567" s="6" t="s">
        <v>73</v>
      </c>
      <c r="F3567" s="4" t="s">
        <v>74</v>
      </c>
      <c r="G3567" s="4" t="s">
        <v>74</v>
      </c>
      <c r="H3567" s="12" t="s">
        <v>133</v>
      </c>
      <c r="I3567" s="12" t="s">
        <v>93</v>
      </c>
      <c r="J3567" s="4" t="s">
        <v>110</v>
      </c>
      <c r="K3567" s="4">
        <v>11</v>
      </c>
      <c r="L3567" s="4" t="str">
        <f t="shared" si="220"/>
        <v>10-15</v>
      </c>
      <c r="M3567" s="4" t="s">
        <v>42</v>
      </c>
      <c r="N3567" s="4">
        <v>11</v>
      </c>
      <c r="O3567" s="4" t="s">
        <v>87</v>
      </c>
      <c r="P3567" s="6" t="s">
        <v>46</v>
      </c>
      <c r="S3567" s="7">
        <v>4</v>
      </c>
      <c r="T3567" s="7">
        <v>2</v>
      </c>
      <c r="AE3567" s="4">
        <f t="shared" si="221"/>
        <v>18.3</v>
      </c>
      <c r="AF3567" s="8">
        <f t="shared" si="222"/>
        <v>6</v>
      </c>
      <c r="AG3567" s="8">
        <v>717.6</v>
      </c>
      <c r="AH3567" s="4">
        <f t="shared" si="223"/>
        <v>0.15</v>
      </c>
      <c r="AI3567" s="4">
        <f t="shared" si="223"/>
        <v>17.940000000000001</v>
      </c>
      <c r="AK3567" s="10">
        <f>Q3567*(0.0229*((2.5/1.08)^2.958))+R3567*(0.0229*((7.5/1.08)^2.958))+S3567*(0.0229*((15/1.08)^2.958))+T3567*(0.0229*((25/1.08)^2.958))+U3567*(0.0229*((35/1.08)^2.958))</f>
        <v>717.59532351868256</v>
      </c>
    </row>
    <row r="3568" spans="1:37" ht="12.75" customHeight="1">
      <c r="A3568" s="12">
        <v>274</v>
      </c>
      <c r="B3568" s="4">
        <v>14</v>
      </c>
      <c r="C3568" s="4">
        <v>2</v>
      </c>
      <c r="D3568" s="5">
        <v>39519</v>
      </c>
      <c r="E3568" s="6" t="s">
        <v>73</v>
      </c>
      <c r="F3568" s="4" t="s">
        <v>74</v>
      </c>
      <c r="G3568" s="4" t="s">
        <v>74</v>
      </c>
      <c r="H3568" s="12" t="s">
        <v>133</v>
      </c>
      <c r="I3568" s="12" t="s">
        <v>93</v>
      </c>
      <c r="J3568" s="4" t="s">
        <v>110</v>
      </c>
      <c r="K3568" s="4">
        <v>11</v>
      </c>
      <c r="L3568" s="4" t="str">
        <f t="shared" si="220"/>
        <v>10-15</v>
      </c>
      <c r="M3568" s="4" t="s">
        <v>42</v>
      </c>
      <c r="N3568" s="4">
        <v>12</v>
      </c>
      <c r="O3568" s="4" t="s">
        <v>69</v>
      </c>
      <c r="P3568" s="12" t="s">
        <v>48</v>
      </c>
      <c r="S3568" s="7">
        <v>4</v>
      </c>
      <c r="AE3568" s="4">
        <f t="shared" si="221"/>
        <v>15</v>
      </c>
      <c r="AF3568" s="8">
        <f t="shared" si="222"/>
        <v>4</v>
      </c>
      <c r="AG3568" s="8">
        <v>437.86</v>
      </c>
      <c r="AH3568" s="4">
        <f t="shared" si="223"/>
        <v>0.1</v>
      </c>
      <c r="AI3568" s="4">
        <f t="shared" si="223"/>
        <v>10.9465</v>
      </c>
      <c r="AJ3568" s="9"/>
      <c r="AK3568" s="10">
        <f>Q3568*(0.029*(2.5^2.98))+R3568*(0.029*(7.5^2.98))+S3568*(0.0222*(15^3.14))</f>
        <v>437.86428137123426</v>
      </c>
    </row>
    <row r="3569" spans="1:37" ht="12.75" customHeight="1">
      <c r="A3569" s="12">
        <v>274</v>
      </c>
      <c r="B3569" s="4">
        <v>14</v>
      </c>
      <c r="C3569" s="4">
        <v>2</v>
      </c>
      <c r="D3569" s="5">
        <v>39519</v>
      </c>
      <c r="E3569" s="6" t="s">
        <v>73</v>
      </c>
      <c r="F3569" s="4" t="s">
        <v>74</v>
      </c>
      <c r="G3569" s="4" t="s">
        <v>74</v>
      </c>
      <c r="H3569" s="12" t="s">
        <v>133</v>
      </c>
      <c r="I3569" s="12" t="s">
        <v>93</v>
      </c>
      <c r="J3569" s="4" t="s">
        <v>110</v>
      </c>
      <c r="K3569" s="4">
        <v>11</v>
      </c>
      <c r="L3569" s="4" t="str">
        <f t="shared" si="220"/>
        <v>10-15</v>
      </c>
      <c r="M3569" s="4" t="s">
        <v>42</v>
      </c>
      <c r="N3569" s="4">
        <v>13</v>
      </c>
      <c r="O3569" s="4" t="s">
        <v>47</v>
      </c>
      <c r="P3569" s="12" t="s">
        <v>48</v>
      </c>
      <c r="R3569" s="7">
        <v>7</v>
      </c>
      <c r="AE3569" s="4">
        <f t="shared" si="221"/>
        <v>7.5</v>
      </c>
      <c r="AF3569" s="8">
        <f t="shared" si="222"/>
        <v>7</v>
      </c>
      <c r="AG3569" s="8">
        <v>86.39</v>
      </c>
      <c r="AH3569" s="4">
        <f t="shared" si="223"/>
        <v>0.17499999999999999</v>
      </c>
      <c r="AI3569" s="4">
        <f t="shared" si="223"/>
        <v>2.1597499999999998</v>
      </c>
      <c r="AK3569" s="10">
        <f>Q3569*(0.0251*(2.5^3.076))+R3569*(0.0251*(7.5^3.076))+S3569*(0.0251*(15^3.076))</f>
        <v>86.389350265683262</v>
      </c>
    </row>
    <row r="3570" spans="1:37" ht="12.75" customHeight="1">
      <c r="A3570" s="12">
        <v>274</v>
      </c>
      <c r="B3570" s="4">
        <v>14</v>
      </c>
      <c r="C3570" s="4">
        <v>2</v>
      </c>
      <c r="D3570" s="5">
        <v>39519</v>
      </c>
      <c r="E3570" s="6" t="s">
        <v>73</v>
      </c>
      <c r="F3570" s="4" t="s">
        <v>74</v>
      </c>
      <c r="G3570" s="4" t="s">
        <v>74</v>
      </c>
      <c r="H3570" s="12" t="s">
        <v>133</v>
      </c>
      <c r="I3570" s="12" t="s">
        <v>93</v>
      </c>
      <c r="J3570" s="4" t="s">
        <v>110</v>
      </c>
      <c r="K3570" s="4">
        <v>11</v>
      </c>
      <c r="L3570" s="4" t="str">
        <f t="shared" si="220"/>
        <v>10-15</v>
      </c>
      <c r="M3570" s="4" t="s">
        <v>42</v>
      </c>
      <c r="N3570" s="4">
        <v>14</v>
      </c>
      <c r="O3570" s="4" t="s">
        <v>55</v>
      </c>
      <c r="P3570" s="6" t="s">
        <v>56</v>
      </c>
      <c r="Q3570" s="7">
        <v>2</v>
      </c>
      <c r="AE3570" s="4">
        <f t="shared" si="221"/>
        <v>2.5</v>
      </c>
      <c r="AF3570" s="8">
        <f t="shared" si="222"/>
        <v>2</v>
      </c>
      <c r="AG3570" s="8">
        <v>0.35</v>
      </c>
      <c r="AH3570" s="4">
        <f t="shared" si="223"/>
        <v>0.05</v>
      </c>
      <c r="AI3570" s="4">
        <f t="shared" si="223"/>
        <v>8.7499999999999991E-3</v>
      </c>
      <c r="AK3570" s="10">
        <f>Q3570*(0.0109*(2.5^3.0249))+R3570*(0.0109*(7.5^3.0249))</f>
        <v>0.34848591197730788</v>
      </c>
    </row>
    <row r="3571" spans="1:37" ht="12.75" customHeight="1">
      <c r="A3571" s="12">
        <v>274</v>
      </c>
      <c r="B3571" s="4">
        <v>14</v>
      </c>
      <c r="C3571" s="4">
        <v>2</v>
      </c>
      <c r="D3571" s="5">
        <v>39519</v>
      </c>
      <c r="E3571" s="6" t="s">
        <v>73</v>
      </c>
      <c r="F3571" s="4" t="s">
        <v>74</v>
      </c>
      <c r="G3571" s="4" t="s">
        <v>74</v>
      </c>
      <c r="H3571" s="12" t="s">
        <v>133</v>
      </c>
      <c r="I3571" s="12" t="s">
        <v>93</v>
      </c>
      <c r="J3571" s="4" t="s">
        <v>110</v>
      </c>
      <c r="K3571" s="4">
        <v>11</v>
      </c>
      <c r="L3571" s="4" t="str">
        <f t="shared" si="220"/>
        <v>10-15</v>
      </c>
      <c r="M3571" s="4" t="s">
        <v>42</v>
      </c>
      <c r="N3571" s="4">
        <v>15</v>
      </c>
      <c r="O3571" s="4" t="s">
        <v>71</v>
      </c>
      <c r="P3571" s="6" t="s">
        <v>46</v>
      </c>
      <c r="Q3571" s="7">
        <v>2</v>
      </c>
      <c r="AE3571" s="4">
        <f t="shared" si="221"/>
        <v>2.5</v>
      </c>
      <c r="AF3571" s="8">
        <f t="shared" si="222"/>
        <v>2</v>
      </c>
      <c r="AG3571" s="8">
        <v>0.28000000000000003</v>
      </c>
      <c r="AH3571" s="4">
        <f t="shared" si="223"/>
        <v>0.05</v>
      </c>
      <c r="AI3571" s="4">
        <f t="shared" si="223"/>
        <v>7.000000000000001E-3</v>
      </c>
      <c r="AK3571" s="10">
        <f>Q3571*(0.0089*(2.5^3))+R3571*(0.0089*(7.5^3))</f>
        <v>0.27812500000000001</v>
      </c>
    </row>
    <row r="3572" spans="1:37" ht="12.75" customHeight="1">
      <c r="A3572" s="12">
        <v>274</v>
      </c>
      <c r="B3572" s="4">
        <v>14</v>
      </c>
      <c r="C3572" s="4">
        <v>2</v>
      </c>
      <c r="D3572" s="5">
        <v>39519</v>
      </c>
      <c r="E3572" s="6" t="s">
        <v>73</v>
      </c>
      <c r="F3572" s="4" t="s">
        <v>74</v>
      </c>
      <c r="G3572" s="4" t="s">
        <v>74</v>
      </c>
      <c r="H3572" s="12" t="s">
        <v>133</v>
      </c>
      <c r="I3572" s="12" t="s">
        <v>93</v>
      </c>
      <c r="J3572" s="4" t="s">
        <v>110</v>
      </c>
      <c r="K3572" s="4">
        <v>11</v>
      </c>
      <c r="L3572" s="4" t="str">
        <f t="shared" si="220"/>
        <v>10-15</v>
      </c>
      <c r="M3572" s="4" t="s">
        <v>42</v>
      </c>
      <c r="N3572" s="4">
        <v>16</v>
      </c>
      <c r="O3572" s="13" t="s">
        <v>97</v>
      </c>
      <c r="P3572" s="12" t="s">
        <v>46</v>
      </c>
      <c r="R3572" s="7">
        <v>1</v>
      </c>
      <c r="AE3572" s="4">
        <f t="shared" si="221"/>
        <v>7.5</v>
      </c>
      <c r="AF3572" s="8">
        <f t="shared" si="222"/>
        <v>1</v>
      </c>
      <c r="AG3572" s="8">
        <v>2.59</v>
      </c>
      <c r="AH3572" s="4">
        <f t="shared" si="223"/>
        <v>2.5000000000000001E-2</v>
      </c>
      <c r="AI3572" s="4">
        <f t="shared" si="223"/>
        <v>6.4750000000000002E-2</v>
      </c>
      <c r="AK3572" s="10">
        <f>Q3572*(0.0026*(2.5^3.427))+R3572*(0.0026*(7.5^3.427))+S3572*(0.0026*(15^3.427))</f>
        <v>2.593034515359999</v>
      </c>
    </row>
    <row r="3573" spans="1:37" ht="12.75" customHeight="1">
      <c r="A3573" s="12">
        <v>274</v>
      </c>
      <c r="B3573" s="4">
        <v>14</v>
      </c>
      <c r="C3573" s="4">
        <v>2</v>
      </c>
      <c r="D3573" s="5">
        <v>39519</v>
      </c>
      <c r="E3573" s="6" t="s">
        <v>73</v>
      </c>
      <c r="F3573" s="4" t="s">
        <v>74</v>
      </c>
      <c r="G3573" s="4" t="s">
        <v>74</v>
      </c>
      <c r="H3573" s="12" t="s">
        <v>133</v>
      </c>
      <c r="I3573" s="12" t="s">
        <v>93</v>
      </c>
      <c r="J3573" s="4" t="s">
        <v>110</v>
      </c>
      <c r="K3573" s="4">
        <v>11</v>
      </c>
      <c r="L3573" s="4" t="str">
        <f t="shared" si="220"/>
        <v>10-15</v>
      </c>
      <c r="M3573" s="4" t="s">
        <v>42</v>
      </c>
      <c r="N3573" s="4">
        <v>17</v>
      </c>
      <c r="O3573" s="4" t="s">
        <v>197</v>
      </c>
      <c r="P3573" s="6" t="s">
        <v>63</v>
      </c>
      <c r="S3573" s="7">
        <v>1</v>
      </c>
      <c r="AE3573" s="4">
        <f t="shared" si="221"/>
        <v>15</v>
      </c>
      <c r="AF3573" s="8">
        <f t="shared" si="222"/>
        <v>1</v>
      </c>
      <c r="AG3573" s="8">
        <v>66.349999999999994</v>
      </c>
      <c r="AH3573" s="4">
        <f t="shared" si="223"/>
        <v>2.5000000000000001E-2</v>
      </c>
      <c r="AI3573" s="4">
        <f t="shared" si="223"/>
        <v>1.6587499999999999</v>
      </c>
      <c r="AK3573" s="10">
        <f>S3573*(0.0182*(15^3.0285))</f>
        <v>66.353489329463457</v>
      </c>
    </row>
    <row r="3574" spans="1:37" ht="12.75" customHeight="1">
      <c r="A3574" s="12">
        <v>275</v>
      </c>
      <c r="B3574" s="4">
        <v>14</v>
      </c>
      <c r="C3574" s="4">
        <v>2</v>
      </c>
      <c r="D3574" s="5">
        <v>39519</v>
      </c>
      <c r="E3574" s="6" t="s">
        <v>73</v>
      </c>
      <c r="F3574" s="4" t="s">
        <v>74</v>
      </c>
      <c r="G3574" s="4" t="s">
        <v>74</v>
      </c>
      <c r="H3574" s="12" t="s">
        <v>133</v>
      </c>
      <c r="I3574" s="12" t="s">
        <v>93</v>
      </c>
      <c r="J3574" s="4" t="s">
        <v>110</v>
      </c>
      <c r="K3574" s="4">
        <v>11</v>
      </c>
      <c r="L3574" s="4" t="str">
        <f t="shared" si="220"/>
        <v>10-15</v>
      </c>
      <c r="M3574" s="4" t="s">
        <v>42</v>
      </c>
      <c r="N3574" s="4">
        <v>1</v>
      </c>
      <c r="O3574" s="4" t="s">
        <v>180</v>
      </c>
      <c r="P3574" s="9" t="s">
        <v>54</v>
      </c>
      <c r="R3574" s="7">
        <v>7</v>
      </c>
      <c r="S3574" s="7">
        <v>2</v>
      </c>
      <c r="AE3574" s="4">
        <f t="shared" si="221"/>
        <v>9.1999999999999993</v>
      </c>
      <c r="AF3574" s="8">
        <f t="shared" si="222"/>
        <v>9</v>
      </c>
      <c r="AG3574" s="8">
        <v>773.21</v>
      </c>
      <c r="AH3574" s="4">
        <f t="shared" si="223"/>
        <v>0.22500000000000001</v>
      </c>
      <c r="AI3574" s="4">
        <f t="shared" si="223"/>
        <v>19.330249999999999</v>
      </c>
      <c r="AK3574" s="10">
        <f>R3574*(0.0505*(7.5^3.182))+S3574*(0.0505*(15^3.182))</f>
        <v>773.20836584160429</v>
      </c>
    </row>
    <row r="3575" spans="1:37" ht="12.75" customHeight="1">
      <c r="A3575" s="12">
        <v>275</v>
      </c>
      <c r="B3575" s="4">
        <v>14</v>
      </c>
      <c r="C3575" s="4">
        <v>2</v>
      </c>
      <c r="D3575" s="5">
        <v>39519</v>
      </c>
      <c r="E3575" s="6" t="s">
        <v>73</v>
      </c>
      <c r="F3575" s="4" t="s">
        <v>74</v>
      </c>
      <c r="G3575" s="4" t="s">
        <v>74</v>
      </c>
      <c r="H3575" s="12" t="s">
        <v>133</v>
      </c>
      <c r="I3575" s="12" t="s">
        <v>93</v>
      </c>
      <c r="J3575" s="4" t="s">
        <v>110</v>
      </c>
      <c r="K3575" s="4">
        <v>11</v>
      </c>
      <c r="L3575" s="4" t="str">
        <f t="shared" si="220"/>
        <v>10-15</v>
      </c>
      <c r="M3575" s="4" t="s">
        <v>42</v>
      </c>
      <c r="N3575" s="4">
        <v>2</v>
      </c>
      <c r="O3575" s="4" t="s">
        <v>87</v>
      </c>
      <c r="P3575" s="6" t="s">
        <v>46</v>
      </c>
      <c r="T3575" s="7">
        <v>4</v>
      </c>
      <c r="AE3575" s="4">
        <f t="shared" si="221"/>
        <v>25</v>
      </c>
      <c r="AF3575" s="8">
        <f t="shared" si="222"/>
        <v>4</v>
      </c>
      <c r="AG3575" s="8">
        <v>995.71</v>
      </c>
      <c r="AH3575" s="4">
        <f t="shared" si="223"/>
        <v>0.1</v>
      </c>
      <c r="AI3575" s="4">
        <f t="shared" si="223"/>
        <v>24.892749999999999</v>
      </c>
      <c r="AK3575" s="10">
        <f>Q3575*(0.0229*((2.5/1.08)^2.958))+R3575*(0.0229*((7.5/1.08)^2.958))+S3575*(0.0229*((15/1.08)^2.958))+T3575*(0.0229*((25/1.08)^2.958))+U3575*(0.0229*((35/1.08)^2.958))</f>
        <v>995.71385584277698</v>
      </c>
    </row>
    <row r="3576" spans="1:37" ht="12.75" customHeight="1">
      <c r="A3576" s="12">
        <v>275</v>
      </c>
      <c r="B3576" s="4">
        <v>14</v>
      </c>
      <c r="C3576" s="4">
        <v>2</v>
      </c>
      <c r="D3576" s="5">
        <v>39519</v>
      </c>
      <c r="E3576" s="6" t="s">
        <v>73</v>
      </c>
      <c r="F3576" s="4" t="s">
        <v>74</v>
      </c>
      <c r="G3576" s="4" t="s">
        <v>74</v>
      </c>
      <c r="H3576" s="12" t="s">
        <v>133</v>
      </c>
      <c r="I3576" s="12" t="s">
        <v>93</v>
      </c>
      <c r="J3576" s="4" t="s">
        <v>110</v>
      </c>
      <c r="K3576" s="4">
        <v>11</v>
      </c>
      <c r="L3576" s="4" t="str">
        <f t="shared" si="220"/>
        <v>10-15</v>
      </c>
      <c r="M3576" s="4" t="s">
        <v>42</v>
      </c>
      <c r="N3576" s="4">
        <v>3</v>
      </c>
      <c r="O3576" s="4" t="s">
        <v>59</v>
      </c>
      <c r="P3576" s="6" t="s">
        <v>46</v>
      </c>
      <c r="R3576" s="7">
        <v>1</v>
      </c>
      <c r="S3576" s="7">
        <v>4</v>
      </c>
      <c r="AE3576" s="4">
        <f t="shared" si="221"/>
        <v>13.5</v>
      </c>
      <c r="AF3576" s="8">
        <f t="shared" si="222"/>
        <v>5</v>
      </c>
      <c r="AG3576" s="8">
        <v>156.27000000000001</v>
      </c>
      <c r="AH3576" s="4">
        <f t="shared" si="223"/>
        <v>0.125</v>
      </c>
      <c r="AI3576" s="4">
        <f t="shared" si="223"/>
        <v>3.9067500000000002</v>
      </c>
      <c r="AK3576" s="10">
        <f>Q3576*(0.0093*(2.5^3.07))+R3576*(0.0093*(7.5^3.07))+S3576*(0.0093*(15^3.07))+T3576*(0.0126*(25^3.0673))</f>
        <v>156.27277144775792</v>
      </c>
    </row>
    <row r="3577" spans="1:37" ht="12.75" customHeight="1">
      <c r="A3577" s="12">
        <v>275</v>
      </c>
      <c r="B3577" s="4">
        <v>14</v>
      </c>
      <c r="C3577" s="4">
        <v>2</v>
      </c>
      <c r="D3577" s="5">
        <v>39519</v>
      </c>
      <c r="E3577" s="6" t="s">
        <v>73</v>
      </c>
      <c r="F3577" s="4" t="s">
        <v>74</v>
      </c>
      <c r="G3577" s="4" t="s">
        <v>74</v>
      </c>
      <c r="H3577" s="12" t="s">
        <v>133</v>
      </c>
      <c r="I3577" s="12" t="s">
        <v>93</v>
      </c>
      <c r="J3577" s="4" t="s">
        <v>110</v>
      </c>
      <c r="K3577" s="4">
        <v>11</v>
      </c>
      <c r="L3577" s="4" t="str">
        <f t="shared" si="220"/>
        <v>10-15</v>
      </c>
      <c r="M3577" s="4" t="s">
        <v>42</v>
      </c>
      <c r="N3577" s="4">
        <v>4</v>
      </c>
      <c r="O3577" s="4" t="s">
        <v>60</v>
      </c>
      <c r="P3577" s="12" t="s">
        <v>48</v>
      </c>
      <c r="R3577" s="7">
        <v>2</v>
      </c>
      <c r="AE3577" s="4">
        <f t="shared" si="221"/>
        <v>7.5</v>
      </c>
      <c r="AF3577" s="8">
        <f t="shared" si="222"/>
        <v>2</v>
      </c>
      <c r="AG3577" s="8">
        <v>14.07</v>
      </c>
      <c r="AH3577" s="4">
        <f t="shared" si="223"/>
        <v>0.05</v>
      </c>
      <c r="AI3577" s="4">
        <f t="shared" si="223"/>
        <v>0.35175000000000001</v>
      </c>
      <c r="AK3577" s="10">
        <f>Q3577*(0.0197*(2.5^2.9174))+R3577*(0.0197*(7.5^2.9174))+S3577*(0.0197*(15^2.9174))</f>
        <v>14.073429816211023</v>
      </c>
    </row>
    <row r="3578" spans="1:37" ht="12.75" customHeight="1">
      <c r="A3578" s="12">
        <v>275</v>
      </c>
      <c r="B3578" s="4">
        <v>14</v>
      </c>
      <c r="C3578" s="4">
        <v>2</v>
      </c>
      <c r="D3578" s="5">
        <v>39519</v>
      </c>
      <c r="E3578" s="6" t="s">
        <v>73</v>
      </c>
      <c r="F3578" s="4" t="s">
        <v>74</v>
      </c>
      <c r="G3578" s="4" t="s">
        <v>74</v>
      </c>
      <c r="H3578" s="12" t="s">
        <v>133</v>
      </c>
      <c r="I3578" s="12" t="s">
        <v>93</v>
      </c>
      <c r="J3578" s="4" t="s">
        <v>110</v>
      </c>
      <c r="K3578" s="4">
        <v>11</v>
      </c>
      <c r="L3578" s="4" t="str">
        <f t="shared" si="220"/>
        <v>10-15</v>
      </c>
      <c r="M3578" s="4" t="s">
        <v>42</v>
      </c>
      <c r="N3578" s="4">
        <v>5</v>
      </c>
      <c r="O3578" s="4" t="s">
        <v>123</v>
      </c>
      <c r="P3578" s="12" t="s">
        <v>56</v>
      </c>
      <c r="U3578" s="7">
        <v>1</v>
      </c>
      <c r="AE3578" s="4">
        <f t="shared" si="221"/>
        <v>35</v>
      </c>
      <c r="AF3578" s="8">
        <f t="shared" si="222"/>
        <v>1</v>
      </c>
      <c r="AG3578" s="8">
        <v>700.45</v>
      </c>
      <c r="AH3578" s="4">
        <f t="shared" si="223"/>
        <v>2.5000000000000001E-2</v>
      </c>
      <c r="AI3578" s="4">
        <f t="shared" si="223"/>
        <v>17.51125</v>
      </c>
      <c r="AK3578" s="10">
        <f>T3578*(0.0561*(25^2.653))+U3578*(0.0561*(35^2.653))</f>
        <v>700.44716671055994</v>
      </c>
    </row>
    <row r="3579" spans="1:37" ht="12.75" customHeight="1">
      <c r="A3579" s="12">
        <v>275</v>
      </c>
      <c r="B3579" s="4">
        <v>14</v>
      </c>
      <c r="C3579" s="4">
        <v>2</v>
      </c>
      <c r="D3579" s="5">
        <v>39519</v>
      </c>
      <c r="E3579" s="6" t="s">
        <v>73</v>
      </c>
      <c r="F3579" s="4" t="s">
        <v>74</v>
      </c>
      <c r="G3579" s="4" t="s">
        <v>74</v>
      </c>
      <c r="H3579" s="12" t="s">
        <v>133</v>
      </c>
      <c r="I3579" s="12" t="s">
        <v>93</v>
      </c>
      <c r="J3579" s="4" t="s">
        <v>110</v>
      </c>
      <c r="K3579" s="4">
        <v>11</v>
      </c>
      <c r="L3579" s="4" t="str">
        <f t="shared" si="220"/>
        <v>10-15</v>
      </c>
      <c r="M3579" s="4" t="s">
        <v>42</v>
      </c>
      <c r="N3579" s="4">
        <v>6</v>
      </c>
      <c r="O3579" s="4" t="s">
        <v>95</v>
      </c>
      <c r="P3579" s="6" t="s">
        <v>56</v>
      </c>
      <c r="T3579" s="7">
        <v>12</v>
      </c>
      <c r="AE3579" s="4">
        <f t="shared" si="221"/>
        <v>25</v>
      </c>
      <c r="AF3579" s="8">
        <f t="shared" si="222"/>
        <v>12</v>
      </c>
      <c r="AG3579" s="8">
        <v>3715.78</v>
      </c>
      <c r="AH3579" s="4">
        <f t="shared" si="223"/>
        <v>0.3</v>
      </c>
      <c r="AI3579" s="4">
        <f t="shared" si="223"/>
        <v>92.894500000000008</v>
      </c>
      <c r="AJ3579" s="13"/>
      <c r="AK3579" s="10">
        <f>S3579*(0.0204*(15^2.991))+T3579*(0.0204*(25^2.991))+U3579*(0.0204*(35^2.991))</f>
        <v>3715.7798851833327</v>
      </c>
    </row>
    <row r="3580" spans="1:37" ht="12.75" customHeight="1">
      <c r="A3580" s="12">
        <v>275</v>
      </c>
      <c r="B3580" s="4">
        <v>14</v>
      </c>
      <c r="C3580" s="4">
        <v>2</v>
      </c>
      <c r="D3580" s="5">
        <v>39519</v>
      </c>
      <c r="E3580" s="6" t="s">
        <v>73</v>
      </c>
      <c r="F3580" s="4" t="s">
        <v>74</v>
      </c>
      <c r="G3580" s="4" t="s">
        <v>74</v>
      </c>
      <c r="H3580" s="12" t="s">
        <v>133</v>
      </c>
      <c r="I3580" s="12" t="s">
        <v>93</v>
      </c>
      <c r="J3580" s="4" t="s">
        <v>110</v>
      </c>
      <c r="K3580" s="4">
        <v>11</v>
      </c>
      <c r="L3580" s="4" t="str">
        <f t="shared" si="220"/>
        <v>10-15</v>
      </c>
      <c r="M3580" s="4" t="s">
        <v>42</v>
      </c>
      <c r="N3580" s="4">
        <v>7</v>
      </c>
      <c r="O3580" s="4" t="s">
        <v>107</v>
      </c>
      <c r="P3580" s="6" t="s">
        <v>54</v>
      </c>
      <c r="T3580" s="7">
        <v>1</v>
      </c>
      <c r="AE3580" s="4">
        <f t="shared" si="221"/>
        <v>25</v>
      </c>
      <c r="AF3580" s="8">
        <f t="shared" si="222"/>
        <v>1</v>
      </c>
      <c r="AG3580" s="8">
        <v>274.51</v>
      </c>
      <c r="AH3580" s="4">
        <f t="shared" si="223"/>
        <v>2.5000000000000001E-2</v>
      </c>
      <c r="AI3580" s="4">
        <f t="shared" si="223"/>
        <v>6.8627500000000001</v>
      </c>
      <c r="AK3580" s="10">
        <f>R3580*(0.0144*(7.5^3.1))+S3580*(0.0162*(15^3.0252))+T3580*(0.0162*(25^3.0252))+U3580*(0.0162*(35^3.0252))+V3580*(0.0162*(45^3.0252))</f>
        <v>274.51313450729776</v>
      </c>
    </row>
    <row r="3581" spans="1:37" ht="12.75" customHeight="1">
      <c r="A3581" s="12">
        <v>275</v>
      </c>
      <c r="B3581" s="4">
        <v>14</v>
      </c>
      <c r="C3581" s="4">
        <v>2</v>
      </c>
      <c r="D3581" s="5">
        <v>39519</v>
      </c>
      <c r="E3581" s="6" t="s">
        <v>73</v>
      </c>
      <c r="F3581" s="4" t="s">
        <v>74</v>
      </c>
      <c r="G3581" s="4" t="s">
        <v>74</v>
      </c>
      <c r="H3581" s="12" t="s">
        <v>133</v>
      </c>
      <c r="I3581" s="12" t="s">
        <v>93</v>
      </c>
      <c r="J3581" s="4" t="s">
        <v>110</v>
      </c>
      <c r="K3581" s="4">
        <v>11</v>
      </c>
      <c r="L3581" s="4" t="str">
        <f t="shared" si="220"/>
        <v>10-15</v>
      </c>
      <c r="M3581" s="4" t="s">
        <v>42</v>
      </c>
      <c r="N3581" s="4">
        <v>8</v>
      </c>
      <c r="O3581" s="4" t="s">
        <v>79</v>
      </c>
      <c r="P3581" s="12" t="s">
        <v>54</v>
      </c>
      <c r="T3581" s="7">
        <v>1</v>
      </c>
      <c r="AE3581" s="4">
        <f t="shared" si="221"/>
        <v>25</v>
      </c>
      <c r="AF3581" s="8">
        <f t="shared" si="222"/>
        <v>1</v>
      </c>
      <c r="AG3581" s="8">
        <v>317.86</v>
      </c>
      <c r="AH3581" s="4">
        <f t="shared" si="223"/>
        <v>2.5000000000000001E-2</v>
      </c>
      <c r="AI3581" s="4">
        <f t="shared" si="223"/>
        <v>7.9465000000000003</v>
      </c>
      <c r="AK3581" s="10">
        <f>Q3581*(0.024*(2.5^2.93))+R3581*(0.024*(7.5^2.93))+S3581*(0.0225*((15/1.03416)^3))+T3581*(0.0225*((25/1.03416)^3))+U3581*(0.0225*((35/1.03416)^3))</f>
        <v>317.86253067900554</v>
      </c>
    </row>
    <row r="3582" spans="1:37" ht="12.75" customHeight="1">
      <c r="A3582" s="12">
        <v>275</v>
      </c>
      <c r="B3582" s="4">
        <v>14</v>
      </c>
      <c r="C3582" s="4">
        <v>2</v>
      </c>
      <c r="D3582" s="5">
        <v>39519</v>
      </c>
      <c r="E3582" s="6" t="s">
        <v>73</v>
      </c>
      <c r="F3582" s="4" t="s">
        <v>74</v>
      </c>
      <c r="G3582" s="4" t="s">
        <v>74</v>
      </c>
      <c r="H3582" s="12" t="s">
        <v>133</v>
      </c>
      <c r="I3582" s="12" t="s">
        <v>93</v>
      </c>
      <c r="J3582" s="4" t="s">
        <v>110</v>
      </c>
      <c r="K3582" s="4">
        <v>11</v>
      </c>
      <c r="L3582" s="4" t="str">
        <f t="shared" si="220"/>
        <v>10-15</v>
      </c>
      <c r="M3582" s="4" t="s">
        <v>42</v>
      </c>
      <c r="N3582" s="4">
        <v>9</v>
      </c>
      <c r="O3582" s="4" t="s">
        <v>53</v>
      </c>
      <c r="P3582" s="12" t="s">
        <v>54</v>
      </c>
      <c r="S3582" s="7">
        <v>2</v>
      </c>
      <c r="T3582" s="7">
        <v>9</v>
      </c>
      <c r="AE3582" s="4">
        <f t="shared" si="221"/>
        <v>23.2</v>
      </c>
      <c r="AF3582" s="8">
        <f t="shared" si="222"/>
        <v>11</v>
      </c>
      <c r="AG3582" s="8">
        <v>2418.2399999999998</v>
      </c>
      <c r="AH3582" s="4">
        <f t="shared" si="223"/>
        <v>0.27500000000000002</v>
      </c>
      <c r="AI3582" s="4">
        <f t="shared" si="223"/>
        <v>60.455999999999996</v>
      </c>
      <c r="AK3582" s="10">
        <f>Q3582*(0.026*(2.5^2.87))+R3582*(0.026*(7.5^2.87))+S3582*(0.0236*((15/1.1)^2.975))+T3582*(0.0236*((25/1.1)^2.975))+U3582*(0.0236*((35/1.1)^2.975))</f>
        <v>2418.2414533052206</v>
      </c>
    </row>
    <row r="3583" spans="1:37" ht="12.75" customHeight="1">
      <c r="A3583" s="12">
        <v>275</v>
      </c>
      <c r="B3583" s="4">
        <v>14</v>
      </c>
      <c r="C3583" s="4">
        <v>2</v>
      </c>
      <c r="D3583" s="5">
        <v>39519</v>
      </c>
      <c r="E3583" s="6" t="s">
        <v>73</v>
      </c>
      <c r="F3583" s="4" t="s">
        <v>74</v>
      </c>
      <c r="G3583" s="4" t="s">
        <v>74</v>
      </c>
      <c r="H3583" s="12" t="s">
        <v>133</v>
      </c>
      <c r="I3583" s="12" t="s">
        <v>93</v>
      </c>
      <c r="J3583" s="4" t="s">
        <v>110</v>
      </c>
      <c r="K3583" s="4">
        <v>11</v>
      </c>
      <c r="L3583" s="4" t="str">
        <f t="shared" si="220"/>
        <v>10-15</v>
      </c>
      <c r="M3583" s="4" t="s">
        <v>42</v>
      </c>
      <c r="N3583" s="4">
        <v>10</v>
      </c>
      <c r="O3583" s="4" t="s">
        <v>77</v>
      </c>
      <c r="P3583" s="6" t="s">
        <v>48</v>
      </c>
      <c r="S3583" s="7">
        <v>2</v>
      </c>
      <c r="T3583" s="7">
        <v>2</v>
      </c>
      <c r="AE3583" s="4">
        <f t="shared" si="221"/>
        <v>20</v>
      </c>
      <c r="AF3583" s="8">
        <f t="shared" si="222"/>
        <v>4</v>
      </c>
      <c r="AG3583" s="8">
        <v>1043.48</v>
      </c>
      <c r="AH3583" s="4">
        <f t="shared" si="223"/>
        <v>0.1</v>
      </c>
      <c r="AI3583" s="4">
        <f t="shared" si="223"/>
        <v>26.087</v>
      </c>
      <c r="AK3583" s="10">
        <f>R3583*(0.0428*(7.5^2.858))+S3583*(0.0428*(15^2.858))+T3583*(0.0428*(25^2.858))+U3583*(0.0428*(35^2.858))</f>
        <v>1043.4826684641969</v>
      </c>
    </row>
    <row r="3584" spans="1:37" ht="12.75" customHeight="1">
      <c r="A3584" s="12">
        <v>275</v>
      </c>
      <c r="B3584" s="4">
        <v>14</v>
      </c>
      <c r="C3584" s="4">
        <v>2</v>
      </c>
      <c r="D3584" s="5">
        <v>39519</v>
      </c>
      <c r="E3584" s="6" t="s">
        <v>73</v>
      </c>
      <c r="F3584" s="4" t="s">
        <v>74</v>
      </c>
      <c r="G3584" s="4" t="s">
        <v>74</v>
      </c>
      <c r="H3584" s="12" t="s">
        <v>133</v>
      </c>
      <c r="I3584" s="12" t="s">
        <v>93</v>
      </c>
      <c r="J3584" s="4" t="s">
        <v>110</v>
      </c>
      <c r="K3584" s="4">
        <v>11</v>
      </c>
      <c r="L3584" s="4" t="str">
        <f t="shared" si="220"/>
        <v>10-15</v>
      </c>
      <c r="M3584" s="4" t="s">
        <v>42</v>
      </c>
      <c r="N3584" s="4">
        <v>11</v>
      </c>
      <c r="O3584" s="4" t="s">
        <v>89</v>
      </c>
      <c r="P3584" s="4" t="s">
        <v>56</v>
      </c>
      <c r="S3584" s="7">
        <v>2</v>
      </c>
      <c r="AE3584" s="4">
        <f t="shared" si="221"/>
        <v>15</v>
      </c>
      <c r="AF3584" s="8">
        <f t="shared" si="222"/>
        <v>2</v>
      </c>
      <c r="AG3584" s="8">
        <v>144.02000000000001</v>
      </c>
      <c r="AH3584" s="4">
        <f t="shared" si="223"/>
        <v>0.05</v>
      </c>
      <c r="AI3584" s="4">
        <f t="shared" si="223"/>
        <v>3.6005000000000003</v>
      </c>
      <c r="AK3584" s="10">
        <f>R3584*(0.0246*(7.5^2.85))+S3584*(0.0227*((15/1.13204)^3.12))+T3584*(0.0227*((25/1.13204)^3.12))</f>
        <v>144.01636676178052</v>
      </c>
    </row>
    <row r="3585" spans="1:37" ht="12.75" customHeight="1">
      <c r="A3585" s="12">
        <v>275</v>
      </c>
      <c r="B3585" s="4">
        <v>14</v>
      </c>
      <c r="C3585" s="4">
        <v>2</v>
      </c>
      <c r="D3585" s="5">
        <v>39519</v>
      </c>
      <c r="E3585" s="6" t="s">
        <v>73</v>
      </c>
      <c r="F3585" s="4" t="s">
        <v>74</v>
      </c>
      <c r="G3585" s="4" t="s">
        <v>74</v>
      </c>
      <c r="H3585" s="12" t="s">
        <v>133</v>
      </c>
      <c r="I3585" s="12" t="s">
        <v>93</v>
      </c>
      <c r="J3585" s="4" t="s">
        <v>110</v>
      </c>
      <c r="K3585" s="4">
        <v>11</v>
      </c>
      <c r="L3585" s="4" t="str">
        <f t="shared" si="220"/>
        <v>10-15</v>
      </c>
      <c r="M3585" s="4" t="s">
        <v>42</v>
      </c>
      <c r="N3585" s="4">
        <v>12</v>
      </c>
      <c r="O3585" s="4" t="s">
        <v>134</v>
      </c>
      <c r="P3585" s="12" t="s">
        <v>56</v>
      </c>
      <c r="T3585" s="7">
        <v>1</v>
      </c>
      <c r="AE3585" s="4">
        <f t="shared" si="221"/>
        <v>25</v>
      </c>
      <c r="AF3585" s="8">
        <f t="shared" si="222"/>
        <v>1</v>
      </c>
      <c r="AG3585" s="8">
        <v>261.42</v>
      </c>
      <c r="AH3585" s="4">
        <f t="shared" si="223"/>
        <v>2.5000000000000001E-2</v>
      </c>
      <c r="AI3585" s="4">
        <f t="shared" si="223"/>
        <v>6.5355000000000008</v>
      </c>
      <c r="AK3585" s="10">
        <f>R3585*(0.0683*(7.5^2.563))+S3585*(0.0683*(15^2.563))+T3585*(0.0683*(25^2.563))</f>
        <v>261.42128550317625</v>
      </c>
    </row>
    <row r="3586" spans="1:37" ht="12.75" customHeight="1">
      <c r="A3586" s="12">
        <v>275</v>
      </c>
      <c r="B3586" s="4">
        <v>14</v>
      </c>
      <c r="C3586" s="4">
        <v>2</v>
      </c>
      <c r="D3586" s="5">
        <v>39519</v>
      </c>
      <c r="E3586" s="6" t="s">
        <v>73</v>
      </c>
      <c r="F3586" s="4" t="s">
        <v>74</v>
      </c>
      <c r="G3586" s="4" t="s">
        <v>74</v>
      </c>
      <c r="H3586" s="12" t="s">
        <v>133</v>
      </c>
      <c r="I3586" s="12" t="s">
        <v>93</v>
      </c>
      <c r="J3586" s="4" t="s">
        <v>110</v>
      </c>
      <c r="K3586" s="4">
        <v>11</v>
      </c>
      <c r="L3586" s="4" t="str">
        <f t="shared" ref="L3586:L3649" si="224">IF(K3586&lt;=5,"0-5",IF(K3586&lt;=10,"5-10",IF(K3586&lt;=15,"10-15",IF(K3586&lt;=20,"15-20",IF(K3586&lt;=25,"20-25",IF(K3586&lt;=30,"25-30",IF(K3586&lt;=35,"30-35","35-40")))))))</f>
        <v>10-15</v>
      </c>
      <c r="M3586" s="4" t="s">
        <v>42</v>
      </c>
      <c r="N3586" s="4">
        <v>13</v>
      </c>
      <c r="O3586" s="4" t="s">
        <v>121</v>
      </c>
      <c r="P3586" s="6" t="s">
        <v>56</v>
      </c>
      <c r="U3586" s="7">
        <v>1</v>
      </c>
      <c r="AE3586" s="4">
        <f t="shared" ref="AE3586:AE3649" si="225">ROUND(((Q3586*2.5)+(R3586*7.5)+(S3586*15)+(T3586*25)+(U3586*35)+(V3586*45)+(W3586*55)+(X3586*65)+(Y3586*75)+(Z3586*85)+(AA3586*95)+(AB3586*105)+(AC3586*115)+(AD3586*195))/(SUM(Q3586:AD3586)),1)</f>
        <v>35</v>
      </c>
      <c r="AF3586" s="8">
        <f t="shared" ref="AF3586:AF3649" si="226">SUM(Q3586:AD3586)</f>
        <v>1</v>
      </c>
      <c r="AG3586" s="8">
        <v>1362.24</v>
      </c>
      <c r="AH3586" s="4">
        <f t="shared" ref="AH3586:AI3649" si="227">AF3586/40</f>
        <v>2.5000000000000001E-2</v>
      </c>
      <c r="AI3586" s="4">
        <f t="shared" si="227"/>
        <v>34.055999999999997</v>
      </c>
      <c r="AK3586" s="10">
        <f>S3586*(0.0203*(15^3.126))+T3586*(0.0203*(25^3.126))+U3586*(0.0203*(35^3.126))</f>
        <v>1362.2372273563635</v>
      </c>
    </row>
    <row r="3587" spans="1:37" ht="12.75" customHeight="1">
      <c r="A3587" s="12">
        <v>275</v>
      </c>
      <c r="B3587" s="4">
        <v>14</v>
      </c>
      <c r="C3587" s="4">
        <v>2</v>
      </c>
      <c r="D3587" s="5">
        <v>39519</v>
      </c>
      <c r="E3587" s="6" t="s">
        <v>73</v>
      </c>
      <c r="F3587" s="4" t="s">
        <v>74</v>
      </c>
      <c r="G3587" s="4" t="s">
        <v>74</v>
      </c>
      <c r="H3587" s="12" t="s">
        <v>133</v>
      </c>
      <c r="I3587" s="12" t="s">
        <v>93</v>
      </c>
      <c r="J3587" s="4" t="s">
        <v>110</v>
      </c>
      <c r="K3587" s="4">
        <v>11</v>
      </c>
      <c r="L3587" s="4" t="str">
        <f t="shared" si="224"/>
        <v>10-15</v>
      </c>
      <c r="M3587" s="4" t="s">
        <v>42</v>
      </c>
      <c r="N3587" s="4">
        <v>14</v>
      </c>
      <c r="O3587" s="4" t="s">
        <v>58</v>
      </c>
      <c r="P3587" s="12" t="s">
        <v>46</v>
      </c>
      <c r="S3587" s="7">
        <v>1</v>
      </c>
      <c r="AE3587" s="4">
        <f t="shared" si="225"/>
        <v>15</v>
      </c>
      <c r="AF3587" s="8">
        <f t="shared" si="226"/>
        <v>1</v>
      </c>
      <c r="AG3587" s="8">
        <v>44.44</v>
      </c>
      <c r="AH3587" s="4">
        <f t="shared" si="227"/>
        <v>2.5000000000000001E-2</v>
      </c>
      <c r="AI3587" s="4">
        <f t="shared" si="227"/>
        <v>1.111</v>
      </c>
      <c r="AK3587" s="10">
        <f>Q3587*(0.0145*((2.5/1.08175)^3.053))+R3587*(0.0145*((7.5/1.08175)^3.053))+S3587*(0.0145*((15/1.08175)^3.053))+T3587*(0.0145*((25/1.08175)^3.053))+U3587*(0.0145*((35/1.08175)^3.053))+V3587*(0.0145*((45/1.08175)^3.053))+W3587*(0.0145*((55/1.08175)^3.053))</f>
        <v>44.441138743501973</v>
      </c>
    </row>
    <row r="3588" spans="1:37" ht="12.75" customHeight="1">
      <c r="A3588" s="12">
        <v>275</v>
      </c>
      <c r="B3588" s="4">
        <v>14</v>
      </c>
      <c r="C3588" s="4">
        <v>2</v>
      </c>
      <c r="D3588" s="5">
        <v>39519</v>
      </c>
      <c r="E3588" s="6" t="s">
        <v>73</v>
      </c>
      <c r="F3588" s="4" t="s">
        <v>74</v>
      </c>
      <c r="G3588" s="4" t="s">
        <v>74</v>
      </c>
      <c r="H3588" s="12" t="s">
        <v>133</v>
      </c>
      <c r="I3588" s="12" t="s">
        <v>93</v>
      </c>
      <c r="J3588" s="4" t="s">
        <v>110</v>
      </c>
      <c r="K3588" s="4">
        <v>11</v>
      </c>
      <c r="L3588" s="4" t="str">
        <f t="shared" si="224"/>
        <v>10-15</v>
      </c>
      <c r="M3588" s="4" t="s">
        <v>42</v>
      </c>
      <c r="N3588" s="4">
        <v>15</v>
      </c>
      <c r="O3588" s="4" t="s">
        <v>122</v>
      </c>
      <c r="P3588" s="6" t="s">
        <v>46</v>
      </c>
      <c r="S3588" s="7">
        <v>2</v>
      </c>
      <c r="AE3588" s="4">
        <f t="shared" si="225"/>
        <v>15</v>
      </c>
      <c r="AF3588" s="8">
        <f t="shared" si="226"/>
        <v>2</v>
      </c>
      <c r="AG3588" s="8">
        <v>101.48</v>
      </c>
      <c r="AH3588" s="4">
        <f t="shared" si="227"/>
        <v>0.05</v>
      </c>
      <c r="AI3588" s="4">
        <f t="shared" si="227"/>
        <v>2.5369999999999999</v>
      </c>
      <c r="AK3588" s="10">
        <f>Q3588*(0.0087*(2.5^3.202))+R3588*(0.0087*(7.5^3.202))+S3588*(0.0087*(15^3.202))+T3588*(0.0087*(25^3.202))</f>
        <v>101.48303799505338</v>
      </c>
    </row>
    <row r="3589" spans="1:37" ht="12.75" customHeight="1">
      <c r="A3589" s="12">
        <v>275</v>
      </c>
      <c r="B3589" s="4">
        <v>14</v>
      </c>
      <c r="C3589" s="4">
        <v>2</v>
      </c>
      <c r="D3589" s="5">
        <v>39519</v>
      </c>
      <c r="E3589" s="6" t="s">
        <v>73</v>
      </c>
      <c r="F3589" s="4" t="s">
        <v>74</v>
      </c>
      <c r="G3589" s="4" t="s">
        <v>74</v>
      </c>
      <c r="H3589" s="12" t="s">
        <v>133</v>
      </c>
      <c r="I3589" s="12" t="s">
        <v>93</v>
      </c>
      <c r="J3589" s="4" t="s">
        <v>110</v>
      </c>
      <c r="K3589" s="4">
        <v>11</v>
      </c>
      <c r="L3589" s="4" t="str">
        <f t="shared" si="224"/>
        <v>10-15</v>
      </c>
      <c r="M3589" s="4" t="s">
        <v>42</v>
      </c>
      <c r="N3589" s="4">
        <v>16</v>
      </c>
      <c r="O3589" s="4" t="s">
        <v>55</v>
      </c>
      <c r="P3589" s="6" t="s">
        <v>56</v>
      </c>
      <c r="Q3589" s="7">
        <v>3</v>
      </c>
      <c r="AE3589" s="4">
        <f t="shared" si="225"/>
        <v>2.5</v>
      </c>
      <c r="AF3589" s="8">
        <f t="shared" si="226"/>
        <v>3</v>
      </c>
      <c r="AG3589" s="8">
        <v>0.52</v>
      </c>
      <c r="AH3589" s="4">
        <f t="shared" si="227"/>
        <v>7.4999999999999997E-2</v>
      </c>
      <c r="AI3589" s="4">
        <f t="shared" si="227"/>
        <v>1.3000000000000001E-2</v>
      </c>
      <c r="AK3589" s="10">
        <f>Q3589*(0.0109*(2.5^3.0249))+R3589*(0.0109*(7.5^3.0249))</f>
        <v>0.52272886796596185</v>
      </c>
    </row>
    <row r="3590" spans="1:37" ht="12.75" customHeight="1">
      <c r="A3590" s="12">
        <v>275</v>
      </c>
      <c r="B3590" s="4">
        <v>14</v>
      </c>
      <c r="C3590" s="4">
        <v>2</v>
      </c>
      <c r="D3590" s="5">
        <v>39519</v>
      </c>
      <c r="E3590" s="6" t="s">
        <v>73</v>
      </c>
      <c r="F3590" s="4" t="s">
        <v>74</v>
      </c>
      <c r="G3590" s="4" t="s">
        <v>74</v>
      </c>
      <c r="H3590" s="12" t="s">
        <v>133</v>
      </c>
      <c r="I3590" s="12" t="s">
        <v>93</v>
      </c>
      <c r="J3590" s="4" t="s">
        <v>110</v>
      </c>
      <c r="K3590" s="4">
        <v>11</v>
      </c>
      <c r="L3590" s="4" t="str">
        <f t="shared" si="224"/>
        <v>10-15</v>
      </c>
      <c r="M3590" s="4" t="s">
        <v>42</v>
      </c>
      <c r="N3590" s="4">
        <v>17</v>
      </c>
      <c r="O3590" s="4" t="s">
        <v>71</v>
      </c>
      <c r="P3590" s="6" t="s">
        <v>46</v>
      </c>
      <c r="Q3590" s="7">
        <v>4</v>
      </c>
      <c r="AE3590" s="4">
        <f t="shared" si="225"/>
        <v>2.5</v>
      </c>
      <c r="AF3590" s="8">
        <f t="shared" si="226"/>
        <v>4</v>
      </c>
      <c r="AG3590" s="8">
        <v>0.56000000000000005</v>
      </c>
      <c r="AH3590" s="4">
        <f t="shared" si="227"/>
        <v>0.1</v>
      </c>
      <c r="AI3590" s="4">
        <f t="shared" si="227"/>
        <v>1.4000000000000002E-2</v>
      </c>
      <c r="AK3590" s="10">
        <f>Q3590*(0.0089*(2.5^3))+R3590*(0.0089*(7.5^3))</f>
        <v>0.55625000000000002</v>
      </c>
    </row>
    <row r="3591" spans="1:37" ht="12.75" customHeight="1">
      <c r="A3591" s="12">
        <v>275</v>
      </c>
      <c r="B3591" s="4">
        <v>14</v>
      </c>
      <c r="C3591" s="4">
        <v>2</v>
      </c>
      <c r="D3591" s="5">
        <v>39519</v>
      </c>
      <c r="E3591" s="6" t="s">
        <v>73</v>
      </c>
      <c r="F3591" s="4" t="s">
        <v>74</v>
      </c>
      <c r="G3591" s="4" t="s">
        <v>74</v>
      </c>
      <c r="H3591" s="12" t="s">
        <v>133</v>
      </c>
      <c r="I3591" s="12" t="s">
        <v>93</v>
      </c>
      <c r="J3591" s="4" t="s">
        <v>110</v>
      </c>
      <c r="K3591" s="4">
        <v>11</v>
      </c>
      <c r="L3591" s="4" t="str">
        <f t="shared" si="224"/>
        <v>10-15</v>
      </c>
      <c r="M3591" s="4" t="s">
        <v>42</v>
      </c>
      <c r="N3591" s="4">
        <v>18</v>
      </c>
      <c r="O3591" s="4" t="s">
        <v>70</v>
      </c>
      <c r="P3591" s="6" t="s">
        <v>54</v>
      </c>
      <c r="Q3591" s="7">
        <v>1</v>
      </c>
      <c r="AE3591" s="4">
        <f t="shared" si="225"/>
        <v>2.5</v>
      </c>
      <c r="AF3591" s="8">
        <f t="shared" si="226"/>
        <v>1</v>
      </c>
      <c r="AG3591" s="8">
        <v>0.26</v>
      </c>
      <c r="AH3591" s="4">
        <f t="shared" si="227"/>
        <v>2.5000000000000001E-2</v>
      </c>
      <c r="AI3591" s="4">
        <f t="shared" si="227"/>
        <v>6.5000000000000006E-3</v>
      </c>
      <c r="AK3591" s="10">
        <f>Q3591*(0.0162*(2.5^3.0252))+R3591*(0.0162*(7.5^3.0252))</f>
        <v>0.25903779153143841</v>
      </c>
    </row>
    <row r="3592" spans="1:37" ht="12.75" customHeight="1">
      <c r="A3592" s="12">
        <v>276</v>
      </c>
      <c r="B3592" s="4">
        <v>15</v>
      </c>
      <c r="C3592" s="4">
        <v>1</v>
      </c>
      <c r="D3592" s="5">
        <v>39532</v>
      </c>
      <c r="E3592" s="6" t="s">
        <v>73</v>
      </c>
      <c r="F3592" s="4" t="s">
        <v>131</v>
      </c>
      <c r="G3592" s="11" t="s">
        <v>177</v>
      </c>
      <c r="H3592" s="4" t="s">
        <v>155</v>
      </c>
      <c r="I3592" s="12" t="s">
        <v>40</v>
      </c>
      <c r="J3592" s="4" t="s">
        <v>41</v>
      </c>
      <c r="K3592" s="4">
        <v>14</v>
      </c>
      <c r="L3592" s="4" t="str">
        <f t="shared" si="224"/>
        <v>10-15</v>
      </c>
      <c r="M3592" s="4" t="s">
        <v>76</v>
      </c>
      <c r="N3592" s="4">
        <v>1</v>
      </c>
      <c r="O3592" s="4" t="s">
        <v>137</v>
      </c>
      <c r="P3592" s="6" t="s">
        <v>46</v>
      </c>
      <c r="Q3592" s="7">
        <v>1</v>
      </c>
      <c r="S3592" s="7">
        <v>1</v>
      </c>
      <c r="AE3592" s="4">
        <f t="shared" si="225"/>
        <v>8.8000000000000007</v>
      </c>
      <c r="AF3592" s="8">
        <f t="shared" si="226"/>
        <v>2</v>
      </c>
      <c r="AG3592" s="8">
        <v>51.24</v>
      </c>
      <c r="AH3592" s="4">
        <f t="shared" si="227"/>
        <v>0.05</v>
      </c>
      <c r="AI3592" s="4">
        <f t="shared" si="227"/>
        <v>1.2810000000000001</v>
      </c>
      <c r="AK3592" s="10">
        <f>Q3592*(0.0126*(2.5^3.0673))+R3592*(0.0126*(7.5^3.0673))+S3592*(0.0126*(15^3.0673))+T3592*(0.0126*(25^3.0673))+U3592*(0.0126*(35^3.0673))</f>
        <v>51.235837052453135</v>
      </c>
    </row>
    <row r="3593" spans="1:37" s="13" customFormat="1" ht="12.75" customHeight="1">
      <c r="A3593" s="12">
        <v>276</v>
      </c>
      <c r="B3593" s="4">
        <v>15</v>
      </c>
      <c r="C3593" s="4">
        <v>1</v>
      </c>
      <c r="D3593" s="5">
        <v>39532</v>
      </c>
      <c r="E3593" s="6" t="s">
        <v>73</v>
      </c>
      <c r="F3593" s="4" t="s">
        <v>131</v>
      </c>
      <c r="G3593" s="11" t="s">
        <v>177</v>
      </c>
      <c r="H3593" s="4" t="s">
        <v>155</v>
      </c>
      <c r="I3593" s="12" t="s">
        <v>40</v>
      </c>
      <c r="J3593" s="4" t="s">
        <v>41</v>
      </c>
      <c r="K3593" s="4">
        <v>14</v>
      </c>
      <c r="L3593" s="4" t="str">
        <f t="shared" si="224"/>
        <v>10-15</v>
      </c>
      <c r="M3593" s="4" t="s">
        <v>76</v>
      </c>
      <c r="N3593" s="4">
        <v>2</v>
      </c>
      <c r="O3593" s="4" t="s">
        <v>62</v>
      </c>
      <c r="P3593" s="12" t="s">
        <v>63</v>
      </c>
      <c r="Q3593" s="7"/>
      <c r="R3593" s="7"/>
      <c r="S3593" s="7"/>
      <c r="T3593" s="7">
        <v>1</v>
      </c>
      <c r="U3593" s="7"/>
      <c r="V3593" s="7"/>
      <c r="W3593" s="7"/>
      <c r="X3593" s="7"/>
      <c r="Y3593" s="7"/>
      <c r="Z3593" s="7"/>
      <c r="AA3593" s="7"/>
      <c r="AB3593" s="7"/>
      <c r="AC3593" s="7"/>
      <c r="AD3593" s="7"/>
      <c r="AE3593" s="4">
        <f t="shared" si="225"/>
        <v>25</v>
      </c>
      <c r="AF3593" s="8">
        <f t="shared" si="226"/>
        <v>1</v>
      </c>
      <c r="AG3593" s="8">
        <v>268.94</v>
      </c>
      <c r="AH3593" s="4">
        <f t="shared" si="227"/>
        <v>2.5000000000000001E-2</v>
      </c>
      <c r="AI3593" s="4">
        <f t="shared" si="227"/>
        <v>6.7234999999999996</v>
      </c>
      <c r="AJ3593" s="9"/>
      <c r="AK3593" s="10">
        <f>R3593*(0.0114*(7.5^3.128))+S3593*(0.0114*(15^3.128))+T3593*(0.0114*(25^3.128))+U3593*(0.0114*(35^3.128))</f>
        <v>268.94359042953022</v>
      </c>
    </row>
    <row r="3594" spans="1:37" ht="12.75" customHeight="1">
      <c r="A3594" s="12">
        <v>276</v>
      </c>
      <c r="B3594" s="4">
        <v>15</v>
      </c>
      <c r="C3594" s="4">
        <v>1</v>
      </c>
      <c r="D3594" s="5">
        <v>39532</v>
      </c>
      <c r="E3594" s="6" t="s">
        <v>73</v>
      </c>
      <c r="F3594" s="4" t="s">
        <v>131</v>
      </c>
      <c r="G3594" s="11" t="s">
        <v>177</v>
      </c>
      <c r="H3594" s="4" t="s">
        <v>155</v>
      </c>
      <c r="I3594" s="12" t="s">
        <v>40</v>
      </c>
      <c r="J3594" s="4" t="s">
        <v>41</v>
      </c>
      <c r="K3594" s="4">
        <v>14</v>
      </c>
      <c r="L3594" s="4" t="str">
        <f t="shared" si="224"/>
        <v>10-15</v>
      </c>
      <c r="M3594" s="4" t="s">
        <v>76</v>
      </c>
      <c r="N3594" s="4">
        <v>3</v>
      </c>
      <c r="O3594" s="4" t="s">
        <v>49</v>
      </c>
      <c r="P3594" s="6" t="s">
        <v>46</v>
      </c>
      <c r="Q3594" s="7">
        <v>1</v>
      </c>
      <c r="AE3594" s="4">
        <f t="shared" si="225"/>
        <v>2.5</v>
      </c>
      <c r="AF3594" s="8">
        <f t="shared" si="226"/>
        <v>1</v>
      </c>
      <c r="AG3594" s="8">
        <v>0.16</v>
      </c>
      <c r="AH3594" s="4">
        <f t="shared" si="227"/>
        <v>2.5000000000000001E-2</v>
      </c>
      <c r="AI3594" s="4">
        <f t="shared" si="227"/>
        <v>4.0000000000000001E-3</v>
      </c>
      <c r="AK3594" s="10">
        <f>Q3594*(0.007*(2.5^3.39))+R3594*(0.0126*(7.5^3.0673))+S3594*(0.0126*(15^3.0673))+T3594*(0.0126*(25^3.0673))+U3594*(0.0126*(35^3.0673))</f>
        <v>0.1563560424508863</v>
      </c>
    </row>
    <row r="3595" spans="1:37" ht="12.75" customHeight="1">
      <c r="A3595" s="12">
        <v>276</v>
      </c>
      <c r="B3595" s="4">
        <v>15</v>
      </c>
      <c r="C3595" s="4">
        <v>1</v>
      </c>
      <c r="D3595" s="5">
        <v>39532</v>
      </c>
      <c r="E3595" s="6" t="s">
        <v>73</v>
      </c>
      <c r="F3595" s="4" t="s">
        <v>131</v>
      </c>
      <c r="G3595" s="11" t="s">
        <v>177</v>
      </c>
      <c r="H3595" s="4" t="s">
        <v>155</v>
      </c>
      <c r="I3595" s="12" t="s">
        <v>40</v>
      </c>
      <c r="J3595" s="4" t="s">
        <v>41</v>
      </c>
      <c r="K3595" s="4">
        <v>14</v>
      </c>
      <c r="L3595" s="4" t="str">
        <f t="shared" si="224"/>
        <v>10-15</v>
      </c>
      <c r="M3595" s="4" t="s">
        <v>76</v>
      </c>
      <c r="N3595" s="4">
        <v>4</v>
      </c>
      <c r="O3595" s="4" t="s">
        <v>79</v>
      </c>
      <c r="P3595" s="12" t="s">
        <v>54</v>
      </c>
      <c r="T3595" s="7">
        <v>26</v>
      </c>
      <c r="AE3595" s="4">
        <f t="shared" si="225"/>
        <v>25</v>
      </c>
      <c r="AF3595" s="8">
        <f t="shared" si="226"/>
        <v>26</v>
      </c>
      <c r="AG3595" s="8">
        <v>8264.43</v>
      </c>
      <c r="AH3595" s="4">
        <f t="shared" si="227"/>
        <v>0.65</v>
      </c>
      <c r="AI3595" s="4">
        <f t="shared" si="227"/>
        <v>206.61075</v>
      </c>
      <c r="AK3595" s="10">
        <f>Q3595*(0.024*(2.5^2.93))+R3595*(0.024*(7.5^2.93))+S3595*(0.0225*((15/1.03416)^3))+T3595*(0.0225*((25/1.03416)^3))+U3595*(0.0225*((35/1.03416)^3))</f>
        <v>8264.4257976541448</v>
      </c>
    </row>
    <row r="3596" spans="1:37" ht="12.75" customHeight="1">
      <c r="A3596" s="12">
        <v>276</v>
      </c>
      <c r="B3596" s="4">
        <v>15</v>
      </c>
      <c r="C3596" s="4">
        <v>1</v>
      </c>
      <c r="D3596" s="5">
        <v>39532</v>
      </c>
      <c r="E3596" s="6" t="s">
        <v>73</v>
      </c>
      <c r="F3596" s="4" t="s">
        <v>131</v>
      </c>
      <c r="G3596" s="11" t="s">
        <v>177</v>
      </c>
      <c r="H3596" s="4" t="s">
        <v>155</v>
      </c>
      <c r="I3596" s="12" t="s">
        <v>40</v>
      </c>
      <c r="J3596" s="4" t="s">
        <v>41</v>
      </c>
      <c r="K3596" s="4">
        <v>14</v>
      </c>
      <c r="L3596" s="4" t="str">
        <f t="shared" si="224"/>
        <v>10-15</v>
      </c>
      <c r="M3596" s="4" t="s">
        <v>76</v>
      </c>
      <c r="N3596" s="4">
        <v>5</v>
      </c>
      <c r="O3596" s="12" t="s">
        <v>77</v>
      </c>
      <c r="P3596" s="6" t="s">
        <v>48</v>
      </c>
      <c r="S3596" s="7">
        <v>2</v>
      </c>
      <c r="T3596" s="7">
        <v>3</v>
      </c>
      <c r="AE3596" s="4">
        <f t="shared" si="225"/>
        <v>21</v>
      </c>
      <c r="AF3596" s="8">
        <f t="shared" si="226"/>
        <v>5</v>
      </c>
      <c r="AG3596" s="8">
        <v>1466.89</v>
      </c>
      <c r="AH3596" s="4">
        <f t="shared" si="227"/>
        <v>0.125</v>
      </c>
      <c r="AI3596" s="4">
        <f t="shared" si="227"/>
        <v>36.672250000000005</v>
      </c>
      <c r="AK3596" s="10">
        <f>R3596*(0.0428*(7.5^2.858))+S3596*(0.0428*(15^2.858))+T3596*(0.0428*(25^2.858))+U3596*(0.0428*(35^2.858))</f>
        <v>1466.8879916425753</v>
      </c>
    </row>
    <row r="3597" spans="1:37" ht="12.75" customHeight="1">
      <c r="A3597" s="12">
        <v>276</v>
      </c>
      <c r="B3597" s="4">
        <v>15</v>
      </c>
      <c r="C3597" s="4">
        <v>1</v>
      </c>
      <c r="D3597" s="5">
        <v>39532</v>
      </c>
      <c r="E3597" s="6" t="s">
        <v>73</v>
      </c>
      <c r="F3597" s="4" t="s">
        <v>131</v>
      </c>
      <c r="G3597" s="11" t="s">
        <v>177</v>
      </c>
      <c r="H3597" s="4" t="s">
        <v>155</v>
      </c>
      <c r="I3597" s="12" t="s">
        <v>40</v>
      </c>
      <c r="J3597" s="4" t="s">
        <v>41</v>
      </c>
      <c r="K3597" s="4">
        <v>14</v>
      </c>
      <c r="L3597" s="4" t="str">
        <f t="shared" si="224"/>
        <v>10-15</v>
      </c>
      <c r="M3597" s="4" t="s">
        <v>76</v>
      </c>
      <c r="N3597" s="4">
        <v>6</v>
      </c>
      <c r="O3597" s="4" t="s">
        <v>198</v>
      </c>
      <c r="P3597" s="6" t="s">
        <v>81</v>
      </c>
      <c r="T3597" s="7">
        <v>1</v>
      </c>
      <c r="AE3597" s="4">
        <f t="shared" si="225"/>
        <v>25</v>
      </c>
      <c r="AF3597" s="8">
        <f t="shared" si="226"/>
        <v>1</v>
      </c>
      <c r="AG3597" s="8">
        <v>169.57</v>
      </c>
      <c r="AH3597" s="4">
        <f t="shared" si="227"/>
        <v>2.5000000000000001E-2</v>
      </c>
      <c r="AI3597" s="4">
        <f t="shared" si="227"/>
        <v>4.2392500000000002</v>
      </c>
      <c r="AK3597" s="10">
        <f>T3597*(0.0271*((25*0.827)^2.886))</f>
        <v>169.56845238407075</v>
      </c>
    </row>
    <row r="3598" spans="1:37" ht="12.75" customHeight="1">
      <c r="A3598" s="12">
        <v>276</v>
      </c>
      <c r="B3598" s="4">
        <v>15</v>
      </c>
      <c r="C3598" s="4">
        <v>1</v>
      </c>
      <c r="D3598" s="5">
        <v>39532</v>
      </c>
      <c r="E3598" s="6" t="s">
        <v>73</v>
      </c>
      <c r="F3598" s="4" t="s">
        <v>131</v>
      </c>
      <c r="G3598" s="11" t="s">
        <v>177</v>
      </c>
      <c r="H3598" s="4" t="s">
        <v>155</v>
      </c>
      <c r="I3598" s="12" t="s">
        <v>40</v>
      </c>
      <c r="J3598" s="4" t="s">
        <v>41</v>
      </c>
      <c r="K3598" s="4">
        <v>14</v>
      </c>
      <c r="L3598" s="4" t="str">
        <f t="shared" si="224"/>
        <v>10-15</v>
      </c>
      <c r="M3598" s="4" t="s">
        <v>76</v>
      </c>
      <c r="N3598" s="4">
        <v>7</v>
      </c>
      <c r="O3598" s="4" t="s">
        <v>52</v>
      </c>
      <c r="P3598" s="6" t="s">
        <v>46</v>
      </c>
      <c r="S3598" s="24">
        <f>50+20+20</f>
        <v>90</v>
      </c>
      <c r="AE3598" s="4">
        <f t="shared" si="225"/>
        <v>15</v>
      </c>
      <c r="AF3598" s="8">
        <f t="shared" si="226"/>
        <v>90</v>
      </c>
      <c r="AG3598" s="8">
        <v>2250.16</v>
      </c>
      <c r="AH3598" s="4">
        <f t="shared" si="227"/>
        <v>2.25</v>
      </c>
      <c r="AI3598" s="4">
        <f t="shared" si="227"/>
        <v>56.253999999999998</v>
      </c>
      <c r="AK3598" s="10">
        <f>Q3598*(0.01*(((2.5-1.82)/1.15)^3.208))+R3598*(0.01*(((7.5-1.82)/1.15)^3.208))+S3598*(0.01*(((15-1.82)/1.15)^3.208))+T3598*(0.01*(((25-1.82)/1.15)^3.208))</f>
        <v>2250.1551997205961</v>
      </c>
    </row>
    <row r="3599" spans="1:37" ht="12.75" customHeight="1">
      <c r="A3599" s="12">
        <v>276</v>
      </c>
      <c r="B3599" s="4">
        <v>15</v>
      </c>
      <c r="C3599" s="4">
        <v>1</v>
      </c>
      <c r="D3599" s="5">
        <v>39532</v>
      </c>
      <c r="E3599" s="6" t="s">
        <v>73</v>
      </c>
      <c r="F3599" s="4" t="s">
        <v>131</v>
      </c>
      <c r="G3599" s="11" t="s">
        <v>177</v>
      </c>
      <c r="H3599" s="4" t="s">
        <v>155</v>
      </c>
      <c r="I3599" s="12" t="s">
        <v>40</v>
      </c>
      <c r="J3599" s="4" t="s">
        <v>41</v>
      </c>
      <c r="K3599" s="4">
        <v>14</v>
      </c>
      <c r="L3599" s="4" t="str">
        <f t="shared" si="224"/>
        <v>10-15</v>
      </c>
      <c r="M3599" s="4" t="s">
        <v>76</v>
      </c>
      <c r="N3599" s="4">
        <v>8</v>
      </c>
      <c r="O3599" s="4" t="s">
        <v>58</v>
      </c>
      <c r="P3599" s="12" t="s">
        <v>46</v>
      </c>
      <c r="U3599" s="7">
        <v>1</v>
      </c>
      <c r="AE3599" s="4">
        <f t="shared" si="225"/>
        <v>35</v>
      </c>
      <c r="AF3599" s="8">
        <f t="shared" si="226"/>
        <v>1</v>
      </c>
      <c r="AG3599" s="8">
        <v>590.5</v>
      </c>
      <c r="AH3599" s="4">
        <f t="shared" si="227"/>
        <v>2.5000000000000001E-2</v>
      </c>
      <c r="AI3599" s="4">
        <f t="shared" si="227"/>
        <v>14.762499999999999</v>
      </c>
      <c r="AK3599" s="10">
        <f>Q3599*(0.0145*((2.5/1.08175)^3.053))+R3599*(0.0145*((7.5/1.08175)^3.053))+S3599*(0.0145*((15/1.08175)^3.053))+T3599*(0.0145*((25/1.08175)^3.053))+U3599*(0.0145*((35/1.08175)^3.053))+V3599*(0.0145*((45/1.08175)^3.053))+W3599*(0.0145*((55/1.08175)^3.053))</f>
        <v>590.49782747127915</v>
      </c>
    </row>
    <row r="3600" spans="1:37" s="13" customFormat="1" ht="12.75" customHeight="1">
      <c r="A3600" s="12">
        <v>276</v>
      </c>
      <c r="B3600" s="4">
        <v>15</v>
      </c>
      <c r="C3600" s="4">
        <v>1</v>
      </c>
      <c r="D3600" s="5">
        <v>39532</v>
      </c>
      <c r="E3600" s="6" t="s">
        <v>73</v>
      </c>
      <c r="F3600" s="4" t="s">
        <v>131</v>
      </c>
      <c r="G3600" s="11" t="s">
        <v>177</v>
      </c>
      <c r="H3600" s="4" t="s">
        <v>155</v>
      </c>
      <c r="I3600" s="12" t="s">
        <v>40</v>
      </c>
      <c r="J3600" s="4" t="s">
        <v>41</v>
      </c>
      <c r="K3600" s="4">
        <v>14</v>
      </c>
      <c r="L3600" s="4" t="str">
        <f t="shared" si="224"/>
        <v>10-15</v>
      </c>
      <c r="M3600" s="4" t="s">
        <v>76</v>
      </c>
      <c r="N3600" s="4">
        <v>9</v>
      </c>
      <c r="O3600" s="4" t="s">
        <v>98</v>
      </c>
      <c r="P3600" s="6" t="s">
        <v>81</v>
      </c>
      <c r="Q3600" s="7"/>
      <c r="R3600" s="7"/>
      <c r="S3600" s="7"/>
      <c r="T3600" s="7"/>
      <c r="U3600" s="7">
        <v>6</v>
      </c>
      <c r="V3600" s="7"/>
      <c r="W3600" s="7"/>
      <c r="X3600" s="7"/>
      <c r="Y3600" s="7"/>
      <c r="Z3600" s="7"/>
      <c r="AA3600" s="7"/>
      <c r="AB3600" s="7"/>
      <c r="AC3600" s="7"/>
      <c r="AD3600" s="7"/>
      <c r="AE3600" s="4">
        <f t="shared" si="225"/>
        <v>35</v>
      </c>
      <c r="AF3600" s="8">
        <f t="shared" si="226"/>
        <v>6</v>
      </c>
      <c r="AG3600" s="8">
        <v>2715.96</v>
      </c>
      <c r="AH3600" s="4">
        <f t="shared" si="227"/>
        <v>0.15</v>
      </c>
      <c r="AI3600" s="4">
        <f t="shared" si="227"/>
        <v>67.899000000000001</v>
      </c>
      <c r="AJ3600" s="4"/>
      <c r="AK3600" s="10">
        <f>R3600*(0.0135*((7.5/1.14)^3.043))+S3600*(0.0135*((15/1.14)^3.043))+T3600*(0.0135*((25/1.14)^3.043))+U3600*(0.0135*((35/1.14)^3.043))+V3600*(0.0135*((45/1.14)^3.043))</f>
        <v>2715.9552831156061</v>
      </c>
    </row>
    <row r="3601" spans="1:37" s="13" customFormat="1" ht="12.75" customHeight="1">
      <c r="A3601" s="12">
        <v>276</v>
      </c>
      <c r="B3601" s="4">
        <v>15</v>
      </c>
      <c r="C3601" s="4">
        <v>1</v>
      </c>
      <c r="D3601" s="5">
        <v>39532</v>
      </c>
      <c r="E3601" s="6" t="s">
        <v>73</v>
      </c>
      <c r="F3601" s="4" t="s">
        <v>131</v>
      </c>
      <c r="G3601" s="11" t="s">
        <v>177</v>
      </c>
      <c r="H3601" s="4" t="s">
        <v>155</v>
      </c>
      <c r="I3601" s="12" t="s">
        <v>40</v>
      </c>
      <c r="J3601" s="4" t="s">
        <v>41</v>
      </c>
      <c r="K3601" s="4">
        <v>14</v>
      </c>
      <c r="L3601" s="4" t="str">
        <f t="shared" si="224"/>
        <v>10-15</v>
      </c>
      <c r="M3601" s="4" t="s">
        <v>76</v>
      </c>
      <c r="N3601" s="4">
        <v>10</v>
      </c>
      <c r="O3601" s="4" t="s">
        <v>45</v>
      </c>
      <c r="P3601" s="6" t="s">
        <v>46</v>
      </c>
      <c r="Q3601" s="7"/>
      <c r="R3601" s="7"/>
      <c r="S3601" s="7">
        <v>1</v>
      </c>
      <c r="T3601" s="7">
        <v>3</v>
      </c>
      <c r="U3601" s="7"/>
      <c r="V3601" s="7"/>
      <c r="W3601" s="7"/>
      <c r="X3601" s="7"/>
      <c r="Y3601" s="7"/>
      <c r="Z3601" s="7"/>
      <c r="AA3601" s="7"/>
      <c r="AB3601" s="7"/>
      <c r="AC3601" s="7"/>
      <c r="AD3601" s="7"/>
      <c r="AE3601" s="4">
        <f t="shared" si="225"/>
        <v>22.5</v>
      </c>
      <c r="AF3601" s="8">
        <f t="shared" si="226"/>
        <v>4</v>
      </c>
      <c r="AG3601" s="8">
        <v>979.77</v>
      </c>
      <c r="AH3601" s="4">
        <f t="shared" si="227"/>
        <v>0.1</v>
      </c>
      <c r="AI3601" s="4">
        <f t="shared" si="227"/>
        <v>24.494250000000001</v>
      </c>
      <c r="AJ3601" s="4"/>
      <c r="AK3601" s="10">
        <f>Q3601*(0.039*((2.5/1.15)^2.91))+S3601*(0.039*((15/1.15)^2.91))+T3601*(0.039*((25/1.15)^2.91))+U3601*(0.039*((35/1.15)^2.91))</f>
        <v>979.77312695126534</v>
      </c>
    </row>
    <row r="3602" spans="1:37" ht="12.75" customHeight="1">
      <c r="A3602" s="12">
        <v>276</v>
      </c>
      <c r="B3602" s="4">
        <v>15</v>
      </c>
      <c r="C3602" s="4">
        <v>1</v>
      </c>
      <c r="D3602" s="5">
        <v>39532</v>
      </c>
      <c r="E3602" s="6" t="s">
        <v>73</v>
      </c>
      <c r="F3602" s="4" t="s">
        <v>131</v>
      </c>
      <c r="G3602" s="11" t="s">
        <v>177</v>
      </c>
      <c r="H3602" s="4" t="s">
        <v>155</v>
      </c>
      <c r="I3602" s="12" t="s">
        <v>40</v>
      </c>
      <c r="J3602" s="4" t="s">
        <v>41</v>
      </c>
      <c r="K3602" s="4">
        <v>14</v>
      </c>
      <c r="L3602" s="4" t="str">
        <f t="shared" si="224"/>
        <v>10-15</v>
      </c>
      <c r="M3602" s="4" t="s">
        <v>76</v>
      </c>
      <c r="N3602" s="4">
        <v>11</v>
      </c>
      <c r="O3602" s="4" t="s">
        <v>107</v>
      </c>
      <c r="P3602" s="6" t="s">
        <v>54</v>
      </c>
      <c r="S3602" s="7">
        <v>6</v>
      </c>
      <c r="U3602" s="7">
        <v>1</v>
      </c>
      <c r="AE3602" s="4">
        <f t="shared" si="225"/>
        <v>17.899999999999999</v>
      </c>
      <c r="AF3602" s="8">
        <f t="shared" si="226"/>
        <v>7</v>
      </c>
      <c r="AG3602" s="8">
        <v>1110.9000000000001</v>
      </c>
      <c r="AH3602" s="4">
        <f t="shared" si="227"/>
        <v>0.17499999999999999</v>
      </c>
      <c r="AI3602" s="4">
        <f t="shared" si="227"/>
        <v>27.772500000000001</v>
      </c>
      <c r="AK3602" s="10">
        <f>R3602*(0.0144*(7.5^3.1))+S3602*(0.0162*(15^3.0252))+T3602*(0.0162*(25^3.0252))+U3602*(0.0162*(35^3.0252))+V3602*(0.0162*(45^3.0252))</f>
        <v>1110.8968250251141</v>
      </c>
    </row>
    <row r="3603" spans="1:37" ht="12.75" customHeight="1">
      <c r="A3603" s="12">
        <v>276</v>
      </c>
      <c r="B3603" s="4">
        <v>15</v>
      </c>
      <c r="C3603" s="4">
        <v>1</v>
      </c>
      <c r="D3603" s="5">
        <v>39532</v>
      </c>
      <c r="E3603" s="6" t="s">
        <v>73</v>
      </c>
      <c r="F3603" s="4" t="s">
        <v>131</v>
      </c>
      <c r="G3603" s="11" t="s">
        <v>177</v>
      </c>
      <c r="H3603" s="4" t="s">
        <v>155</v>
      </c>
      <c r="I3603" s="12" t="s">
        <v>40</v>
      </c>
      <c r="J3603" s="4" t="s">
        <v>41</v>
      </c>
      <c r="K3603" s="4">
        <v>14</v>
      </c>
      <c r="L3603" s="4" t="str">
        <f t="shared" si="224"/>
        <v>10-15</v>
      </c>
      <c r="M3603" s="4" t="s">
        <v>76</v>
      </c>
      <c r="N3603" s="4">
        <v>12</v>
      </c>
      <c r="O3603" s="4" t="s">
        <v>80</v>
      </c>
      <c r="P3603" s="12" t="s">
        <v>81</v>
      </c>
      <c r="S3603" s="7">
        <v>1</v>
      </c>
      <c r="AE3603" s="4">
        <f t="shared" si="225"/>
        <v>15</v>
      </c>
      <c r="AF3603" s="8">
        <f t="shared" si="226"/>
        <v>1</v>
      </c>
      <c r="AG3603" s="8">
        <v>61.09</v>
      </c>
      <c r="AH3603" s="4">
        <f t="shared" si="227"/>
        <v>2.5000000000000001E-2</v>
      </c>
      <c r="AI3603" s="4">
        <f t="shared" si="227"/>
        <v>1.52725</v>
      </c>
      <c r="AK3603" s="10">
        <f>Q3603*(0.0202*(2.5^2.9595))+R3603*(0.0202*(7.5^2.9595))+S3603*(0.0202*(15^2.9595))+T3603*(0.0202*(25^2.9595))</f>
        <v>61.093281166361997</v>
      </c>
    </row>
    <row r="3604" spans="1:37" ht="12.75" customHeight="1">
      <c r="A3604" s="12">
        <v>276</v>
      </c>
      <c r="B3604" s="4">
        <v>15</v>
      </c>
      <c r="C3604" s="4">
        <v>1</v>
      </c>
      <c r="D3604" s="5">
        <v>39532</v>
      </c>
      <c r="E3604" s="6" t="s">
        <v>73</v>
      </c>
      <c r="F3604" s="4" t="s">
        <v>131</v>
      </c>
      <c r="G3604" s="11" t="s">
        <v>177</v>
      </c>
      <c r="H3604" s="4" t="s">
        <v>155</v>
      </c>
      <c r="I3604" s="12" t="s">
        <v>40</v>
      </c>
      <c r="J3604" s="4" t="s">
        <v>41</v>
      </c>
      <c r="K3604" s="4">
        <v>14</v>
      </c>
      <c r="L3604" s="4" t="str">
        <f t="shared" si="224"/>
        <v>10-15</v>
      </c>
      <c r="M3604" s="4" t="s">
        <v>76</v>
      </c>
      <c r="N3604" s="4">
        <v>13</v>
      </c>
      <c r="O3604" s="4" t="s">
        <v>134</v>
      </c>
      <c r="P3604" s="12" t="s">
        <v>56</v>
      </c>
      <c r="S3604" s="7">
        <v>2</v>
      </c>
      <c r="AE3604" s="4">
        <f t="shared" si="225"/>
        <v>15</v>
      </c>
      <c r="AF3604" s="8">
        <f t="shared" si="226"/>
        <v>2</v>
      </c>
      <c r="AG3604" s="8">
        <v>141.18</v>
      </c>
      <c r="AH3604" s="4">
        <f t="shared" si="227"/>
        <v>0.05</v>
      </c>
      <c r="AI3604" s="4">
        <f t="shared" si="227"/>
        <v>3.5295000000000001</v>
      </c>
      <c r="AK3604" s="10">
        <f>R3604*(0.0683*(7.5^2.563))+S3604*(0.0683*(15^2.563))+T3604*(0.0683*(25^2.563))</f>
        <v>141.17981104653558</v>
      </c>
    </row>
    <row r="3605" spans="1:37" s="13" customFormat="1" ht="12.75" customHeight="1">
      <c r="A3605" s="12">
        <v>276</v>
      </c>
      <c r="B3605" s="4">
        <v>15</v>
      </c>
      <c r="C3605" s="4">
        <v>1</v>
      </c>
      <c r="D3605" s="5">
        <v>39532</v>
      </c>
      <c r="E3605" s="6" t="s">
        <v>73</v>
      </c>
      <c r="F3605" s="4" t="s">
        <v>131</v>
      </c>
      <c r="G3605" s="11" t="s">
        <v>177</v>
      </c>
      <c r="H3605" s="4" t="s">
        <v>155</v>
      </c>
      <c r="I3605" s="12" t="s">
        <v>40</v>
      </c>
      <c r="J3605" s="4" t="s">
        <v>41</v>
      </c>
      <c r="K3605" s="4">
        <v>14</v>
      </c>
      <c r="L3605" s="4" t="str">
        <f t="shared" si="224"/>
        <v>10-15</v>
      </c>
      <c r="M3605" s="4" t="s">
        <v>76</v>
      </c>
      <c r="N3605" s="4">
        <v>14</v>
      </c>
      <c r="O3605" s="4" t="s">
        <v>59</v>
      </c>
      <c r="P3605" s="6" t="s">
        <v>46</v>
      </c>
      <c r="Q3605" s="7">
        <v>7</v>
      </c>
      <c r="R3605" s="7">
        <v>1</v>
      </c>
      <c r="S3605" s="7">
        <v>2</v>
      </c>
      <c r="T3605" s="7"/>
      <c r="U3605" s="7"/>
      <c r="V3605" s="7"/>
      <c r="W3605" s="7"/>
      <c r="X3605" s="7"/>
      <c r="Y3605" s="7"/>
      <c r="Z3605" s="7"/>
      <c r="AA3605" s="7"/>
      <c r="AB3605" s="7"/>
      <c r="AC3605" s="7"/>
      <c r="AD3605" s="7"/>
      <c r="AE3605" s="4">
        <f t="shared" si="225"/>
        <v>5.5</v>
      </c>
      <c r="AF3605" s="8">
        <f t="shared" si="226"/>
        <v>10</v>
      </c>
      <c r="AG3605" s="8">
        <v>81.48</v>
      </c>
      <c r="AH3605" s="4">
        <f t="shared" si="227"/>
        <v>0.25</v>
      </c>
      <c r="AI3605" s="4">
        <f t="shared" si="227"/>
        <v>2.0369999999999999</v>
      </c>
      <c r="AJ3605" s="4"/>
      <c r="AK3605" s="10">
        <f>Q3605*(0.0093*(2.5^3.07))+R3605*(0.0093*(7.5^3.07))+S3605*(0.0093*(15^3.07))+T3605*(0.0126*(25^3.0673))</f>
        <v>81.479822723556154</v>
      </c>
    </row>
    <row r="3606" spans="1:37" ht="12.75" customHeight="1">
      <c r="A3606" s="12">
        <v>276</v>
      </c>
      <c r="B3606" s="4">
        <v>15</v>
      </c>
      <c r="C3606" s="4">
        <v>1</v>
      </c>
      <c r="D3606" s="5">
        <v>39532</v>
      </c>
      <c r="E3606" s="6" t="s">
        <v>73</v>
      </c>
      <c r="F3606" s="4" t="s">
        <v>131</v>
      </c>
      <c r="G3606" s="11" t="s">
        <v>177</v>
      </c>
      <c r="H3606" s="4" t="s">
        <v>155</v>
      </c>
      <c r="I3606" s="12" t="s">
        <v>40</v>
      </c>
      <c r="J3606" s="4" t="s">
        <v>41</v>
      </c>
      <c r="K3606" s="4">
        <v>14</v>
      </c>
      <c r="L3606" s="4" t="str">
        <f t="shared" si="224"/>
        <v>10-15</v>
      </c>
      <c r="M3606" s="4" t="s">
        <v>76</v>
      </c>
      <c r="N3606" s="4">
        <v>15</v>
      </c>
      <c r="O3606" s="4" t="s">
        <v>53</v>
      </c>
      <c r="P3606" s="12" t="s">
        <v>54</v>
      </c>
      <c r="S3606" s="7">
        <v>8</v>
      </c>
      <c r="AE3606" s="4">
        <f t="shared" si="225"/>
        <v>15</v>
      </c>
      <c r="AF3606" s="8">
        <f t="shared" si="226"/>
        <v>8</v>
      </c>
      <c r="AG3606" s="8">
        <v>448.47</v>
      </c>
      <c r="AH3606" s="4">
        <f t="shared" si="227"/>
        <v>0.2</v>
      </c>
      <c r="AI3606" s="4">
        <f t="shared" si="227"/>
        <v>11.21175</v>
      </c>
      <c r="AK3606" s="10">
        <f>Q3606*(0.026*(2.5^2.87))+R3606*(0.026*(7.5^2.87))+S3606*(0.0236*((15/1.1)^2.975))+T3606*(0.0236*((25/1.1)^2.975))+U3606*(0.0236*((35/1.1)^2.975))</f>
        <v>448.46674791406906</v>
      </c>
    </row>
    <row r="3607" spans="1:37" ht="12.75" customHeight="1">
      <c r="A3607" s="12">
        <v>276</v>
      </c>
      <c r="B3607" s="4">
        <v>15</v>
      </c>
      <c r="C3607" s="4">
        <v>1</v>
      </c>
      <c r="D3607" s="5">
        <v>39532</v>
      </c>
      <c r="E3607" s="6" t="s">
        <v>73</v>
      </c>
      <c r="F3607" s="4" t="s">
        <v>131</v>
      </c>
      <c r="G3607" s="11" t="s">
        <v>177</v>
      </c>
      <c r="H3607" s="4" t="s">
        <v>155</v>
      </c>
      <c r="I3607" s="12" t="s">
        <v>40</v>
      </c>
      <c r="J3607" s="4" t="s">
        <v>41</v>
      </c>
      <c r="K3607" s="4">
        <v>14</v>
      </c>
      <c r="L3607" s="4" t="str">
        <f t="shared" si="224"/>
        <v>10-15</v>
      </c>
      <c r="M3607" s="4" t="s">
        <v>76</v>
      </c>
      <c r="N3607" s="4">
        <v>16</v>
      </c>
      <c r="O3607" s="4" t="s">
        <v>83</v>
      </c>
      <c r="P3607" s="6" t="s">
        <v>84</v>
      </c>
      <c r="R3607" s="7">
        <v>2</v>
      </c>
      <c r="AE3607" s="4">
        <f t="shared" si="225"/>
        <v>7.5</v>
      </c>
      <c r="AF3607" s="8">
        <f t="shared" si="226"/>
        <v>2</v>
      </c>
      <c r="AG3607" s="8">
        <v>24.61</v>
      </c>
      <c r="AH3607" s="4">
        <f t="shared" si="227"/>
        <v>0.05</v>
      </c>
      <c r="AI3607" s="4">
        <f t="shared" si="227"/>
        <v>0.61524999999999996</v>
      </c>
      <c r="AK3607" s="10">
        <f>Q3607*(0.0349*(2.5^2.9109))+R3607*(0.0349*(7.5^2.9109))+S3607*(0.0349*(15^2.9109))</f>
        <v>24.60771307139456</v>
      </c>
    </row>
    <row r="3608" spans="1:37" ht="12.75" customHeight="1">
      <c r="A3608" s="12">
        <v>276</v>
      </c>
      <c r="B3608" s="4">
        <v>15</v>
      </c>
      <c r="C3608" s="4">
        <v>1</v>
      </c>
      <c r="D3608" s="5">
        <v>39532</v>
      </c>
      <c r="E3608" s="6" t="s">
        <v>73</v>
      </c>
      <c r="F3608" s="4" t="s">
        <v>131</v>
      </c>
      <c r="G3608" s="11" t="s">
        <v>177</v>
      </c>
      <c r="H3608" s="4" t="s">
        <v>155</v>
      </c>
      <c r="I3608" s="12" t="s">
        <v>40</v>
      </c>
      <c r="J3608" s="4" t="s">
        <v>41</v>
      </c>
      <c r="K3608" s="4">
        <v>14</v>
      </c>
      <c r="L3608" s="4" t="str">
        <f t="shared" si="224"/>
        <v>10-15</v>
      </c>
      <c r="M3608" s="4" t="s">
        <v>76</v>
      </c>
      <c r="N3608" s="4">
        <v>17</v>
      </c>
      <c r="O3608" s="4" t="s">
        <v>89</v>
      </c>
      <c r="P3608" s="4" t="s">
        <v>56</v>
      </c>
      <c r="S3608" s="7">
        <v>8</v>
      </c>
      <c r="AE3608" s="4">
        <f t="shared" si="225"/>
        <v>15</v>
      </c>
      <c r="AF3608" s="8">
        <f t="shared" si="226"/>
        <v>8</v>
      </c>
      <c r="AG3608" s="8">
        <v>576.07000000000005</v>
      </c>
      <c r="AH3608" s="4">
        <f t="shared" si="227"/>
        <v>0.2</v>
      </c>
      <c r="AI3608" s="4">
        <f t="shared" si="227"/>
        <v>14.401750000000002</v>
      </c>
      <c r="AK3608" s="10">
        <f>R3608*(0.0246*(7.5^2.85))+S3608*(0.0227*((15/1.13204)^3.12))+T3608*(0.0227*((25/1.13204)^3.12))</f>
        <v>576.06546704712207</v>
      </c>
    </row>
    <row r="3609" spans="1:37" ht="12.75" customHeight="1">
      <c r="A3609" s="12">
        <v>276</v>
      </c>
      <c r="B3609" s="4">
        <v>15</v>
      </c>
      <c r="C3609" s="4">
        <v>1</v>
      </c>
      <c r="D3609" s="5">
        <v>39532</v>
      </c>
      <c r="E3609" s="6" t="s">
        <v>73</v>
      </c>
      <c r="F3609" s="4" t="s">
        <v>131</v>
      </c>
      <c r="G3609" s="11" t="s">
        <v>177</v>
      </c>
      <c r="H3609" s="4" t="s">
        <v>155</v>
      </c>
      <c r="I3609" s="12" t="s">
        <v>40</v>
      </c>
      <c r="J3609" s="4" t="s">
        <v>41</v>
      </c>
      <c r="K3609" s="4">
        <v>14</v>
      </c>
      <c r="L3609" s="4" t="str">
        <f t="shared" si="224"/>
        <v>10-15</v>
      </c>
      <c r="M3609" s="4" t="s">
        <v>76</v>
      </c>
      <c r="N3609" s="4">
        <v>18</v>
      </c>
      <c r="O3609" s="4" t="s">
        <v>87</v>
      </c>
      <c r="P3609" s="6" t="s">
        <v>46</v>
      </c>
      <c r="R3609" s="7">
        <v>4</v>
      </c>
      <c r="AE3609" s="4">
        <f t="shared" si="225"/>
        <v>7.5</v>
      </c>
      <c r="AF3609" s="8">
        <f t="shared" si="226"/>
        <v>4</v>
      </c>
      <c r="AG3609" s="8">
        <v>28.28</v>
      </c>
      <c r="AH3609" s="4">
        <f t="shared" si="227"/>
        <v>0.1</v>
      </c>
      <c r="AI3609" s="4">
        <f t="shared" si="227"/>
        <v>0.70700000000000007</v>
      </c>
      <c r="AK3609" s="10">
        <f>Q3609*(0.0229*((2.5/1.08)^2.958))+R3609*(0.0229*((7.5/1.08)^2.958))+S3609*(0.0229*((15/1.08)^2.958))+T3609*(0.0229*((25/1.08)^2.958))+U3609*(0.0229*((35/1.08)^2.958))</f>
        <v>28.278685767111337</v>
      </c>
    </row>
    <row r="3610" spans="1:37" ht="12.75" customHeight="1">
      <c r="A3610" s="12">
        <v>276</v>
      </c>
      <c r="B3610" s="4">
        <v>15</v>
      </c>
      <c r="C3610" s="4">
        <v>1</v>
      </c>
      <c r="D3610" s="5">
        <v>39532</v>
      </c>
      <c r="E3610" s="6" t="s">
        <v>73</v>
      </c>
      <c r="F3610" s="4" t="s">
        <v>131</v>
      </c>
      <c r="G3610" s="11" t="s">
        <v>177</v>
      </c>
      <c r="H3610" s="4" t="s">
        <v>155</v>
      </c>
      <c r="I3610" s="12" t="s">
        <v>40</v>
      </c>
      <c r="J3610" s="4" t="s">
        <v>41</v>
      </c>
      <c r="K3610" s="4">
        <v>14</v>
      </c>
      <c r="L3610" s="4" t="str">
        <f t="shared" si="224"/>
        <v>10-15</v>
      </c>
      <c r="M3610" s="4" t="s">
        <v>76</v>
      </c>
      <c r="N3610" s="4">
        <v>19</v>
      </c>
      <c r="O3610" s="4" t="s">
        <v>158</v>
      </c>
      <c r="P3610" s="6" t="s">
        <v>63</v>
      </c>
      <c r="W3610" s="7">
        <v>1</v>
      </c>
      <c r="AE3610" s="4">
        <f t="shared" si="225"/>
        <v>55</v>
      </c>
      <c r="AF3610" s="8">
        <f t="shared" si="226"/>
        <v>1</v>
      </c>
      <c r="AG3610" s="8">
        <v>217.64</v>
      </c>
      <c r="AH3610" s="4">
        <f t="shared" si="227"/>
        <v>2.5000000000000001E-2</v>
      </c>
      <c r="AI3610" s="4">
        <f t="shared" si="227"/>
        <v>5.4409999999999998</v>
      </c>
      <c r="AK3610" s="10">
        <f>T3610*(0.0005*(25^3.24))+U3610*(0.0005*(35^3.24))+W3610*(0.0005*(55^3.24))</f>
        <v>217.64320781816349</v>
      </c>
    </row>
    <row r="3611" spans="1:37" ht="12.75" customHeight="1">
      <c r="A3611" s="12">
        <v>276</v>
      </c>
      <c r="B3611" s="4">
        <v>15</v>
      </c>
      <c r="C3611" s="4">
        <v>1</v>
      </c>
      <c r="D3611" s="5">
        <v>39532</v>
      </c>
      <c r="E3611" s="6" t="s">
        <v>73</v>
      </c>
      <c r="F3611" s="4" t="s">
        <v>131</v>
      </c>
      <c r="G3611" s="11" t="s">
        <v>177</v>
      </c>
      <c r="H3611" s="4" t="s">
        <v>155</v>
      </c>
      <c r="I3611" s="12" t="s">
        <v>40</v>
      </c>
      <c r="J3611" s="4" t="s">
        <v>41</v>
      </c>
      <c r="K3611" s="4">
        <v>14</v>
      </c>
      <c r="L3611" s="4" t="str">
        <f t="shared" si="224"/>
        <v>10-15</v>
      </c>
      <c r="M3611" s="4" t="s">
        <v>76</v>
      </c>
      <c r="N3611" s="4">
        <v>20</v>
      </c>
      <c r="O3611" s="4" t="s">
        <v>68</v>
      </c>
      <c r="P3611" s="6" t="s">
        <v>46</v>
      </c>
      <c r="S3611" s="7">
        <v>1</v>
      </c>
      <c r="AE3611" s="4">
        <f t="shared" si="225"/>
        <v>15</v>
      </c>
      <c r="AF3611" s="8">
        <f t="shared" si="226"/>
        <v>1</v>
      </c>
      <c r="AG3611" s="8">
        <v>39.630000000000003</v>
      </c>
      <c r="AH3611" s="4">
        <f t="shared" si="227"/>
        <v>2.5000000000000001E-2</v>
      </c>
      <c r="AI3611" s="4">
        <f t="shared" si="227"/>
        <v>0.99075000000000002</v>
      </c>
      <c r="AK3611" s="10">
        <f>Q3611*(0.0208*((2.5/1.21)^3))+R3611*(0.0208*((7.5/1.21)^3))+S3611*(0.0208*((15/1.21)^3))+T3611*(0.0079*(25^3.076))+U3611*(0.0079*(35^3.076))</f>
        <v>39.626069889775181</v>
      </c>
    </row>
    <row r="3612" spans="1:37" ht="12.75" customHeight="1">
      <c r="A3612" s="12">
        <v>276</v>
      </c>
      <c r="B3612" s="4">
        <v>15</v>
      </c>
      <c r="C3612" s="4">
        <v>1</v>
      </c>
      <c r="D3612" s="5">
        <v>39532</v>
      </c>
      <c r="E3612" s="6" t="s">
        <v>73</v>
      </c>
      <c r="F3612" s="4" t="s">
        <v>131</v>
      </c>
      <c r="G3612" s="11" t="s">
        <v>177</v>
      </c>
      <c r="H3612" s="4" t="s">
        <v>155</v>
      </c>
      <c r="I3612" s="12" t="s">
        <v>40</v>
      </c>
      <c r="J3612" s="4" t="s">
        <v>41</v>
      </c>
      <c r="K3612" s="4">
        <v>14</v>
      </c>
      <c r="L3612" s="4" t="str">
        <f t="shared" si="224"/>
        <v>10-15</v>
      </c>
      <c r="M3612" s="4" t="s">
        <v>76</v>
      </c>
      <c r="N3612" s="4">
        <v>21</v>
      </c>
      <c r="O3612" s="12" t="s">
        <v>51</v>
      </c>
      <c r="P3612" s="6" t="s">
        <v>48</v>
      </c>
      <c r="R3612" s="7">
        <v>1</v>
      </c>
      <c r="AE3612" s="4">
        <f t="shared" si="225"/>
        <v>7.5</v>
      </c>
      <c r="AF3612" s="8">
        <f t="shared" si="226"/>
        <v>1</v>
      </c>
      <c r="AG3612" s="8">
        <v>11.62</v>
      </c>
      <c r="AH3612" s="4">
        <f t="shared" si="227"/>
        <v>2.5000000000000001E-2</v>
      </c>
      <c r="AI3612" s="4">
        <f t="shared" si="227"/>
        <v>0.29049999999999998</v>
      </c>
      <c r="AK3612" s="10">
        <f>Q3612*(0.0337*(2.5^2.9))+R3612*(0.0337*(7.5^2.9))+S3612*(0.0337*(15^2.9))+T3612*(0.0337*(25^2.9))+U3612*(0.0337*(35^2.9))</f>
        <v>11.622714359999762</v>
      </c>
    </row>
    <row r="3613" spans="1:37" ht="12.75" customHeight="1">
      <c r="A3613" s="12">
        <v>276</v>
      </c>
      <c r="B3613" s="4">
        <v>15</v>
      </c>
      <c r="C3613" s="4">
        <v>1</v>
      </c>
      <c r="D3613" s="5">
        <v>39532</v>
      </c>
      <c r="E3613" s="6" t="s">
        <v>73</v>
      </c>
      <c r="F3613" s="4" t="s">
        <v>131</v>
      </c>
      <c r="G3613" s="11" t="s">
        <v>177</v>
      </c>
      <c r="H3613" s="4" t="s">
        <v>155</v>
      </c>
      <c r="I3613" s="12" t="s">
        <v>40</v>
      </c>
      <c r="J3613" s="4" t="s">
        <v>41</v>
      </c>
      <c r="K3613" s="4">
        <v>14</v>
      </c>
      <c r="L3613" s="4" t="str">
        <f t="shared" si="224"/>
        <v>10-15</v>
      </c>
      <c r="M3613" s="4" t="s">
        <v>76</v>
      </c>
      <c r="N3613" s="4">
        <v>22</v>
      </c>
      <c r="O3613" s="4" t="s">
        <v>104</v>
      </c>
      <c r="P3613" s="6" t="s">
        <v>46</v>
      </c>
      <c r="V3613" s="7">
        <v>1</v>
      </c>
      <c r="AE3613" s="4">
        <f t="shared" si="225"/>
        <v>45</v>
      </c>
      <c r="AF3613" s="8">
        <f t="shared" si="226"/>
        <v>1</v>
      </c>
      <c r="AG3613" s="8">
        <v>2145.9899999999998</v>
      </c>
      <c r="AH3613" s="4">
        <f t="shared" si="227"/>
        <v>2.5000000000000001E-2</v>
      </c>
      <c r="AI3613" s="4">
        <f t="shared" si="227"/>
        <v>53.649749999999997</v>
      </c>
      <c r="AK3613" s="10">
        <f>U3613*(0.285*(35^2.345))+V3613*(0.285*(45^2.345))+W3613*(0.285*(55^2.345))</f>
        <v>2145.9925246522207</v>
      </c>
    </row>
    <row r="3614" spans="1:37" ht="12.75" customHeight="1">
      <c r="A3614" s="12">
        <v>276</v>
      </c>
      <c r="B3614" s="4">
        <v>15</v>
      </c>
      <c r="C3614" s="4">
        <v>1</v>
      </c>
      <c r="D3614" s="5">
        <v>39532</v>
      </c>
      <c r="E3614" s="6" t="s">
        <v>73</v>
      </c>
      <c r="F3614" s="4" t="s">
        <v>131</v>
      </c>
      <c r="G3614" s="11" t="s">
        <v>177</v>
      </c>
      <c r="H3614" s="4" t="s">
        <v>155</v>
      </c>
      <c r="I3614" s="12" t="s">
        <v>40</v>
      </c>
      <c r="J3614" s="4" t="s">
        <v>41</v>
      </c>
      <c r="K3614" s="4">
        <v>14</v>
      </c>
      <c r="L3614" s="4" t="str">
        <f t="shared" si="224"/>
        <v>10-15</v>
      </c>
      <c r="M3614" s="4" t="s">
        <v>76</v>
      </c>
      <c r="N3614" s="4">
        <v>23</v>
      </c>
      <c r="O3614" s="4" t="s">
        <v>85</v>
      </c>
      <c r="P3614" s="6" t="s">
        <v>46</v>
      </c>
      <c r="Q3614" s="7">
        <v>7</v>
      </c>
      <c r="AE3614" s="4">
        <f t="shared" si="225"/>
        <v>2.5</v>
      </c>
      <c r="AF3614" s="8">
        <f t="shared" si="226"/>
        <v>7</v>
      </c>
      <c r="AG3614" s="8">
        <v>1</v>
      </c>
      <c r="AH3614" s="4">
        <f t="shared" si="227"/>
        <v>0.17499999999999999</v>
      </c>
      <c r="AI3614" s="4">
        <f t="shared" si="227"/>
        <v>2.5000000000000001E-2</v>
      </c>
      <c r="AK3614" s="10">
        <f>Q3614*(0.0091*(2.5^3))+R3614*(0.0091*(7.5^3))</f>
        <v>0.99531249999999993</v>
      </c>
    </row>
    <row r="3615" spans="1:37" ht="12.75" customHeight="1">
      <c r="A3615" s="12">
        <v>276</v>
      </c>
      <c r="B3615" s="4">
        <v>15</v>
      </c>
      <c r="C3615" s="4">
        <v>1</v>
      </c>
      <c r="D3615" s="5">
        <v>39532</v>
      </c>
      <c r="E3615" s="6" t="s">
        <v>73</v>
      </c>
      <c r="F3615" s="4" t="s">
        <v>131</v>
      </c>
      <c r="G3615" s="11" t="s">
        <v>177</v>
      </c>
      <c r="H3615" s="4" t="s">
        <v>155</v>
      </c>
      <c r="I3615" s="12" t="s">
        <v>40</v>
      </c>
      <c r="J3615" s="4" t="s">
        <v>41</v>
      </c>
      <c r="K3615" s="4">
        <v>14</v>
      </c>
      <c r="L3615" s="4" t="str">
        <f t="shared" si="224"/>
        <v>10-15</v>
      </c>
      <c r="M3615" s="4" t="s">
        <v>76</v>
      </c>
      <c r="N3615" s="4">
        <v>24</v>
      </c>
      <c r="O3615" s="4" t="s">
        <v>71</v>
      </c>
      <c r="P3615" s="6" t="s">
        <v>46</v>
      </c>
      <c r="Q3615" s="7">
        <v>3</v>
      </c>
      <c r="AE3615" s="4">
        <f t="shared" si="225"/>
        <v>2.5</v>
      </c>
      <c r="AF3615" s="8">
        <f t="shared" si="226"/>
        <v>3</v>
      </c>
      <c r="AG3615" s="8">
        <v>0.42</v>
      </c>
      <c r="AH3615" s="4">
        <f t="shared" si="227"/>
        <v>7.4999999999999997E-2</v>
      </c>
      <c r="AI3615" s="4">
        <f t="shared" si="227"/>
        <v>1.0499999999999999E-2</v>
      </c>
      <c r="AJ3615" s="13"/>
      <c r="AK3615" s="10">
        <f>Q3615*(0.0089*(2.5^3))+R3615*(0.0089*(7.5^3))</f>
        <v>0.41718750000000004</v>
      </c>
    </row>
    <row r="3616" spans="1:37" ht="12.75" customHeight="1">
      <c r="A3616" s="12">
        <v>276</v>
      </c>
      <c r="B3616" s="4">
        <v>15</v>
      </c>
      <c r="C3616" s="4">
        <v>1</v>
      </c>
      <c r="D3616" s="5">
        <v>39532</v>
      </c>
      <c r="E3616" s="6" t="s">
        <v>73</v>
      </c>
      <c r="F3616" s="4" t="s">
        <v>131</v>
      </c>
      <c r="G3616" s="11" t="s">
        <v>177</v>
      </c>
      <c r="H3616" s="4" t="s">
        <v>155</v>
      </c>
      <c r="I3616" s="12" t="s">
        <v>40</v>
      </c>
      <c r="J3616" s="4" t="s">
        <v>41</v>
      </c>
      <c r="K3616" s="4">
        <v>14</v>
      </c>
      <c r="L3616" s="4" t="str">
        <f t="shared" si="224"/>
        <v>10-15</v>
      </c>
      <c r="M3616" s="4" t="s">
        <v>76</v>
      </c>
      <c r="N3616" s="4">
        <v>25</v>
      </c>
      <c r="O3616" s="13" t="s">
        <v>97</v>
      </c>
      <c r="P3616" s="12" t="s">
        <v>46</v>
      </c>
      <c r="S3616" s="7">
        <v>1</v>
      </c>
      <c r="AE3616" s="4">
        <f t="shared" si="225"/>
        <v>15</v>
      </c>
      <c r="AF3616" s="8">
        <f t="shared" si="226"/>
        <v>1</v>
      </c>
      <c r="AG3616" s="8">
        <v>27.89</v>
      </c>
      <c r="AH3616" s="4">
        <f t="shared" si="227"/>
        <v>2.5000000000000001E-2</v>
      </c>
      <c r="AI3616" s="4">
        <f t="shared" si="227"/>
        <v>0.69725000000000004</v>
      </c>
      <c r="AK3616" s="10">
        <f>Q3616*(0.0026*(2.5^3.427))+R3616*(0.0026*(7.5^3.427))+S3616*(0.0026*(15^3.427))</f>
        <v>27.88933074796465</v>
      </c>
    </row>
    <row r="3617" spans="1:37" ht="12.75" customHeight="1">
      <c r="A3617" s="12">
        <v>276</v>
      </c>
      <c r="B3617" s="4">
        <v>15</v>
      </c>
      <c r="C3617" s="4">
        <v>1</v>
      </c>
      <c r="D3617" s="5">
        <v>39532</v>
      </c>
      <c r="E3617" s="6" t="s">
        <v>73</v>
      </c>
      <c r="F3617" s="4" t="s">
        <v>131</v>
      </c>
      <c r="G3617" s="11" t="s">
        <v>177</v>
      </c>
      <c r="H3617" s="4" t="s">
        <v>155</v>
      </c>
      <c r="I3617" s="12" t="s">
        <v>40</v>
      </c>
      <c r="J3617" s="4" t="s">
        <v>41</v>
      </c>
      <c r="K3617" s="4">
        <v>14</v>
      </c>
      <c r="L3617" s="4" t="str">
        <f t="shared" si="224"/>
        <v>10-15</v>
      </c>
      <c r="M3617" s="4" t="s">
        <v>76</v>
      </c>
      <c r="N3617" s="4">
        <v>26</v>
      </c>
      <c r="O3617" s="4" t="s">
        <v>72</v>
      </c>
      <c r="P3617" s="6" t="s">
        <v>46</v>
      </c>
      <c r="S3617" s="7">
        <v>1</v>
      </c>
      <c r="AE3617" s="4">
        <f t="shared" si="225"/>
        <v>15</v>
      </c>
      <c r="AF3617" s="8">
        <f t="shared" si="226"/>
        <v>1</v>
      </c>
      <c r="AG3617" s="8">
        <v>47.62</v>
      </c>
      <c r="AH3617" s="4">
        <f t="shared" si="227"/>
        <v>2.5000000000000001E-2</v>
      </c>
      <c r="AI3617" s="4">
        <f t="shared" si="227"/>
        <v>1.1904999999999999</v>
      </c>
      <c r="AK3617" s="10">
        <f>Q3617*(0.0128*(2.5^3.036))+R3617*(0.0128*(7.5^3.036))+S3617*(0.0128*(15^3.036))</f>
        <v>47.623688856215765</v>
      </c>
    </row>
    <row r="3618" spans="1:37" ht="12.75" customHeight="1">
      <c r="A3618" s="12">
        <v>276</v>
      </c>
      <c r="B3618" s="4">
        <v>15</v>
      </c>
      <c r="C3618" s="4">
        <v>1</v>
      </c>
      <c r="D3618" s="5">
        <v>39532</v>
      </c>
      <c r="E3618" s="6" t="s">
        <v>73</v>
      </c>
      <c r="F3618" s="4" t="s">
        <v>131</v>
      </c>
      <c r="G3618" s="11" t="s">
        <v>177</v>
      </c>
      <c r="H3618" s="4" t="s">
        <v>155</v>
      </c>
      <c r="I3618" s="12" t="s">
        <v>40</v>
      </c>
      <c r="J3618" s="4" t="s">
        <v>41</v>
      </c>
      <c r="K3618" s="4">
        <v>14</v>
      </c>
      <c r="L3618" s="4" t="str">
        <f t="shared" si="224"/>
        <v>10-15</v>
      </c>
      <c r="M3618" s="4" t="s">
        <v>76</v>
      </c>
      <c r="N3618" s="4">
        <v>27</v>
      </c>
      <c r="O3618" s="4" t="s">
        <v>66</v>
      </c>
      <c r="P3618" s="12" t="s">
        <v>46</v>
      </c>
      <c r="Q3618" s="7">
        <v>5</v>
      </c>
      <c r="AE3618" s="4">
        <f t="shared" si="225"/>
        <v>2.5</v>
      </c>
      <c r="AF3618" s="8">
        <f t="shared" si="226"/>
        <v>5</v>
      </c>
      <c r="AG3618" s="8">
        <v>1.42</v>
      </c>
      <c r="AH3618" s="4">
        <f t="shared" si="227"/>
        <v>0.125</v>
      </c>
      <c r="AI3618" s="4">
        <f t="shared" si="227"/>
        <v>3.5499999999999997E-2</v>
      </c>
      <c r="AK3618" s="10">
        <f>Q3618*(0.0213*(2.5^2.8235))+R3618*(0.0213*(7.5^2.8235))</f>
        <v>1.4155761022192559</v>
      </c>
    </row>
    <row r="3619" spans="1:37" ht="12.75" customHeight="1">
      <c r="A3619" s="12">
        <v>277</v>
      </c>
      <c r="B3619" s="4">
        <v>15</v>
      </c>
      <c r="C3619" s="4">
        <v>1</v>
      </c>
      <c r="D3619" s="5">
        <v>39532</v>
      </c>
      <c r="E3619" s="6" t="s">
        <v>73</v>
      </c>
      <c r="F3619" s="4" t="s">
        <v>131</v>
      </c>
      <c r="G3619" s="11" t="s">
        <v>177</v>
      </c>
      <c r="H3619" s="4" t="s">
        <v>155</v>
      </c>
      <c r="I3619" s="12" t="s">
        <v>40</v>
      </c>
      <c r="J3619" s="4" t="s">
        <v>41</v>
      </c>
      <c r="K3619" s="4">
        <v>10</v>
      </c>
      <c r="L3619" s="4" t="str">
        <f t="shared" si="224"/>
        <v>5-10</v>
      </c>
      <c r="M3619" s="4" t="s">
        <v>76</v>
      </c>
      <c r="N3619" s="12">
        <v>1</v>
      </c>
      <c r="O3619" s="4" t="s">
        <v>96</v>
      </c>
      <c r="P3619" s="6" t="s">
        <v>84</v>
      </c>
      <c r="S3619" s="7">
        <v>1</v>
      </c>
      <c r="AE3619" s="4">
        <f t="shared" si="225"/>
        <v>15</v>
      </c>
      <c r="AF3619" s="8">
        <f t="shared" si="226"/>
        <v>1</v>
      </c>
      <c r="AG3619" s="8">
        <v>58.45</v>
      </c>
      <c r="AH3619" s="4">
        <f t="shared" si="227"/>
        <v>2.5000000000000001E-2</v>
      </c>
      <c r="AI3619" s="4">
        <f t="shared" si="227"/>
        <v>1.4612500000000002</v>
      </c>
      <c r="AK3619" s="10">
        <f>Q3619*(0.0193*(2.5^2.96))+R3619*(0.0193*(7.5^2.96))+S3619*(0.0193*(15^2.96))</f>
        <v>58.450393035088091</v>
      </c>
    </row>
    <row r="3620" spans="1:37" ht="12.75" customHeight="1">
      <c r="A3620" s="12">
        <v>277</v>
      </c>
      <c r="B3620" s="4">
        <v>15</v>
      </c>
      <c r="C3620" s="4">
        <v>1</v>
      </c>
      <c r="D3620" s="5">
        <v>39532</v>
      </c>
      <c r="E3620" s="6" t="s">
        <v>73</v>
      </c>
      <c r="F3620" s="4" t="s">
        <v>131</v>
      </c>
      <c r="G3620" s="11" t="s">
        <v>177</v>
      </c>
      <c r="H3620" s="4" t="s">
        <v>155</v>
      </c>
      <c r="I3620" s="12" t="s">
        <v>40</v>
      </c>
      <c r="J3620" s="4" t="s">
        <v>41</v>
      </c>
      <c r="K3620" s="4">
        <v>10</v>
      </c>
      <c r="L3620" s="4" t="str">
        <f t="shared" si="224"/>
        <v>5-10</v>
      </c>
      <c r="M3620" s="4" t="s">
        <v>76</v>
      </c>
      <c r="N3620" s="12">
        <v>2</v>
      </c>
      <c r="O3620" s="12" t="s">
        <v>77</v>
      </c>
      <c r="P3620" s="6" t="s">
        <v>48</v>
      </c>
      <c r="S3620" s="7">
        <v>3</v>
      </c>
      <c r="T3620" s="7">
        <v>1</v>
      </c>
      <c r="AE3620" s="4">
        <f t="shared" si="225"/>
        <v>17.5</v>
      </c>
      <c r="AF3620" s="8">
        <f t="shared" si="226"/>
        <v>4</v>
      </c>
      <c r="AG3620" s="8">
        <v>718.41</v>
      </c>
      <c r="AH3620" s="4">
        <f t="shared" si="227"/>
        <v>0.1</v>
      </c>
      <c r="AI3620" s="4">
        <f t="shared" si="227"/>
        <v>17.960249999999998</v>
      </c>
      <c r="AK3620" s="10">
        <f>R3620*(0.0428*(7.5^2.858))+S3620*(0.0428*(15^2.858))+T3620*(0.0428*(25^2.858))+U3620*(0.0428*(35^2.858))</f>
        <v>718.41335633953827</v>
      </c>
    </row>
    <row r="3621" spans="1:37" ht="12.75" customHeight="1">
      <c r="A3621" s="12">
        <v>277</v>
      </c>
      <c r="B3621" s="4">
        <v>15</v>
      </c>
      <c r="C3621" s="4">
        <v>1</v>
      </c>
      <c r="D3621" s="5">
        <v>39532</v>
      </c>
      <c r="E3621" s="6" t="s">
        <v>73</v>
      </c>
      <c r="F3621" s="4" t="s">
        <v>131</v>
      </c>
      <c r="G3621" s="11" t="s">
        <v>177</v>
      </c>
      <c r="H3621" s="4" t="s">
        <v>155</v>
      </c>
      <c r="I3621" s="12" t="s">
        <v>40</v>
      </c>
      <c r="J3621" s="4" t="s">
        <v>41</v>
      </c>
      <c r="K3621" s="4">
        <v>10</v>
      </c>
      <c r="L3621" s="4" t="str">
        <f t="shared" si="224"/>
        <v>5-10</v>
      </c>
      <c r="M3621" s="4" t="s">
        <v>76</v>
      </c>
      <c r="N3621" s="12">
        <v>3</v>
      </c>
      <c r="O3621" s="4" t="s">
        <v>137</v>
      </c>
      <c r="P3621" s="6" t="s">
        <v>46</v>
      </c>
      <c r="S3621" s="7">
        <v>1</v>
      </c>
      <c r="AE3621" s="4">
        <f t="shared" si="225"/>
        <v>15</v>
      </c>
      <c r="AF3621" s="8">
        <f t="shared" si="226"/>
        <v>1</v>
      </c>
      <c r="AG3621" s="8">
        <v>51.03</v>
      </c>
      <c r="AH3621" s="4">
        <f t="shared" si="227"/>
        <v>2.5000000000000001E-2</v>
      </c>
      <c r="AI3621" s="4">
        <f t="shared" si="227"/>
        <v>1.2757499999999999</v>
      </c>
      <c r="AJ3621" s="11"/>
      <c r="AK3621" s="10">
        <f>Q3621*(0.0126*(2.5^3.0673))+R3621*(0.0126*(7.5^3.0673))+S3621*(0.0126*(15^3.0673))+T3621*(0.0126*(25^3.0673))+U3621*(0.0126*(35^3.0673))</f>
        <v>51.026439339633377</v>
      </c>
    </row>
    <row r="3622" spans="1:37" ht="12.75" customHeight="1">
      <c r="A3622" s="12">
        <v>277</v>
      </c>
      <c r="B3622" s="4">
        <v>15</v>
      </c>
      <c r="C3622" s="4">
        <v>1</v>
      </c>
      <c r="D3622" s="5">
        <v>39532</v>
      </c>
      <c r="E3622" s="6" t="s">
        <v>73</v>
      </c>
      <c r="F3622" s="4" t="s">
        <v>131</v>
      </c>
      <c r="G3622" s="11" t="s">
        <v>177</v>
      </c>
      <c r="H3622" s="4" t="s">
        <v>155</v>
      </c>
      <c r="I3622" s="12" t="s">
        <v>40</v>
      </c>
      <c r="J3622" s="4" t="s">
        <v>41</v>
      </c>
      <c r="K3622" s="4">
        <v>10</v>
      </c>
      <c r="L3622" s="4" t="str">
        <f t="shared" si="224"/>
        <v>5-10</v>
      </c>
      <c r="M3622" s="4" t="s">
        <v>76</v>
      </c>
      <c r="N3622" s="12">
        <v>4</v>
      </c>
      <c r="O3622" s="4" t="s">
        <v>59</v>
      </c>
      <c r="P3622" s="6" t="s">
        <v>46</v>
      </c>
      <c r="S3622" s="7">
        <v>2</v>
      </c>
      <c r="AE3622" s="4">
        <f t="shared" si="225"/>
        <v>15</v>
      </c>
      <c r="AF3622" s="8">
        <f t="shared" si="226"/>
        <v>2</v>
      </c>
      <c r="AG3622" s="8">
        <v>75.88</v>
      </c>
      <c r="AH3622" s="4">
        <f t="shared" si="227"/>
        <v>0.05</v>
      </c>
      <c r="AI3622" s="4">
        <f t="shared" si="227"/>
        <v>1.8969999999999998</v>
      </c>
      <c r="AK3622" s="10">
        <f>Q3622*(0.0093*(2.5^3.07))+R3622*(0.0093*(7.5^3.07))+S3622*(0.0093*(15^3.07))+T3622*(0.0126*(25^3.0673))</f>
        <v>75.877516795849473</v>
      </c>
    </row>
    <row r="3623" spans="1:37" ht="12.75" customHeight="1">
      <c r="A3623" s="12">
        <v>277</v>
      </c>
      <c r="B3623" s="4">
        <v>15</v>
      </c>
      <c r="C3623" s="4">
        <v>1</v>
      </c>
      <c r="D3623" s="5">
        <v>39532</v>
      </c>
      <c r="E3623" s="6" t="s">
        <v>73</v>
      </c>
      <c r="F3623" s="4" t="s">
        <v>131</v>
      </c>
      <c r="G3623" s="11" t="s">
        <v>177</v>
      </c>
      <c r="H3623" s="4" t="s">
        <v>155</v>
      </c>
      <c r="I3623" s="12" t="s">
        <v>40</v>
      </c>
      <c r="J3623" s="4" t="s">
        <v>41</v>
      </c>
      <c r="K3623" s="4">
        <v>10</v>
      </c>
      <c r="L3623" s="4" t="str">
        <f t="shared" si="224"/>
        <v>5-10</v>
      </c>
      <c r="M3623" s="4" t="s">
        <v>76</v>
      </c>
      <c r="N3623" s="12">
        <v>5</v>
      </c>
      <c r="O3623" s="4" t="s">
        <v>68</v>
      </c>
      <c r="P3623" s="6" t="s">
        <v>46</v>
      </c>
      <c r="S3623" s="7">
        <v>6</v>
      </c>
      <c r="AE3623" s="4">
        <f t="shared" si="225"/>
        <v>15</v>
      </c>
      <c r="AF3623" s="8">
        <f t="shared" si="226"/>
        <v>6</v>
      </c>
      <c r="AG3623" s="8">
        <v>237.76</v>
      </c>
      <c r="AH3623" s="4">
        <f t="shared" si="227"/>
        <v>0.15</v>
      </c>
      <c r="AI3623" s="4">
        <f t="shared" si="227"/>
        <v>5.944</v>
      </c>
      <c r="AK3623" s="10">
        <f>Q3623*(0.0208*((2.5/1.21)^3))+R3623*(0.0208*((7.5/1.21)^3))+S3623*(0.0208*((15/1.21)^3))+T3623*(0.0079*(25^3.076))+U3623*(0.0079*(35^3.076))</f>
        <v>237.75641933865109</v>
      </c>
    </row>
    <row r="3624" spans="1:37" ht="12.75" customHeight="1">
      <c r="A3624" s="12">
        <v>277</v>
      </c>
      <c r="B3624" s="4">
        <v>15</v>
      </c>
      <c r="C3624" s="4">
        <v>1</v>
      </c>
      <c r="D3624" s="5">
        <v>39532</v>
      </c>
      <c r="E3624" s="6" t="s">
        <v>73</v>
      </c>
      <c r="F3624" s="4" t="s">
        <v>131</v>
      </c>
      <c r="G3624" s="11" t="s">
        <v>177</v>
      </c>
      <c r="H3624" s="4" t="s">
        <v>155</v>
      </c>
      <c r="I3624" s="12" t="s">
        <v>40</v>
      </c>
      <c r="J3624" s="4" t="s">
        <v>41</v>
      </c>
      <c r="K3624" s="4">
        <v>10</v>
      </c>
      <c r="L3624" s="4" t="str">
        <f t="shared" si="224"/>
        <v>5-10</v>
      </c>
      <c r="M3624" s="4" t="s">
        <v>76</v>
      </c>
      <c r="N3624" s="12">
        <v>6</v>
      </c>
      <c r="O3624" s="4" t="s">
        <v>53</v>
      </c>
      <c r="P3624" s="12" t="s">
        <v>54</v>
      </c>
      <c r="S3624" s="7">
        <v>7</v>
      </c>
      <c r="T3624" s="7">
        <v>1</v>
      </c>
      <c r="AE3624" s="4">
        <f t="shared" si="225"/>
        <v>16.3</v>
      </c>
      <c r="AF3624" s="8">
        <f t="shared" si="226"/>
        <v>8</v>
      </c>
      <c r="AG3624" s="8">
        <v>648.64</v>
      </c>
      <c r="AH3624" s="4">
        <f t="shared" si="227"/>
        <v>0.2</v>
      </c>
      <c r="AI3624" s="4">
        <f t="shared" si="227"/>
        <v>16.216000000000001</v>
      </c>
      <c r="AK3624" s="10">
        <f>Q3624*(0.026*(2.5^2.87))+R3624*(0.026*(7.5^2.87))+S3624*(0.0236*((15/1.1)^2.975))+T3624*(0.0236*((25/1.1)^2.975))+U3624*(0.0236*((35/1.1)^2.975))</f>
        <v>648.64448957222191</v>
      </c>
    </row>
    <row r="3625" spans="1:37" ht="12.75" customHeight="1">
      <c r="A3625" s="12">
        <v>277</v>
      </c>
      <c r="B3625" s="4">
        <v>15</v>
      </c>
      <c r="C3625" s="4">
        <v>1</v>
      </c>
      <c r="D3625" s="5">
        <v>39532</v>
      </c>
      <c r="E3625" s="6" t="s">
        <v>73</v>
      </c>
      <c r="F3625" s="4" t="s">
        <v>131</v>
      </c>
      <c r="G3625" s="11" t="s">
        <v>177</v>
      </c>
      <c r="H3625" s="4" t="s">
        <v>155</v>
      </c>
      <c r="I3625" s="12" t="s">
        <v>40</v>
      </c>
      <c r="J3625" s="4" t="s">
        <v>41</v>
      </c>
      <c r="K3625" s="4">
        <v>10</v>
      </c>
      <c r="L3625" s="4" t="str">
        <f t="shared" si="224"/>
        <v>5-10</v>
      </c>
      <c r="M3625" s="4" t="s">
        <v>76</v>
      </c>
      <c r="N3625" s="12">
        <v>7</v>
      </c>
      <c r="O3625" s="4" t="s">
        <v>101</v>
      </c>
      <c r="P3625" s="12" t="s">
        <v>46</v>
      </c>
      <c r="S3625" s="7">
        <v>1</v>
      </c>
      <c r="AE3625" s="4">
        <f t="shared" si="225"/>
        <v>15</v>
      </c>
      <c r="AF3625" s="8">
        <f t="shared" si="226"/>
        <v>1</v>
      </c>
      <c r="AG3625" s="8">
        <v>55.84</v>
      </c>
      <c r="AH3625" s="4">
        <f t="shared" si="227"/>
        <v>2.5000000000000001E-2</v>
      </c>
      <c r="AI3625" s="4">
        <f t="shared" si="227"/>
        <v>1.3960000000000001</v>
      </c>
      <c r="AK3625" s="10">
        <f>Q3625*(0.0148*((2.5/1.11359)^3.167))+R3625*(0.0148*((7.5/1.11359)^3.167))+S3625*(0.0148*((15/1.11359)^3.167))+T3625*(0.0148*((25/1.11359)^3.167))+U3625*(0.0148*((35/1.11359)^3.167))</f>
        <v>55.842343658686445</v>
      </c>
    </row>
    <row r="3626" spans="1:37" ht="12.75" customHeight="1">
      <c r="A3626" s="12">
        <v>277</v>
      </c>
      <c r="B3626" s="4">
        <v>15</v>
      </c>
      <c r="C3626" s="4">
        <v>1</v>
      </c>
      <c r="D3626" s="5">
        <v>39532</v>
      </c>
      <c r="E3626" s="6" t="s">
        <v>73</v>
      </c>
      <c r="F3626" s="4" t="s">
        <v>131</v>
      </c>
      <c r="G3626" s="11" t="s">
        <v>177</v>
      </c>
      <c r="H3626" s="4" t="s">
        <v>155</v>
      </c>
      <c r="I3626" s="12" t="s">
        <v>40</v>
      </c>
      <c r="J3626" s="4" t="s">
        <v>41</v>
      </c>
      <c r="K3626" s="4">
        <v>10</v>
      </c>
      <c r="L3626" s="4" t="str">
        <f t="shared" si="224"/>
        <v>5-10</v>
      </c>
      <c r="M3626" s="4" t="s">
        <v>76</v>
      </c>
      <c r="N3626" s="12">
        <v>8</v>
      </c>
      <c r="O3626" s="4" t="s">
        <v>89</v>
      </c>
      <c r="P3626" s="4" t="s">
        <v>56</v>
      </c>
      <c r="S3626" s="7">
        <v>3</v>
      </c>
      <c r="AE3626" s="4">
        <f t="shared" si="225"/>
        <v>15</v>
      </c>
      <c r="AF3626" s="8">
        <f t="shared" si="226"/>
        <v>3</v>
      </c>
      <c r="AG3626" s="8">
        <v>216.02</v>
      </c>
      <c r="AH3626" s="4">
        <f t="shared" si="227"/>
        <v>7.4999999999999997E-2</v>
      </c>
      <c r="AI3626" s="4">
        <f t="shared" si="227"/>
        <v>5.4005000000000001</v>
      </c>
      <c r="AK3626" s="10">
        <f>R3626*(0.0246*(7.5^2.85))+S3626*(0.0227*((15/1.13204)^3.12))+T3626*(0.0227*((25/1.13204)^3.12))</f>
        <v>216.02455014267076</v>
      </c>
    </row>
    <row r="3627" spans="1:37" s="13" customFormat="1" ht="12.75" customHeight="1">
      <c r="A3627" s="12">
        <v>277</v>
      </c>
      <c r="B3627" s="4">
        <v>15</v>
      </c>
      <c r="C3627" s="4">
        <v>1</v>
      </c>
      <c r="D3627" s="5">
        <v>39532</v>
      </c>
      <c r="E3627" s="6" t="s">
        <v>73</v>
      </c>
      <c r="F3627" s="4" t="s">
        <v>131</v>
      </c>
      <c r="G3627" s="11" t="s">
        <v>177</v>
      </c>
      <c r="H3627" s="4" t="s">
        <v>155</v>
      </c>
      <c r="I3627" s="12" t="s">
        <v>40</v>
      </c>
      <c r="J3627" s="4" t="s">
        <v>41</v>
      </c>
      <c r="K3627" s="4">
        <v>10</v>
      </c>
      <c r="L3627" s="4" t="str">
        <f t="shared" si="224"/>
        <v>5-10</v>
      </c>
      <c r="M3627" s="4" t="s">
        <v>76</v>
      </c>
      <c r="N3627" s="12">
        <v>9</v>
      </c>
      <c r="O3627" s="4" t="s">
        <v>83</v>
      </c>
      <c r="P3627" s="6" t="s">
        <v>84</v>
      </c>
      <c r="Q3627" s="7"/>
      <c r="R3627" s="7">
        <v>1</v>
      </c>
      <c r="S3627" s="7">
        <v>1</v>
      </c>
      <c r="T3627" s="7"/>
      <c r="U3627" s="7"/>
      <c r="V3627" s="7"/>
      <c r="W3627" s="7"/>
      <c r="X3627" s="7"/>
      <c r="Y3627" s="7"/>
      <c r="Z3627" s="7"/>
      <c r="AA3627" s="7"/>
      <c r="AB3627" s="7"/>
      <c r="AC3627" s="7"/>
      <c r="AD3627" s="7"/>
      <c r="AE3627" s="4">
        <f t="shared" si="225"/>
        <v>11.3</v>
      </c>
      <c r="AF3627" s="8">
        <f t="shared" si="226"/>
        <v>2</v>
      </c>
      <c r="AG3627" s="8">
        <v>104.84</v>
      </c>
      <c r="AH3627" s="4">
        <f t="shared" si="227"/>
        <v>0.05</v>
      </c>
      <c r="AI3627" s="4">
        <f t="shared" si="227"/>
        <v>2.621</v>
      </c>
      <c r="AJ3627" s="4"/>
      <c r="AK3627" s="10">
        <f>Q3627*(0.0349*(2.5^2.9109))+R3627*(0.0349*(7.5^2.9109))+S3627*(0.0349*(15^2.9109))</f>
        <v>104.83959027498966</v>
      </c>
    </row>
    <row r="3628" spans="1:37" ht="12.75" customHeight="1">
      <c r="A3628" s="12">
        <v>277</v>
      </c>
      <c r="B3628" s="4">
        <v>15</v>
      </c>
      <c r="C3628" s="4">
        <v>1</v>
      </c>
      <c r="D3628" s="5">
        <v>39532</v>
      </c>
      <c r="E3628" s="6" t="s">
        <v>73</v>
      </c>
      <c r="F3628" s="4" t="s">
        <v>131</v>
      </c>
      <c r="G3628" s="11" t="s">
        <v>177</v>
      </c>
      <c r="H3628" s="4" t="s">
        <v>155</v>
      </c>
      <c r="I3628" s="12" t="s">
        <v>40</v>
      </c>
      <c r="J3628" s="4" t="s">
        <v>41</v>
      </c>
      <c r="K3628" s="4">
        <v>10</v>
      </c>
      <c r="L3628" s="4" t="str">
        <f t="shared" si="224"/>
        <v>5-10</v>
      </c>
      <c r="M3628" s="4" t="s">
        <v>76</v>
      </c>
      <c r="N3628" s="12">
        <v>10</v>
      </c>
      <c r="O3628" s="4" t="s">
        <v>80</v>
      </c>
      <c r="P3628" s="12" t="s">
        <v>81</v>
      </c>
      <c r="S3628" s="7">
        <v>1</v>
      </c>
      <c r="AE3628" s="4">
        <f t="shared" si="225"/>
        <v>15</v>
      </c>
      <c r="AF3628" s="8">
        <f t="shared" si="226"/>
        <v>1</v>
      </c>
      <c r="AG3628" s="8">
        <v>61.09</v>
      </c>
      <c r="AH3628" s="4">
        <f t="shared" si="227"/>
        <v>2.5000000000000001E-2</v>
      </c>
      <c r="AI3628" s="4">
        <f t="shared" si="227"/>
        <v>1.52725</v>
      </c>
      <c r="AK3628" s="10">
        <f>Q3628*(0.0202*(2.5^2.9595))+R3628*(0.0202*(7.5^2.9595))+S3628*(0.0202*(15^2.9595))+T3628*(0.0202*(25^2.9595))</f>
        <v>61.093281166361997</v>
      </c>
    </row>
    <row r="3629" spans="1:37" ht="12.75" customHeight="1">
      <c r="A3629" s="12">
        <v>277</v>
      </c>
      <c r="B3629" s="4">
        <v>15</v>
      </c>
      <c r="C3629" s="4">
        <v>1</v>
      </c>
      <c r="D3629" s="5">
        <v>39532</v>
      </c>
      <c r="E3629" s="6" t="s">
        <v>73</v>
      </c>
      <c r="F3629" s="4" t="s">
        <v>131</v>
      </c>
      <c r="G3629" s="11" t="s">
        <v>177</v>
      </c>
      <c r="H3629" s="4" t="s">
        <v>155</v>
      </c>
      <c r="I3629" s="12" t="s">
        <v>40</v>
      </c>
      <c r="J3629" s="4" t="s">
        <v>41</v>
      </c>
      <c r="K3629" s="4">
        <v>10</v>
      </c>
      <c r="L3629" s="4" t="str">
        <f t="shared" si="224"/>
        <v>5-10</v>
      </c>
      <c r="M3629" s="4" t="s">
        <v>76</v>
      </c>
      <c r="N3629" s="12">
        <v>11</v>
      </c>
      <c r="O3629" s="4" t="s">
        <v>79</v>
      </c>
      <c r="P3629" s="12" t="s">
        <v>54</v>
      </c>
      <c r="S3629" s="7">
        <v>2</v>
      </c>
      <c r="AE3629" s="4">
        <f t="shared" si="225"/>
        <v>15</v>
      </c>
      <c r="AF3629" s="8">
        <f t="shared" si="226"/>
        <v>2</v>
      </c>
      <c r="AG3629" s="8">
        <v>137.32</v>
      </c>
      <c r="AH3629" s="4">
        <f t="shared" si="227"/>
        <v>0.05</v>
      </c>
      <c r="AI3629" s="4">
        <f t="shared" si="227"/>
        <v>3.4329999999999998</v>
      </c>
      <c r="AK3629" s="10">
        <f>Q3629*(0.024*(2.5^2.93))+R3629*(0.024*(7.5^2.93))+S3629*(0.0225*((15/1.03416)^3))+T3629*(0.0225*((25/1.03416)^3))+U3629*(0.0225*((35/1.03416)^3))</f>
        <v>137.31661325333042</v>
      </c>
    </row>
    <row r="3630" spans="1:37" ht="12.75" customHeight="1">
      <c r="A3630" s="12">
        <v>277</v>
      </c>
      <c r="B3630" s="4">
        <v>15</v>
      </c>
      <c r="C3630" s="4">
        <v>1</v>
      </c>
      <c r="D3630" s="5">
        <v>39532</v>
      </c>
      <c r="E3630" s="6" t="s">
        <v>73</v>
      </c>
      <c r="F3630" s="4" t="s">
        <v>131</v>
      </c>
      <c r="G3630" s="11" t="s">
        <v>177</v>
      </c>
      <c r="H3630" s="4" t="s">
        <v>155</v>
      </c>
      <c r="I3630" s="12" t="s">
        <v>40</v>
      </c>
      <c r="J3630" s="4" t="s">
        <v>41</v>
      </c>
      <c r="K3630" s="4">
        <v>10</v>
      </c>
      <c r="L3630" s="4" t="str">
        <f t="shared" si="224"/>
        <v>5-10</v>
      </c>
      <c r="M3630" s="4" t="s">
        <v>76</v>
      </c>
      <c r="N3630" s="12">
        <v>12</v>
      </c>
      <c r="O3630" s="4" t="s">
        <v>199</v>
      </c>
      <c r="P3630" s="12" t="s">
        <v>63</v>
      </c>
      <c r="S3630" s="7">
        <v>1</v>
      </c>
      <c r="AE3630" s="4">
        <f t="shared" si="225"/>
        <v>15</v>
      </c>
      <c r="AF3630" s="8">
        <f t="shared" si="226"/>
        <v>1</v>
      </c>
      <c r="AG3630" s="8">
        <v>55.18</v>
      </c>
      <c r="AH3630" s="4">
        <f t="shared" si="227"/>
        <v>2.5000000000000001E-2</v>
      </c>
      <c r="AI3630" s="4">
        <f t="shared" si="227"/>
        <v>1.3794999999999999</v>
      </c>
      <c r="AK3630" s="10">
        <f>S3630*(0.0098*(15^3.189))</f>
        <v>55.179924360422284</v>
      </c>
    </row>
    <row r="3631" spans="1:37" ht="12.75" customHeight="1">
      <c r="A3631" s="12">
        <v>277</v>
      </c>
      <c r="B3631" s="4">
        <v>15</v>
      </c>
      <c r="C3631" s="4">
        <v>1</v>
      </c>
      <c r="D3631" s="5">
        <v>39532</v>
      </c>
      <c r="E3631" s="6" t="s">
        <v>73</v>
      </c>
      <c r="F3631" s="4" t="s">
        <v>131</v>
      </c>
      <c r="G3631" s="11" t="s">
        <v>177</v>
      </c>
      <c r="H3631" s="4" t="s">
        <v>155</v>
      </c>
      <c r="I3631" s="12" t="s">
        <v>40</v>
      </c>
      <c r="J3631" s="4" t="s">
        <v>41</v>
      </c>
      <c r="K3631" s="4">
        <v>10</v>
      </c>
      <c r="L3631" s="4" t="str">
        <f t="shared" si="224"/>
        <v>5-10</v>
      </c>
      <c r="M3631" s="4" t="s">
        <v>76</v>
      </c>
      <c r="N3631" s="12">
        <v>13</v>
      </c>
      <c r="O3631" s="13" t="s">
        <v>97</v>
      </c>
      <c r="P3631" s="12" t="s">
        <v>46</v>
      </c>
      <c r="R3631" s="7">
        <v>1</v>
      </c>
      <c r="AE3631" s="4">
        <f t="shared" si="225"/>
        <v>7.5</v>
      </c>
      <c r="AF3631" s="8">
        <f t="shared" si="226"/>
        <v>1</v>
      </c>
      <c r="AG3631" s="8">
        <v>2.59</v>
      </c>
      <c r="AH3631" s="4">
        <f t="shared" si="227"/>
        <v>2.5000000000000001E-2</v>
      </c>
      <c r="AI3631" s="4">
        <f t="shared" si="227"/>
        <v>6.4750000000000002E-2</v>
      </c>
      <c r="AJ3631" s="13"/>
      <c r="AK3631" s="10">
        <f>Q3631*(0.0026*(2.5^3.427))+R3631*(0.0026*(7.5^3.427))+S3631*(0.0026*(15^3.427))</f>
        <v>2.593034515359999</v>
      </c>
    </row>
    <row r="3632" spans="1:37" ht="12.75" customHeight="1">
      <c r="A3632" s="12">
        <v>277</v>
      </c>
      <c r="B3632" s="4">
        <v>15</v>
      </c>
      <c r="C3632" s="4">
        <v>1</v>
      </c>
      <c r="D3632" s="5">
        <v>39532</v>
      </c>
      <c r="E3632" s="6" t="s">
        <v>73</v>
      </c>
      <c r="F3632" s="4" t="s">
        <v>131</v>
      </c>
      <c r="G3632" s="11" t="s">
        <v>177</v>
      </c>
      <c r="H3632" s="4" t="s">
        <v>155</v>
      </c>
      <c r="I3632" s="12" t="s">
        <v>40</v>
      </c>
      <c r="J3632" s="4" t="s">
        <v>41</v>
      </c>
      <c r="K3632" s="4">
        <v>10</v>
      </c>
      <c r="L3632" s="4" t="str">
        <f t="shared" si="224"/>
        <v>5-10</v>
      </c>
      <c r="M3632" s="4" t="s">
        <v>76</v>
      </c>
      <c r="N3632" s="12">
        <v>14</v>
      </c>
      <c r="O3632" s="4" t="s">
        <v>71</v>
      </c>
      <c r="P3632" s="6" t="s">
        <v>46</v>
      </c>
      <c r="Q3632" s="7">
        <v>2</v>
      </c>
      <c r="AE3632" s="4">
        <f t="shared" si="225"/>
        <v>2.5</v>
      </c>
      <c r="AF3632" s="8">
        <f t="shared" si="226"/>
        <v>2</v>
      </c>
      <c r="AG3632" s="8">
        <v>0.28000000000000003</v>
      </c>
      <c r="AH3632" s="4">
        <f t="shared" si="227"/>
        <v>0.05</v>
      </c>
      <c r="AI3632" s="4">
        <f t="shared" si="227"/>
        <v>7.000000000000001E-3</v>
      </c>
      <c r="AJ3632" s="13"/>
      <c r="AK3632" s="10">
        <f>Q3632*(0.0089*(2.5^3))+R3632*(0.0089*(7.5^3))</f>
        <v>0.27812500000000001</v>
      </c>
    </row>
    <row r="3633" spans="1:37" s="9" customFormat="1" ht="12.75" customHeight="1">
      <c r="A3633" s="12">
        <v>278</v>
      </c>
      <c r="B3633" s="4">
        <v>15</v>
      </c>
      <c r="C3633" s="4">
        <v>1</v>
      </c>
      <c r="D3633" s="5">
        <v>39532</v>
      </c>
      <c r="E3633" s="6" t="s">
        <v>73</v>
      </c>
      <c r="F3633" s="4" t="s">
        <v>131</v>
      </c>
      <c r="G3633" s="11" t="s">
        <v>177</v>
      </c>
      <c r="H3633" s="4" t="s">
        <v>155</v>
      </c>
      <c r="I3633" s="12" t="s">
        <v>40</v>
      </c>
      <c r="J3633" s="4" t="s">
        <v>41</v>
      </c>
      <c r="K3633" s="4">
        <v>9</v>
      </c>
      <c r="L3633" s="4" t="str">
        <f t="shared" si="224"/>
        <v>5-10</v>
      </c>
      <c r="M3633" s="4" t="s">
        <v>76</v>
      </c>
      <c r="N3633" s="12">
        <v>1</v>
      </c>
      <c r="O3633" s="4" t="s">
        <v>49</v>
      </c>
      <c r="P3633" s="6" t="s">
        <v>46</v>
      </c>
      <c r="Q3633" s="7"/>
      <c r="R3633" s="7">
        <v>1</v>
      </c>
      <c r="S3633" s="7"/>
      <c r="T3633" s="7"/>
      <c r="U3633" s="7"/>
      <c r="V3633" s="7"/>
      <c r="W3633" s="7"/>
      <c r="X3633" s="7"/>
      <c r="Y3633" s="7"/>
      <c r="Z3633" s="7"/>
      <c r="AA3633" s="7"/>
      <c r="AB3633" s="7"/>
      <c r="AC3633" s="7"/>
      <c r="AD3633" s="7"/>
      <c r="AE3633" s="4">
        <f t="shared" si="225"/>
        <v>7.5</v>
      </c>
      <c r="AF3633" s="8">
        <f t="shared" si="226"/>
        <v>1</v>
      </c>
      <c r="AG3633" s="8">
        <v>6.09</v>
      </c>
      <c r="AH3633" s="4">
        <f t="shared" si="227"/>
        <v>2.5000000000000001E-2</v>
      </c>
      <c r="AI3633" s="4">
        <f t="shared" si="227"/>
        <v>0.15225</v>
      </c>
      <c r="AJ3633" s="4"/>
      <c r="AK3633" s="10">
        <f>Q3633*(0.007*(2.5^3.39))+R3633*(0.0126*(7.5^3.0673))+S3633*(0.0126*(15^3.0673))+T3633*(0.0126*(25^3.0673))+U3633*(0.0126*(35^3.0673))</f>
        <v>6.0875978967715536</v>
      </c>
    </row>
    <row r="3634" spans="1:37" ht="12.75" customHeight="1">
      <c r="A3634" s="12">
        <v>278</v>
      </c>
      <c r="B3634" s="4">
        <v>15</v>
      </c>
      <c r="C3634" s="4">
        <v>1</v>
      </c>
      <c r="D3634" s="5">
        <v>39532</v>
      </c>
      <c r="E3634" s="6" t="s">
        <v>73</v>
      </c>
      <c r="F3634" s="4" t="s">
        <v>131</v>
      </c>
      <c r="G3634" s="11" t="s">
        <v>177</v>
      </c>
      <c r="H3634" s="4" t="s">
        <v>155</v>
      </c>
      <c r="I3634" s="12" t="s">
        <v>40</v>
      </c>
      <c r="J3634" s="4" t="s">
        <v>41</v>
      </c>
      <c r="K3634" s="4">
        <v>9</v>
      </c>
      <c r="L3634" s="4" t="str">
        <f t="shared" si="224"/>
        <v>5-10</v>
      </c>
      <c r="M3634" s="4" t="s">
        <v>76</v>
      </c>
      <c r="N3634" s="12">
        <v>2</v>
      </c>
      <c r="O3634" s="4" t="s">
        <v>59</v>
      </c>
      <c r="P3634" s="6" t="s">
        <v>46</v>
      </c>
      <c r="Q3634" s="7">
        <v>1</v>
      </c>
      <c r="S3634" s="7">
        <v>2</v>
      </c>
      <c r="AE3634" s="4">
        <f t="shared" si="225"/>
        <v>10.8</v>
      </c>
      <c r="AF3634" s="8">
        <f t="shared" si="226"/>
        <v>3</v>
      </c>
      <c r="AG3634" s="8">
        <v>76.03</v>
      </c>
      <c r="AH3634" s="4">
        <f t="shared" si="227"/>
        <v>7.4999999999999997E-2</v>
      </c>
      <c r="AI3634" s="4">
        <f t="shared" si="227"/>
        <v>1.9007499999999999</v>
      </c>
      <c r="AK3634" s="10">
        <f>Q3634*(0.0093*(2.5^3.07))+R3634*(0.0093*(7.5^3.07))+S3634*(0.0093*(15^3.07))+T3634*(0.0126*(25^3.0673))</f>
        <v>76.03245509179915</v>
      </c>
    </row>
    <row r="3635" spans="1:37" ht="12.75" customHeight="1">
      <c r="A3635" s="12">
        <v>278</v>
      </c>
      <c r="B3635" s="4">
        <v>15</v>
      </c>
      <c r="C3635" s="4">
        <v>1</v>
      </c>
      <c r="D3635" s="5">
        <v>39532</v>
      </c>
      <c r="E3635" s="6" t="s">
        <v>73</v>
      </c>
      <c r="F3635" s="4" t="s">
        <v>131</v>
      </c>
      <c r="G3635" s="11" t="s">
        <v>177</v>
      </c>
      <c r="H3635" s="4" t="s">
        <v>155</v>
      </c>
      <c r="I3635" s="12" t="s">
        <v>40</v>
      </c>
      <c r="J3635" s="4" t="s">
        <v>41</v>
      </c>
      <c r="K3635" s="4">
        <v>9</v>
      </c>
      <c r="L3635" s="4" t="str">
        <f t="shared" si="224"/>
        <v>5-10</v>
      </c>
      <c r="M3635" s="4" t="s">
        <v>76</v>
      </c>
      <c r="N3635" s="12">
        <v>3</v>
      </c>
      <c r="O3635" s="4" t="s">
        <v>58</v>
      </c>
      <c r="P3635" s="12" t="s">
        <v>46</v>
      </c>
      <c r="T3635" s="7">
        <v>1</v>
      </c>
      <c r="AE3635" s="4">
        <f t="shared" si="225"/>
        <v>25</v>
      </c>
      <c r="AF3635" s="8">
        <f t="shared" si="226"/>
        <v>1</v>
      </c>
      <c r="AG3635" s="8">
        <v>211.39</v>
      </c>
      <c r="AH3635" s="4">
        <f t="shared" si="227"/>
        <v>2.5000000000000001E-2</v>
      </c>
      <c r="AI3635" s="4">
        <f t="shared" si="227"/>
        <v>5.2847499999999998</v>
      </c>
      <c r="AK3635" s="10">
        <f>Q3635*(0.0145*((2.5/1.08175)^3.053))+R3635*(0.0145*((7.5/1.08175)^3.053))+S3635*(0.0145*((15/1.08175)^3.053))+T3635*(0.0145*((25/1.08175)^3.053))+U3635*(0.0145*((35/1.08175)^3.053))+V3635*(0.0145*((45/1.08175)^3.053))+W3635*(0.0145*((55/1.08175)^3.053))</f>
        <v>211.39242031612073</v>
      </c>
    </row>
    <row r="3636" spans="1:37" ht="12.75" customHeight="1">
      <c r="A3636" s="12">
        <v>278</v>
      </c>
      <c r="B3636" s="4">
        <v>15</v>
      </c>
      <c r="C3636" s="4">
        <v>1</v>
      </c>
      <c r="D3636" s="5">
        <v>39532</v>
      </c>
      <c r="E3636" s="6" t="s">
        <v>73</v>
      </c>
      <c r="F3636" s="4" t="s">
        <v>131</v>
      </c>
      <c r="G3636" s="11" t="s">
        <v>177</v>
      </c>
      <c r="H3636" s="4" t="s">
        <v>155</v>
      </c>
      <c r="I3636" s="12" t="s">
        <v>40</v>
      </c>
      <c r="J3636" s="4" t="s">
        <v>41</v>
      </c>
      <c r="K3636" s="4">
        <v>9</v>
      </c>
      <c r="L3636" s="4" t="str">
        <f t="shared" si="224"/>
        <v>5-10</v>
      </c>
      <c r="M3636" s="4" t="s">
        <v>76</v>
      </c>
      <c r="N3636" s="12">
        <v>4</v>
      </c>
      <c r="O3636" s="4" t="s">
        <v>53</v>
      </c>
      <c r="P3636" s="12" t="s">
        <v>54</v>
      </c>
      <c r="S3636" s="7">
        <v>6</v>
      </c>
      <c r="AE3636" s="4">
        <f t="shared" si="225"/>
        <v>15</v>
      </c>
      <c r="AF3636" s="8">
        <f t="shared" si="226"/>
        <v>6</v>
      </c>
      <c r="AG3636" s="8">
        <v>336.35</v>
      </c>
      <c r="AH3636" s="4">
        <f t="shared" si="227"/>
        <v>0.15</v>
      </c>
      <c r="AI3636" s="4">
        <f t="shared" si="227"/>
        <v>8.4087500000000013</v>
      </c>
      <c r="AK3636" s="10">
        <f>Q3636*(0.026*(2.5^2.87))+R3636*(0.026*(7.5^2.87))+S3636*(0.0236*((15/1.1)^2.975))+T3636*(0.0236*((25/1.1)^2.975))+U3636*(0.0236*((35/1.1)^2.975))</f>
        <v>336.35006093555182</v>
      </c>
    </row>
    <row r="3637" spans="1:37" ht="12.75" customHeight="1">
      <c r="A3637" s="12">
        <v>278</v>
      </c>
      <c r="B3637" s="4">
        <v>15</v>
      </c>
      <c r="C3637" s="4">
        <v>1</v>
      </c>
      <c r="D3637" s="5">
        <v>39532</v>
      </c>
      <c r="E3637" s="6" t="s">
        <v>73</v>
      </c>
      <c r="F3637" s="4" t="s">
        <v>131</v>
      </c>
      <c r="G3637" s="11" t="s">
        <v>177</v>
      </c>
      <c r="H3637" s="4" t="s">
        <v>155</v>
      </c>
      <c r="I3637" s="12" t="s">
        <v>40</v>
      </c>
      <c r="J3637" s="4" t="s">
        <v>41</v>
      </c>
      <c r="K3637" s="4">
        <v>9</v>
      </c>
      <c r="L3637" s="4" t="str">
        <f t="shared" si="224"/>
        <v>5-10</v>
      </c>
      <c r="M3637" s="4" t="s">
        <v>76</v>
      </c>
      <c r="N3637" s="12">
        <v>5</v>
      </c>
      <c r="O3637" s="4" t="s">
        <v>69</v>
      </c>
      <c r="P3637" s="12" t="s">
        <v>48</v>
      </c>
      <c r="S3637" s="7">
        <v>4</v>
      </c>
      <c r="AE3637" s="4">
        <f t="shared" si="225"/>
        <v>15</v>
      </c>
      <c r="AF3637" s="8">
        <f t="shared" si="226"/>
        <v>4</v>
      </c>
      <c r="AG3637" s="8">
        <v>437.86</v>
      </c>
      <c r="AH3637" s="4">
        <f t="shared" si="227"/>
        <v>0.1</v>
      </c>
      <c r="AI3637" s="4">
        <f t="shared" si="227"/>
        <v>10.9465</v>
      </c>
      <c r="AK3637" s="10">
        <f>Q3637*(0.029*(2.5^2.98))+R3637*(0.029*(7.5^2.98))+S3637*(0.0222*(15^3.14))</f>
        <v>437.86428137123426</v>
      </c>
    </row>
    <row r="3638" spans="1:37" ht="12.75" customHeight="1">
      <c r="A3638" s="12">
        <v>278</v>
      </c>
      <c r="B3638" s="4">
        <v>15</v>
      </c>
      <c r="C3638" s="4">
        <v>1</v>
      </c>
      <c r="D3638" s="5">
        <v>39532</v>
      </c>
      <c r="E3638" s="6" t="s">
        <v>73</v>
      </c>
      <c r="F3638" s="4" t="s">
        <v>131</v>
      </c>
      <c r="G3638" s="11" t="s">
        <v>177</v>
      </c>
      <c r="H3638" s="4" t="s">
        <v>155</v>
      </c>
      <c r="I3638" s="12" t="s">
        <v>40</v>
      </c>
      <c r="J3638" s="4" t="s">
        <v>41</v>
      </c>
      <c r="K3638" s="4">
        <v>9</v>
      </c>
      <c r="L3638" s="4" t="str">
        <f t="shared" si="224"/>
        <v>5-10</v>
      </c>
      <c r="M3638" s="4" t="s">
        <v>76</v>
      </c>
      <c r="N3638" s="12">
        <v>6</v>
      </c>
      <c r="O3638" s="4" t="s">
        <v>89</v>
      </c>
      <c r="P3638" s="4" t="s">
        <v>56</v>
      </c>
      <c r="S3638" s="7">
        <v>11</v>
      </c>
      <c r="AE3638" s="4">
        <f t="shared" si="225"/>
        <v>15</v>
      </c>
      <c r="AF3638" s="8">
        <f t="shared" si="226"/>
        <v>11</v>
      </c>
      <c r="AG3638" s="8">
        <v>792.09</v>
      </c>
      <c r="AH3638" s="4">
        <f t="shared" si="227"/>
        <v>0.27500000000000002</v>
      </c>
      <c r="AI3638" s="4">
        <f t="shared" si="227"/>
        <v>19.802250000000001</v>
      </c>
      <c r="AK3638" s="10">
        <f>R3638*(0.0246*(7.5^2.85))+S3638*(0.0227*((15/1.13204)^3.12))+T3638*(0.0227*((25/1.13204)^3.12))</f>
        <v>792.09001718979289</v>
      </c>
    </row>
    <row r="3639" spans="1:37" ht="12.75" customHeight="1">
      <c r="A3639" s="12">
        <v>278</v>
      </c>
      <c r="B3639" s="4">
        <v>15</v>
      </c>
      <c r="C3639" s="4">
        <v>1</v>
      </c>
      <c r="D3639" s="5">
        <v>39532</v>
      </c>
      <c r="E3639" s="6" t="s">
        <v>73</v>
      </c>
      <c r="F3639" s="4" t="s">
        <v>131</v>
      </c>
      <c r="G3639" s="11" t="s">
        <v>177</v>
      </c>
      <c r="H3639" s="4" t="s">
        <v>155</v>
      </c>
      <c r="I3639" s="12" t="s">
        <v>40</v>
      </c>
      <c r="J3639" s="4" t="s">
        <v>41</v>
      </c>
      <c r="K3639" s="4">
        <v>9</v>
      </c>
      <c r="L3639" s="4" t="str">
        <f t="shared" si="224"/>
        <v>5-10</v>
      </c>
      <c r="M3639" s="4" t="s">
        <v>76</v>
      </c>
      <c r="N3639" s="12">
        <v>7</v>
      </c>
      <c r="O3639" s="4" t="s">
        <v>101</v>
      </c>
      <c r="P3639" s="12" t="s">
        <v>46</v>
      </c>
      <c r="S3639" s="7">
        <v>2</v>
      </c>
      <c r="AE3639" s="4">
        <f t="shared" si="225"/>
        <v>15</v>
      </c>
      <c r="AF3639" s="8">
        <f t="shared" si="226"/>
        <v>2</v>
      </c>
      <c r="AG3639" s="8">
        <v>111.68</v>
      </c>
      <c r="AH3639" s="4">
        <f t="shared" si="227"/>
        <v>0.05</v>
      </c>
      <c r="AI3639" s="4">
        <f t="shared" si="227"/>
        <v>2.7920000000000003</v>
      </c>
      <c r="AK3639" s="10">
        <f>Q3639*(0.0148*((2.5/1.11359)^3.167))+R3639*(0.0148*((7.5/1.11359)^3.167))+S3639*(0.0148*((15/1.11359)^3.167))+T3639*(0.0148*((25/1.11359)^3.167))+U3639*(0.0148*((35/1.11359)^3.167))</f>
        <v>111.68468731737289</v>
      </c>
    </row>
    <row r="3640" spans="1:37" s="13" customFormat="1" ht="12.75" customHeight="1">
      <c r="A3640" s="12">
        <v>278</v>
      </c>
      <c r="B3640" s="4">
        <v>15</v>
      </c>
      <c r="C3640" s="4">
        <v>1</v>
      </c>
      <c r="D3640" s="5">
        <v>39532</v>
      </c>
      <c r="E3640" s="6" t="s">
        <v>73</v>
      </c>
      <c r="F3640" s="4" t="s">
        <v>131</v>
      </c>
      <c r="G3640" s="11" t="s">
        <v>177</v>
      </c>
      <c r="H3640" s="4" t="s">
        <v>155</v>
      </c>
      <c r="I3640" s="12" t="s">
        <v>40</v>
      </c>
      <c r="J3640" s="4" t="s">
        <v>41</v>
      </c>
      <c r="K3640" s="4">
        <v>9</v>
      </c>
      <c r="L3640" s="4" t="str">
        <f t="shared" si="224"/>
        <v>5-10</v>
      </c>
      <c r="M3640" s="4" t="s">
        <v>76</v>
      </c>
      <c r="N3640" s="12">
        <v>8</v>
      </c>
      <c r="O3640" s="4" t="s">
        <v>68</v>
      </c>
      <c r="P3640" s="6" t="s">
        <v>46</v>
      </c>
      <c r="Q3640" s="7"/>
      <c r="R3640" s="7"/>
      <c r="S3640" s="7">
        <v>2</v>
      </c>
      <c r="T3640" s="7">
        <v>2</v>
      </c>
      <c r="U3640" s="7"/>
      <c r="V3640" s="7"/>
      <c r="W3640" s="7"/>
      <c r="X3640" s="7"/>
      <c r="Y3640" s="7"/>
      <c r="Z3640" s="7"/>
      <c r="AA3640" s="7"/>
      <c r="AB3640" s="7"/>
      <c r="AC3640" s="7"/>
      <c r="AD3640" s="7"/>
      <c r="AE3640" s="4">
        <f t="shared" si="225"/>
        <v>20</v>
      </c>
      <c r="AF3640" s="8">
        <f t="shared" si="226"/>
        <v>4</v>
      </c>
      <c r="AG3640" s="8">
        <v>394.55</v>
      </c>
      <c r="AH3640" s="4">
        <f t="shared" si="227"/>
        <v>0.1</v>
      </c>
      <c r="AI3640" s="4">
        <f t="shared" si="227"/>
        <v>9.8637499999999996</v>
      </c>
      <c r="AJ3640" s="4"/>
      <c r="AK3640" s="10">
        <f>Q3640*(0.0208*((2.5/1.21)^3))+R3640*(0.0208*((7.5/1.21)^3))+S3640*(0.0208*((15/1.21)^3))+T3640*(0.0079*(25^3.076))+U3640*(0.0079*(35^3.076))</f>
        <v>394.5496589440699</v>
      </c>
    </row>
    <row r="3641" spans="1:37" ht="12.75" customHeight="1">
      <c r="A3641" s="12">
        <v>278</v>
      </c>
      <c r="B3641" s="4">
        <v>15</v>
      </c>
      <c r="C3641" s="4">
        <v>1</v>
      </c>
      <c r="D3641" s="5">
        <v>39532</v>
      </c>
      <c r="E3641" s="6" t="s">
        <v>73</v>
      </c>
      <c r="F3641" s="4" t="s">
        <v>131</v>
      </c>
      <c r="G3641" s="11" t="s">
        <v>177</v>
      </c>
      <c r="H3641" s="4" t="s">
        <v>155</v>
      </c>
      <c r="I3641" s="12" t="s">
        <v>40</v>
      </c>
      <c r="J3641" s="4" t="s">
        <v>41</v>
      </c>
      <c r="K3641" s="4">
        <v>9</v>
      </c>
      <c r="L3641" s="4" t="str">
        <f t="shared" si="224"/>
        <v>5-10</v>
      </c>
      <c r="M3641" s="4" t="s">
        <v>76</v>
      </c>
      <c r="N3641" s="12">
        <v>9</v>
      </c>
      <c r="O3641" s="12" t="s">
        <v>51</v>
      </c>
      <c r="P3641" s="6" t="s">
        <v>48</v>
      </c>
      <c r="S3641" s="7">
        <v>4</v>
      </c>
      <c r="AE3641" s="4">
        <f t="shared" si="225"/>
        <v>15</v>
      </c>
      <c r="AF3641" s="8">
        <f t="shared" si="226"/>
        <v>4</v>
      </c>
      <c r="AG3641" s="8">
        <v>347.02</v>
      </c>
      <c r="AH3641" s="4">
        <f t="shared" si="227"/>
        <v>0.1</v>
      </c>
      <c r="AI3641" s="4">
        <f t="shared" si="227"/>
        <v>8.6754999999999995</v>
      </c>
      <c r="AK3641" s="10">
        <f>Q3641*(0.0337*(2.5^2.9))+R3641*(0.0337*(7.5^2.9))+S3641*(0.0337*(15^2.9))+T3641*(0.0337*(25^2.9))+U3641*(0.0337*(35^2.9))</f>
        <v>347.02003037082824</v>
      </c>
    </row>
    <row r="3642" spans="1:37" ht="12.75" customHeight="1">
      <c r="A3642" s="12">
        <v>278</v>
      </c>
      <c r="B3642" s="4">
        <v>15</v>
      </c>
      <c r="C3642" s="4">
        <v>1</v>
      </c>
      <c r="D3642" s="5">
        <v>39532</v>
      </c>
      <c r="E3642" s="6" t="s">
        <v>73</v>
      </c>
      <c r="F3642" s="4" t="s">
        <v>131</v>
      </c>
      <c r="G3642" s="11" t="s">
        <v>177</v>
      </c>
      <c r="H3642" s="4" t="s">
        <v>155</v>
      </c>
      <c r="I3642" s="12" t="s">
        <v>40</v>
      </c>
      <c r="J3642" s="4" t="s">
        <v>41</v>
      </c>
      <c r="K3642" s="4">
        <v>9</v>
      </c>
      <c r="L3642" s="4" t="str">
        <f t="shared" si="224"/>
        <v>5-10</v>
      </c>
      <c r="M3642" s="4" t="s">
        <v>76</v>
      </c>
      <c r="N3642" s="12">
        <v>10</v>
      </c>
      <c r="O3642" s="12" t="s">
        <v>77</v>
      </c>
      <c r="P3642" s="6" t="s">
        <v>48</v>
      </c>
      <c r="S3642" s="7">
        <v>1</v>
      </c>
      <c r="AE3642" s="4">
        <f t="shared" si="225"/>
        <v>15</v>
      </c>
      <c r="AF3642" s="8">
        <f t="shared" si="226"/>
        <v>1</v>
      </c>
      <c r="AG3642" s="8">
        <v>98.34</v>
      </c>
      <c r="AH3642" s="4">
        <f t="shared" si="227"/>
        <v>2.5000000000000001E-2</v>
      </c>
      <c r="AI3642" s="4">
        <f t="shared" si="227"/>
        <v>2.4584999999999999</v>
      </c>
      <c r="AK3642" s="10">
        <f>R3642*(0.0428*(7.5^2.858))+S3642*(0.0428*(15^2.858))+T3642*(0.0428*(25^2.858))+U3642*(0.0428*(35^2.858))</f>
        <v>98.336011053719943</v>
      </c>
    </row>
    <row r="3643" spans="1:37" ht="12.75" customHeight="1">
      <c r="A3643" s="12">
        <v>278</v>
      </c>
      <c r="B3643" s="4">
        <v>15</v>
      </c>
      <c r="C3643" s="4">
        <v>1</v>
      </c>
      <c r="D3643" s="5">
        <v>39532</v>
      </c>
      <c r="E3643" s="6" t="s">
        <v>73</v>
      </c>
      <c r="F3643" s="4" t="s">
        <v>131</v>
      </c>
      <c r="G3643" s="11" t="s">
        <v>177</v>
      </c>
      <c r="H3643" s="4" t="s">
        <v>155</v>
      </c>
      <c r="I3643" s="12" t="s">
        <v>40</v>
      </c>
      <c r="J3643" s="4" t="s">
        <v>41</v>
      </c>
      <c r="K3643" s="4">
        <v>9</v>
      </c>
      <c r="L3643" s="4" t="str">
        <f t="shared" si="224"/>
        <v>5-10</v>
      </c>
      <c r="M3643" s="4" t="s">
        <v>76</v>
      </c>
      <c r="N3643" s="12">
        <v>11</v>
      </c>
      <c r="O3643" s="4" t="s">
        <v>79</v>
      </c>
      <c r="P3643" s="12" t="s">
        <v>54</v>
      </c>
      <c r="S3643" s="7">
        <v>3</v>
      </c>
      <c r="T3643" s="7">
        <v>4</v>
      </c>
      <c r="U3643" s="7">
        <v>1</v>
      </c>
      <c r="AE3643" s="4">
        <f t="shared" si="225"/>
        <v>22.5</v>
      </c>
      <c r="AF3643" s="8">
        <f t="shared" si="226"/>
        <v>8</v>
      </c>
      <c r="AG3643" s="8">
        <v>2349.64</v>
      </c>
      <c r="AH3643" s="4">
        <f t="shared" si="227"/>
        <v>0.2</v>
      </c>
      <c r="AI3643" s="4">
        <f t="shared" si="227"/>
        <v>58.741</v>
      </c>
      <c r="AK3643" s="10">
        <f>Q3643*(0.024*(2.5^2.93))+R3643*(0.024*(7.5^2.93))+S3643*(0.0225*((15/1.03416)^3))+T3643*(0.0225*((25/1.03416)^3))+U3643*(0.0225*((35/1.03416)^3))</f>
        <v>2349.6398267792092</v>
      </c>
    </row>
    <row r="3644" spans="1:37" ht="12.75" customHeight="1">
      <c r="A3644" s="12">
        <v>278</v>
      </c>
      <c r="B3644" s="4">
        <v>15</v>
      </c>
      <c r="C3644" s="4">
        <v>1</v>
      </c>
      <c r="D3644" s="5">
        <v>39532</v>
      </c>
      <c r="E3644" s="6" t="s">
        <v>73</v>
      </c>
      <c r="F3644" s="4" t="s">
        <v>131</v>
      </c>
      <c r="G3644" s="11" t="s">
        <v>177</v>
      </c>
      <c r="H3644" s="4" t="s">
        <v>155</v>
      </c>
      <c r="I3644" s="12" t="s">
        <v>40</v>
      </c>
      <c r="J3644" s="4" t="s">
        <v>41</v>
      </c>
      <c r="K3644" s="4">
        <v>9</v>
      </c>
      <c r="L3644" s="4" t="str">
        <f t="shared" si="224"/>
        <v>5-10</v>
      </c>
      <c r="M3644" s="4" t="s">
        <v>76</v>
      </c>
      <c r="N3644" s="12">
        <v>12</v>
      </c>
      <c r="O3644" s="4" t="s">
        <v>96</v>
      </c>
      <c r="P3644" s="6" t="s">
        <v>84</v>
      </c>
      <c r="S3644" s="7">
        <v>2</v>
      </c>
      <c r="AE3644" s="4">
        <f t="shared" si="225"/>
        <v>15</v>
      </c>
      <c r="AF3644" s="8">
        <f t="shared" si="226"/>
        <v>2</v>
      </c>
      <c r="AG3644" s="8">
        <v>116.9</v>
      </c>
      <c r="AH3644" s="4">
        <f t="shared" si="227"/>
        <v>0.05</v>
      </c>
      <c r="AI3644" s="4">
        <f t="shared" si="227"/>
        <v>2.9225000000000003</v>
      </c>
      <c r="AK3644" s="10">
        <f>Q3644*(0.0193*(2.5^2.96))+R3644*(0.0193*(7.5^2.96))+S3644*(0.0193*(15^2.96))</f>
        <v>116.90078607017618</v>
      </c>
    </row>
    <row r="3645" spans="1:37" ht="12.75" customHeight="1">
      <c r="A3645" s="12">
        <v>278</v>
      </c>
      <c r="B3645" s="4">
        <v>15</v>
      </c>
      <c r="C3645" s="4">
        <v>1</v>
      </c>
      <c r="D3645" s="5">
        <v>39532</v>
      </c>
      <c r="E3645" s="6" t="s">
        <v>73</v>
      </c>
      <c r="F3645" s="4" t="s">
        <v>131</v>
      </c>
      <c r="G3645" s="11" t="s">
        <v>177</v>
      </c>
      <c r="H3645" s="4" t="s">
        <v>155</v>
      </c>
      <c r="I3645" s="12" t="s">
        <v>40</v>
      </c>
      <c r="J3645" s="4" t="s">
        <v>41</v>
      </c>
      <c r="K3645" s="4">
        <v>9</v>
      </c>
      <c r="L3645" s="4" t="str">
        <f t="shared" si="224"/>
        <v>5-10</v>
      </c>
      <c r="M3645" s="4" t="s">
        <v>76</v>
      </c>
      <c r="N3645" s="12">
        <v>13</v>
      </c>
      <c r="O3645" s="4" t="s">
        <v>107</v>
      </c>
      <c r="P3645" s="6" t="s">
        <v>54</v>
      </c>
      <c r="U3645" s="7">
        <v>1</v>
      </c>
      <c r="AE3645" s="4">
        <f t="shared" si="225"/>
        <v>35</v>
      </c>
      <c r="AF3645" s="8">
        <f t="shared" si="226"/>
        <v>1</v>
      </c>
      <c r="AG3645" s="8">
        <v>759.68</v>
      </c>
      <c r="AH3645" s="4">
        <f t="shared" si="227"/>
        <v>2.5000000000000001E-2</v>
      </c>
      <c r="AI3645" s="4">
        <f t="shared" si="227"/>
        <v>18.991999999999997</v>
      </c>
      <c r="AK3645" s="10">
        <f>R3645*(0.0144*(7.5^3.1))+S3645*(0.0162*(15^3.0252))+T3645*(0.0162*(25^3.0252))+U3645*(0.0162*(35^3.0252))+V3645*(0.0162*(45^3.0252))</f>
        <v>759.67819720000477</v>
      </c>
    </row>
    <row r="3646" spans="1:37" ht="12.75" customHeight="1">
      <c r="A3646" s="12">
        <v>278</v>
      </c>
      <c r="B3646" s="4">
        <v>15</v>
      </c>
      <c r="C3646" s="4">
        <v>1</v>
      </c>
      <c r="D3646" s="5">
        <v>39532</v>
      </c>
      <c r="E3646" s="6" t="s">
        <v>73</v>
      </c>
      <c r="F3646" s="4" t="s">
        <v>131</v>
      </c>
      <c r="G3646" s="11" t="s">
        <v>177</v>
      </c>
      <c r="H3646" s="4" t="s">
        <v>155</v>
      </c>
      <c r="I3646" s="12" t="s">
        <v>40</v>
      </c>
      <c r="J3646" s="4" t="s">
        <v>41</v>
      </c>
      <c r="K3646" s="4">
        <v>9</v>
      </c>
      <c r="L3646" s="4" t="str">
        <f t="shared" si="224"/>
        <v>5-10</v>
      </c>
      <c r="M3646" s="4" t="s">
        <v>76</v>
      </c>
      <c r="N3646" s="12">
        <v>14</v>
      </c>
      <c r="O3646" s="13" t="s">
        <v>97</v>
      </c>
      <c r="P3646" s="12" t="s">
        <v>46</v>
      </c>
      <c r="S3646" s="7">
        <v>2</v>
      </c>
      <c r="AE3646" s="4">
        <f t="shared" si="225"/>
        <v>15</v>
      </c>
      <c r="AF3646" s="8">
        <f t="shared" si="226"/>
        <v>2</v>
      </c>
      <c r="AG3646" s="8">
        <v>55.78</v>
      </c>
      <c r="AH3646" s="4">
        <f t="shared" si="227"/>
        <v>0.05</v>
      </c>
      <c r="AI3646" s="4">
        <f t="shared" si="227"/>
        <v>1.3945000000000001</v>
      </c>
      <c r="AK3646" s="10">
        <f>Q3646*(0.0026*(2.5^3.427))+R3646*(0.0026*(7.5^3.427))+S3646*(0.0026*(15^3.427))</f>
        <v>55.778661495929299</v>
      </c>
    </row>
    <row r="3647" spans="1:37" ht="12.75" customHeight="1">
      <c r="A3647" s="12">
        <v>278</v>
      </c>
      <c r="B3647" s="4">
        <v>15</v>
      </c>
      <c r="C3647" s="4">
        <v>1</v>
      </c>
      <c r="D3647" s="5">
        <v>39532</v>
      </c>
      <c r="E3647" s="6" t="s">
        <v>73</v>
      </c>
      <c r="F3647" s="4" t="s">
        <v>131</v>
      </c>
      <c r="G3647" s="11" t="s">
        <v>177</v>
      </c>
      <c r="H3647" s="4" t="s">
        <v>155</v>
      </c>
      <c r="I3647" s="12" t="s">
        <v>40</v>
      </c>
      <c r="J3647" s="4" t="s">
        <v>41</v>
      </c>
      <c r="K3647" s="4">
        <v>9</v>
      </c>
      <c r="L3647" s="4" t="str">
        <f t="shared" si="224"/>
        <v>5-10</v>
      </c>
      <c r="M3647" s="4" t="s">
        <v>76</v>
      </c>
      <c r="N3647" s="12">
        <v>15</v>
      </c>
      <c r="O3647" s="4" t="s">
        <v>83</v>
      </c>
      <c r="P3647" s="6" t="s">
        <v>84</v>
      </c>
      <c r="S3647" s="7">
        <v>1</v>
      </c>
      <c r="AE3647" s="4">
        <f t="shared" si="225"/>
        <v>15</v>
      </c>
      <c r="AF3647" s="8">
        <f t="shared" si="226"/>
        <v>1</v>
      </c>
      <c r="AG3647" s="8">
        <v>92.54</v>
      </c>
      <c r="AH3647" s="4">
        <f t="shared" si="227"/>
        <v>2.5000000000000001E-2</v>
      </c>
      <c r="AI3647" s="4">
        <f t="shared" si="227"/>
        <v>2.3135000000000003</v>
      </c>
      <c r="AK3647" s="10">
        <f>Q3647*(0.0349*(2.5^2.9109))+R3647*(0.0349*(7.5^2.9109))+S3647*(0.0349*(15^2.9109))</f>
        <v>92.535733739292382</v>
      </c>
    </row>
    <row r="3648" spans="1:37" ht="12.75" customHeight="1">
      <c r="A3648" s="12">
        <v>278</v>
      </c>
      <c r="B3648" s="4">
        <v>15</v>
      </c>
      <c r="C3648" s="4">
        <v>1</v>
      </c>
      <c r="D3648" s="5">
        <v>39532</v>
      </c>
      <c r="E3648" s="6" t="s">
        <v>73</v>
      </c>
      <c r="F3648" s="4" t="s">
        <v>131</v>
      </c>
      <c r="G3648" s="11" t="s">
        <v>177</v>
      </c>
      <c r="H3648" s="4" t="s">
        <v>155</v>
      </c>
      <c r="I3648" s="12" t="s">
        <v>40</v>
      </c>
      <c r="J3648" s="4" t="s">
        <v>41</v>
      </c>
      <c r="K3648" s="4">
        <v>9</v>
      </c>
      <c r="L3648" s="4" t="str">
        <f t="shared" si="224"/>
        <v>5-10</v>
      </c>
      <c r="M3648" s="4" t="s">
        <v>76</v>
      </c>
      <c r="N3648" s="12">
        <v>16</v>
      </c>
      <c r="O3648" s="4" t="s">
        <v>98</v>
      </c>
      <c r="P3648" s="6" t="s">
        <v>81</v>
      </c>
      <c r="S3648" s="7">
        <v>2</v>
      </c>
      <c r="AE3648" s="4">
        <f t="shared" si="225"/>
        <v>15</v>
      </c>
      <c r="AF3648" s="8">
        <f t="shared" si="226"/>
        <v>2</v>
      </c>
      <c r="AG3648" s="8">
        <v>68.709999999999994</v>
      </c>
      <c r="AH3648" s="4">
        <f t="shared" si="227"/>
        <v>0.05</v>
      </c>
      <c r="AI3648" s="4">
        <f t="shared" si="227"/>
        <v>1.7177499999999999</v>
      </c>
      <c r="AK3648" s="10">
        <f>R3648*(0.0135*((7.5/1.14)^3.043))+S3648*(0.0135*((15/1.14)^3.043))+T3648*(0.0135*((25/1.14)^3.043))+U3648*(0.0135*((35/1.14)^3.043))+V3648*(0.0135*((45/1.14)^3.043))</f>
        <v>68.714438632813398</v>
      </c>
    </row>
    <row r="3649" spans="1:37" ht="12.75" customHeight="1">
      <c r="A3649" s="12">
        <v>278</v>
      </c>
      <c r="B3649" s="4">
        <v>15</v>
      </c>
      <c r="C3649" s="4">
        <v>1</v>
      </c>
      <c r="D3649" s="5">
        <v>39532</v>
      </c>
      <c r="E3649" s="6" t="s">
        <v>73</v>
      </c>
      <c r="F3649" s="4" t="s">
        <v>131</v>
      </c>
      <c r="G3649" s="11" t="s">
        <v>177</v>
      </c>
      <c r="H3649" s="4" t="s">
        <v>155</v>
      </c>
      <c r="I3649" s="12" t="s">
        <v>40</v>
      </c>
      <c r="J3649" s="4" t="s">
        <v>41</v>
      </c>
      <c r="K3649" s="4">
        <v>9</v>
      </c>
      <c r="L3649" s="4" t="str">
        <f t="shared" si="224"/>
        <v>5-10</v>
      </c>
      <c r="M3649" s="4" t="s">
        <v>76</v>
      </c>
      <c r="N3649" s="12">
        <v>17</v>
      </c>
      <c r="O3649" s="4" t="s">
        <v>134</v>
      </c>
      <c r="P3649" s="12" t="s">
        <v>56</v>
      </c>
      <c r="S3649" s="7">
        <v>1</v>
      </c>
      <c r="AE3649" s="4">
        <f t="shared" si="225"/>
        <v>15</v>
      </c>
      <c r="AF3649" s="8">
        <f t="shared" si="226"/>
        <v>1</v>
      </c>
      <c r="AG3649" s="8">
        <v>70.59</v>
      </c>
      <c r="AH3649" s="4">
        <f t="shared" si="227"/>
        <v>2.5000000000000001E-2</v>
      </c>
      <c r="AI3649" s="4">
        <f t="shared" si="227"/>
        <v>1.76475</v>
      </c>
      <c r="AK3649" s="10">
        <f>R3649*(0.0683*(7.5^2.563))+S3649*(0.0683*(15^2.563))+T3649*(0.0683*(25^2.563))</f>
        <v>70.589905523267788</v>
      </c>
    </row>
    <row r="3650" spans="1:37" ht="12.75" customHeight="1">
      <c r="A3650" s="12">
        <v>278</v>
      </c>
      <c r="B3650" s="4">
        <v>15</v>
      </c>
      <c r="C3650" s="4">
        <v>1</v>
      </c>
      <c r="D3650" s="5">
        <v>39532</v>
      </c>
      <c r="E3650" s="6" t="s">
        <v>73</v>
      </c>
      <c r="F3650" s="4" t="s">
        <v>131</v>
      </c>
      <c r="G3650" s="11" t="s">
        <v>177</v>
      </c>
      <c r="H3650" s="4" t="s">
        <v>155</v>
      </c>
      <c r="I3650" s="12" t="s">
        <v>40</v>
      </c>
      <c r="J3650" s="4" t="s">
        <v>41</v>
      </c>
      <c r="K3650" s="4">
        <v>9</v>
      </c>
      <c r="L3650" s="4" t="str">
        <f t="shared" ref="L3650:L3713" si="228">IF(K3650&lt;=5,"0-5",IF(K3650&lt;=10,"5-10",IF(K3650&lt;=15,"10-15",IF(K3650&lt;=20,"15-20",IF(K3650&lt;=25,"20-25",IF(K3650&lt;=30,"25-30",IF(K3650&lt;=35,"30-35","35-40")))))))</f>
        <v>5-10</v>
      </c>
      <c r="M3650" s="4" t="s">
        <v>76</v>
      </c>
      <c r="N3650" s="12">
        <v>18</v>
      </c>
      <c r="O3650" s="4" t="s">
        <v>62</v>
      </c>
      <c r="P3650" s="12" t="s">
        <v>63</v>
      </c>
      <c r="S3650" s="7">
        <v>1</v>
      </c>
      <c r="AE3650" s="4">
        <f t="shared" ref="AE3650:AE3713" si="229">ROUND(((Q3650*2.5)+(R3650*7.5)+(S3650*15)+(T3650*25)+(U3650*35)+(V3650*45)+(W3650*55)+(X3650*65)+(Y3650*75)+(Z3650*85)+(AA3650*95)+(AB3650*105)+(AC3650*115)+(AD3650*195))/(SUM(Q3650:AD3650)),1)</f>
        <v>15</v>
      </c>
      <c r="AF3650" s="8">
        <f t="shared" ref="AF3650:AF3713" si="230">SUM(Q3650:AD3650)</f>
        <v>1</v>
      </c>
      <c r="AG3650" s="8">
        <v>54.41</v>
      </c>
      <c r="AH3650" s="4">
        <f t="shared" ref="AH3650:AI3713" si="231">AF3650/40</f>
        <v>2.5000000000000001E-2</v>
      </c>
      <c r="AI3650" s="4">
        <f t="shared" si="231"/>
        <v>1.36025</v>
      </c>
      <c r="AK3650" s="10">
        <f>R3650*(0.0114*(7.5^3.128))+S3650*(0.0114*(15^3.128))+T3650*(0.0114*(25^3.128))+U3650*(0.0114*(35^3.128))</f>
        <v>54.414959423729201</v>
      </c>
    </row>
    <row r="3651" spans="1:37" ht="12.75" customHeight="1">
      <c r="A3651" s="12">
        <v>278</v>
      </c>
      <c r="B3651" s="4">
        <v>15</v>
      </c>
      <c r="C3651" s="4">
        <v>1</v>
      </c>
      <c r="D3651" s="5">
        <v>39532</v>
      </c>
      <c r="E3651" s="6" t="s">
        <v>73</v>
      </c>
      <c r="F3651" s="4" t="s">
        <v>131</v>
      </c>
      <c r="G3651" s="11" t="s">
        <v>177</v>
      </c>
      <c r="H3651" s="4" t="s">
        <v>155</v>
      </c>
      <c r="I3651" s="12" t="s">
        <v>40</v>
      </c>
      <c r="J3651" s="4" t="s">
        <v>41</v>
      </c>
      <c r="K3651" s="4">
        <v>9</v>
      </c>
      <c r="L3651" s="4" t="str">
        <f t="shared" si="228"/>
        <v>5-10</v>
      </c>
      <c r="M3651" s="4" t="s">
        <v>76</v>
      </c>
      <c r="N3651" s="12">
        <v>19</v>
      </c>
      <c r="O3651" s="4" t="s">
        <v>52</v>
      </c>
      <c r="P3651" s="6" t="s">
        <v>46</v>
      </c>
      <c r="T3651" s="7">
        <v>1</v>
      </c>
      <c r="AE3651" s="4">
        <f t="shared" si="229"/>
        <v>25</v>
      </c>
      <c r="AF3651" s="8">
        <f t="shared" si="230"/>
        <v>1</v>
      </c>
      <c r="AG3651" s="8">
        <v>152.96</v>
      </c>
      <c r="AH3651" s="4">
        <f t="shared" si="231"/>
        <v>2.5000000000000001E-2</v>
      </c>
      <c r="AI3651" s="4">
        <f t="shared" si="231"/>
        <v>3.8240000000000003</v>
      </c>
      <c r="AK3651" s="10">
        <f>Q3651*(0.01*(((2.5-1.82)/1.15)^3.208))+R3651*(0.01*(((7.5-1.82)/1.15)^3.208))+S3651*(0.01*(((15-1.82)/1.15)^3.208))+T3651*(0.01*(((25-1.82)/1.15)^3.208))</f>
        <v>152.95554183005672</v>
      </c>
    </row>
    <row r="3652" spans="1:37" ht="12.75" customHeight="1">
      <c r="A3652" s="12">
        <v>278</v>
      </c>
      <c r="B3652" s="4">
        <v>15</v>
      </c>
      <c r="C3652" s="4">
        <v>1</v>
      </c>
      <c r="D3652" s="5">
        <v>39532</v>
      </c>
      <c r="E3652" s="6" t="s">
        <v>73</v>
      </c>
      <c r="F3652" s="4" t="s">
        <v>131</v>
      </c>
      <c r="G3652" s="11" t="s">
        <v>177</v>
      </c>
      <c r="H3652" s="4" t="s">
        <v>155</v>
      </c>
      <c r="I3652" s="12" t="s">
        <v>40</v>
      </c>
      <c r="J3652" s="4" t="s">
        <v>41</v>
      </c>
      <c r="K3652" s="4">
        <v>9</v>
      </c>
      <c r="L3652" s="4" t="str">
        <f t="shared" si="228"/>
        <v>5-10</v>
      </c>
      <c r="M3652" s="4" t="s">
        <v>76</v>
      </c>
      <c r="N3652" s="12">
        <v>20</v>
      </c>
      <c r="O3652" s="4" t="s">
        <v>71</v>
      </c>
      <c r="P3652" s="6" t="s">
        <v>46</v>
      </c>
      <c r="Q3652" s="7">
        <v>1</v>
      </c>
      <c r="AE3652" s="4">
        <f t="shared" si="229"/>
        <v>2.5</v>
      </c>
      <c r="AF3652" s="8">
        <f t="shared" si="230"/>
        <v>1</v>
      </c>
      <c r="AG3652" s="8">
        <v>0.14000000000000001</v>
      </c>
      <c r="AH3652" s="4">
        <f t="shared" si="231"/>
        <v>2.5000000000000001E-2</v>
      </c>
      <c r="AI3652" s="4">
        <f t="shared" si="231"/>
        <v>3.5000000000000005E-3</v>
      </c>
      <c r="AK3652" s="10">
        <f>Q3652*(0.0089*(2.5^3))+R3652*(0.0089*(7.5^3))</f>
        <v>0.13906250000000001</v>
      </c>
    </row>
    <row r="3653" spans="1:37" ht="12.75" customHeight="1">
      <c r="A3653" s="12">
        <v>279</v>
      </c>
      <c r="B3653" s="4">
        <v>15</v>
      </c>
      <c r="C3653" s="4">
        <v>1</v>
      </c>
      <c r="D3653" s="5">
        <v>39532</v>
      </c>
      <c r="E3653" s="6" t="s">
        <v>73</v>
      </c>
      <c r="F3653" s="4" t="s">
        <v>131</v>
      </c>
      <c r="G3653" s="11" t="s">
        <v>177</v>
      </c>
      <c r="H3653" s="4" t="s">
        <v>155</v>
      </c>
      <c r="I3653" s="12" t="s">
        <v>40</v>
      </c>
      <c r="J3653" s="4" t="s">
        <v>41</v>
      </c>
      <c r="K3653" s="4">
        <v>9</v>
      </c>
      <c r="L3653" s="4" t="str">
        <f t="shared" si="228"/>
        <v>5-10</v>
      </c>
      <c r="M3653" s="4" t="s">
        <v>76</v>
      </c>
      <c r="N3653" s="12">
        <v>1</v>
      </c>
      <c r="O3653" s="4" t="s">
        <v>53</v>
      </c>
      <c r="P3653" s="12" t="s">
        <v>54</v>
      </c>
      <c r="R3653" s="7">
        <v>2</v>
      </c>
      <c r="S3653" s="7">
        <v>8</v>
      </c>
      <c r="AE3653" s="4">
        <f t="shared" si="229"/>
        <v>13.5</v>
      </c>
      <c r="AF3653" s="8">
        <f t="shared" si="230"/>
        <v>10</v>
      </c>
      <c r="AG3653" s="8">
        <v>465.35</v>
      </c>
      <c r="AH3653" s="4">
        <f t="shared" si="231"/>
        <v>0.25</v>
      </c>
      <c r="AI3653" s="4">
        <f t="shared" si="231"/>
        <v>11.633750000000001</v>
      </c>
      <c r="AK3653" s="10">
        <f>Q3653*(0.026*(2.5^2.87))+R3653*(0.026*(7.5^2.87))+S3653*(0.0236*((15/1.1)^2.975))+T3653*(0.0236*((25/1.1)^2.975))+U3653*(0.0236*((35/1.1)^2.975))</f>
        <v>465.34895291333947</v>
      </c>
    </row>
    <row r="3654" spans="1:37" ht="12.75" customHeight="1">
      <c r="A3654" s="12">
        <v>279</v>
      </c>
      <c r="B3654" s="4">
        <v>15</v>
      </c>
      <c r="C3654" s="4">
        <v>1</v>
      </c>
      <c r="D3654" s="5">
        <v>39532</v>
      </c>
      <c r="E3654" s="6" t="s">
        <v>73</v>
      </c>
      <c r="F3654" s="4" t="s">
        <v>131</v>
      </c>
      <c r="G3654" s="11" t="s">
        <v>177</v>
      </c>
      <c r="H3654" s="4" t="s">
        <v>155</v>
      </c>
      <c r="I3654" s="12" t="s">
        <v>40</v>
      </c>
      <c r="J3654" s="4" t="s">
        <v>41</v>
      </c>
      <c r="K3654" s="4">
        <v>9</v>
      </c>
      <c r="L3654" s="4" t="str">
        <f t="shared" si="228"/>
        <v>5-10</v>
      </c>
      <c r="M3654" s="4" t="s">
        <v>76</v>
      </c>
      <c r="N3654" s="12">
        <v>2</v>
      </c>
      <c r="O3654" s="4" t="s">
        <v>95</v>
      </c>
      <c r="P3654" s="6" t="s">
        <v>56</v>
      </c>
      <c r="S3654" s="7">
        <v>2</v>
      </c>
      <c r="AE3654" s="4">
        <f t="shared" si="229"/>
        <v>15</v>
      </c>
      <c r="AF3654" s="8">
        <f t="shared" si="230"/>
        <v>2</v>
      </c>
      <c r="AG3654" s="8">
        <v>134.38</v>
      </c>
      <c r="AH3654" s="4">
        <f t="shared" si="231"/>
        <v>0.05</v>
      </c>
      <c r="AI3654" s="4">
        <f t="shared" si="231"/>
        <v>3.3594999999999997</v>
      </c>
      <c r="AK3654" s="10">
        <f>S3654*(0.0204*(15^2.991))+T3654*(0.0204*(25^2.991))+U3654*(0.0204*(35^2.991))</f>
        <v>134.38448116833942</v>
      </c>
    </row>
    <row r="3655" spans="1:37" ht="12.75" customHeight="1">
      <c r="A3655" s="12">
        <v>279</v>
      </c>
      <c r="B3655" s="4">
        <v>15</v>
      </c>
      <c r="C3655" s="4">
        <v>1</v>
      </c>
      <c r="D3655" s="5">
        <v>39532</v>
      </c>
      <c r="E3655" s="6" t="s">
        <v>73</v>
      </c>
      <c r="F3655" s="4" t="s">
        <v>131</v>
      </c>
      <c r="G3655" s="11" t="s">
        <v>177</v>
      </c>
      <c r="H3655" s="4" t="s">
        <v>155</v>
      </c>
      <c r="I3655" s="12" t="s">
        <v>40</v>
      </c>
      <c r="J3655" s="4" t="s">
        <v>41</v>
      </c>
      <c r="K3655" s="4">
        <v>9</v>
      </c>
      <c r="L3655" s="4" t="str">
        <f t="shared" si="228"/>
        <v>5-10</v>
      </c>
      <c r="M3655" s="4" t="s">
        <v>76</v>
      </c>
      <c r="N3655" s="12">
        <v>3</v>
      </c>
      <c r="O3655" s="4" t="s">
        <v>52</v>
      </c>
      <c r="P3655" s="6" t="s">
        <v>46</v>
      </c>
      <c r="S3655" s="24">
        <f>10+6+20+7</f>
        <v>43</v>
      </c>
      <c r="T3655" s="7">
        <v>1</v>
      </c>
      <c r="AE3655" s="4">
        <f t="shared" si="229"/>
        <v>15.2</v>
      </c>
      <c r="AF3655" s="8">
        <f t="shared" si="230"/>
        <v>44</v>
      </c>
      <c r="AG3655" s="8">
        <v>1228.03</v>
      </c>
      <c r="AH3655" s="4">
        <f t="shared" si="231"/>
        <v>1.1000000000000001</v>
      </c>
      <c r="AI3655" s="4">
        <f t="shared" si="231"/>
        <v>30.700749999999999</v>
      </c>
      <c r="AK3655" s="10">
        <f>Q3655*(0.01*(((2.5-1.82)/1.15)^3.208))+R3655*(0.01*(((7.5-1.82)/1.15)^3.208))+S3655*(0.01*(((15-1.82)/1.15)^3.208))+T3655*(0.01*(((25-1.82)/1.15)^3.208))</f>
        <v>1228.0296928076748</v>
      </c>
    </row>
    <row r="3656" spans="1:37" ht="12.75" customHeight="1">
      <c r="A3656" s="12">
        <v>279</v>
      </c>
      <c r="B3656" s="4">
        <v>15</v>
      </c>
      <c r="C3656" s="4">
        <v>1</v>
      </c>
      <c r="D3656" s="5">
        <v>39532</v>
      </c>
      <c r="E3656" s="6" t="s">
        <v>73</v>
      </c>
      <c r="F3656" s="4" t="s">
        <v>131</v>
      </c>
      <c r="G3656" s="11" t="s">
        <v>177</v>
      </c>
      <c r="H3656" s="4" t="s">
        <v>155</v>
      </c>
      <c r="I3656" s="12" t="s">
        <v>40</v>
      </c>
      <c r="J3656" s="4" t="s">
        <v>41</v>
      </c>
      <c r="K3656" s="4">
        <v>9</v>
      </c>
      <c r="L3656" s="4" t="str">
        <f t="shared" si="228"/>
        <v>5-10</v>
      </c>
      <c r="M3656" s="4" t="s">
        <v>76</v>
      </c>
      <c r="N3656" s="12">
        <v>4</v>
      </c>
      <c r="O3656" s="4" t="s">
        <v>59</v>
      </c>
      <c r="P3656" s="6" t="s">
        <v>46</v>
      </c>
      <c r="R3656" s="7">
        <v>3</v>
      </c>
      <c r="AE3656" s="4">
        <f t="shared" si="229"/>
        <v>7.5</v>
      </c>
      <c r="AF3656" s="8">
        <f t="shared" si="230"/>
        <v>3</v>
      </c>
      <c r="AG3656" s="8">
        <v>13.55</v>
      </c>
      <c r="AH3656" s="4">
        <f t="shared" si="231"/>
        <v>7.4999999999999997E-2</v>
      </c>
      <c r="AI3656" s="4">
        <f t="shared" si="231"/>
        <v>0.33875</v>
      </c>
      <c r="AK3656" s="10">
        <f>Q3656*(0.0093*(2.5^3.07))+R3656*(0.0093*(7.5^3.07))+S3656*(0.0093*(15^3.07))+T3656*(0.0126*(25^3.0673))</f>
        <v>13.553213568176872</v>
      </c>
    </row>
    <row r="3657" spans="1:37" ht="12.75" customHeight="1">
      <c r="A3657" s="12">
        <v>279</v>
      </c>
      <c r="B3657" s="4">
        <v>15</v>
      </c>
      <c r="C3657" s="4">
        <v>1</v>
      </c>
      <c r="D3657" s="5">
        <v>39532</v>
      </c>
      <c r="E3657" s="6" t="s">
        <v>73</v>
      </c>
      <c r="F3657" s="4" t="s">
        <v>131</v>
      </c>
      <c r="G3657" s="11" t="s">
        <v>177</v>
      </c>
      <c r="H3657" s="4" t="s">
        <v>155</v>
      </c>
      <c r="I3657" s="12" t="s">
        <v>40</v>
      </c>
      <c r="J3657" s="4" t="s">
        <v>41</v>
      </c>
      <c r="K3657" s="4">
        <v>9</v>
      </c>
      <c r="L3657" s="4" t="str">
        <f t="shared" si="228"/>
        <v>5-10</v>
      </c>
      <c r="M3657" s="4" t="s">
        <v>76</v>
      </c>
      <c r="N3657" s="12">
        <v>5</v>
      </c>
      <c r="O3657" s="4" t="s">
        <v>68</v>
      </c>
      <c r="P3657" s="6" t="s">
        <v>46</v>
      </c>
      <c r="S3657" s="7">
        <v>42</v>
      </c>
      <c r="T3657" s="7">
        <v>3</v>
      </c>
      <c r="AE3657" s="4">
        <f t="shared" si="229"/>
        <v>15.7</v>
      </c>
      <c r="AF3657" s="8">
        <f t="shared" si="230"/>
        <v>45</v>
      </c>
      <c r="AG3657" s="8">
        <v>2137.2399999999998</v>
      </c>
      <c r="AH3657" s="4">
        <f t="shared" si="231"/>
        <v>1.125</v>
      </c>
      <c r="AI3657" s="4">
        <f t="shared" si="231"/>
        <v>53.430999999999997</v>
      </c>
      <c r="AK3657" s="10">
        <f>Q3657*(0.0208*((2.5/1.21)^3))+R3657*(0.0208*((7.5/1.21)^3))+S3657*(0.0208*((15/1.21)^3))+T3657*(0.0079*(25^3.076))+U3657*(0.0079*(35^3.076))</f>
        <v>2137.2412141173368</v>
      </c>
    </row>
    <row r="3658" spans="1:37" ht="12.75" customHeight="1">
      <c r="A3658" s="12">
        <v>279</v>
      </c>
      <c r="B3658" s="4">
        <v>15</v>
      </c>
      <c r="C3658" s="4">
        <v>1</v>
      </c>
      <c r="D3658" s="5">
        <v>39532</v>
      </c>
      <c r="E3658" s="6" t="s">
        <v>73</v>
      </c>
      <c r="F3658" s="4" t="s">
        <v>131</v>
      </c>
      <c r="G3658" s="11" t="s">
        <v>177</v>
      </c>
      <c r="H3658" s="4" t="s">
        <v>155</v>
      </c>
      <c r="I3658" s="12" t="s">
        <v>40</v>
      </c>
      <c r="J3658" s="4" t="s">
        <v>41</v>
      </c>
      <c r="K3658" s="4">
        <v>9</v>
      </c>
      <c r="L3658" s="4" t="str">
        <f t="shared" si="228"/>
        <v>5-10</v>
      </c>
      <c r="M3658" s="4" t="s">
        <v>76</v>
      </c>
      <c r="N3658" s="12">
        <v>6</v>
      </c>
      <c r="O3658" s="12" t="s">
        <v>51</v>
      </c>
      <c r="P3658" s="6" t="s">
        <v>48</v>
      </c>
      <c r="T3658" s="7">
        <v>2</v>
      </c>
      <c r="AE3658" s="4">
        <f t="shared" si="229"/>
        <v>25</v>
      </c>
      <c r="AF3658" s="8">
        <f t="shared" si="230"/>
        <v>2</v>
      </c>
      <c r="AG3658" s="8">
        <v>763.28</v>
      </c>
      <c r="AH3658" s="4">
        <f t="shared" si="231"/>
        <v>0.05</v>
      </c>
      <c r="AI3658" s="4">
        <f t="shared" si="231"/>
        <v>19.082000000000001</v>
      </c>
      <c r="AK3658" s="10">
        <f>Q3658*(0.0337*(2.5^2.9))+R3658*(0.0337*(7.5^2.9))+S3658*(0.0337*(15^2.9))+T3658*(0.0337*(25^2.9))+U3658*(0.0337*(35^2.9))</f>
        <v>763.28358331057245</v>
      </c>
    </row>
    <row r="3659" spans="1:37" ht="12.75" customHeight="1">
      <c r="A3659" s="12">
        <v>279</v>
      </c>
      <c r="B3659" s="4">
        <v>15</v>
      </c>
      <c r="C3659" s="4">
        <v>1</v>
      </c>
      <c r="D3659" s="5">
        <v>39532</v>
      </c>
      <c r="E3659" s="6" t="s">
        <v>73</v>
      </c>
      <c r="F3659" s="4" t="s">
        <v>131</v>
      </c>
      <c r="G3659" s="11" t="s">
        <v>177</v>
      </c>
      <c r="H3659" s="4" t="s">
        <v>155</v>
      </c>
      <c r="I3659" s="12" t="s">
        <v>40</v>
      </c>
      <c r="J3659" s="4" t="s">
        <v>41</v>
      </c>
      <c r="K3659" s="4">
        <v>9</v>
      </c>
      <c r="L3659" s="4" t="str">
        <f t="shared" si="228"/>
        <v>5-10</v>
      </c>
      <c r="M3659" s="4" t="s">
        <v>76</v>
      </c>
      <c r="N3659" s="12">
        <v>7</v>
      </c>
      <c r="O3659" s="4" t="s">
        <v>101</v>
      </c>
      <c r="P3659" s="12" t="s">
        <v>46</v>
      </c>
      <c r="S3659" s="7">
        <v>1</v>
      </c>
      <c r="AE3659" s="4">
        <f t="shared" si="229"/>
        <v>15</v>
      </c>
      <c r="AF3659" s="8">
        <f t="shared" si="230"/>
        <v>1</v>
      </c>
      <c r="AG3659" s="8">
        <v>55.84</v>
      </c>
      <c r="AH3659" s="4">
        <f t="shared" si="231"/>
        <v>2.5000000000000001E-2</v>
      </c>
      <c r="AI3659" s="4">
        <f t="shared" si="231"/>
        <v>1.3960000000000001</v>
      </c>
      <c r="AK3659" s="10">
        <f>Q3659*(0.0148*((2.5/1.11359)^3.167))+R3659*(0.0148*((7.5/1.11359)^3.167))+S3659*(0.0148*((15/1.11359)^3.167))+T3659*(0.0148*((25/1.11359)^3.167))+U3659*(0.0148*((35/1.11359)^3.167))</f>
        <v>55.842343658686445</v>
      </c>
    </row>
    <row r="3660" spans="1:37" ht="12.75" customHeight="1">
      <c r="A3660" s="12">
        <v>279</v>
      </c>
      <c r="B3660" s="4">
        <v>15</v>
      </c>
      <c r="C3660" s="4">
        <v>1</v>
      </c>
      <c r="D3660" s="5">
        <v>39532</v>
      </c>
      <c r="E3660" s="6" t="s">
        <v>73</v>
      </c>
      <c r="F3660" s="4" t="s">
        <v>131</v>
      </c>
      <c r="G3660" s="11" t="s">
        <v>177</v>
      </c>
      <c r="H3660" s="4" t="s">
        <v>155</v>
      </c>
      <c r="I3660" s="12" t="s">
        <v>40</v>
      </c>
      <c r="J3660" s="4" t="s">
        <v>41</v>
      </c>
      <c r="K3660" s="4">
        <v>9</v>
      </c>
      <c r="L3660" s="4" t="str">
        <f t="shared" si="228"/>
        <v>5-10</v>
      </c>
      <c r="M3660" s="4" t="s">
        <v>76</v>
      </c>
      <c r="N3660" s="12">
        <v>8</v>
      </c>
      <c r="O3660" s="4" t="s">
        <v>80</v>
      </c>
      <c r="P3660" s="12" t="s">
        <v>81</v>
      </c>
      <c r="S3660" s="7">
        <v>3</v>
      </c>
      <c r="AE3660" s="4">
        <f t="shared" si="229"/>
        <v>15</v>
      </c>
      <c r="AF3660" s="8">
        <f t="shared" si="230"/>
        <v>3</v>
      </c>
      <c r="AG3660" s="8">
        <v>183.28</v>
      </c>
      <c r="AH3660" s="4">
        <f t="shared" si="231"/>
        <v>7.4999999999999997E-2</v>
      </c>
      <c r="AI3660" s="4">
        <f t="shared" si="231"/>
        <v>4.5819999999999999</v>
      </c>
      <c r="AK3660" s="10">
        <f>Q3660*(0.0202*(2.5^2.9595))+R3660*(0.0202*(7.5^2.9595))+S3660*(0.0202*(15^2.9595))+T3660*(0.0202*(25^2.9595))</f>
        <v>183.27984349908598</v>
      </c>
    </row>
    <row r="3661" spans="1:37" ht="12.75" customHeight="1">
      <c r="A3661" s="12">
        <v>279</v>
      </c>
      <c r="B3661" s="4">
        <v>15</v>
      </c>
      <c r="C3661" s="4">
        <v>1</v>
      </c>
      <c r="D3661" s="5">
        <v>39532</v>
      </c>
      <c r="E3661" s="6" t="s">
        <v>73</v>
      </c>
      <c r="F3661" s="4" t="s">
        <v>131</v>
      </c>
      <c r="G3661" s="11" t="s">
        <v>177</v>
      </c>
      <c r="H3661" s="4" t="s">
        <v>155</v>
      </c>
      <c r="I3661" s="12" t="s">
        <v>40</v>
      </c>
      <c r="J3661" s="4" t="s">
        <v>41</v>
      </c>
      <c r="K3661" s="4">
        <v>9</v>
      </c>
      <c r="L3661" s="4" t="str">
        <f t="shared" si="228"/>
        <v>5-10</v>
      </c>
      <c r="M3661" s="4" t="s">
        <v>76</v>
      </c>
      <c r="N3661" s="12">
        <v>9</v>
      </c>
      <c r="O3661" s="12" t="s">
        <v>77</v>
      </c>
      <c r="P3661" s="6" t="s">
        <v>48</v>
      </c>
      <c r="S3661" s="7">
        <v>3</v>
      </c>
      <c r="T3661" s="7">
        <v>2</v>
      </c>
      <c r="AE3661" s="4">
        <f t="shared" si="229"/>
        <v>19</v>
      </c>
      <c r="AF3661" s="8">
        <f t="shared" si="230"/>
        <v>5</v>
      </c>
      <c r="AG3661" s="8">
        <v>1141.82</v>
      </c>
      <c r="AH3661" s="4">
        <f t="shared" si="231"/>
        <v>0.125</v>
      </c>
      <c r="AI3661" s="4">
        <f t="shared" si="231"/>
        <v>28.545499999999997</v>
      </c>
      <c r="AK3661" s="10">
        <f>R3661*(0.0428*(7.5^2.858))+S3661*(0.0428*(15^2.858))+T3661*(0.0428*(25^2.858))+U3661*(0.0428*(35^2.858))</f>
        <v>1141.8186795179167</v>
      </c>
    </row>
    <row r="3662" spans="1:37" ht="12.75" customHeight="1">
      <c r="A3662" s="12">
        <v>279</v>
      </c>
      <c r="B3662" s="4">
        <v>15</v>
      </c>
      <c r="C3662" s="4">
        <v>1</v>
      </c>
      <c r="D3662" s="5">
        <v>39532</v>
      </c>
      <c r="E3662" s="6" t="s">
        <v>73</v>
      </c>
      <c r="F3662" s="4" t="s">
        <v>131</v>
      </c>
      <c r="G3662" s="11" t="s">
        <v>177</v>
      </c>
      <c r="H3662" s="4" t="s">
        <v>155</v>
      </c>
      <c r="I3662" s="12" t="s">
        <v>40</v>
      </c>
      <c r="J3662" s="4" t="s">
        <v>41</v>
      </c>
      <c r="K3662" s="4">
        <v>9</v>
      </c>
      <c r="L3662" s="4" t="str">
        <f t="shared" si="228"/>
        <v>5-10</v>
      </c>
      <c r="M3662" s="4" t="s">
        <v>76</v>
      </c>
      <c r="N3662" s="12">
        <v>10</v>
      </c>
      <c r="O3662" s="4" t="s">
        <v>60</v>
      </c>
      <c r="P3662" s="12" t="s">
        <v>48</v>
      </c>
      <c r="R3662" s="7">
        <v>2</v>
      </c>
      <c r="AE3662" s="4">
        <f t="shared" si="229"/>
        <v>7.5</v>
      </c>
      <c r="AF3662" s="8">
        <f t="shared" si="230"/>
        <v>2</v>
      </c>
      <c r="AG3662" s="8">
        <v>14.07</v>
      </c>
      <c r="AH3662" s="4">
        <f t="shared" si="231"/>
        <v>0.05</v>
      </c>
      <c r="AI3662" s="4">
        <f t="shared" si="231"/>
        <v>0.35175000000000001</v>
      </c>
      <c r="AK3662" s="10">
        <f>Q3662*(0.0197*(2.5^2.9174))+R3662*(0.0197*(7.5^2.9174))+S3662*(0.0197*(15^2.9174))</f>
        <v>14.073429816211023</v>
      </c>
    </row>
    <row r="3663" spans="1:37" ht="12.75" customHeight="1">
      <c r="A3663" s="12">
        <v>279</v>
      </c>
      <c r="B3663" s="4">
        <v>15</v>
      </c>
      <c r="C3663" s="4">
        <v>1</v>
      </c>
      <c r="D3663" s="5">
        <v>39532</v>
      </c>
      <c r="E3663" s="6" t="s">
        <v>73</v>
      </c>
      <c r="F3663" s="4" t="s">
        <v>131</v>
      </c>
      <c r="G3663" s="11" t="s">
        <v>177</v>
      </c>
      <c r="H3663" s="4" t="s">
        <v>155</v>
      </c>
      <c r="I3663" s="12" t="s">
        <v>40</v>
      </c>
      <c r="J3663" s="4" t="s">
        <v>41</v>
      </c>
      <c r="K3663" s="4">
        <v>9</v>
      </c>
      <c r="L3663" s="4" t="str">
        <f t="shared" si="228"/>
        <v>5-10</v>
      </c>
      <c r="M3663" s="4" t="s">
        <v>76</v>
      </c>
      <c r="N3663" s="12">
        <v>11</v>
      </c>
      <c r="O3663" s="4" t="s">
        <v>47</v>
      </c>
      <c r="P3663" s="12" t="s">
        <v>48</v>
      </c>
      <c r="R3663" s="7">
        <v>4</v>
      </c>
      <c r="AE3663" s="4">
        <f t="shared" si="229"/>
        <v>7.5</v>
      </c>
      <c r="AF3663" s="8">
        <f t="shared" si="230"/>
        <v>4</v>
      </c>
      <c r="AG3663" s="8">
        <v>49.37</v>
      </c>
      <c r="AH3663" s="4">
        <f t="shared" si="231"/>
        <v>0.1</v>
      </c>
      <c r="AI3663" s="4">
        <f t="shared" si="231"/>
        <v>1.2342499999999998</v>
      </c>
      <c r="AK3663" s="10">
        <f>Q3663*(0.0251*(2.5^3.076))+R3663*(0.0251*(7.5^3.076))+S3663*(0.0251*(15^3.076))</f>
        <v>49.365343008961865</v>
      </c>
    </row>
    <row r="3664" spans="1:37" ht="12.75" customHeight="1">
      <c r="A3664" s="12">
        <v>279</v>
      </c>
      <c r="B3664" s="4">
        <v>15</v>
      </c>
      <c r="C3664" s="4">
        <v>1</v>
      </c>
      <c r="D3664" s="5">
        <v>39532</v>
      </c>
      <c r="E3664" s="6" t="s">
        <v>73</v>
      </c>
      <c r="F3664" s="4" t="s">
        <v>131</v>
      </c>
      <c r="G3664" s="11" t="s">
        <v>177</v>
      </c>
      <c r="H3664" s="4" t="s">
        <v>155</v>
      </c>
      <c r="I3664" s="12" t="s">
        <v>40</v>
      </c>
      <c r="J3664" s="4" t="s">
        <v>41</v>
      </c>
      <c r="K3664" s="4">
        <v>9</v>
      </c>
      <c r="L3664" s="4" t="str">
        <f t="shared" si="228"/>
        <v>5-10</v>
      </c>
      <c r="M3664" s="4" t="s">
        <v>76</v>
      </c>
      <c r="N3664" s="12">
        <v>12</v>
      </c>
      <c r="O3664" s="4" t="s">
        <v>134</v>
      </c>
      <c r="P3664" s="12" t="s">
        <v>56</v>
      </c>
      <c r="S3664" s="7">
        <v>1</v>
      </c>
      <c r="AE3664" s="4">
        <f t="shared" si="229"/>
        <v>15</v>
      </c>
      <c r="AF3664" s="8">
        <f t="shared" si="230"/>
        <v>1</v>
      </c>
      <c r="AG3664" s="8">
        <v>70.59</v>
      </c>
      <c r="AH3664" s="4">
        <f t="shared" si="231"/>
        <v>2.5000000000000001E-2</v>
      </c>
      <c r="AI3664" s="4">
        <f t="shared" si="231"/>
        <v>1.76475</v>
      </c>
      <c r="AK3664" s="10">
        <f>R3664*(0.0683*(7.5^2.563))+S3664*(0.0683*(15^2.563))+T3664*(0.0683*(25^2.563))</f>
        <v>70.589905523267788</v>
      </c>
    </row>
    <row r="3665" spans="1:37" ht="12.75" customHeight="1">
      <c r="A3665" s="12">
        <v>279</v>
      </c>
      <c r="B3665" s="4">
        <v>15</v>
      </c>
      <c r="C3665" s="4">
        <v>1</v>
      </c>
      <c r="D3665" s="5">
        <v>39532</v>
      </c>
      <c r="E3665" s="6" t="s">
        <v>73</v>
      </c>
      <c r="F3665" s="4" t="s">
        <v>131</v>
      </c>
      <c r="G3665" s="11" t="s">
        <v>177</v>
      </c>
      <c r="H3665" s="4" t="s">
        <v>155</v>
      </c>
      <c r="I3665" s="12" t="s">
        <v>40</v>
      </c>
      <c r="J3665" s="4" t="s">
        <v>41</v>
      </c>
      <c r="K3665" s="4">
        <v>9</v>
      </c>
      <c r="L3665" s="4" t="str">
        <f t="shared" si="228"/>
        <v>5-10</v>
      </c>
      <c r="M3665" s="4" t="s">
        <v>76</v>
      </c>
      <c r="N3665" s="12">
        <v>13</v>
      </c>
      <c r="O3665" s="4" t="s">
        <v>49</v>
      </c>
      <c r="P3665" s="6" t="s">
        <v>46</v>
      </c>
      <c r="R3665" s="7">
        <v>1</v>
      </c>
      <c r="AE3665" s="4">
        <f t="shared" si="229"/>
        <v>7.5</v>
      </c>
      <c r="AF3665" s="8">
        <f t="shared" si="230"/>
        <v>1</v>
      </c>
      <c r="AG3665" s="8">
        <v>6.09</v>
      </c>
      <c r="AH3665" s="4">
        <f t="shared" si="231"/>
        <v>2.5000000000000001E-2</v>
      </c>
      <c r="AI3665" s="4">
        <f t="shared" si="231"/>
        <v>0.15225</v>
      </c>
      <c r="AK3665" s="10">
        <f>Q3665*(0.007*(2.5^3.39))+R3665*(0.0126*(7.5^3.0673))+S3665*(0.0126*(15^3.0673))+T3665*(0.0126*(25^3.0673))+U3665*(0.0126*(35^3.0673))</f>
        <v>6.0875978967715536</v>
      </c>
    </row>
    <row r="3666" spans="1:37" ht="12.75" customHeight="1">
      <c r="A3666" s="12">
        <v>279</v>
      </c>
      <c r="B3666" s="4">
        <v>15</v>
      </c>
      <c r="C3666" s="4">
        <v>1</v>
      </c>
      <c r="D3666" s="5">
        <v>39532</v>
      </c>
      <c r="E3666" s="6" t="s">
        <v>73</v>
      </c>
      <c r="F3666" s="4" t="s">
        <v>131</v>
      </c>
      <c r="G3666" s="11" t="s">
        <v>177</v>
      </c>
      <c r="H3666" s="4" t="s">
        <v>155</v>
      </c>
      <c r="I3666" s="12" t="s">
        <v>40</v>
      </c>
      <c r="J3666" s="4" t="s">
        <v>41</v>
      </c>
      <c r="K3666" s="4">
        <v>9</v>
      </c>
      <c r="L3666" s="4" t="str">
        <f t="shared" si="228"/>
        <v>5-10</v>
      </c>
      <c r="M3666" s="4" t="s">
        <v>76</v>
      </c>
      <c r="N3666" s="12">
        <v>14</v>
      </c>
      <c r="O3666" s="4" t="s">
        <v>58</v>
      </c>
      <c r="P3666" s="12" t="s">
        <v>46</v>
      </c>
      <c r="R3666" s="7">
        <v>1</v>
      </c>
      <c r="AE3666" s="4">
        <f t="shared" si="229"/>
        <v>7.5</v>
      </c>
      <c r="AF3666" s="8">
        <f t="shared" si="230"/>
        <v>1</v>
      </c>
      <c r="AG3666" s="8">
        <v>5.35</v>
      </c>
      <c r="AH3666" s="4">
        <f t="shared" si="231"/>
        <v>2.5000000000000001E-2</v>
      </c>
      <c r="AI3666" s="4">
        <f t="shared" si="231"/>
        <v>0.13374999999999998</v>
      </c>
      <c r="AK3666" s="10">
        <f>Q3666*(0.0145*((2.5/1.08175)^3.053))+R3666*(0.0145*((7.5/1.08175)^3.053))+S3666*(0.0145*((15/1.08175)^3.053))+T3666*(0.0145*((25/1.08175)^3.053))+U3666*(0.0145*((35/1.08175)^3.053))+V3666*(0.0145*((45/1.08175)^3.053))+W3666*(0.0145*((55/1.08175)^3.053))</f>
        <v>5.3547672905998889</v>
      </c>
    </row>
    <row r="3667" spans="1:37" ht="12.75" customHeight="1">
      <c r="A3667" s="12">
        <v>279</v>
      </c>
      <c r="B3667" s="4">
        <v>15</v>
      </c>
      <c r="C3667" s="4">
        <v>1</v>
      </c>
      <c r="D3667" s="5">
        <v>39532</v>
      </c>
      <c r="E3667" s="6" t="s">
        <v>73</v>
      </c>
      <c r="F3667" s="4" t="s">
        <v>131</v>
      </c>
      <c r="G3667" s="11" t="s">
        <v>177</v>
      </c>
      <c r="H3667" s="4" t="s">
        <v>155</v>
      </c>
      <c r="I3667" s="12" t="s">
        <v>40</v>
      </c>
      <c r="J3667" s="4" t="s">
        <v>41</v>
      </c>
      <c r="K3667" s="4">
        <v>9</v>
      </c>
      <c r="L3667" s="4" t="str">
        <f t="shared" si="228"/>
        <v>5-10</v>
      </c>
      <c r="M3667" s="4" t="s">
        <v>76</v>
      </c>
      <c r="N3667" s="12">
        <v>15</v>
      </c>
      <c r="O3667" s="4" t="s">
        <v>89</v>
      </c>
      <c r="P3667" s="4" t="s">
        <v>56</v>
      </c>
      <c r="S3667" s="7">
        <v>6</v>
      </c>
      <c r="AE3667" s="4">
        <f t="shared" si="229"/>
        <v>15</v>
      </c>
      <c r="AF3667" s="8">
        <f t="shared" si="230"/>
        <v>6</v>
      </c>
      <c r="AG3667" s="8">
        <v>432.05</v>
      </c>
      <c r="AH3667" s="4">
        <f t="shared" si="231"/>
        <v>0.15</v>
      </c>
      <c r="AI3667" s="4">
        <f t="shared" si="231"/>
        <v>10.80125</v>
      </c>
      <c r="AK3667" s="10">
        <f>R3667*(0.0246*(7.5^2.85))+S3667*(0.0227*((15/1.13204)^3.12))+T3667*(0.0227*((25/1.13204)^3.12))</f>
        <v>432.04910028534152</v>
      </c>
    </row>
    <row r="3668" spans="1:37" ht="12.75" customHeight="1">
      <c r="A3668" s="12">
        <v>279</v>
      </c>
      <c r="B3668" s="4">
        <v>15</v>
      </c>
      <c r="C3668" s="4">
        <v>1</v>
      </c>
      <c r="D3668" s="5">
        <v>39532</v>
      </c>
      <c r="E3668" s="6" t="s">
        <v>73</v>
      </c>
      <c r="F3668" s="4" t="s">
        <v>131</v>
      </c>
      <c r="G3668" s="11" t="s">
        <v>177</v>
      </c>
      <c r="H3668" s="4" t="s">
        <v>155</v>
      </c>
      <c r="I3668" s="12" t="s">
        <v>40</v>
      </c>
      <c r="J3668" s="4" t="s">
        <v>41</v>
      </c>
      <c r="K3668" s="4">
        <v>9</v>
      </c>
      <c r="L3668" s="4" t="str">
        <f t="shared" si="228"/>
        <v>5-10</v>
      </c>
      <c r="M3668" s="4" t="s">
        <v>76</v>
      </c>
      <c r="N3668" s="12">
        <v>16</v>
      </c>
      <c r="O3668" s="4" t="s">
        <v>83</v>
      </c>
      <c r="P3668" s="6" t="s">
        <v>84</v>
      </c>
      <c r="R3668" s="7">
        <v>1</v>
      </c>
      <c r="AE3668" s="4">
        <f t="shared" si="229"/>
        <v>7.5</v>
      </c>
      <c r="AF3668" s="8">
        <f t="shared" si="230"/>
        <v>1</v>
      </c>
      <c r="AG3668" s="8">
        <v>12.3</v>
      </c>
      <c r="AH3668" s="4">
        <f t="shared" si="231"/>
        <v>2.5000000000000001E-2</v>
      </c>
      <c r="AI3668" s="4">
        <f t="shared" si="231"/>
        <v>0.3075</v>
      </c>
      <c r="AK3668" s="10">
        <f>Q3668*(0.0349*(2.5^2.9109))+R3668*(0.0349*(7.5^2.9109))+S3668*(0.0349*(15^2.9109))</f>
        <v>12.30385653569728</v>
      </c>
    </row>
    <row r="3669" spans="1:37" ht="12.75" customHeight="1">
      <c r="A3669" s="12">
        <v>279</v>
      </c>
      <c r="B3669" s="4">
        <v>15</v>
      </c>
      <c r="C3669" s="4">
        <v>1</v>
      </c>
      <c r="D3669" s="5">
        <v>39532</v>
      </c>
      <c r="E3669" s="6" t="s">
        <v>73</v>
      </c>
      <c r="F3669" s="4" t="s">
        <v>131</v>
      </c>
      <c r="G3669" s="11" t="s">
        <v>177</v>
      </c>
      <c r="H3669" s="4" t="s">
        <v>155</v>
      </c>
      <c r="I3669" s="12" t="s">
        <v>40</v>
      </c>
      <c r="J3669" s="4" t="s">
        <v>41</v>
      </c>
      <c r="K3669" s="4">
        <v>9</v>
      </c>
      <c r="L3669" s="4" t="str">
        <f t="shared" si="228"/>
        <v>5-10</v>
      </c>
      <c r="M3669" s="4" t="s">
        <v>76</v>
      </c>
      <c r="N3669" s="12">
        <v>17</v>
      </c>
      <c r="O3669" s="4" t="s">
        <v>137</v>
      </c>
      <c r="P3669" s="6" t="s">
        <v>46</v>
      </c>
      <c r="S3669" s="7">
        <v>1</v>
      </c>
      <c r="AE3669" s="4">
        <f t="shared" si="229"/>
        <v>15</v>
      </c>
      <c r="AF3669" s="8">
        <f t="shared" si="230"/>
        <v>1</v>
      </c>
      <c r="AG3669" s="8">
        <v>51.03</v>
      </c>
      <c r="AH3669" s="4">
        <f t="shared" si="231"/>
        <v>2.5000000000000001E-2</v>
      </c>
      <c r="AI3669" s="4">
        <f t="shared" si="231"/>
        <v>1.2757499999999999</v>
      </c>
      <c r="AK3669" s="10">
        <f>Q3669*(0.0126*(2.5^3.0673))+R3669*(0.0126*(7.5^3.0673))+S3669*(0.0126*(15^3.0673))+T3669*(0.0126*(25^3.0673))+U3669*(0.0126*(35^3.0673))</f>
        <v>51.026439339633377</v>
      </c>
    </row>
    <row r="3670" spans="1:37" ht="12.75" customHeight="1">
      <c r="A3670" s="12">
        <v>279</v>
      </c>
      <c r="B3670" s="4">
        <v>15</v>
      </c>
      <c r="C3670" s="4">
        <v>1</v>
      </c>
      <c r="D3670" s="5">
        <v>39532</v>
      </c>
      <c r="E3670" s="6" t="s">
        <v>73</v>
      </c>
      <c r="F3670" s="4" t="s">
        <v>131</v>
      </c>
      <c r="G3670" s="11" t="s">
        <v>177</v>
      </c>
      <c r="H3670" s="4" t="s">
        <v>155</v>
      </c>
      <c r="I3670" s="12" t="s">
        <v>40</v>
      </c>
      <c r="J3670" s="4" t="s">
        <v>41</v>
      </c>
      <c r="K3670" s="4">
        <v>9</v>
      </c>
      <c r="L3670" s="4" t="str">
        <f t="shared" si="228"/>
        <v>5-10</v>
      </c>
      <c r="M3670" s="4" t="s">
        <v>76</v>
      </c>
      <c r="N3670" s="12">
        <v>18</v>
      </c>
      <c r="O3670" s="4" t="s">
        <v>69</v>
      </c>
      <c r="P3670" s="12" t="s">
        <v>48</v>
      </c>
      <c r="S3670" s="7">
        <v>2</v>
      </c>
      <c r="AE3670" s="4">
        <f t="shared" si="229"/>
        <v>15</v>
      </c>
      <c r="AF3670" s="8">
        <f t="shared" si="230"/>
        <v>2</v>
      </c>
      <c r="AG3670" s="8">
        <v>218.93</v>
      </c>
      <c r="AH3670" s="4">
        <f t="shared" si="231"/>
        <v>0.05</v>
      </c>
      <c r="AI3670" s="4">
        <f t="shared" si="231"/>
        <v>5.4732500000000002</v>
      </c>
      <c r="AK3670" s="10">
        <f>Q3670*(0.029*(2.5^2.98))+R3670*(0.029*(7.5^2.98))+S3670*(0.0222*(15^3.14))</f>
        <v>218.93214068561713</v>
      </c>
    </row>
    <row r="3671" spans="1:37" ht="12.75" customHeight="1">
      <c r="A3671" s="12">
        <v>279</v>
      </c>
      <c r="B3671" s="4">
        <v>15</v>
      </c>
      <c r="C3671" s="4">
        <v>1</v>
      </c>
      <c r="D3671" s="5">
        <v>39532</v>
      </c>
      <c r="E3671" s="6" t="s">
        <v>73</v>
      </c>
      <c r="F3671" s="4" t="s">
        <v>131</v>
      </c>
      <c r="G3671" s="11" t="s">
        <v>177</v>
      </c>
      <c r="H3671" s="4" t="s">
        <v>155</v>
      </c>
      <c r="I3671" s="12" t="s">
        <v>40</v>
      </c>
      <c r="J3671" s="4" t="s">
        <v>41</v>
      </c>
      <c r="K3671" s="4">
        <v>9</v>
      </c>
      <c r="L3671" s="4" t="str">
        <f t="shared" si="228"/>
        <v>5-10</v>
      </c>
      <c r="M3671" s="4" t="s">
        <v>76</v>
      </c>
      <c r="N3671" s="12">
        <v>19</v>
      </c>
      <c r="O3671" s="4" t="s">
        <v>71</v>
      </c>
      <c r="P3671" s="6" t="s">
        <v>46</v>
      </c>
      <c r="Q3671" s="7">
        <v>5</v>
      </c>
      <c r="AE3671" s="4">
        <f t="shared" si="229"/>
        <v>2.5</v>
      </c>
      <c r="AF3671" s="8">
        <f t="shared" si="230"/>
        <v>5</v>
      </c>
      <c r="AG3671" s="8">
        <v>0.7</v>
      </c>
      <c r="AH3671" s="4">
        <f t="shared" si="231"/>
        <v>0.125</v>
      </c>
      <c r="AI3671" s="4">
        <f t="shared" si="231"/>
        <v>1.7499999999999998E-2</v>
      </c>
      <c r="AK3671" s="10">
        <f>Q3671*(0.0089*(2.5^3))+R3671*(0.0089*(7.5^3))</f>
        <v>0.6953125</v>
      </c>
    </row>
    <row r="3672" spans="1:37" ht="12.75" customHeight="1">
      <c r="A3672" s="12">
        <v>279</v>
      </c>
      <c r="B3672" s="4">
        <v>15</v>
      </c>
      <c r="C3672" s="4">
        <v>1</v>
      </c>
      <c r="D3672" s="5">
        <v>39532</v>
      </c>
      <c r="E3672" s="6" t="s">
        <v>73</v>
      </c>
      <c r="F3672" s="4" t="s">
        <v>131</v>
      </c>
      <c r="G3672" s="11" t="s">
        <v>177</v>
      </c>
      <c r="H3672" s="4" t="s">
        <v>155</v>
      </c>
      <c r="I3672" s="12" t="s">
        <v>40</v>
      </c>
      <c r="J3672" s="4" t="s">
        <v>41</v>
      </c>
      <c r="K3672" s="4">
        <v>9</v>
      </c>
      <c r="L3672" s="4" t="str">
        <f t="shared" si="228"/>
        <v>5-10</v>
      </c>
      <c r="M3672" s="4" t="s">
        <v>76</v>
      </c>
      <c r="N3672" s="12">
        <v>20</v>
      </c>
      <c r="O3672" s="4" t="s">
        <v>66</v>
      </c>
      <c r="P3672" s="12" t="s">
        <v>46</v>
      </c>
      <c r="Q3672" s="7">
        <v>2</v>
      </c>
      <c r="AE3672" s="4">
        <f t="shared" si="229"/>
        <v>2.5</v>
      </c>
      <c r="AF3672" s="8">
        <f t="shared" si="230"/>
        <v>2</v>
      </c>
      <c r="AG3672" s="8">
        <v>0.56999999999999995</v>
      </c>
      <c r="AH3672" s="4">
        <f t="shared" si="231"/>
        <v>0.05</v>
      </c>
      <c r="AI3672" s="4">
        <f t="shared" si="231"/>
        <v>1.4249999999999999E-2</v>
      </c>
      <c r="AK3672" s="10">
        <f>Q3672*(0.0213*(2.5^2.8235))+R3672*(0.0213*(7.5^2.8235))</f>
        <v>0.56623044088770236</v>
      </c>
    </row>
    <row r="3673" spans="1:37" ht="12.75" customHeight="1">
      <c r="A3673" s="12">
        <v>279</v>
      </c>
      <c r="B3673" s="4">
        <v>15</v>
      </c>
      <c r="C3673" s="4">
        <v>1</v>
      </c>
      <c r="D3673" s="5">
        <v>39532</v>
      </c>
      <c r="E3673" s="6" t="s">
        <v>73</v>
      </c>
      <c r="F3673" s="4" t="s">
        <v>131</v>
      </c>
      <c r="G3673" s="11" t="s">
        <v>177</v>
      </c>
      <c r="H3673" s="4" t="s">
        <v>155</v>
      </c>
      <c r="I3673" s="12" t="s">
        <v>40</v>
      </c>
      <c r="J3673" s="4" t="s">
        <v>41</v>
      </c>
      <c r="K3673" s="4">
        <v>9</v>
      </c>
      <c r="L3673" s="4" t="str">
        <f t="shared" si="228"/>
        <v>5-10</v>
      </c>
      <c r="M3673" s="4" t="s">
        <v>76</v>
      </c>
      <c r="N3673" s="12">
        <v>21</v>
      </c>
      <c r="O3673" s="4" t="s">
        <v>55</v>
      </c>
      <c r="P3673" s="6" t="s">
        <v>56</v>
      </c>
      <c r="Q3673" s="7">
        <v>1</v>
      </c>
      <c r="AE3673" s="4">
        <f t="shared" si="229"/>
        <v>2.5</v>
      </c>
      <c r="AF3673" s="8">
        <f t="shared" si="230"/>
        <v>1</v>
      </c>
      <c r="AG3673" s="8">
        <v>0.17</v>
      </c>
      <c r="AH3673" s="4">
        <f t="shared" si="231"/>
        <v>2.5000000000000001E-2</v>
      </c>
      <c r="AI3673" s="4">
        <f t="shared" si="231"/>
        <v>4.2500000000000003E-3</v>
      </c>
      <c r="AK3673" s="10">
        <f>Q3673*(0.0109*(2.5^3.0249))+R3673*(0.0109*(7.5^3.0249))</f>
        <v>0.17424295598865394</v>
      </c>
    </row>
    <row r="3674" spans="1:37" ht="12.75" customHeight="1">
      <c r="A3674" s="12">
        <v>279</v>
      </c>
      <c r="B3674" s="4">
        <v>15</v>
      </c>
      <c r="C3674" s="4">
        <v>1</v>
      </c>
      <c r="D3674" s="5">
        <v>39532</v>
      </c>
      <c r="E3674" s="6" t="s">
        <v>73</v>
      </c>
      <c r="F3674" s="4" t="s">
        <v>131</v>
      </c>
      <c r="G3674" s="11" t="s">
        <v>177</v>
      </c>
      <c r="H3674" s="4" t="s">
        <v>155</v>
      </c>
      <c r="I3674" s="12" t="s">
        <v>40</v>
      </c>
      <c r="J3674" s="4" t="s">
        <v>41</v>
      </c>
      <c r="K3674" s="4">
        <v>9</v>
      </c>
      <c r="L3674" s="4" t="str">
        <f t="shared" si="228"/>
        <v>5-10</v>
      </c>
      <c r="M3674" s="4" t="s">
        <v>76</v>
      </c>
      <c r="N3674" s="12">
        <v>22</v>
      </c>
      <c r="O3674" s="13" t="s">
        <v>97</v>
      </c>
      <c r="P3674" s="12" t="s">
        <v>46</v>
      </c>
      <c r="S3674" s="7">
        <v>1</v>
      </c>
      <c r="AE3674" s="4">
        <f t="shared" si="229"/>
        <v>15</v>
      </c>
      <c r="AF3674" s="8">
        <f t="shared" si="230"/>
        <v>1</v>
      </c>
      <c r="AG3674" s="8">
        <v>27.89</v>
      </c>
      <c r="AH3674" s="4">
        <f t="shared" si="231"/>
        <v>2.5000000000000001E-2</v>
      </c>
      <c r="AI3674" s="4">
        <f t="shared" si="231"/>
        <v>0.69725000000000004</v>
      </c>
      <c r="AK3674" s="10">
        <f>Q3674*(0.0026*(2.5^3.427))+R3674*(0.0026*(7.5^3.427))+S3674*(0.0026*(15^3.427))</f>
        <v>27.88933074796465</v>
      </c>
    </row>
    <row r="3675" spans="1:37" s="13" customFormat="1" ht="12.75" customHeight="1">
      <c r="A3675" s="12">
        <v>279</v>
      </c>
      <c r="B3675" s="4">
        <v>15</v>
      </c>
      <c r="C3675" s="4">
        <v>1</v>
      </c>
      <c r="D3675" s="5">
        <v>39532</v>
      </c>
      <c r="E3675" s="6" t="s">
        <v>73</v>
      </c>
      <c r="F3675" s="4" t="s">
        <v>131</v>
      </c>
      <c r="G3675" s="11" t="s">
        <v>177</v>
      </c>
      <c r="H3675" s="4" t="s">
        <v>155</v>
      </c>
      <c r="I3675" s="12" t="s">
        <v>40</v>
      </c>
      <c r="J3675" s="4" t="s">
        <v>41</v>
      </c>
      <c r="K3675" s="4">
        <v>9</v>
      </c>
      <c r="L3675" s="4" t="str">
        <f t="shared" si="228"/>
        <v>5-10</v>
      </c>
      <c r="M3675" s="4" t="s">
        <v>76</v>
      </c>
      <c r="N3675" s="12">
        <v>23</v>
      </c>
      <c r="O3675" s="4" t="s">
        <v>158</v>
      </c>
      <c r="P3675" s="6" t="s">
        <v>63</v>
      </c>
      <c r="Q3675" s="7"/>
      <c r="R3675" s="7"/>
      <c r="S3675" s="7"/>
      <c r="T3675" s="7"/>
      <c r="U3675" s="7"/>
      <c r="V3675" s="7"/>
      <c r="W3675" s="7">
        <v>1</v>
      </c>
      <c r="X3675" s="7"/>
      <c r="Y3675" s="7"/>
      <c r="Z3675" s="7"/>
      <c r="AA3675" s="7"/>
      <c r="AB3675" s="7"/>
      <c r="AC3675" s="7"/>
      <c r="AD3675" s="7"/>
      <c r="AE3675" s="4">
        <f t="shared" si="229"/>
        <v>55</v>
      </c>
      <c r="AF3675" s="8">
        <f t="shared" si="230"/>
        <v>1</v>
      </c>
      <c r="AG3675" s="8">
        <v>217.64</v>
      </c>
      <c r="AH3675" s="4">
        <f t="shared" si="231"/>
        <v>2.5000000000000001E-2</v>
      </c>
      <c r="AI3675" s="4">
        <f t="shared" si="231"/>
        <v>5.4409999999999998</v>
      </c>
      <c r="AJ3675" s="4"/>
      <c r="AK3675" s="10">
        <f>T3675*(0.0005*(25^3.24))+U3675*(0.0005*(35^3.24))+W3675*(0.0005*(55^3.24))</f>
        <v>217.64320781816349</v>
      </c>
    </row>
    <row r="3676" spans="1:37" ht="12.75" customHeight="1">
      <c r="A3676" s="12">
        <v>279</v>
      </c>
      <c r="B3676" s="4">
        <v>15</v>
      </c>
      <c r="C3676" s="4">
        <v>1</v>
      </c>
      <c r="D3676" s="5">
        <v>39532</v>
      </c>
      <c r="E3676" s="6" t="s">
        <v>73</v>
      </c>
      <c r="F3676" s="4" t="s">
        <v>131</v>
      </c>
      <c r="G3676" s="11" t="s">
        <v>177</v>
      </c>
      <c r="H3676" s="4" t="s">
        <v>155</v>
      </c>
      <c r="I3676" s="12" t="s">
        <v>40</v>
      </c>
      <c r="J3676" s="4" t="s">
        <v>41</v>
      </c>
      <c r="K3676" s="4">
        <v>9</v>
      </c>
      <c r="L3676" s="4" t="str">
        <f t="shared" si="228"/>
        <v>5-10</v>
      </c>
      <c r="M3676" s="4" t="s">
        <v>76</v>
      </c>
      <c r="N3676" s="12">
        <v>24</v>
      </c>
      <c r="O3676" s="4" t="s">
        <v>85</v>
      </c>
      <c r="P3676" s="6" t="s">
        <v>46</v>
      </c>
      <c r="Q3676" s="7">
        <v>3</v>
      </c>
      <c r="R3676" s="7">
        <v>1</v>
      </c>
      <c r="AE3676" s="4">
        <f t="shared" si="229"/>
        <v>3.8</v>
      </c>
      <c r="AF3676" s="8">
        <f t="shared" si="230"/>
        <v>4</v>
      </c>
      <c r="AG3676" s="8">
        <v>4.2699999999999996</v>
      </c>
      <c r="AH3676" s="4">
        <f t="shared" si="231"/>
        <v>0.1</v>
      </c>
      <c r="AI3676" s="4">
        <f t="shared" si="231"/>
        <v>0.10674999999999998</v>
      </c>
      <c r="AK3676" s="10">
        <f>Q3676*(0.0091*(2.5^3))+R3676*(0.0091*(7.5^3))</f>
        <v>4.265625</v>
      </c>
    </row>
    <row r="3677" spans="1:37" ht="12.75" customHeight="1">
      <c r="A3677" s="12">
        <v>280</v>
      </c>
      <c r="B3677" s="4">
        <v>15</v>
      </c>
      <c r="C3677" s="4">
        <v>1</v>
      </c>
      <c r="D3677" s="5">
        <v>39532</v>
      </c>
      <c r="E3677" s="6" t="s">
        <v>73</v>
      </c>
      <c r="F3677" s="4" t="s">
        <v>131</v>
      </c>
      <c r="G3677" s="11" t="s">
        <v>177</v>
      </c>
      <c r="H3677" s="4" t="s">
        <v>155</v>
      </c>
      <c r="I3677" s="12" t="s">
        <v>40</v>
      </c>
      <c r="J3677" s="4" t="s">
        <v>41</v>
      </c>
      <c r="K3677" s="4">
        <v>13</v>
      </c>
      <c r="L3677" s="4" t="str">
        <f t="shared" si="228"/>
        <v>10-15</v>
      </c>
      <c r="M3677" s="4" t="s">
        <v>76</v>
      </c>
      <c r="N3677" s="12">
        <v>1</v>
      </c>
      <c r="O3677" s="4" t="s">
        <v>144</v>
      </c>
      <c r="P3677" s="6" t="s">
        <v>56</v>
      </c>
      <c r="T3677" s="7">
        <v>2</v>
      </c>
      <c r="U3677" s="7">
        <v>2</v>
      </c>
      <c r="AE3677" s="4">
        <f t="shared" si="229"/>
        <v>30</v>
      </c>
      <c r="AF3677" s="8">
        <f t="shared" si="230"/>
        <v>4</v>
      </c>
      <c r="AG3677" s="8">
        <v>3612.84</v>
      </c>
      <c r="AH3677" s="4">
        <f t="shared" si="231"/>
        <v>0.1</v>
      </c>
      <c r="AI3677" s="4">
        <f t="shared" si="231"/>
        <v>90.320999999999998</v>
      </c>
      <c r="AK3677" s="10">
        <f>T3677*(0.0345*(25^2.968))+U3677*(0.0345*(35^2.968))+V3677*(0.0345*(45^2.968))</f>
        <v>3612.8395384826608</v>
      </c>
    </row>
    <row r="3678" spans="1:37" ht="12.75" customHeight="1">
      <c r="A3678" s="12">
        <v>280</v>
      </c>
      <c r="B3678" s="4">
        <v>15</v>
      </c>
      <c r="C3678" s="4">
        <v>1</v>
      </c>
      <c r="D3678" s="5">
        <v>39532</v>
      </c>
      <c r="E3678" s="6" t="s">
        <v>73</v>
      </c>
      <c r="F3678" s="4" t="s">
        <v>131</v>
      </c>
      <c r="G3678" s="11" t="s">
        <v>177</v>
      </c>
      <c r="H3678" s="4" t="s">
        <v>155</v>
      </c>
      <c r="I3678" s="12" t="s">
        <v>40</v>
      </c>
      <c r="J3678" s="4" t="s">
        <v>41</v>
      </c>
      <c r="K3678" s="4">
        <v>13</v>
      </c>
      <c r="L3678" s="4" t="str">
        <f t="shared" si="228"/>
        <v>10-15</v>
      </c>
      <c r="M3678" s="4" t="s">
        <v>76</v>
      </c>
      <c r="N3678" s="12">
        <v>2</v>
      </c>
      <c r="O3678" s="4" t="s">
        <v>137</v>
      </c>
      <c r="P3678" s="6" t="s">
        <v>46</v>
      </c>
      <c r="S3678" s="7">
        <v>4</v>
      </c>
      <c r="T3678" s="7">
        <v>1</v>
      </c>
      <c r="AE3678" s="4">
        <f t="shared" si="229"/>
        <v>17</v>
      </c>
      <c r="AF3678" s="8">
        <f t="shared" si="230"/>
        <v>5</v>
      </c>
      <c r="AG3678" s="8">
        <v>448.6</v>
      </c>
      <c r="AH3678" s="4">
        <f t="shared" si="231"/>
        <v>0.125</v>
      </c>
      <c r="AI3678" s="4">
        <f t="shared" si="231"/>
        <v>11.215</v>
      </c>
      <c r="AK3678" s="10">
        <f>Q3678*(0.0126*(2.5^3.0673))+R3678*(0.0126*(7.5^3.0673))+S3678*(0.0126*(15^3.0673))+T3678*(0.0126*(25^3.0673))+U3678*(0.0126*(35^3.0673))</f>
        <v>448.60185606907646</v>
      </c>
    </row>
    <row r="3679" spans="1:37" ht="12.75" customHeight="1">
      <c r="A3679" s="12">
        <v>280</v>
      </c>
      <c r="B3679" s="4">
        <v>15</v>
      </c>
      <c r="C3679" s="4">
        <v>1</v>
      </c>
      <c r="D3679" s="5">
        <v>39532</v>
      </c>
      <c r="E3679" s="6" t="s">
        <v>73</v>
      </c>
      <c r="F3679" s="4" t="s">
        <v>131</v>
      </c>
      <c r="G3679" s="11" t="s">
        <v>177</v>
      </c>
      <c r="H3679" s="4" t="s">
        <v>155</v>
      </c>
      <c r="I3679" s="12" t="s">
        <v>40</v>
      </c>
      <c r="J3679" s="4" t="s">
        <v>41</v>
      </c>
      <c r="K3679" s="4">
        <v>13</v>
      </c>
      <c r="L3679" s="4" t="str">
        <f t="shared" si="228"/>
        <v>10-15</v>
      </c>
      <c r="M3679" s="4" t="s">
        <v>76</v>
      </c>
      <c r="N3679" s="12">
        <v>3</v>
      </c>
      <c r="O3679" s="4" t="s">
        <v>68</v>
      </c>
      <c r="P3679" s="6" t="s">
        <v>46</v>
      </c>
      <c r="S3679" s="7">
        <v>30</v>
      </c>
      <c r="T3679" s="7">
        <v>3</v>
      </c>
      <c r="AE3679" s="4">
        <f t="shared" si="229"/>
        <v>15.9</v>
      </c>
      <c r="AF3679" s="8">
        <f t="shared" si="230"/>
        <v>33</v>
      </c>
      <c r="AG3679" s="8">
        <v>1661.73</v>
      </c>
      <c r="AH3679" s="4">
        <f t="shared" si="231"/>
        <v>0.82499999999999996</v>
      </c>
      <c r="AI3679" s="4">
        <f t="shared" si="231"/>
        <v>41.54325</v>
      </c>
      <c r="AJ3679" s="9"/>
      <c r="AK3679" s="10">
        <f>Q3679*(0.0208*((2.5/1.21)^3))+R3679*(0.0208*((7.5/1.21)^3))+S3679*(0.0208*((15/1.21)^3))+T3679*(0.0079*(25^3.076))+U3679*(0.0079*(35^3.076))</f>
        <v>1661.7283754400346</v>
      </c>
    </row>
    <row r="3680" spans="1:37" ht="12.75" customHeight="1">
      <c r="A3680" s="12">
        <v>280</v>
      </c>
      <c r="B3680" s="4">
        <v>15</v>
      </c>
      <c r="C3680" s="4">
        <v>1</v>
      </c>
      <c r="D3680" s="5">
        <v>39532</v>
      </c>
      <c r="E3680" s="6" t="s">
        <v>73</v>
      </c>
      <c r="F3680" s="4" t="s">
        <v>131</v>
      </c>
      <c r="G3680" s="11" t="s">
        <v>177</v>
      </c>
      <c r="H3680" s="4" t="s">
        <v>155</v>
      </c>
      <c r="I3680" s="12" t="s">
        <v>40</v>
      </c>
      <c r="J3680" s="4" t="s">
        <v>41</v>
      </c>
      <c r="K3680" s="4">
        <v>13</v>
      </c>
      <c r="L3680" s="4" t="str">
        <f t="shared" si="228"/>
        <v>10-15</v>
      </c>
      <c r="M3680" s="4" t="s">
        <v>76</v>
      </c>
      <c r="N3680" s="12">
        <v>4</v>
      </c>
      <c r="O3680" s="4" t="s">
        <v>59</v>
      </c>
      <c r="P3680" s="6" t="s">
        <v>46</v>
      </c>
      <c r="R3680" s="7">
        <v>1</v>
      </c>
      <c r="AE3680" s="4">
        <f t="shared" si="229"/>
        <v>7.5</v>
      </c>
      <c r="AF3680" s="8">
        <f t="shared" si="230"/>
        <v>1</v>
      </c>
      <c r="AG3680" s="8">
        <v>4.5199999999999996</v>
      </c>
      <c r="AH3680" s="4">
        <f t="shared" si="231"/>
        <v>2.5000000000000001E-2</v>
      </c>
      <c r="AI3680" s="4">
        <f t="shared" si="231"/>
        <v>0.11299999999999999</v>
      </c>
      <c r="AK3680" s="10">
        <f>Q3680*(0.0093*(2.5^3.07))+R3680*(0.0093*(7.5^3.07))+S3680*(0.0093*(15^3.07))+T3680*(0.0126*(25^3.0673))</f>
        <v>4.5177378560589574</v>
      </c>
    </row>
    <row r="3681" spans="1:37" ht="12.75" customHeight="1">
      <c r="A3681" s="12">
        <v>280</v>
      </c>
      <c r="B3681" s="4">
        <v>15</v>
      </c>
      <c r="C3681" s="4">
        <v>1</v>
      </c>
      <c r="D3681" s="5">
        <v>39532</v>
      </c>
      <c r="E3681" s="6" t="s">
        <v>73</v>
      </c>
      <c r="F3681" s="4" t="s">
        <v>131</v>
      </c>
      <c r="G3681" s="11" t="s">
        <v>177</v>
      </c>
      <c r="H3681" s="4" t="s">
        <v>155</v>
      </c>
      <c r="I3681" s="12" t="s">
        <v>40</v>
      </c>
      <c r="J3681" s="4" t="s">
        <v>41</v>
      </c>
      <c r="K3681" s="4">
        <v>13</v>
      </c>
      <c r="L3681" s="4" t="str">
        <f t="shared" si="228"/>
        <v>10-15</v>
      </c>
      <c r="M3681" s="4" t="s">
        <v>76</v>
      </c>
      <c r="N3681" s="12">
        <v>5</v>
      </c>
      <c r="O3681" s="12" t="s">
        <v>77</v>
      </c>
      <c r="P3681" s="6" t="s">
        <v>48</v>
      </c>
      <c r="S3681" s="7">
        <v>3</v>
      </c>
      <c r="AE3681" s="4">
        <f t="shared" si="229"/>
        <v>15</v>
      </c>
      <c r="AF3681" s="8">
        <f t="shared" si="230"/>
        <v>3</v>
      </c>
      <c r="AG3681" s="8">
        <v>295.01</v>
      </c>
      <c r="AH3681" s="4">
        <f t="shared" si="231"/>
        <v>7.4999999999999997E-2</v>
      </c>
      <c r="AI3681" s="4">
        <f t="shared" si="231"/>
        <v>7.3752499999999994</v>
      </c>
      <c r="AK3681" s="10">
        <f>R3681*(0.0428*(7.5^2.858))+S3681*(0.0428*(15^2.858))+T3681*(0.0428*(25^2.858))+U3681*(0.0428*(35^2.858))</f>
        <v>295.0080331611598</v>
      </c>
    </row>
    <row r="3682" spans="1:37" ht="12.75" customHeight="1">
      <c r="A3682" s="12">
        <v>280</v>
      </c>
      <c r="B3682" s="4">
        <v>15</v>
      </c>
      <c r="C3682" s="4">
        <v>1</v>
      </c>
      <c r="D3682" s="5">
        <v>39532</v>
      </c>
      <c r="E3682" s="6" t="s">
        <v>73</v>
      </c>
      <c r="F3682" s="4" t="s">
        <v>131</v>
      </c>
      <c r="G3682" s="11" t="s">
        <v>177</v>
      </c>
      <c r="H3682" s="4" t="s">
        <v>155</v>
      </c>
      <c r="I3682" s="12" t="s">
        <v>40</v>
      </c>
      <c r="J3682" s="4" t="s">
        <v>41</v>
      </c>
      <c r="K3682" s="4">
        <v>13</v>
      </c>
      <c r="L3682" s="4" t="str">
        <f t="shared" si="228"/>
        <v>10-15</v>
      </c>
      <c r="M3682" s="4" t="s">
        <v>76</v>
      </c>
      <c r="N3682" s="12">
        <v>6</v>
      </c>
      <c r="O3682" s="4" t="s">
        <v>80</v>
      </c>
      <c r="P3682" s="12" t="s">
        <v>81</v>
      </c>
      <c r="S3682" s="7">
        <v>2</v>
      </c>
      <c r="AE3682" s="4">
        <f t="shared" si="229"/>
        <v>15</v>
      </c>
      <c r="AF3682" s="8">
        <f t="shared" si="230"/>
        <v>2</v>
      </c>
      <c r="AG3682" s="8">
        <v>122.19</v>
      </c>
      <c r="AH3682" s="4">
        <f t="shared" si="231"/>
        <v>0.05</v>
      </c>
      <c r="AI3682" s="4">
        <f t="shared" si="231"/>
        <v>3.0547499999999999</v>
      </c>
      <c r="AK3682" s="10">
        <f>Q3682*(0.0202*(2.5^2.9595))+R3682*(0.0202*(7.5^2.9595))+S3682*(0.0202*(15^2.9595))+T3682*(0.0202*(25^2.9595))</f>
        <v>122.18656233272399</v>
      </c>
    </row>
    <row r="3683" spans="1:37" ht="12.75" customHeight="1">
      <c r="A3683" s="12">
        <v>280</v>
      </c>
      <c r="B3683" s="4">
        <v>15</v>
      </c>
      <c r="C3683" s="4">
        <v>1</v>
      </c>
      <c r="D3683" s="5">
        <v>39532</v>
      </c>
      <c r="E3683" s="6" t="s">
        <v>73</v>
      </c>
      <c r="F3683" s="4" t="s">
        <v>131</v>
      </c>
      <c r="G3683" s="11" t="s">
        <v>177</v>
      </c>
      <c r="H3683" s="4" t="s">
        <v>155</v>
      </c>
      <c r="I3683" s="12" t="s">
        <v>40</v>
      </c>
      <c r="J3683" s="4" t="s">
        <v>41</v>
      </c>
      <c r="K3683" s="4">
        <v>13</v>
      </c>
      <c r="L3683" s="4" t="str">
        <f t="shared" si="228"/>
        <v>10-15</v>
      </c>
      <c r="M3683" s="4" t="s">
        <v>76</v>
      </c>
      <c r="N3683" s="12">
        <v>7</v>
      </c>
      <c r="O3683" s="4" t="s">
        <v>87</v>
      </c>
      <c r="P3683" s="6" t="s">
        <v>46</v>
      </c>
      <c r="S3683" s="7">
        <v>9</v>
      </c>
      <c r="AE3683" s="4">
        <f t="shared" si="229"/>
        <v>15</v>
      </c>
      <c r="AF3683" s="8">
        <f t="shared" si="230"/>
        <v>9</v>
      </c>
      <c r="AG3683" s="8">
        <v>494.41</v>
      </c>
      <c r="AH3683" s="4">
        <f t="shared" si="231"/>
        <v>0.22500000000000001</v>
      </c>
      <c r="AI3683" s="4">
        <f t="shared" si="231"/>
        <v>12.360250000000001</v>
      </c>
      <c r="AK3683" s="10">
        <f>Q3683*(0.0229*((2.5/1.08)^2.958))+R3683*(0.0229*((7.5/1.08)^2.958))+S3683*(0.0229*((15/1.08)^2.958))+T3683*(0.0229*((25/1.08)^2.958))+U3683*(0.0229*((35/1.08)^2.958))</f>
        <v>494.41139009391168</v>
      </c>
    </row>
    <row r="3684" spans="1:37" ht="12.75" customHeight="1">
      <c r="A3684" s="12">
        <v>280</v>
      </c>
      <c r="B3684" s="4">
        <v>15</v>
      </c>
      <c r="C3684" s="4">
        <v>1</v>
      </c>
      <c r="D3684" s="5">
        <v>39532</v>
      </c>
      <c r="E3684" s="6" t="s">
        <v>73</v>
      </c>
      <c r="F3684" s="4" t="s">
        <v>131</v>
      </c>
      <c r="G3684" s="11" t="s">
        <v>177</v>
      </c>
      <c r="H3684" s="4" t="s">
        <v>155</v>
      </c>
      <c r="I3684" s="12" t="s">
        <v>40</v>
      </c>
      <c r="J3684" s="4" t="s">
        <v>41</v>
      </c>
      <c r="K3684" s="4">
        <v>13</v>
      </c>
      <c r="L3684" s="4" t="str">
        <f t="shared" si="228"/>
        <v>10-15</v>
      </c>
      <c r="M3684" s="4" t="s">
        <v>76</v>
      </c>
      <c r="N3684" s="12">
        <v>8</v>
      </c>
      <c r="O3684" s="4" t="s">
        <v>82</v>
      </c>
      <c r="P3684" s="6" t="s">
        <v>46</v>
      </c>
      <c r="T3684" s="7">
        <v>2</v>
      </c>
      <c r="AE3684" s="4">
        <f t="shared" si="229"/>
        <v>25</v>
      </c>
      <c r="AF3684" s="8">
        <f t="shared" si="230"/>
        <v>2</v>
      </c>
      <c r="AG3684" s="8">
        <v>502.53</v>
      </c>
      <c r="AH3684" s="4">
        <f t="shared" si="231"/>
        <v>0.05</v>
      </c>
      <c r="AI3684" s="4">
        <f t="shared" si="231"/>
        <v>12.56325</v>
      </c>
      <c r="AK3684" s="10">
        <f>Q3684*(0.0121*((2.5/1.09)^3.161))+R3684*(0.0121*((7.5/1.09)^3.161))+S3684*(0.0335*(15^2.772))+T3684*(0.0335*(25^2.772))+U3684*(0.0335*(35^2.772))</f>
        <v>502.53290830017215</v>
      </c>
    </row>
    <row r="3685" spans="1:37" ht="12.75" customHeight="1">
      <c r="A3685" s="12">
        <v>280</v>
      </c>
      <c r="B3685" s="4">
        <v>15</v>
      </c>
      <c r="C3685" s="4">
        <v>1</v>
      </c>
      <c r="D3685" s="5">
        <v>39532</v>
      </c>
      <c r="E3685" s="6" t="s">
        <v>73</v>
      </c>
      <c r="F3685" s="4" t="s">
        <v>131</v>
      </c>
      <c r="G3685" s="11" t="s">
        <v>177</v>
      </c>
      <c r="H3685" s="4" t="s">
        <v>155</v>
      </c>
      <c r="I3685" s="12" t="s">
        <v>40</v>
      </c>
      <c r="J3685" s="4" t="s">
        <v>41</v>
      </c>
      <c r="K3685" s="4">
        <v>13</v>
      </c>
      <c r="L3685" s="4" t="str">
        <f t="shared" si="228"/>
        <v>10-15</v>
      </c>
      <c r="M3685" s="4" t="s">
        <v>76</v>
      </c>
      <c r="N3685" s="12">
        <v>9</v>
      </c>
      <c r="O3685" s="4" t="s">
        <v>49</v>
      </c>
      <c r="P3685" s="6" t="s">
        <v>46</v>
      </c>
      <c r="Q3685" s="7">
        <v>1</v>
      </c>
      <c r="AE3685" s="4">
        <f t="shared" si="229"/>
        <v>2.5</v>
      </c>
      <c r="AF3685" s="8">
        <f t="shared" si="230"/>
        <v>1</v>
      </c>
      <c r="AG3685" s="8">
        <v>0.16</v>
      </c>
      <c r="AH3685" s="4">
        <f t="shared" si="231"/>
        <v>2.5000000000000001E-2</v>
      </c>
      <c r="AI3685" s="4">
        <f t="shared" si="231"/>
        <v>4.0000000000000001E-3</v>
      </c>
      <c r="AK3685" s="10">
        <f>Q3685*(0.007*(2.5^3.39))+R3685*(0.0126*(7.5^3.0673))+S3685*(0.0126*(15^3.0673))+T3685*(0.0126*(25^3.0673))+U3685*(0.0126*(35^3.0673))</f>
        <v>0.1563560424508863</v>
      </c>
    </row>
    <row r="3686" spans="1:37" ht="12.75" customHeight="1">
      <c r="A3686" s="12">
        <v>280</v>
      </c>
      <c r="B3686" s="4">
        <v>15</v>
      </c>
      <c r="C3686" s="4">
        <v>1</v>
      </c>
      <c r="D3686" s="5">
        <v>39532</v>
      </c>
      <c r="E3686" s="6" t="s">
        <v>73</v>
      </c>
      <c r="F3686" s="4" t="s">
        <v>131</v>
      </c>
      <c r="G3686" s="11" t="s">
        <v>177</v>
      </c>
      <c r="H3686" s="4" t="s">
        <v>155</v>
      </c>
      <c r="I3686" s="12" t="s">
        <v>40</v>
      </c>
      <c r="J3686" s="4" t="s">
        <v>41</v>
      </c>
      <c r="K3686" s="4">
        <v>13</v>
      </c>
      <c r="L3686" s="4" t="str">
        <f t="shared" si="228"/>
        <v>10-15</v>
      </c>
      <c r="M3686" s="4" t="s">
        <v>76</v>
      </c>
      <c r="N3686" s="12">
        <v>10</v>
      </c>
      <c r="O3686" s="4" t="s">
        <v>60</v>
      </c>
      <c r="P3686" s="12" t="s">
        <v>48</v>
      </c>
      <c r="Q3686" s="7">
        <v>2</v>
      </c>
      <c r="R3686" s="7">
        <v>2</v>
      </c>
      <c r="AE3686" s="4">
        <f t="shared" si="229"/>
        <v>5</v>
      </c>
      <c r="AF3686" s="8">
        <f t="shared" si="230"/>
        <v>4</v>
      </c>
      <c r="AG3686" s="8">
        <v>14.64</v>
      </c>
      <c r="AH3686" s="4">
        <f t="shared" si="231"/>
        <v>0.1</v>
      </c>
      <c r="AI3686" s="4">
        <f t="shared" si="231"/>
        <v>0.36599999999999999</v>
      </c>
      <c r="AK3686" s="10">
        <f>Q3686*(0.0197*(2.5^2.9174))+R3686*(0.0197*(7.5^2.9174))+S3686*(0.0197*(15^2.9174))</f>
        <v>14.6441804509217</v>
      </c>
    </row>
    <row r="3687" spans="1:37" ht="12.75" customHeight="1">
      <c r="A3687" s="12">
        <v>280</v>
      </c>
      <c r="B3687" s="4">
        <v>15</v>
      </c>
      <c r="C3687" s="4">
        <v>1</v>
      </c>
      <c r="D3687" s="5">
        <v>39532</v>
      </c>
      <c r="E3687" s="6" t="s">
        <v>73</v>
      </c>
      <c r="F3687" s="4" t="s">
        <v>131</v>
      </c>
      <c r="G3687" s="11" t="s">
        <v>177</v>
      </c>
      <c r="H3687" s="4" t="s">
        <v>155</v>
      </c>
      <c r="I3687" s="12" t="s">
        <v>40</v>
      </c>
      <c r="J3687" s="4" t="s">
        <v>41</v>
      </c>
      <c r="K3687" s="4">
        <v>13</v>
      </c>
      <c r="L3687" s="4" t="str">
        <f t="shared" si="228"/>
        <v>10-15</v>
      </c>
      <c r="M3687" s="4" t="s">
        <v>76</v>
      </c>
      <c r="N3687" s="12">
        <v>11</v>
      </c>
      <c r="O3687" s="4" t="s">
        <v>83</v>
      </c>
      <c r="P3687" s="6" t="s">
        <v>84</v>
      </c>
      <c r="Q3687" s="7">
        <v>1</v>
      </c>
      <c r="R3687" s="7">
        <v>1</v>
      </c>
      <c r="AE3687" s="4">
        <f t="shared" si="229"/>
        <v>5</v>
      </c>
      <c r="AF3687" s="8">
        <f t="shared" si="230"/>
        <v>2</v>
      </c>
      <c r="AG3687" s="8">
        <v>12.81</v>
      </c>
      <c r="AH3687" s="4">
        <f t="shared" si="231"/>
        <v>0.05</v>
      </c>
      <c r="AI3687" s="4">
        <f t="shared" si="231"/>
        <v>0.32025000000000003</v>
      </c>
      <c r="AJ3687" s="13"/>
      <c r="AK3687" s="10">
        <f>Q3687*(0.0349*(2.5^2.9109))+R3687*(0.0349*(7.5^2.9109))+S3687*(0.0349*(15^2.9109))</f>
        <v>12.80641778447526</v>
      </c>
    </row>
    <row r="3688" spans="1:37" ht="12.75" customHeight="1">
      <c r="A3688" s="12">
        <v>280</v>
      </c>
      <c r="B3688" s="4">
        <v>15</v>
      </c>
      <c r="C3688" s="4">
        <v>1</v>
      </c>
      <c r="D3688" s="5">
        <v>39532</v>
      </c>
      <c r="E3688" s="6" t="s">
        <v>73</v>
      </c>
      <c r="F3688" s="4" t="s">
        <v>131</v>
      </c>
      <c r="G3688" s="11" t="s">
        <v>177</v>
      </c>
      <c r="H3688" s="4" t="s">
        <v>155</v>
      </c>
      <c r="I3688" s="12" t="s">
        <v>40</v>
      </c>
      <c r="J3688" s="4" t="s">
        <v>41</v>
      </c>
      <c r="K3688" s="4">
        <v>13</v>
      </c>
      <c r="L3688" s="4" t="str">
        <f t="shared" si="228"/>
        <v>10-15</v>
      </c>
      <c r="M3688" s="4" t="s">
        <v>76</v>
      </c>
      <c r="N3688" s="12">
        <v>12</v>
      </c>
      <c r="O3688" s="4" t="s">
        <v>95</v>
      </c>
      <c r="P3688" s="6" t="s">
        <v>56</v>
      </c>
      <c r="S3688" s="7">
        <v>3</v>
      </c>
      <c r="T3688" s="7">
        <v>1</v>
      </c>
      <c r="AE3688" s="4">
        <f t="shared" si="229"/>
        <v>17.5</v>
      </c>
      <c r="AF3688" s="8">
        <f t="shared" si="230"/>
        <v>4</v>
      </c>
      <c r="AG3688" s="8">
        <v>511.23</v>
      </c>
      <c r="AH3688" s="4">
        <f t="shared" si="231"/>
        <v>0.1</v>
      </c>
      <c r="AI3688" s="4">
        <f t="shared" si="231"/>
        <v>12.780750000000001</v>
      </c>
      <c r="AK3688" s="10">
        <f>S3688*(0.0204*(15^2.991))+T3688*(0.0204*(25^2.991))+U3688*(0.0204*(35^2.991))</f>
        <v>511.22504551778684</v>
      </c>
    </row>
    <row r="3689" spans="1:37" ht="12.75" customHeight="1">
      <c r="A3689" s="12">
        <v>280</v>
      </c>
      <c r="B3689" s="4">
        <v>15</v>
      </c>
      <c r="C3689" s="4">
        <v>1</v>
      </c>
      <c r="D3689" s="5">
        <v>39532</v>
      </c>
      <c r="E3689" s="6" t="s">
        <v>73</v>
      </c>
      <c r="F3689" s="4" t="s">
        <v>131</v>
      </c>
      <c r="G3689" s="11" t="s">
        <v>177</v>
      </c>
      <c r="H3689" s="4" t="s">
        <v>155</v>
      </c>
      <c r="I3689" s="12" t="s">
        <v>40</v>
      </c>
      <c r="J3689" s="4" t="s">
        <v>41</v>
      </c>
      <c r="K3689" s="4">
        <v>13</v>
      </c>
      <c r="L3689" s="4" t="str">
        <f t="shared" si="228"/>
        <v>10-15</v>
      </c>
      <c r="M3689" s="4" t="s">
        <v>76</v>
      </c>
      <c r="N3689" s="12">
        <v>13</v>
      </c>
      <c r="O3689" s="4" t="s">
        <v>58</v>
      </c>
      <c r="P3689" s="12" t="s">
        <v>46</v>
      </c>
      <c r="S3689" s="7">
        <v>1</v>
      </c>
      <c r="AE3689" s="4">
        <f t="shared" si="229"/>
        <v>15</v>
      </c>
      <c r="AF3689" s="8">
        <f t="shared" si="230"/>
        <v>1</v>
      </c>
      <c r="AG3689" s="8">
        <v>44.44</v>
      </c>
      <c r="AH3689" s="4">
        <f t="shared" si="231"/>
        <v>2.5000000000000001E-2</v>
      </c>
      <c r="AI3689" s="4">
        <f t="shared" si="231"/>
        <v>1.111</v>
      </c>
      <c r="AK3689" s="10">
        <f>Q3689*(0.0145*((2.5/1.08175)^3.053))+R3689*(0.0145*((7.5/1.08175)^3.053))+S3689*(0.0145*((15/1.08175)^3.053))+T3689*(0.0145*((25/1.08175)^3.053))+U3689*(0.0145*((35/1.08175)^3.053))+V3689*(0.0145*((45/1.08175)^3.053))+W3689*(0.0145*((55/1.08175)^3.053))</f>
        <v>44.441138743501973</v>
      </c>
    </row>
    <row r="3690" spans="1:37" s="9" customFormat="1" ht="12.75" customHeight="1">
      <c r="A3690" s="12">
        <v>280</v>
      </c>
      <c r="B3690" s="4">
        <v>15</v>
      </c>
      <c r="C3690" s="4">
        <v>1</v>
      </c>
      <c r="D3690" s="5">
        <v>39532</v>
      </c>
      <c r="E3690" s="6" t="s">
        <v>73</v>
      </c>
      <c r="F3690" s="4" t="s">
        <v>131</v>
      </c>
      <c r="G3690" s="11" t="s">
        <v>177</v>
      </c>
      <c r="H3690" s="4" t="s">
        <v>155</v>
      </c>
      <c r="I3690" s="12" t="s">
        <v>40</v>
      </c>
      <c r="J3690" s="4" t="s">
        <v>41</v>
      </c>
      <c r="K3690" s="4">
        <v>13</v>
      </c>
      <c r="L3690" s="4" t="str">
        <f t="shared" si="228"/>
        <v>10-15</v>
      </c>
      <c r="M3690" s="4" t="s">
        <v>76</v>
      </c>
      <c r="N3690" s="12">
        <v>14</v>
      </c>
      <c r="O3690" s="4" t="s">
        <v>53</v>
      </c>
      <c r="P3690" s="12" t="s">
        <v>54</v>
      </c>
      <c r="Q3690" s="7"/>
      <c r="R3690" s="7"/>
      <c r="S3690" s="7">
        <v>2</v>
      </c>
      <c r="T3690" s="7"/>
      <c r="U3690" s="7"/>
      <c r="V3690" s="7"/>
      <c r="W3690" s="7"/>
      <c r="X3690" s="7"/>
      <c r="Y3690" s="7"/>
      <c r="Z3690" s="7"/>
      <c r="AA3690" s="7"/>
      <c r="AB3690" s="7"/>
      <c r="AC3690" s="7"/>
      <c r="AD3690" s="7"/>
      <c r="AE3690" s="4">
        <f t="shared" si="229"/>
        <v>15</v>
      </c>
      <c r="AF3690" s="8">
        <f t="shared" si="230"/>
        <v>2</v>
      </c>
      <c r="AG3690" s="8">
        <v>112.12</v>
      </c>
      <c r="AH3690" s="4">
        <f t="shared" si="231"/>
        <v>0.05</v>
      </c>
      <c r="AI3690" s="4">
        <f t="shared" si="231"/>
        <v>2.8029999999999999</v>
      </c>
      <c r="AJ3690" s="4"/>
      <c r="AK3690" s="10">
        <f>Q3690*(0.026*(2.5^2.87))+R3690*(0.026*(7.5^2.87))+S3690*(0.0236*((15/1.1)^2.975))+T3690*(0.0236*((25/1.1)^2.975))+U3690*(0.0236*((35/1.1)^2.975))</f>
        <v>112.11668697851727</v>
      </c>
    </row>
    <row r="3691" spans="1:37" ht="12.75" customHeight="1">
      <c r="A3691" s="12">
        <v>280</v>
      </c>
      <c r="B3691" s="4">
        <v>15</v>
      </c>
      <c r="C3691" s="4">
        <v>1</v>
      </c>
      <c r="D3691" s="5">
        <v>39532</v>
      </c>
      <c r="E3691" s="6" t="s">
        <v>73</v>
      </c>
      <c r="F3691" s="4" t="s">
        <v>131</v>
      </c>
      <c r="G3691" s="11" t="s">
        <v>177</v>
      </c>
      <c r="H3691" s="4" t="s">
        <v>155</v>
      </c>
      <c r="I3691" s="12" t="s">
        <v>40</v>
      </c>
      <c r="J3691" s="4" t="s">
        <v>41</v>
      </c>
      <c r="K3691" s="4">
        <v>13</v>
      </c>
      <c r="L3691" s="4" t="str">
        <f t="shared" si="228"/>
        <v>10-15</v>
      </c>
      <c r="M3691" s="4" t="s">
        <v>76</v>
      </c>
      <c r="N3691" s="12">
        <v>15</v>
      </c>
      <c r="O3691" s="13" t="s">
        <v>97</v>
      </c>
      <c r="P3691" s="12" t="s">
        <v>46</v>
      </c>
      <c r="S3691" s="7">
        <v>3</v>
      </c>
      <c r="AE3691" s="4">
        <f t="shared" si="229"/>
        <v>15</v>
      </c>
      <c r="AF3691" s="8">
        <f t="shared" si="230"/>
        <v>3</v>
      </c>
      <c r="AG3691" s="8">
        <v>83.67</v>
      </c>
      <c r="AH3691" s="4">
        <f t="shared" si="231"/>
        <v>7.4999999999999997E-2</v>
      </c>
      <c r="AI3691" s="4">
        <f t="shared" si="231"/>
        <v>2.0917500000000002</v>
      </c>
      <c r="AJ3691" s="13"/>
      <c r="AK3691" s="10">
        <f>Q3691*(0.0026*(2.5^3.427))+R3691*(0.0026*(7.5^3.427))+S3691*(0.0026*(15^3.427))</f>
        <v>83.667992243893949</v>
      </c>
    </row>
    <row r="3692" spans="1:37" s="13" customFormat="1" ht="12.75" customHeight="1">
      <c r="A3692" s="12">
        <v>280</v>
      </c>
      <c r="B3692" s="4">
        <v>15</v>
      </c>
      <c r="C3692" s="4">
        <v>1</v>
      </c>
      <c r="D3692" s="5">
        <v>39532</v>
      </c>
      <c r="E3692" s="6" t="s">
        <v>73</v>
      </c>
      <c r="F3692" s="4" t="s">
        <v>131</v>
      </c>
      <c r="G3692" s="11" t="s">
        <v>177</v>
      </c>
      <c r="H3692" s="4" t="s">
        <v>155</v>
      </c>
      <c r="I3692" s="12" t="s">
        <v>40</v>
      </c>
      <c r="J3692" s="4" t="s">
        <v>41</v>
      </c>
      <c r="K3692" s="4">
        <v>13</v>
      </c>
      <c r="L3692" s="4" t="str">
        <f t="shared" si="228"/>
        <v>10-15</v>
      </c>
      <c r="M3692" s="4" t="s">
        <v>76</v>
      </c>
      <c r="N3692" s="12">
        <v>16</v>
      </c>
      <c r="O3692" s="4" t="s">
        <v>52</v>
      </c>
      <c r="P3692" s="6" t="s">
        <v>46</v>
      </c>
      <c r="Q3692" s="7"/>
      <c r="R3692" s="7"/>
      <c r="S3692" s="7">
        <v>5</v>
      </c>
      <c r="T3692" s="7"/>
      <c r="U3692" s="7"/>
      <c r="V3692" s="7"/>
      <c r="W3692" s="7"/>
      <c r="X3692" s="7"/>
      <c r="Y3692" s="7"/>
      <c r="Z3692" s="7"/>
      <c r="AA3692" s="7"/>
      <c r="AB3692" s="7"/>
      <c r="AC3692" s="7"/>
      <c r="AD3692" s="7"/>
      <c r="AE3692" s="4">
        <f t="shared" si="229"/>
        <v>15</v>
      </c>
      <c r="AF3692" s="8">
        <f t="shared" si="230"/>
        <v>5</v>
      </c>
      <c r="AG3692" s="8">
        <v>125.01</v>
      </c>
      <c r="AH3692" s="4">
        <f t="shared" si="231"/>
        <v>0.125</v>
      </c>
      <c r="AI3692" s="4">
        <f t="shared" si="231"/>
        <v>3.1252500000000003</v>
      </c>
      <c r="AK3692" s="10">
        <f>Q3692*(0.01*(((2.5-1.82)/1.15)^3.208))+R3692*(0.01*(((7.5-1.82)/1.15)^3.208))+S3692*(0.01*(((15-1.82)/1.15)^3.208))+T3692*(0.01*(((25-1.82)/1.15)^3.208))</f>
        <v>125.00862220669978</v>
      </c>
    </row>
    <row r="3693" spans="1:37" ht="12.75" customHeight="1">
      <c r="A3693" s="12">
        <v>280</v>
      </c>
      <c r="B3693" s="4">
        <v>15</v>
      </c>
      <c r="C3693" s="4">
        <v>1</v>
      </c>
      <c r="D3693" s="5">
        <v>39532</v>
      </c>
      <c r="E3693" s="6" t="s">
        <v>73</v>
      </c>
      <c r="F3693" s="4" t="s">
        <v>131</v>
      </c>
      <c r="G3693" s="11" t="s">
        <v>177</v>
      </c>
      <c r="H3693" s="4" t="s">
        <v>155</v>
      </c>
      <c r="I3693" s="12" t="s">
        <v>40</v>
      </c>
      <c r="J3693" s="4" t="s">
        <v>41</v>
      </c>
      <c r="K3693" s="4">
        <v>13</v>
      </c>
      <c r="L3693" s="4" t="str">
        <f t="shared" si="228"/>
        <v>10-15</v>
      </c>
      <c r="M3693" s="4" t="s">
        <v>76</v>
      </c>
      <c r="N3693" s="12">
        <v>17</v>
      </c>
      <c r="O3693" s="4" t="s">
        <v>134</v>
      </c>
      <c r="P3693" s="12" t="s">
        <v>56</v>
      </c>
      <c r="S3693" s="7">
        <v>1</v>
      </c>
      <c r="AE3693" s="4">
        <f t="shared" si="229"/>
        <v>15</v>
      </c>
      <c r="AF3693" s="8">
        <f t="shared" si="230"/>
        <v>1</v>
      </c>
      <c r="AG3693" s="8">
        <v>70.59</v>
      </c>
      <c r="AH3693" s="4">
        <f t="shared" si="231"/>
        <v>2.5000000000000001E-2</v>
      </c>
      <c r="AI3693" s="4">
        <f t="shared" si="231"/>
        <v>1.76475</v>
      </c>
      <c r="AK3693" s="10">
        <f>R3693*(0.0683*(7.5^2.563))+S3693*(0.0683*(15^2.563))+T3693*(0.0683*(25^2.563))</f>
        <v>70.589905523267788</v>
      </c>
    </row>
    <row r="3694" spans="1:37" ht="12.75" customHeight="1">
      <c r="A3694" s="12">
        <v>280</v>
      </c>
      <c r="B3694" s="4">
        <v>15</v>
      </c>
      <c r="C3694" s="4">
        <v>1</v>
      </c>
      <c r="D3694" s="5">
        <v>39532</v>
      </c>
      <c r="E3694" s="6" t="s">
        <v>73</v>
      </c>
      <c r="F3694" s="4" t="s">
        <v>131</v>
      </c>
      <c r="G3694" s="11" t="s">
        <v>177</v>
      </c>
      <c r="H3694" s="4" t="s">
        <v>155</v>
      </c>
      <c r="I3694" s="12" t="s">
        <v>40</v>
      </c>
      <c r="J3694" s="4" t="s">
        <v>41</v>
      </c>
      <c r="K3694" s="4">
        <v>13</v>
      </c>
      <c r="L3694" s="4" t="str">
        <f t="shared" si="228"/>
        <v>10-15</v>
      </c>
      <c r="M3694" s="4" t="s">
        <v>76</v>
      </c>
      <c r="N3694" s="12">
        <v>18</v>
      </c>
      <c r="O3694" s="4" t="s">
        <v>45</v>
      </c>
      <c r="P3694" s="6" t="s">
        <v>46</v>
      </c>
      <c r="S3694" s="7">
        <v>1</v>
      </c>
      <c r="AE3694" s="4">
        <f t="shared" si="229"/>
        <v>15</v>
      </c>
      <c r="AF3694" s="8">
        <f t="shared" si="230"/>
        <v>1</v>
      </c>
      <c r="AG3694" s="8">
        <v>68.680000000000007</v>
      </c>
      <c r="AH3694" s="4">
        <f t="shared" si="231"/>
        <v>2.5000000000000001E-2</v>
      </c>
      <c r="AI3694" s="4">
        <f t="shared" si="231"/>
        <v>1.7170000000000001</v>
      </c>
      <c r="AK3694" s="10">
        <f>Q3694*(0.039*((2.5/1.15)^2.91))+S3694*(0.039*((15/1.15)^2.91))+T3694*(0.039*((25/1.15)^2.91))+U3694*(0.039*((35/1.15)^2.91))</f>
        <v>68.684612979389726</v>
      </c>
    </row>
    <row r="3695" spans="1:37" ht="12.75" customHeight="1">
      <c r="A3695" s="12">
        <v>280</v>
      </c>
      <c r="B3695" s="4">
        <v>15</v>
      </c>
      <c r="C3695" s="4">
        <v>1</v>
      </c>
      <c r="D3695" s="5">
        <v>39532</v>
      </c>
      <c r="E3695" s="6" t="s">
        <v>73</v>
      </c>
      <c r="F3695" s="4" t="s">
        <v>131</v>
      </c>
      <c r="G3695" s="11" t="s">
        <v>177</v>
      </c>
      <c r="H3695" s="4" t="s">
        <v>155</v>
      </c>
      <c r="I3695" s="12" t="s">
        <v>40</v>
      </c>
      <c r="J3695" s="4" t="s">
        <v>41</v>
      </c>
      <c r="K3695" s="4">
        <v>13</v>
      </c>
      <c r="L3695" s="4" t="str">
        <f t="shared" si="228"/>
        <v>10-15</v>
      </c>
      <c r="M3695" s="4" t="s">
        <v>76</v>
      </c>
      <c r="N3695" s="12">
        <v>19</v>
      </c>
      <c r="O3695" s="4" t="s">
        <v>96</v>
      </c>
      <c r="P3695" s="6" t="s">
        <v>84</v>
      </c>
      <c r="R3695" s="7">
        <v>1</v>
      </c>
      <c r="AE3695" s="4">
        <f t="shared" si="229"/>
        <v>7.5</v>
      </c>
      <c r="AF3695" s="8">
        <f t="shared" si="230"/>
        <v>1</v>
      </c>
      <c r="AG3695" s="8">
        <v>7.51</v>
      </c>
      <c r="AH3695" s="4">
        <f t="shared" si="231"/>
        <v>2.5000000000000001E-2</v>
      </c>
      <c r="AI3695" s="4">
        <f t="shared" si="231"/>
        <v>0.18775</v>
      </c>
      <c r="AK3695" s="10">
        <f>Q3695*(0.0193*(2.5^2.96))+R3695*(0.0193*(7.5^2.96))+S3695*(0.0193*(15^2.96))</f>
        <v>7.5117071566069322</v>
      </c>
    </row>
    <row r="3696" spans="1:37" ht="12.75" customHeight="1">
      <c r="A3696" s="12">
        <v>280</v>
      </c>
      <c r="B3696" s="4">
        <v>15</v>
      </c>
      <c r="C3696" s="4">
        <v>1</v>
      </c>
      <c r="D3696" s="5">
        <v>39532</v>
      </c>
      <c r="E3696" s="6" t="s">
        <v>73</v>
      </c>
      <c r="F3696" s="4" t="s">
        <v>131</v>
      </c>
      <c r="G3696" s="11" t="s">
        <v>177</v>
      </c>
      <c r="H3696" s="4" t="s">
        <v>155</v>
      </c>
      <c r="I3696" s="12" t="s">
        <v>40</v>
      </c>
      <c r="J3696" s="4" t="s">
        <v>41</v>
      </c>
      <c r="K3696" s="4">
        <v>13</v>
      </c>
      <c r="L3696" s="4" t="str">
        <f t="shared" si="228"/>
        <v>10-15</v>
      </c>
      <c r="M3696" s="4" t="s">
        <v>76</v>
      </c>
      <c r="N3696" s="12">
        <v>20</v>
      </c>
      <c r="O3696" s="4" t="s">
        <v>71</v>
      </c>
      <c r="P3696" s="6" t="s">
        <v>46</v>
      </c>
      <c r="Q3696" s="7">
        <v>8</v>
      </c>
      <c r="AE3696" s="4">
        <f t="shared" si="229"/>
        <v>2.5</v>
      </c>
      <c r="AF3696" s="8">
        <f t="shared" si="230"/>
        <v>8</v>
      </c>
      <c r="AG3696" s="8">
        <v>1.1100000000000001</v>
      </c>
      <c r="AH3696" s="4">
        <f t="shared" si="231"/>
        <v>0.2</v>
      </c>
      <c r="AI3696" s="4">
        <f t="shared" si="231"/>
        <v>2.7750000000000004E-2</v>
      </c>
      <c r="AK3696" s="10">
        <f>Q3696*(0.0089*(2.5^3))+R3696*(0.0089*(7.5^3))</f>
        <v>1.1125</v>
      </c>
    </row>
    <row r="3697" spans="1:37" ht="12.75" customHeight="1">
      <c r="A3697" s="12">
        <v>280</v>
      </c>
      <c r="B3697" s="4">
        <v>15</v>
      </c>
      <c r="C3697" s="4">
        <v>1</v>
      </c>
      <c r="D3697" s="5">
        <v>39532</v>
      </c>
      <c r="E3697" s="6" t="s">
        <v>73</v>
      </c>
      <c r="F3697" s="4" t="s">
        <v>131</v>
      </c>
      <c r="G3697" s="11" t="s">
        <v>177</v>
      </c>
      <c r="H3697" s="4" t="s">
        <v>155</v>
      </c>
      <c r="I3697" s="12" t="s">
        <v>40</v>
      </c>
      <c r="J3697" s="4" t="s">
        <v>41</v>
      </c>
      <c r="K3697" s="4">
        <v>13</v>
      </c>
      <c r="L3697" s="4" t="str">
        <f t="shared" si="228"/>
        <v>10-15</v>
      </c>
      <c r="M3697" s="4" t="s">
        <v>76</v>
      </c>
      <c r="N3697" s="12">
        <v>21</v>
      </c>
      <c r="O3697" s="4" t="s">
        <v>55</v>
      </c>
      <c r="P3697" s="6" t="s">
        <v>56</v>
      </c>
      <c r="Q3697" s="7">
        <v>1</v>
      </c>
      <c r="AE3697" s="4">
        <f t="shared" si="229"/>
        <v>2.5</v>
      </c>
      <c r="AF3697" s="8">
        <f t="shared" si="230"/>
        <v>1</v>
      </c>
      <c r="AG3697" s="8">
        <v>0.17</v>
      </c>
      <c r="AH3697" s="4">
        <f t="shared" si="231"/>
        <v>2.5000000000000001E-2</v>
      </c>
      <c r="AI3697" s="4">
        <f t="shared" si="231"/>
        <v>4.2500000000000003E-3</v>
      </c>
      <c r="AK3697" s="10">
        <f>Q3697*(0.0109*(2.5^3.0249))+R3697*(0.0109*(7.5^3.0249))</f>
        <v>0.17424295598865394</v>
      </c>
    </row>
    <row r="3698" spans="1:37" ht="12.75" customHeight="1">
      <c r="A3698" s="12">
        <v>280</v>
      </c>
      <c r="B3698" s="4">
        <v>15</v>
      </c>
      <c r="C3698" s="4">
        <v>1</v>
      </c>
      <c r="D3698" s="5">
        <v>39532</v>
      </c>
      <c r="E3698" s="6" t="s">
        <v>73</v>
      </c>
      <c r="F3698" s="4" t="s">
        <v>131</v>
      </c>
      <c r="G3698" s="11" t="s">
        <v>177</v>
      </c>
      <c r="H3698" s="4" t="s">
        <v>155</v>
      </c>
      <c r="I3698" s="12" t="s">
        <v>40</v>
      </c>
      <c r="J3698" s="4" t="s">
        <v>41</v>
      </c>
      <c r="K3698" s="4">
        <v>13</v>
      </c>
      <c r="L3698" s="4" t="str">
        <f t="shared" si="228"/>
        <v>10-15</v>
      </c>
      <c r="M3698" s="4" t="s">
        <v>76</v>
      </c>
      <c r="N3698" s="12">
        <v>22</v>
      </c>
      <c r="O3698" s="4" t="s">
        <v>66</v>
      </c>
      <c r="P3698" s="12" t="s">
        <v>46</v>
      </c>
      <c r="Q3698" s="7">
        <v>2</v>
      </c>
      <c r="AE3698" s="4">
        <f t="shared" si="229"/>
        <v>2.5</v>
      </c>
      <c r="AF3698" s="8">
        <f t="shared" si="230"/>
        <v>2</v>
      </c>
      <c r="AG3698" s="8">
        <v>0.56999999999999995</v>
      </c>
      <c r="AH3698" s="4">
        <f t="shared" si="231"/>
        <v>0.05</v>
      </c>
      <c r="AI3698" s="4">
        <f t="shared" si="231"/>
        <v>1.4249999999999999E-2</v>
      </c>
      <c r="AK3698" s="10">
        <f>Q3698*(0.0213*(2.5^2.8235))+R3698*(0.0213*(7.5^2.8235))</f>
        <v>0.56623044088770236</v>
      </c>
    </row>
    <row r="3699" spans="1:37" ht="12.75" customHeight="1">
      <c r="A3699" s="12">
        <v>280</v>
      </c>
      <c r="B3699" s="4">
        <v>15</v>
      </c>
      <c r="C3699" s="4">
        <v>1</v>
      </c>
      <c r="D3699" s="5">
        <v>39532</v>
      </c>
      <c r="E3699" s="6" t="s">
        <v>73</v>
      </c>
      <c r="F3699" s="4" t="s">
        <v>131</v>
      </c>
      <c r="G3699" s="11" t="s">
        <v>177</v>
      </c>
      <c r="H3699" s="4" t="s">
        <v>155</v>
      </c>
      <c r="I3699" s="12" t="s">
        <v>40</v>
      </c>
      <c r="J3699" s="4" t="s">
        <v>41</v>
      </c>
      <c r="K3699" s="4">
        <v>13</v>
      </c>
      <c r="L3699" s="4" t="str">
        <f t="shared" si="228"/>
        <v>10-15</v>
      </c>
      <c r="M3699" s="4" t="s">
        <v>76</v>
      </c>
      <c r="N3699" s="12">
        <v>23</v>
      </c>
      <c r="O3699" s="4" t="s">
        <v>72</v>
      </c>
      <c r="P3699" s="6" t="s">
        <v>46</v>
      </c>
      <c r="R3699" s="7">
        <v>1</v>
      </c>
      <c r="AE3699" s="4">
        <f t="shared" si="229"/>
        <v>7.5</v>
      </c>
      <c r="AF3699" s="8">
        <f t="shared" si="230"/>
        <v>1</v>
      </c>
      <c r="AG3699" s="8">
        <v>5.81</v>
      </c>
      <c r="AH3699" s="4">
        <f t="shared" si="231"/>
        <v>2.5000000000000001E-2</v>
      </c>
      <c r="AI3699" s="4">
        <f t="shared" si="231"/>
        <v>0.14524999999999999</v>
      </c>
      <c r="AK3699" s="10">
        <f>Q3699*(0.0128*(2.5^3.036))+R3699*(0.0128*(7.5^3.036))+S3699*(0.0128*(15^3.036))</f>
        <v>5.8062531280003862</v>
      </c>
    </row>
    <row r="3700" spans="1:37" ht="12.75" customHeight="1">
      <c r="A3700" s="12">
        <v>281</v>
      </c>
      <c r="B3700" s="4">
        <v>15</v>
      </c>
      <c r="C3700" s="4">
        <v>1</v>
      </c>
      <c r="D3700" s="5">
        <v>39532</v>
      </c>
      <c r="E3700" s="6" t="s">
        <v>73</v>
      </c>
      <c r="F3700" s="4" t="s">
        <v>131</v>
      </c>
      <c r="G3700" s="11" t="s">
        <v>177</v>
      </c>
      <c r="H3700" s="4" t="s">
        <v>155</v>
      </c>
      <c r="I3700" s="12" t="s">
        <v>93</v>
      </c>
      <c r="J3700" s="4" t="s">
        <v>41</v>
      </c>
      <c r="K3700" s="4">
        <v>9</v>
      </c>
      <c r="L3700" s="4" t="str">
        <f t="shared" si="228"/>
        <v>5-10</v>
      </c>
      <c r="M3700" s="4" t="s">
        <v>76</v>
      </c>
      <c r="N3700" s="12">
        <v>1</v>
      </c>
      <c r="O3700" s="4" t="s">
        <v>101</v>
      </c>
      <c r="P3700" s="12" t="s">
        <v>46</v>
      </c>
      <c r="S3700" s="7">
        <v>1</v>
      </c>
      <c r="AE3700" s="4">
        <f t="shared" si="229"/>
        <v>15</v>
      </c>
      <c r="AF3700" s="8">
        <f t="shared" si="230"/>
        <v>1</v>
      </c>
      <c r="AG3700" s="8">
        <v>55.84</v>
      </c>
      <c r="AH3700" s="4">
        <f t="shared" si="231"/>
        <v>2.5000000000000001E-2</v>
      </c>
      <c r="AI3700" s="4">
        <f t="shared" si="231"/>
        <v>1.3960000000000001</v>
      </c>
      <c r="AK3700" s="10">
        <f>Q3700*(0.0148*((2.5/1.11359)^3.167))+R3700*(0.0148*((7.5/1.11359)^3.167))+S3700*(0.0148*((15/1.11359)^3.167))+T3700*(0.0148*((25/1.11359)^3.167))+U3700*(0.0148*((35/1.11359)^3.167))</f>
        <v>55.842343658686445</v>
      </c>
    </row>
    <row r="3701" spans="1:37" ht="12.75" customHeight="1">
      <c r="A3701" s="12">
        <v>281</v>
      </c>
      <c r="B3701" s="4">
        <v>15</v>
      </c>
      <c r="C3701" s="4">
        <v>1</v>
      </c>
      <c r="D3701" s="5">
        <v>39532</v>
      </c>
      <c r="E3701" s="6" t="s">
        <v>73</v>
      </c>
      <c r="F3701" s="4" t="s">
        <v>131</v>
      </c>
      <c r="G3701" s="11" t="s">
        <v>177</v>
      </c>
      <c r="H3701" s="4" t="s">
        <v>155</v>
      </c>
      <c r="I3701" s="12" t="s">
        <v>93</v>
      </c>
      <c r="J3701" s="4" t="s">
        <v>41</v>
      </c>
      <c r="K3701" s="4">
        <v>9</v>
      </c>
      <c r="L3701" s="4" t="str">
        <f t="shared" si="228"/>
        <v>5-10</v>
      </c>
      <c r="M3701" s="4" t="s">
        <v>76</v>
      </c>
      <c r="N3701" s="12">
        <v>2</v>
      </c>
      <c r="O3701" s="12" t="s">
        <v>77</v>
      </c>
      <c r="P3701" s="6" t="s">
        <v>48</v>
      </c>
      <c r="S3701" s="7">
        <v>2</v>
      </c>
      <c r="AE3701" s="4">
        <f t="shared" si="229"/>
        <v>15</v>
      </c>
      <c r="AF3701" s="8">
        <f t="shared" si="230"/>
        <v>2</v>
      </c>
      <c r="AG3701" s="8">
        <v>196.67</v>
      </c>
      <c r="AH3701" s="4">
        <f t="shared" si="231"/>
        <v>0.05</v>
      </c>
      <c r="AI3701" s="4">
        <f t="shared" si="231"/>
        <v>4.9167499999999995</v>
      </c>
      <c r="AK3701" s="10">
        <f>R3701*(0.0428*(7.5^2.858))+S3701*(0.0428*(15^2.858))+T3701*(0.0428*(25^2.858))+U3701*(0.0428*(35^2.858))</f>
        <v>196.67202210743989</v>
      </c>
    </row>
    <row r="3702" spans="1:37" ht="12.75" customHeight="1">
      <c r="A3702" s="12">
        <v>281</v>
      </c>
      <c r="B3702" s="4">
        <v>15</v>
      </c>
      <c r="C3702" s="4">
        <v>1</v>
      </c>
      <c r="D3702" s="5">
        <v>39532</v>
      </c>
      <c r="E3702" s="6" t="s">
        <v>73</v>
      </c>
      <c r="F3702" s="4" t="s">
        <v>131</v>
      </c>
      <c r="G3702" s="11" t="s">
        <v>177</v>
      </c>
      <c r="H3702" s="4" t="s">
        <v>155</v>
      </c>
      <c r="I3702" s="12" t="s">
        <v>93</v>
      </c>
      <c r="J3702" s="4" t="s">
        <v>41</v>
      </c>
      <c r="K3702" s="4">
        <v>9</v>
      </c>
      <c r="L3702" s="4" t="str">
        <f t="shared" si="228"/>
        <v>5-10</v>
      </c>
      <c r="M3702" s="4" t="s">
        <v>76</v>
      </c>
      <c r="N3702" s="12">
        <v>3</v>
      </c>
      <c r="O3702" s="4" t="s">
        <v>53</v>
      </c>
      <c r="P3702" s="12" t="s">
        <v>54</v>
      </c>
      <c r="Q3702" s="7">
        <v>1</v>
      </c>
      <c r="S3702" s="7">
        <v>3</v>
      </c>
      <c r="AE3702" s="4">
        <f t="shared" si="229"/>
        <v>11.9</v>
      </c>
      <c r="AF3702" s="8">
        <f t="shared" si="230"/>
        <v>4</v>
      </c>
      <c r="AG3702" s="8">
        <v>168.54</v>
      </c>
      <c r="AH3702" s="4">
        <f t="shared" si="231"/>
        <v>0.1</v>
      </c>
      <c r="AI3702" s="4">
        <f t="shared" si="231"/>
        <v>4.2134999999999998</v>
      </c>
      <c r="AK3702" s="10">
        <f>Q3702*(0.026*(2.5^2.87))+R3702*(0.026*(7.5^2.87))+S3702*(0.0236*((15/1.1)^2.975))+T3702*(0.0236*((25/1.1)^2.975))+U3702*(0.0236*((35/1.1)^2.975))</f>
        <v>168.53565990393713</v>
      </c>
    </row>
    <row r="3703" spans="1:37" ht="12.75" customHeight="1">
      <c r="A3703" s="12">
        <v>281</v>
      </c>
      <c r="B3703" s="4">
        <v>15</v>
      </c>
      <c r="C3703" s="4">
        <v>1</v>
      </c>
      <c r="D3703" s="5">
        <v>39532</v>
      </c>
      <c r="E3703" s="6" t="s">
        <v>73</v>
      </c>
      <c r="F3703" s="4" t="s">
        <v>131</v>
      </c>
      <c r="G3703" s="11" t="s">
        <v>177</v>
      </c>
      <c r="H3703" s="4" t="s">
        <v>155</v>
      </c>
      <c r="I3703" s="12" t="s">
        <v>93</v>
      </c>
      <c r="J3703" s="4" t="s">
        <v>41</v>
      </c>
      <c r="K3703" s="4">
        <v>9</v>
      </c>
      <c r="L3703" s="4" t="str">
        <f t="shared" si="228"/>
        <v>5-10</v>
      </c>
      <c r="M3703" s="4" t="s">
        <v>76</v>
      </c>
      <c r="N3703" s="12">
        <v>4</v>
      </c>
      <c r="O3703" s="4" t="s">
        <v>59</v>
      </c>
      <c r="P3703" s="6" t="s">
        <v>46</v>
      </c>
      <c r="R3703" s="7">
        <v>1</v>
      </c>
      <c r="AE3703" s="4">
        <f t="shared" si="229"/>
        <v>7.5</v>
      </c>
      <c r="AF3703" s="8">
        <f t="shared" si="230"/>
        <v>1</v>
      </c>
      <c r="AG3703" s="8">
        <v>4.5199999999999996</v>
      </c>
      <c r="AH3703" s="4">
        <f t="shared" si="231"/>
        <v>2.5000000000000001E-2</v>
      </c>
      <c r="AI3703" s="4">
        <f t="shared" si="231"/>
        <v>0.11299999999999999</v>
      </c>
      <c r="AK3703" s="10">
        <f>Q3703*(0.0093*(2.5^3.07))+R3703*(0.0093*(7.5^3.07))+S3703*(0.0093*(15^3.07))+T3703*(0.0126*(25^3.0673))</f>
        <v>4.5177378560589574</v>
      </c>
    </row>
    <row r="3704" spans="1:37" ht="12.75" customHeight="1">
      <c r="A3704" s="12">
        <v>281</v>
      </c>
      <c r="B3704" s="4">
        <v>15</v>
      </c>
      <c r="C3704" s="4">
        <v>1</v>
      </c>
      <c r="D3704" s="5">
        <v>39532</v>
      </c>
      <c r="E3704" s="6" t="s">
        <v>73</v>
      </c>
      <c r="F3704" s="4" t="s">
        <v>131</v>
      </c>
      <c r="G3704" s="11" t="s">
        <v>177</v>
      </c>
      <c r="H3704" s="4" t="s">
        <v>155</v>
      </c>
      <c r="I3704" s="12" t="s">
        <v>93</v>
      </c>
      <c r="J3704" s="4" t="s">
        <v>41</v>
      </c>
      <c r="K3704" s="4">
        <v>9</v>
      </c>
      <c r="L3704" s="4" t="str">
        <f t="shared" si="228"/>
        <v>5-10</v>
      </c>
      <c r="M3704" s="4" t="s">
        <v>76</v>
      </c>
      <c r="N3704" s="12">
        <v>5</v>
      </c>
      <c r="O3704" s="4" t="s">
        <v>80</v>
      </c>
      <c r="P3704" s="12" t="s">
        <v>81</v>
      </c>
      <c r="S3704" s="7">
        <v>2</v>
      </c>
      <c r="AE3704" s="4">
        <f t="shared" si="229"/>
        <v>15</v>
      </c>
      <c r="AF3704" s="8">
        <f t="shared" si="230"/>
        <v>2</v>
      </c>
      <c r="AG3704" s="8">
        <v>122.19</v>
      </c>
      <c r="AH3704" s="4">
        <f t="shared" si="231"/>
        <v>0.05</v>
      </c>
      <c r="AI3704" s="4">
        <f t="shared" si="231"/>
        <v>3.0547499999999999</v>
      </c>
      <c r="AK3704" s="10">
        <f>Q3704*(0.0202*(2.5^2.9595))+R3704*(0.0202*(7.5^2.9595))+S3704*(0.0202*(15^2.9595))+T3704*(0.0202*(25^2.9595))</f>
        <v>122.18656233272399</v>
      </c>
    </row>
    <row r="3705" spans="1:37" ht="12.75" customHeight="1">
      <c r="A3705" s="12">
        <v>281</v>
      </c>
      <c r="B3705" s="4">
        <v>15</v>
      </c>
      <c r="C3705" s="4">
        <v>1</v>
      </c>
      <c r="D3705" s="5">
        <v>39532</v>
      </c>
      <c r="E3705" s="6" t="s">
        <v>73</v>
      </c>
      <c r="F3705" s="4" t="s">
        <v>131</v>
      </c>
      <c r="G3705" s="11" t="s">
        <v>177</v>
      </c>
      <c r="H3705" s="4" t="s">
        <v>155</v>
      </c>
      <c r="I3705" s="12" t="s">
        <v>93</v>
      </c>
      <c r="J3705" s="4" t="s">
        <v>41</v>
      </c>
      <c r="K3705" s="4">
        <v>9</v>
      </c>
      <c r="L3705" s="4" t="str">
        <f t="shared" si="228"/>
        <v>5-10</v>
      </c>
      <c r="M3705" s="4" t="s">
        <v>76</v>
      </c>
      <c r="N3705" s="12">
        <v>6</v>
      </c>
      <c r="O3705" s="4" t="s">
        <v>107</v>
      </c>
      <c r="P3705" s="6" t="s">
        <v>54</v>
      </c>
      <c r="U3705" s="7">
        <v>2</v>
      </c>
      <c r="AE3705" s="4">
        <f t="shared" si="229"/>
        <v>35</v>
      </c>
      <c r="AF3705" s="8">
        <f t="shared" si="230"/>
        <v>2</v>
      </c>
      <c r="AG3705" s="8">
        <v>1519.36</v>
      </c>
      <c r="AH3705" s="4">
        <f t="shared" si="231"/>
        <v>0.05</v>
      </c>
      <c r="AI3705" s="4">
        <f t="shared" si="231"/>
        <v>37.983999999999995</v>
      </c>
      <c r="AK3705" s="10">
        <f>R3705*(0.0144*(7.5^3.1))+S3705*(0.0162*(15^3.0252))+T3705*(0.0162*(25^3.0252))+U3705*(0.0162*(35^3.0252))+V3705*(0.0162*(45^3.0252))</f>
        <v>1519.3563944000095</v>
      </c>
    </row>
    <row r="3706" spans="1:37" ht="12.75" customHeight="1">
      <c r="A3706" s="12">
        <v>281</v>
      </c>
      <c r="B3706" s="4">
        <v>15</v>
      </c>
      <c r="C3706" s="4">
        <v>1</v>
      </c>
      <c r="D3706" s="5">
        <v>39532</v>
      </c>
      <c r="E3706" s="6" t="s">
        <v>73</v>
      </c>
      <c r="F3706" s="4" t="s">
        <v>131</v>
      </c>
      <c r="G3706" s="11" t="s">
        <v>177</v>
      </c>
      <c r="H3706" s="4" t="s">
        <v>155</v>
      </c>
      <c r="I3706" s="12" t="s">
        <v>93</v>
      </c>
      <c r="J3706" s="4" t="s">
        <v>41</v>
      </c>
      <c r="K3706" s="4">
        <v>9</v>
      </c>
      <c r="L3706" s="4" t="str">
        <f t="shared" si="228"/>
        <v>5-10</v>
      </c>
      <c r="M3706" s="4" t="s">
        <v>76</v>
      </c>
      <c r="N3706" s="12">
        <v>7</v>
      </c>
      <c r="O3706" s="13" t="s">
        <v>97</v>
      </c>
      <c r="P3706" s="12" t="s">
        <v>46</v>
      </c>
      <c r="S3706" s="7">
        <v>2</v>
      </c>
      <c r="AE3706" s="4">
        <f t="shared" si="229"/>
        <v>15</v>
      </c>
      <c r="AF3706" s="8">
        <f t="shared" si="230"/>
        <v>2</v>
      </c>
      <c r="AG3706" s="8">
        <v>55.78</v>
      </c>
      <c r="AH3706" s="4">
        <f t="shared" si="231"/>
        <v>0.05</v>
      </c>
      <c r="AI3706" s="4">
        <f t="shared" si="231"/>
        <v>1.3945000000000001</v>
      </c>
      <c r="AK3706" s="10">
        <f>Q3706*(0.0026*(2.5^3.427))+R3706*(0.0026*(7.5^3.427))+S3706*(0.0026*(15^3.427))</f>
        <v>55.778661495929299</v>
      </c>
    </row>
    <row r="3707" spans="1:37" ht="12.75" customHeight="1">
      <c r="A3707" s="12">
        <v>281</v>
      </c>
      <c r="B3707" s="4">
        <v>15</v>
      </c>
      <c r="C3707" s="4">
        <v>1</v>
      </c>
      <c r="D3707" s="5">
        <v>39532</v>
      </c>
      <c r="E3707" s="6" t="s">
        <v>73</v>
      </c>
      <c r="F3707" s="4" t="s">
        <v>131</v>
      </c>
      <c r="G3707" s="11" t="s">
        <v>177</v>
      </c>
      <c r="H3707" s="4" t="s">
        <v>155</v>
      </c>
      <c r="I3707" s="12" t="s">
        <v>93</v>
      </c>
      <c r="J3707" s="4" t="s">
        <v>41</v>
      </c>
      <c r="K3707" s="4">
        <v>9</v>
      </c>
      <c r="L3707" s="4" t="str">
        <f t="shared" si="228"/>
        <v>5-10</v>
      </c>
      <c r="M3707" s="4" t="s">
        <v>76</v>
      </c>
      <c r="N3707" s="12">
        <v>8</v>
      </c>
      <c r="O3707" s="4" t="s">
        <v>79</v>
      </c>
      <c r="P3707" s="12" t="s">
        <v>54</v>
      </c>
      <c r="T3707" s="7">
        <v>3</v>
      </c>
      <c r="AE3707" s="4">
        <f t="shared" si="229"/>
        <v>25</v>
      </c>
      <c r="AF3707" s="8">
        <f t="shared" si="230"/>
        <v>3</v>
      </c>
      <c r="AG3707" s="8">
        <v>953.59</v>
      </c>
      <c r="AH3707" s="4">
        <f t="shared" si="231"/>
        <v>7.4999999999999997E-2</v>
      </c>
      <c r="AI3707" s="4">
        <f t="shared" si="231"/>
        <v>23.839750000000002</v>
      </c>
      <c r="AK3707" s="10">
        <f>Q3707*(0.024*(2.5^2.93))+R3707*(0.024*(7.5^2.93))+S3707*(0.0225*((15/1.03416)^3))+T3707*(0.0225*((25/1.03416)^3))+U3707*(0.0225*((35/1.03416)^3))</f>
        <v>953.58759203701663</v>
      </c>
    </row>
    <row r="3708" spans="1:37" s="13" customFormat="1" ht="12.75" customHeight="1">
      <c r="A3708" s="12">
        <v>281</v>
      </c>
      <c r="B3708" s="4">
        <v>15</v>
      </c>
      <c r="C3708" s="4">
        <v>1</v>
      </c>
      <c r="D3708" s="5">
        <v>39532</v>
      </c>
      <c r="E3708" s="6" t="s">
        <v>73</v>
      </c>
      <c r="F3708" s="4" t="s">
        <v>131</v>
      </c>
      <c r="G3708" s="11" t="s">
        <v>177</v>
      </c>
      <c r="H3708" s="4" t="s">
        <v>155</v>
      </c>
      <c r="I3708" s="12" t="s">
        <v>93</v>
      </c>
      <c r="J3708" s="4" t="s">
        <v>41</v>
      </c>
      <c r="K3708" s="4">
        <v>9</v>
      </c>
      <c r="L3708" s="4" t="str">
        <f t="shared" si="228"/>
        <v>5-10</v>
      </c>
      <c r="M3708" s="4" t="s">
        <v>76</v>
      </c>
      <c r="N3708" s="12">
        <v>9</v>
      </c>
      <c r="O3708" s="4" t="s">
        <v>121</v>
      </c>
      <c r="P3708" s="6" t="s">
        <v>56</v>
      </c>
      <c r="Q3708" s="7"/>
      <c r="R3708" s="7"/>
      <c r="S3708" s="7"/>
      <c r="T3708" s="7">
        <v>1</v>
      </c>
      <c r="U3708" s="7"/>
      <c r="V3708" s="7"/>
      <c r="W3708" s="7"/>
      <c r="X3708" s="7"/>
      <c r="Y3708" s="7"/>
      <c r="Z3708" s="7"/>
      <c r="AA3708" s="7"/>
      <c r="AB3708" s="7"/>
      <c r="AC3708" s="7"/>
      <c r="AD3708" s="7"/>
      <c r="AE3708" s="4">
        <f t="shared" si="229"/>
        <v>25</v>
      </c>
      <c r="AF3708" s="8">
        <f t="shared" si="230"/>
        <v>1</v>
      </c>
      <c r="AG3708" s="8">
        <v>475.84</v>
      </c>
      <c r="AH3708" s="4">
        <f t="shared" si="231"/>
        <v>2.5000000000000001E-2</v>
      </c>
      <c r="AI3708" s="4">
        <f t="shared" si="231"/>
        <v>11.895999999999999</v>
      </c>
      <c r="AJ3708" s="4"/>
      <c r="AK3708" s="10">
        <f>S3708*(0.0203*(15^3.126))+T3708*(0.0203*(25^3.126))+U3708*(0.0203*(35^3.126))</f>
        <v>475.83513329125537</v>
      </c>
    </row>
    <row r="3709" spans="1:37" ht="12.75" customHeight="1">
      <c r="A3709" s="12">
        <v>281</v>
      </c>
      <c r="B3709" s="4">
        <v>15</v>
      </c>
      <c r="C3709" s="4">
        <v>1</v>
      </c>
      <c r="D3709" s="5">
        <v>39532</v>
      </c>
      <c r="E3709" s="6" t="s">
        <v>73</v>
      </c>
      <c r="F3709" s="4" t="s">
        <v>131</v>
      </c>
      <c r="G3709" s="11" t="s">
        <v>177</v>
      </c>
      <c r="H3709" s="4" t="s">
        <v>155</v>
      </c>
      <c r="I3709" s="12" t="s">
        <v>93</v>
      </c>
      <c r="J3709" s="4" t="s">
        <v>41</v>
      </c>
      <c r="K3709" s="4">
        <v>9</v>
      </c>
      <c r="L3709" s="4" t="str">
        <f t="shared" si="228"/>
        <v>5-10</v>
      </c>
      <c r="M3709" s="4" t="s">
        <v>76</v>
      </c>
      <c r="N3709" s="12">
        <v>10</v>
      </c>
      <c r="O3709" s="4" t="s">
        <v>137</v>
      </c>
      <c r="P3709" s="6" t="s">
        <v>46</v>
      </c>
      <c r="S3709" s="7">
        <v>1</v>
      </c>
      <c r="AE3709" s="4">
        <f t="shared" si="229"/>
        <v>15</v>
      </c>
      <c r="AF3709" s="8">
        <f t="shared" si="230"/>
        <v>1</v>
      </c>
      <c r="AG3709" s="8">
        <v>51.03</v>
      </c>
      <c r="AH3709" s="4">
        <f t="shared" si="231"/>
        <v>2.5000000000000001E-2</v>
      </c>
      <c r="AI3709" s="4">
        <f t="shared" si="231"/>
        <v>1.2757499999999999</v>
      </c>
      <c r="AK3709" s="10">
        <f>Q3709*(0.0126*(2.5^3.0673))+R3709*(0.0126*(7.5^3.0673))+S3709*(0.0126*(15^3.0673))+T3709*(0.0126*(25^3.0673))+U3709*(0.0126*(35^3.0673))</f>
        <v>51.026439339633377</v>
      </c>
    </row>
    <row r="3710" spans="1:37" ht="12.75" customHeight="1">
      <c r="A3710" s="12">
        <v>281</v>
      </c>
      <c r="B3710" s="4">
        <v>15</v>
      </c>
      <c r="C3710" s="4">
        <v>1</v>
      </c>
      <c r="D3710" s="5">
        <v>39532</v>
      </c>
      <c r="E3710" s="6" t="s">
        <v>73</v>
      </c>
      <c r="F3710" s="4" t="s">
        <v>131</v>
      </c>
      <c r="G3710" s="11" t="s">
        <v>177</v>
      </c>
      <c r="H3710" s="4" t="s">
        <v>155</v>
      </c>
      <c r="I3710" s="12" t="s">
        <v>93</v>
      </c>
      <c r="J3710" s="4" t="s">
        <v>41</v>
      </c>
      <c r="K3710" s="4">
        <v>9</v>
      </c>
      <c r="L3710" s="4" t="str">
        <f t="shared" si="228"/>
        <v>5-10</v>
      </c>
      <c r="M3710" s="4" t="s">
        <v>76</v>
      </c>
      <c r="N3710" s="12">
        <v>11</v>
      </c>
      <c r="O3710" s="12" t="s">
        <v>51</v>
      </c>
      <c r="P3710" s="6" t="s">
        <v>48</v>
      </c>
      <c r="S3710" s="7">
        <v>3</v>
      </c>
      <c r="T3710" s="7">
        <v>1</v>
      </c>
      <c r="AE3710" s="4">
        <f t="shared" si="229"/>
        <v>17.5</v>
      </c>
      <c r="AF3710" s="8">
        <f t="shared" si="230"/>
        <v>4</v>
      </c>
      <c r="AG3710" s="8">
        <v>641.91</v>
      </c>
      <c r="AH3710" s="4">
        <f t="shared" si="231"/>
        <v>0.1</v>
      </c>
      <c r="AI3710" s="4">
        <f t="shared" si="231"/>
        <v>16.047750000000001</v>
      </c>
      <c r="AK3710" s="10">
        <f>Q3710*(0.0337*(2.5^2.9))+R3710*(0.0337*(7.5^2.9))+S3710*(0.0337*(15^2.9))+T3710*(0.0337*(25^2.9))+U3710*(0.0337*(35^2.9))</f>
        <v>641.90681443340736</v>
      </c>
    </row>
    <row r="3711" spans="1:37" ht="12.75" customHeight="1">
      <c r="A3711" s="12">
        <v>281</v>
      </c>
      <c r="B3711" s="4">
        <v>15</v>
      </c>
      <c r="C3711" s="4">
        <v>1</v>
      </c>
      <c r="D3711" s="5">
        <v>39532</v>
      </c>
      <c r="E3711" s="6" t="s">
        <v>73</v>
      </c>
      <c r="F3711" s="4" t="s">
        <v>131</v>
      </c>
      <c r="G3711" s="11" t="s">
        <v>177</v>
      </c>
      <c r="H3711" s="4" t="s">
        <v>155</v>
      </c>
      <c r="I3711" s="12" t="s">
        <v>93</v>
      </c>
      <c r="J3711" s="4" t="s">
        <v>41</v>
      </c>
      <c r="K3711" s="4">
        <v>9</v>
      </c>
      <c r="L3711" s="4" t="str">
        <f t="shared" si="228"/>
        <v>5-10</v>
      </c>
      <c r="M3711" s="4" t="s">
        <v>76</v>
      </c>
      <c r="N3711" s="12">
        <v>12</v>
      </c>
      <c r="O3711" s="4" t="s">
        <v>68</v>
      </c>
      <c r="P3711" s="6" t="s">
        <v>46</v>
      </c>
      <c r="T3711" s="7">
        <v>5</v>
      </c>
      <c r="AE3711" s="4">
        <f t="shared" si="229"/>
        <v>25</v>
      </c>
      <c r="AF3711" s="8">
        <f t="shared" si="230"/>
        <v>5</v>
      </c>
      <c r="AG3711" s="8">
        <v>788.24</v>
      </c>
      <c r="AH3711" s="4">
        <f t="shared" si="231"/>
        <v>0.125</v>
      </c>
      <c r="AI3711" s="4">
        <f t="shared" si="231"/>
        <v>19.706</v>
      </c>
      <c r="AK3711" s="10">
        <f>Q3711*(0.0208*((2.5/1.21)^3))+R3711*(0.0208*((7.5/1.21)^3))+S3711*(0.0208*((15/1.21)^3))+T3711*(0.0079*(25^3.076))+U3711*(0.0079*(35^3.076))</f>
        <v>788.24379791129888</v>
      </c>
    </row>
    <row r="3712" spans="1:37" ht="12.75" customHeight="1">
      <c r="A3712" s="12">
        <v>281</v>
      </c>
      <c r="B3712" s="4">
        <v>15</v>
      </c>
      <c r="C3712" s="4">
        <v>1</v>
      </c>
      <c r="D3712" s="5">
        <v>39532</v>
      </c>
      <c r="E3712" s="6" t="s">
        <v>73</v>
      </c>
      <c r="F3712" s="4" t="s">
        <v>131</v>
      </c>
      <c r="G3712" s="11" t="s">
        <v>177</v>
      </c>
      <c r="H3712" s="4" t="s">
        <v>155</v>
      </c>
      <c r="I3712" s="12" t="s">
        <v>93</v>
      </c>
      <c r="J3712" s="4" t="s">
        <v>41</v>
      </c>
      <c r="K3712" s="4">
        <v>9</v>
      </c>
      <c r="L3712" s="4" t="str">
        <f t="shared" si="228"/>
        <v>5-10</v>
      </c>
      <c r="M3712" s="4" t="s">
        <v>76</v>
      </c>
      <c r="N3712" s="12">
        <v>13</v>
      </c>
      <c r="O3712" s="4" t="s">
        <v>49</v>
      </c>
      <c r="P3712" s="6" t="s">
        <v>46</v>
      </c>
      <c r="R3712" s="7">
        <v>1</v>
      </c>
      <c r="AE3712" s="4">
        <f t="shared" si="229"/>
        <v>7.5</v>
      </c>
      <c r="AF3712" s="8">
        <f t="shared" si="230"/>
        <v>1</v>
      </c>
      <c r="AG3712" s="8">
        <v>6.09</v>
      </c>
      <c r="AH3712" s="4">
        <f t="shared" si="231"/>
        <v>2.5000000000000001E-2</v>
      </c>
      <c r="AI3712" s="4">
        <f t="shared" si="231"/>
        <v>0.15225</v>
      </c>
      <c r="AK3712" s="10">
        <f>Q3712*(0.007*(2.5^3.39))+R3712*(0.0126*(7.5^3.0673))+S3712*(0.0126*(15^3.0673))+T3712*(0.0126*(25^3.0673))+U3712*(0.0126*(35^3.0673))</f>
        <v>6.0875978967715536</v>
      </c>
    </row>
    <row r="3713" spans="1:37" ht="12.75" customHeight="1">
      <c r="A3713" s="12">
        <v>281</v>
      </c>
      <c r="B3713" s="4">
        <v>15</v>
      </c>
      <c r="C3713" s="4">
        <v>1</v>
      </c>
      <c r="D3713" s="5">
        <v>39532</v>
      </c>
      <c r="E3713" s="6" t="s">
        <v>73</v>
      </c>
      <c r="F3713" s="4" t="s">
        <v>131</v>
      </c>
      <c r="G3713" s="11" t="s">
        <v>177</v>
      </c>
      <c r="H3713" s="4" t="s">
        <v>155</v>
      </c>
      <c r="I3713" s="12" t="s">
        <v>93</v>
      </c>
      <c r="J3713" s="4" t="s">
        <v>41</v>
      </c>
      <c r="K3713" s="4">
        <v>9</v>
      </c>
      <c r="L3713" s="4" t="str">
        <f t="shared" si="228"/>
        <v>5-10</v>
      </c>
      <c r="M3713" s="4" t="s">
        <v>76</v>
      </c>
      <c r="N3713" s="12">
        <v>14</v>
      </c>
      <c r="O3713" s="4" t="s">
        <v>83</v>
      </c>
      <c r="P3713" s="6" t="s">
        <v>84</v>
      </c>
      <c r="R3713" s="7">
        <v>1</v>
      </c>
      <c r="AE3713" s="4">
        <f t="shared" si="229"/>
        <v>7.5</v>
      </c>
      <c r="AF3713" s="8">
        <f t="shared" si="230"/>
        <v>1</v>
      </c>
      <c r="AG3713" s="8">
        <v>12.3</v>
      </c>
      <c r="AH3713" s="4">
        <f t="shared" si="231"/>
        <v>2.5000000000000001E-2</v>
      </c>
      <c r="AI3713" s="4">
        <f t="shared" si="231"/>
        <v>0.3075</v>
      </c>
      <c r="AK3713" s="10">
        <f>Q3713*(0.0349*(2.5^2.9109))+R3713*(0.0349*(7.5^2.9109))+S3713*(0.0349*(15^2.9109))</f>
        <v>12.30385653569728</v>
      </c>
    </row>
    <row r="3714" spans="1:37" ht="12.75" customHeight="1">
      <c r="A3714" s="12">
        <v>281</v>
      </c>
      <c r="B3714" s="4">
        <v>15</v>
      </c>
      <c r="C3714" s="4">
        <v>1</v>
      </c>
      <c r="D3714" s="5">
        <v>39532</v>
      </c>
      <c r="E3714" s="6" t="s">
        <v>73</v>
      </c>
      <c r="F3714" s="4" t="s">
        <v>131</v>
      </c>
      <c r="G3714" s="11" t="s">
        <v>177</v>
      </c>
      <c r="H3714" s="4" t="s">
        <v>155</v>
      </c>
      <c r="I3714" s="12" t="s">
        <v>93</v>
      </c>
      <c r="J3714" s="4" t="s">
        <v>41</v>
      </c>
      <c r="K3714" s="4">
        <v>9</v>
      </c>
      <c r="L3714" s="4" t="str">
        <f t="shared" ref="L3714:L3777" si="232">IF(K3714&lt;=5,"0-5",IF(K3714&lt;=10,"5-10",IF(K3714&lt;=15,"10-15",IF(K3714&lt;=20,"15-20",IF(K3714&lt;=25,"20-25",IF(K3714&lt;=30,"25-30",IF(K3714&lt;=35,"30-35","35-40")))))))</f>
        <v>5-10</v>
      </c>
      <c r="M3714" s="4" t="s">
        <v>76</v>
      </c>
      <c r="N3714" s="12">
        <v>15</v>
      </c>
      <c r="O3714" s="4" t="s">
        <v>95</v>
      </c>
      <c r="P3714" s="6" t="s">
        <v>56</v>
      </c>
      <c r="T3714" s="7">
        <v>2</v>
      </c>
      <c r="AE3714" s="4">
        <f t="shared" ref="AE3714:AE3777" si="233">ROUND(((Q3714*2.5)+(R3714*7.5)+(S3714*15)+(T3714*25)+(U3714*35)+(V3714*45)+(W3714*55)+(X3714*65)+(Y3714*75)+(Z3714*85)+(AA3714*95)+(AB3714*105)+(AC3714*115)+(AD3714*195))/(SUM(Q3714:AD3714)),1)</f>
        <v>25</v>
      </c>
      <c r="AF3714" s="8">
        <f t="shared" ref="AF3714:AF3777" si="234">SUM(Q3714:AD3714)</f>
        <v>2</v>
      </c>
      <c r="AG3714" s="8">
        <v>619.29999999999995</v>
      </c>
      <c r="AH3714" s="4">
        <f t="shared" ref="AH3714:AI3777" si="235">AF3714/40</f>
        <v>0.05</v>
      </c>
      <c r="AI3714" s="4">
        <f t="shared" si="235"/>
        <v>15.482499999999998</v>
      </c>
      <c r="AK3714" s="10">
        <f>S3714*(0.0204*(15^2.991))+T3714*(0.0204*(25^2.991))+U3714*(0.0204*(35^2.991))</f>
        <v>619.29664753055545</v>
      </c>
    </row>
    <row r="3715" spans="1:37" ht="12.75" customHeight="1">
      <c r="A3715" s="12">
        <v>281</v>
      </c>
      <c r="B3715" s="4">
        <v>15</v>
      </c>
      <c r="C3715" s="4">
        <v>1</v>
      </c>
      <c r="D3715" s="5">
        <v>39532</v>
      </c>
      <c r="E3715" s="6" t="s">
        <v>73</v>
      </c>
      <c r="F3715" s="4" t="s">
        <v>131</v>
      </c>
      <c r="G3715" s="11" t="s">
        <v>177</v>
      </c>
      <c r="H3715" s="4" t="s">
        <v>155</v>
      </c>
      <c r="I3715" s="12" t="s">
        <v>93</v>
      </c>
      <c r="J3715" s="4" t="s">
        <v>41</v>
      </c>
      <c r="K3715" s="4">
        <v>9</v>
      </c>
      <c r="L3715" s="4" t="str">
        <f t="shared" si="232"/>
        <v>5-10</v>
      </c>
      <c r="M3715" s="4" t="s">
        <v>76</v>
      </c>
      <c r="N3715" s="12">
        <v>16</v>
      </c>
      <c r="O3715" s="4" t="s">
        <v>71</v>
      </c>
      <c r="P3715" s="6" t="s">
        <v>46</v>
      </c>
      <c r="Q3715" s="7">
        <v>5</v>
      </c>
      <c r="AE3715" s="4">
        <f t="shared" si="233"/>
        <v>2.5</v>
      </c>
      <c r="AF3715" s="8">
        <f t="shared" si="234"/>
        <v>5</v>
      </c>
      <c r="AG3715" s="8">
        <v>0.7</v>
      </c>
      <c r="AH3715" s="4">
        <f t="shared" si="235"/>
        <v>0.125</v>
      </c>
      <c r="AI3715" s="4">
        <f t="shared" si="235"/>
        <v>1.7499999999999998E-2</v>
      </c>
      <c r="AK3715" s="10">
        <f>Q3715*(0.0089*(2.5^3))+R3715*(0.0089*(7.5^3))</f>
        <v>0.6953125</v>
      </c>
    </row>
    <row r="3716" spans="1:37" ht="12.75" customHeight="1">
      <c r="A3716" s="12">
        <v>282</v>
      </c>
      <c r="B3716" s="4">
        <v>15</v>
      </c>
      <c r="C3716" s="4">
        <v>1</v>
      </c>
      <c r="D3716" s="5">
        <v>39532</v>
      </c>
      <c r="E3716" s="6" t="s">
        <v>73</v>
      </c>
      <c r="F3716" s="4" t="s">
        <v>131</v>
      </c>
      <c r="G3716" s="11" t="s">
        <v>177</v>
      </c>
      <c r="H3716" s="4" t="s">
        <v>155</v>
      </c>
      <c r="I3716" s="12" t="s">
        <v>93</v>
      </c>
      <c r="J3716" s="4" t="s">
        <v>41</v>
      </c>
      <c r="K3716" s="4">
        <v>8</v>
      </c>
      <c r="L3716" s="4" t="str">
        <f t="shared" si="232"/>
        <v>5-10</v>
      </c>
      <c r="M3716" s="4" t="s">
        <v>42</v>
      </c>
      <c r="N3716" s="12">
        <v>1</v>
      </c>
      <c r="O3716" s="4" t="s">
        <v>53</v>
      </c>
      <c r="P3716" s="12" t="s">
        <v>54</v>
      </c>
      <c r="S3716" s="7">
        <v>10</v>
      </c>
      <c r="AE3716" s="4">
        <f t="shared" si="233"/>
        <v>15</v>
      </c>
      <c r="AF3716" s="8">
        <f t="shared" si="234"/>
        <v>10</v>
      </c>
      <c r="AG3716" s="8">
        <v>560.58000000000004</v>
      </c>
      <c r="AH3716" s="4">
        <f t="shared" si="235"/>
        <v>0.25</v>
      </c>
      <c r="AI3716" s="4">
        <f t="shared" si="235"/>
        <v>14.014500000000002</v>
      </c>
      <c r="AJ3716" s="9"/>
      <c r="AK3716" s="10">
        <f>Q3716*(0.026*(2.5^2.87))+R3716*(0.026*(7.5^2.87))+S3716*(0.0236*((15/1.1)^2.975))+T3716*(0.0236*((25/1.1)^2.975))+U3716*(0.0236*((35/1.1)^2.975))</f>
        <v>560.5834348925863</v>
      </c>
    </row>
    <row r="3717" spans="1:37" ht="12.75" customHeight="1">
      <c r="A3717" s="12">
        <v>282</v>
      </c>
      <c r="B3717" s="4">
        <v>15</v>
      </c>
      <c r="C3717" s="4">
        <v>1</v>
      </c>
      <c r="D3717" s="5">
        <v>39532</v>
      </c>
      <c r="E3717" s="6" t="s">
        <v>73</v>
      </c>
      <c r="F3717" s="4" t="s">
        <v>131</v>
      </c>
      <c r="G3717" s="11" t="s">
        <v>177</v>
      </c>
      <c r="H3717" s="4" t="s">
        <v>155</v>
      </c>
      <c r="I3717" s="12" t="s">
        <v>93</v>
      </c>
      <c r="J3717" s="4" t="s">
        <v>41</v>
      </c>
      <c r="K3717" s="4">
        <v>8</v>
      </c>
      <c r="L3717" s="4" t="str">
        <f t="shared" si="232"/>
        <v>5-10</v>
      </c>
      <c r="M3717" s="4" t="s">
        <v>42</v>
      </c>
      <c r="N3717" s="12">
        <v>2</v>
      </c>
      <c r="O3717" s="4" t="s">
        <v>95</v>
      </c>
      <c r="P3717" s="6" t="s">
        <v>56</v>
      </c>
      <c r="T3717" s="7">
        <v>10</v>
      </c>
      <c r="AE3717" s="4">
        <f t="shared" si="233"/>
        <v>25</v>
      </c>
      <c r="AF3717" s="8">
        <f t="shared" si="234"/>
        <v>10</v>
      </c>
      <c r="AG3717" s="8">
        <v>3096.48</v>
      </c>
      <c r="AH3717" s="4">
        <f t="shared" si="235"/>
        <v>0.25</v>
      </c>
      <c r="AI3717" s="4">
        <f t="shared" si="235"/>
        <v>77.412000000000006</v>
      </c>
      <c r="AK3717" s="10">
        <f>S3717*(0.0204*(15^2.991))+T3717*(0.0204*(25^2.991))+U3717*(0.0204*(35^2.991))</f>
        <v>3096.4832376527775</v>
      </c>
    </row>
    <row r="3718" spans="1:37" ht="12.75" customHeight="1">
      <c r="A3718" s="12">
        <v>282</v>
      </c>
      <c r="B3718" s="4">
        <v>15</v>
      </c>
      <c r="C3718" s="4">
        <v>1</v>
      </c>
      <c r="D3718" s="5">
        <v>39532</v>
      </c>
      <c r="E3718" s="6" t="s">
        <v>73</v>
      </c>
      <c r="F3718" s="4" t="s">
        <v>131</v>
      </c>
      <c r="G3718" s="11" t="s">
        <v>177</v>
      </c>
      <c r="H3718" s="4" t="s">
        <v>155</v>
      </c>
      <c r="I3718" s="12" t="s">
        <v>93</v>
      </c>
      <c r="J3718" s="4" t="s">
        <v>41</v>
      </c>
      <c r="K3718" s="4">
        <v>8</v>
      </c>
      <c r="L3718" s="4" t="str">
        <f t="shared" si="232"/>
        <v>5-10</v>
      </c>
      <c r="M3718" s="4" t="s">
        <v>42</v>
      </c>
      <c r="N3718" s="12">
        <v>3</v>
      </c>
      <c r="O3718" s="12" t="s">
        <v>77</v>
      </c>
      <c r="P3718" s="6" t="s">
        <v>48</v>
      </c>
      <c r="S3718" s="7">
        <v>1</v>
      </c>
      <c r="AE3718" s="4">
        <f t="shared" si="233"/>
        <v>15</v>
      </c>
      <c r="AF3718" s="8">
        <f t="shared" si="234"/>
        <v>1</v>
      </c>
      <c r="AG3718" s="8">
        <v>98.34</v>
      </c>
      <c r="AH3718" s="4">
        <f t="shared" si="235"/>
        <v>2.5000000000000001E-2</v>
      </c>
      <c r="AI3718" s="4">
        <f t="shared" si="235"/>
        <v>2.4584999999999999</v>
      </c>
      <c r="AK3718" s="10">
        <f>R3718*(0.0428*(7.5^2.858))+S3718*(0.0428*(15^2.858))+T3718*(0.0428*(25^2.858))+U3718*(0.0428*(35^2.858))</f>
        <v>98.336011053719943</v>
      </c>
    </row>
    <row r="3719" spans="1:37" ht="12.75" customHeight="1">
      <c r="A3719" s="12">
        <v>282</v>
      </c>
      <c r="B3719" s="4">
        <v>15</v>
      </c>
      <c r="C3719" s="4">
        <v>1</v>
      </c>
      <c r="D3719" s="5">
        <v>39532</v>
      </c>
      <c r="E3719" s="6" t="s">
        <v>73</v>
      </c>
      <c r="F3719" s="4" t="s">
        <v>131</v>
      </c>
      <c r="G3719" s="11" t="s">
        <v>177</v>
      </c>
      <c r="H3719" s="4" t="s">
        <v>155</v>
      </c>
      <c r="I3719" s="12" t="s">
        <v>93</v>
      </c>
      <c r="J3719" s="4" t="s">
        <v>41</v>
      </c>
      <c r="K3719" s="4">
        <v>8</v>
      </c>
      <c r="L3719" s="4" t="str">
        <f t="shared" si="232"/>
        <v>5-10</v>
      </c>
      <c r="M3719" s="4" t="s">
        <v>42</v>
      </c>
      <c r="N3719" s="12">
        <v>4</v>
      </c>
      <c r="O3719" s="4" t="s">
        <v>89</v>
      </c>
      <c r="P3719" s="4" t="s">
        <v>56</v>
      </c>
      <c r="S3719" s="7">
        <v>3</v>
      </c>
      <c r="AE3719" s="4">
        <f t="shared" si="233"/>
        <v>15</v>
      </c>
      <c r="AF3719" s="8">
        <f t="shared" si="234"/>
        <v>3</v>
      </c>
      <c r="AG3719" s="8">
        <v>216.02</v>
      </c>
      <c r="AH3719" s="4">
        <f t="shared" si="235"/>
        <v>7.4999999999999997E-2</v>
      </c>
      <c r="AI3719" s="4">
        <f t="shared" si="235"/>
        <v>5.4005000000000001</v>
      </c>
      <c r="AK3719" s="10">
        <f>R3719*(0.0246*(7.5^2.85))+S3719*(0.0227*((15/1.13204)^3.12))+T3719*(0.0227*((25/1.13204)^3.12))</f>
        <v>216.02455014267076</v>
      </c>
    </row>
    <row r="3720" spans="1:37" ht="12.75" customHeight="1">
      <c r="A3720" s="12">
        <v>282</v>
      </c>
      <c r="B3720" s="4">
        <v>15</v>
      </c>
      <c r="C3720" s="4">
        <v>1</v>
      </c>
      <c r="D3720" s="5">
        <v>39532</v>
      </c>
      <c r="E3720" s="6" t="s">
        <v>73</v>
      </c>
      <c r="F3720" s="4" t="s">
        <v>131</v>
      </c>
      <c r="G3720" s="11" t="s">
        <v>177</v>
      </c>
      <c r="H3720" s="4" t="s">
        <v>155</v>
      </c>
      <c r="I3720" s="12" t="s">
        <v>93</v>
      </c>
      <c r="J3720" s="4" t="s">
        <v>41</v>
      </c>
      <c r="K3720" s="4">
        <v>8</v>
      </c>
      <c r="L3720" s="4" t="str">
        <f t="shared" si="232"/>
        <v>5-10</v>
      </c>
      <c r="M3720" s="4" t="s">
        <v>42</v>
      </c>
      <c r="N3720" s="12">
        <v>5</v>
      </c>
      <c r="O3720" s="4" t="s">
        <v>101</v>
      </c>
      <c r="P3720" s="12" t="s">
        <v>46</v>
      </c>
      <c r="S3720" s="7">
        <v>1</v>
      </c>
      <c r="AE3720" s="4">
        <f t="shared" si="233"/>
        <v>15</v>
      </c>
      <c r="AF3720" s="8">
        <f t="shared" si="234"/>
        <v>1</v>
      </c>
      <c r="AG3720" s="8">
        <v>55.84</v>
      </c>
      <c r="AH3720" s="4">
        <f t="shared" si="235"/>
        <v>2.5000000000000001E-2</v>
      </c>
      <c r="AI3720" s="4">
        <f t="shared" si="235"/>
        <v>1.3960000000000001</v>
      </c>
      <c r="AK3720" s="10">
        <f>Q3720*(0.0148*((2.5/1.11359)^3.167))+R3720*(0.0148*((7.5/1.11359)^3.167))+S3720*(0.0148*((15/1.11359)^3.167))+T3720*(0.0148*((25/1.11359)^3.167))+U3720*(0.0148*((35/1.11359)^3.167))</f>
        <v>55.842343658686445</v>
      </c>
    </row>
    <row r="3721" spans="1:37" ht="12.75" customHeight="1">
      <c r="A3721" s="12">
        <v>282</v>
      </c>
      <c r="B3721" s="4">
        <v>15</v>
      </c>
      <c r="C3721" s="4">
        <v>1</v>
      </c>
      <c r="D3721" s="5">
        <v>39532</v>
      </c>
      <c r="E3721" s="6" t="s">
        <v>73</v>
      </c>
      <c r="F3721" s="4" t="s">
        <v>131</v>
      </c>
      <c r="G3721" s="11" t="s">
        <v>177</v>
      </c>
      <c r="H3721" s="4" t="s">
        <v>155</v>
      </c>
      <c r="I3721" s="12" t="s">
        <v>93</v>
      </c>
      <c r="J3721" s="4" t="s">
        <v>41</v>
      </c>
      <c r="K3721" s="4">
        <v>8</v>
      </c>
      <c r="L3721" s="4" t="str">
        <f t="shared" si="232"/>
        <v>5-10</v>
      </c>
      <c r="M3721" s="4" t="s">
        <v>42</v>
      </c>
      <c r="N3721" s="12">
        <v>6</v>
      </c>
      <c r="O3721" s="4" t="s">
        <v>55</v>
      </c>
      <c r="P3721" s="6" t="s">
        <v>56</v>
      </c>
      <c r="Q3721" s="7">
        <v>1</v>
      </c>
      <c r="AE3721" s="4">
        <f t="shared" si="233"/>
        <v>2.5</v>
      </c>
      <c r="AF3721" s="8">
        <f t="shared" si="234"/>
        <v>1</v>
      </c>
      <c r="AG3721" s="8">
        <v>0.17</v>
      </c>
      <c r="AH3721" s="4">
        <f t="shared" si="235"/>
        <v>2.5000000000000001E-2</v>
      </c>
      <c r="AI3721" s="4">
        <f t="shared" si="235"/>
        <v>4.2500000000000003E-3</v>
      </c>
      <c r="AK3721" s="10">
        <f>Q3721*(0.0109*(2.5^3.0249))+R3721*(0.0109*(7.5^3.0249))</f>
        <v>0.17424295598865394</v>
      </c>
    </row>
    <row r="3722" spans="1:37" ht="12.75" customHeight="1">
      <c r="A3722" s="12">
        <v>283</v>
      </c>
      <c r="B3722" s="4">
        <v>15</v>
      </c>
      <c r="C3722" s="4">
        <v>2</v>
      </c>
      <c r="D3722" s="5">
        <v>39532</v>
      </c>
      <c r="E3722" s="6" t="s">
        <v>73</v>
      </c>
      <c r="F3722" s="4" t="s">
        <v>131</v>
      </c>
      <c r="G3722" s="11" t="s">
        <v>177</v>
      </c>
      <c r="H3722" s="4" t="s">
        <v>75</v>
      </c>
      <c r="I3722" s="12" t="s">
        <v>40</v>
      </c>
      <c r="J3722" s="4" t="s">
        <v>41</v>
      </c>
      <c r="K3722" s="4">
        <v>13</v>
      </c>
      <c r="L3722" s="4" t="str">
        <f t="shared" si="232"/>
        <v>10-15</v>
      </c>
      <c r="M3722" s="4" t="s">
        <v>76</v>
      </c>
      <c r="N3722" s="12">
        <v>1</v>
      </c>
      <c r="O3722" s="4" t="s">
        <v>173</v>
      </c>
      <c r="P3722" s="6" t="s">
        <v>54</v>
      </c>
      <c r="S3722" s="7">
        <v>1</v>
      </c>
      <c r="AE3722" s="4">
        <f t="shared" si="233"/>
        <v>15</v>
      </c>
      <c r="AF3722" s="8">
        <f t="shared" si="234"/>
        <v>1</v>
      </c>
      <c r="AG3722" s="8">
        <v>58.54</v>
      </c>
      <c r="AH3722" s="4">
        <f t="shared" si="235"/>
        <v>2.5000000000000001E-2</v>
      </c>
      <c r="AI3722" s="4">
        <f t="shared" si="235"/>
        <v>1.4635</v>
      </c>
      <c r="AK3722" s="10">
        <f>Q3722*(0.0162*(2.5^3.0252))+S3722*(0.0162*(15^3.0252))+U3722*(0.0162*(35^3.0252))</f>
        <v>58.536437970851551</v>
      </c>
    </row>
    <row r="3723" spans="1:37" ht="12.75" customHeight="1">
      <c r="A3723" s="12">
        <v>283</v>
      </c>
      <c r="B3723" s="4">
        <v>15</v>
      </c>
      <c r="C3723" s="4">
        <v>2</v>
      </c>
      <c r="D3723" s="5">
        <v>39532</v>
      </c>
      <c r="E3723" s="6" t="s">
        <v>73</v>
      </c>
      <c r="F3723" s="4" t="s">
        <v>131</v>
      </c>
      <c r="G3723" s="11" t="s">
        <v>177</v>
      </c>
      <c r="H3723" s="4" t="s">
        <v>75</v>
      </c>
      <c r="I3723" s="12" t="s">
        <v>40</v>
      </c>
      <c r="J3723" s="4" t="s">
        <v>41</v>
      </c>
      <c r="K3723" s="4">
        <v>13</v>
      </c>
      <c r="L3723" s="4" t="str">
        <f t="shared" si="232"/>
        <v>10-15</v>
      </c>
      <c r="M3723" s="4" t="s">
        <v>76</v>
      </c>
      <c r="N3723" s="12">
        <v>2</v>
      </c>
      <c r="O3723" s="4" t="s">
        <v>200</v>
      </c>
      <c r="P3723" s="6" t="s">
        <v>54</v>
      </c>
      <c r="S3723" s="7">
        <v>1</v>
      </c>
      <c r="AE3723" s="4">
        <f t="shared" si="233"/>
        <v>15</v>
      </c>
      <c r="AF3723" s="8">
        <f t="shared" si="234"/>
        <v>1</v>
      </c>
      <c r="AG3723" s="8">
        <v>58.54</v>
      </c>
      <c r="AH3723" s="4">
        <f t="shared" si="235"/>
        <v>2.5000000000000001E-2</v>
      </c>
      <c r="AI3723" s="4">
        <f t="shared" si="235"/>
        <v>1.4635</v>
      </c>
      <c r="AK3723" s="10">
        <f>S3723*(0.0162*(15^3.0252))</f>
        <v>58.536437970851551</v>
      </c>
    </row>
    <row r="3724" spans="1:37" ht="12.75" customHeight="1">
      <c r="A3724" s="12">
        <v>283</v>
      </c>
      <c r="B3724" s="4">
        <v>15</v>
      </c>
      <c r="C3724" s="4">
        <v>2</v>
      </c>
      <c r="D3724" s="5">
        <v>39532</v>
      </c>
      <c r="E3724" s="6" t="s">
        <v>73</v>
      </c>
      <c r="F3724" s="4" t="s">
        <v>131</v>
      </c>
      <c r="G3724" s="11" t="s">
        <v>177</v>
      </c>
      <c r="H3724" s="4" t="s">
        <v>75</v>
      </c>
      <c r="I3724" s="12" t="s">
        <v>40</v>
      </c>
      <c r="J3724" s="4" t="s">
        <v>41</v>
      </c>
      <c r="K3724" s="4">
        <v>13</v>
      </c>
      <c r="L3724" s="4" t="str">
        <f t="shared" si="232"/>
        <v>10-15</v>
      </c>
      <c r="M3724" s="4" t="s">
        <v>76</v>
      </c>
      <c r="N3724" s="12">
        <v>3</v>
      </c>
      <c r="O3724" s="4" t="s">
        <v>68</v>
      </c>
      <c r="P3724" s="6" t="s">
        <v>46</v>
      </c>
      <c r="S3724" s="7">
        <v>10</v>
      </c>
      <c r="T3724" s="7">
        <v>3</v>
      </c>
      <c r="AE3724" s="4">
        <f t="shared" si="233"/>
        <v>17.3</v>
      </c>
      <c r="AF3724" s="8">
        <f t="shared" si="234"/>
        <v>13</v>
      </c>
      <c r="AG3724" s="8">
        <v>869.21</v>
      </c>
      <c r="AH3724" s="4">
        <f t="shared" si="235"/>
        <v>0.32500000000000001</v>
      </c>
      <c r="AI3724" s="4">
        <f t="shared" si="235"/>
        <v>21.730250000000002</v>
      </c>
      <c r="AK3724" s="10">
        <f>Q3724*(0.0208*((2.5/1.21)^3))+R3724*(0.0208*((7.5/1.21)^3))+S3724*(0.0208*((15/1.21)^3))+T3724*(0.0079*(25^3.076))+U3724*(0.0079*(35^3.076))</f>
        <v>869.20697764453109</v>
      </c>
    </row>
    <row r="3725" spans="1:37" ht="12.75" customHeight="1">
      <c r="A3725" s="12">
        <v>283</v>
      </c>
      <c r="B3725" s="4">
        <v>15</v>
      </c>
      <c r="C3725" s="4">
        <v>2</v>
      </c>
      <c r="D3725" s="5">
        <v>39532</v>
      </c>
      <c r="E3725" s="6" t="s">
        <v>73</v>
      </c>
      <c r="F3725" s="4" t="s">
        <v>131</v>
      </c>
      <c r="G3725" s="11" t="s">
        <v>177</v>
      </c>
      <c r="H3725" s="4" t="s">
        <v>75</v>
      </c>
      <c r="I3725" s="12" t="s">
        <v>40</v>
      </c>
      <c r="J3725" s="4" t="s">
        <v>41</v>
      </c>
      <c r="K3725" s="4">
        <v>13</v>
      </c>
      <c r="L3725" s="4" t="str">
        <f t="shared" si="232"/>
        <v>10-15</v>
      </c>
      <c r="M3725" s="4" t="s">
        <v>76</v>
      </c>
      <c r="N3725" s="12">
        <v>4</v>
      </c>
      <c r="O3725" s="4" t="s">
        <v>59</v>
      </c>
      <c r="P3725" s="6" t="s">
        <v>46</v>
      </c>
      <c r="Q3725" s="7">
        <v>1</v>
      </c>
      <c r="R3725" s="7">
        <v>1</v>
      </c>
      <c r="S3725" s="7">
        <v>2</v>
      </c>
      <c r="AE3725" s="4">
        <f t="shared" si="233"/>
        <v>10</v>
      </c>
      <c r="AF3725" s="8">
        <f t="shared" si="234"/>
        <v>4</v>
      </c>
      <c r="AG3725" s="8">
        <v>80.55</v>
      </c>
      <c r="AH3725" s="4">
        <f t="shared" si="235"/>
        <v>0.1</v>
      </c>
      <c r="AI3725" s="4">
        <f t="shared" si="235"/>
        <v>2.0137499999999999</v>
      </c>
      <c r="AJ3725" s="13"/>
      <c r="AK3725" s="10">
        <f>Q3725*(0.0093*(2.5^3.07))+R3725*(0.0093*(7.5^3.07))+S3725*(0.0093*(15^3.07))+T3725*(0.0126*(25^3.0673))</f>
        <v>80.550192947858108</v>
      </c>
    </row>
    <row r="3726" spans="1:37" ht="12.75" customHeight="1">
      <c r="A3726" s="12">
        <v>283</v>
      </c>
      <c r="B3726" s="4">
        <v>15</v>
      </c>
      <c r="C3726" s="4">
        <v>2</v>
      </c>
      <c r="D3726" s="5">
        <v>39532</v>
      </c>
      <c r="E3726" s="6" t="s">
        <v>73</v>
      </c>
      <c r="F3726" s="4" t="s">
        <v>131</v>
      </c>
      <c r="G3726" s="11" t="s">
        <v>177</v>
      </c>
      <c r="H3726" s="4" t="s">
        <v>75</v>
      </c>
      <c r="I3726" s="12" t="s">
        <v>40</v>
      </c>
      <c r="J3726" s="4" t="s">
        <v>41</v>
      </c>
      <c r="K3726" s="4">
        <v>13</v>
      </c>
      <c r="L3726" s="4" t="str">
        <f t="shared" si="232"/>
        <v>10-15</v>
      </c>
      <c r="M3726" s="4" t="s">
        <v>76</v>
      </c>
      <c r="N3726" s="12">
        <v>5</v>
      </c>
      <c r="O3726" s="12" t="s">
        <v>77</v>
      </c>
      <c r="P3726" s="6" t="s">
        <v>48</v>
      </c>
      <c r="S3726" s="7">
        <v>4</v>
      </c>
      <c r="AE3726" s="4">
        <f t="shared" si="233"/>
        <v>15</v>
      </c>
      <c r="AF3726" s="8">
        <f t="shared" si="234"/>
        <v>4</v>
      </c>
      <c r="AG3726" s="8">
        <v>393.34</v>
      </c>
      <c r="AH3726" s="4">
        <f t="shared" si="235"/>
        <v>0.1</v>
      </c>
      <c r="AI3726" s="4">
        <f t="shared" si="235"/>
        <v>9.833499999999999</v>
      </c>
      <c r="AJ3726" s="9"/>
      <c r="AK3726" s="10">
        <f>R3726*(0.0428*(7.5^2.858))+S3726*(0.0428*(15^2.858))+T3726*(0.0428*(25^2.858))+U3726*(0.0428*(35^2.858))</f>
        <v>393.34404421487977</v>
      </c>
    </row>
    <row r="3727" spans="1:37" ht="12.75" customHeight="1">
      <c r="A3727" s="12">
        <v>283</v>
      </c>
      <c r="B3727" s="4">
        <v>15</v>
      </c>
      <c r="C3727" s="4">
        <v>2</v>
      </c>
      <c r="D3727" s="5">
        <v>39532</v>
      </c>
      <c r="E3727" s="6" t="s">
        <v>73</v>
      </c>
      <c r="F3727" s="4" t="s">
        <v>131</v>
      </c>
      <c r="G3727" s="11" t="s">
        <v>177</v>
      </c>
      <c r="H3727" s="4" t="s">
        <v>75</v>
      </c>
      <c r="I3727" s="12" t="s">
        <v>40</v>
      </c>
      <c r="J3727" s="4" t="s">
        <v>41</v>
      </c>
      <c r="K3727" s="4">
        <v>13</v>
      </c>
      <c r="L3727" s="4" t="str">
        <f t="shared" si="232"/>
        <v>10-15</v>
      </c>
      <c r="M3727" s="4" t="s">
        <v>76</v>
      </c>
      <c r="N3727" s="12">
        <v>6</v>
      </c>
      <c r="O3727" s="4" t="s">
        <v>95</v>
      </c>
      <c r="P3727" s="6" t="s">
        <v>56</v>
      </c>
      <c r="S3727" s="7">
        <v>4</v>
      </c>
      <c r="T3727" s="7">
        <v>1</v>
      </c>
      <c r="AE3727" s="4">
        <f t="shared" si="233"/>
        <v>17</v>
      </c>
      <c r="AF3727" s="8">
        <f t="shared" si="234"/>
        <v>5</v>
      </c>
      <c r="AG3727" s="8">
        <v>578.41999999999996</v>
      </c>
      <c r="AH3727" s="4">
        <f t="shared" si="235"/>
        <v>0.125</v>
      </c>
      <c r="AI3727" s="4">
        <f t="shared" si="235"/>
        <v>14.4605</v>
      </c>
      <c r="AK3727" s="10">
        <f>S3727*(0.0204*(15^2.991))+T3727*(0.0204*(25^2.991))+U3727*(0.0204*(35^2.991))</f>
        <v>578.41728610195651</v>
      </c>
    </row>
    <row r="3728" spans="1:37" ht="12.75" customHeight="1">
      <c r="A3728" s="12">
        <v>283</v>
      </c>
      <c r="B3728" s="4">
        <v>15</v>
      </c>
      <c r="C3728" s="4">
        <v>2</v>
      </c>
      <c r="D3728" s="5">
        <v>39532</v>
      </c>
      <c r="E3728" s="6" t="s">
        <v>73</v>
      </c>
      <c r="F3728" s="4" t="s">
        <v>131</v>
      </c>
      <c r="G3728" s="11" t="s">
        <v>177</v>
      </c>
      <c r="H3728" s="4" t="s">
        <v>75</v>
      </c>
      <c r="I3728" s="12" t="s">
        <v>40</v>
      </c>
      <c r="J3728" s="4" t="s">
        <v>41</v>
      </c>
      <c r="K3728" s="4">
        <v>13</v>
      </c>
      <c r="L3728" s="4" t="str">
        <f t="shared" si="232"/>
        <v>10-15</v>
      </c>
      <c r="M3728" s="4" t="s">
        <v>76</v>
      </c>
      <c r="N3728" s="12">
        <v>7</v>
      </c>
      <c r="O3728" s="4" t="s">
        <v>62</v>
      </c>
      <c r="P3728" s="12" t="s">
        <v>63</v>
      </c>
      <c r="T3728" s="7">
        <v>1</v>
      </c>
      <c r="AE3728" s="4">
        <f t="shared" si="233"/>
        <v>25</v>
      </c>
      <c r="AF3728" s="8">
        <f t="shared" si="234"/>
        <v>1</v>
      </c>
      <c r="AG3728" s="8">
        <v>268.94</v>
      </c>
      <c r="AH3728" s="4">
        <f t="shared" si="235"/>
        <v>2.5000000000000001E-2</v>
      </c>
      <c r="AI3728" s="4">
        <f t="shared" si="235"/>
        <v>6.7234999999999996</v>
      </c>
      <c r="AK3728" s="10">
        <f>R3728*(0.0114*(7.5^3.128))+S3728*(0.0114*(15^3.128))+T3728*(0.0114*(25^3.128))+U3728*(0.0114*(35^3.128))</f>
        <v>268.94359042953022</v>
      </c>
    </row>
    <row r="3729" spans="1:37" ht="12.75" customHeight="1">
      <c r="A3729" s="12">
        <v>283</v>
      </c>
      <c r="B3729" s="4">
        <v>15</v>
      </c>
      <c r="C3729" s="4">
        <v>2</v>
      </c>
      <c r="D3729" s="5">
        <v>39532</v>
      </c>
      <c r="E3729" s="6" t="s">
        <v>73</v>
      </c>
      <c r="F3729" s="4" t="s">
        <v>131</v>
      </c>
      <c r="G3729" s="11" t="s">
        <v>177</v>
      </c>
      <c r="H3729" s="4" t="s">
        <v>75</v>
      </c>
      <c r="I3729" s="12" t="s">
        <v>40</v>
      </c>
      <c r="J3729" s="4" t="s">
        <v>41</v>
      </c>
      <c r="K3729" s="4">
        <v>13</v>
      </c>
      <c r="L3729" s="4" t="str">
        <f t="shared" si="232"/>
        <v>10-15</v>
      </c>
      <c r="M3729" s="4" t="s">
        <v>76</v>
      </c>
      <c r="N3729" s="12">
        <v>8</v>
      </c>
      <c r="O3729" s="4" t="s">
        <v>79</v>
      </c>
      <c r="P3729" s="12" t="s">
        <v>54</v>
      </c>
      <c r="T3729" s="7">
        <v>1</v>
      </c>
      <c r="U3729" s="7">
        <v>1</v>
      </c>
      <c r="AE3729" s="4">
        <f t="shared" si="233"/>
        <v>30</v>
      </c>
      <c r="AF3729" s="8">
        <f t="shared" si="234"/>
        <v>2</v>
      </c>
      <c r="AG3729" s="8">
        <v>1190.08</v>
      </c>
      <c r="AH3729" s="4">
        <f t="shared" si="235"/>
        <v>0.05</v>
      </c>
      <c r="AI3729" s="4">
        <f t="shared" si="235"/>
        <v>29.751999999999999</v>
      </c>
      <c r="AK3729" s="10">
        <f>Q3729*(0.024*(2.5^2.93))+R3729*(0.024*(7.5^2.93))+S3729*(0.0225*((15/1.03416)^3))+T3729*(0.0225*((25/1.03416)^3))+U3729*(0.0225*((35/1.03416)^3))</f>
        <v>1190.077314862197</v>
      </c>
    </row>
    <row r="3730" spans="1:37" ht="12.75" customHeight="1">
      <c r="A3730" s="12">
        <v>283</v>
      </c>
      <c r="B3730" s="4">
        <v>15</v>
      </c>
      <c r="C3730" s="4">
        <v>2</v>
      </c>
      <c r="D3730" s="5">
        <v>39532</v>
      </c>
      <c r="E3730" s="6" t="s">
        <v>73</v>
      </c>
      <c r="F3730" s="4" t="s">
        <v>131</v>
      </c>
      <c r="G3730" s="11" t="s">
        <v>177</v>
      </c>
      <c r="H3730" s="4" t="s">
        <v>75</v>
      </c>
      <c r="I3730" s="12" t="s">
        <v>40</v>
      </c>
      <c r="J3730" s="4" t="s">
        <v>41</v>
      </c>
      <c r="K3730" s="4">
        <v>13</v>
      </c>
      <c r="L3730" s="4" t="str">
        <f t="shared" si="232"/>
        <v>10-15</v>
      </c>
      <c r="M3730" s="4" t="s">
        <v>76</v>
      </c>
      <c r="N3730" s="12">
        <v>9</v>
      </c>
      <c r="O3730" s="4" t="s">
        <v>58</v>
      </c>
      <c r="P3730" s="12" t="s">
        <v>46</v>
      </c>
      <c r="S3730" s="7">
        <v>4</v>
      </c>
      <c r="T3730" s="7">
        <v>1</v>
      </c>
      <c r="U3730" s="7">
        <v>1</v>
      </c>
      <c r="AE3730" s="4">
        <f t="shared" si="233"/>
        <v>20</v>
      </c>
      <c r="AF3730" s="8">
        <f t="shared" si="234"/>
        <v>6</v>
      </c>
      <c r="AG3730" s="8">
        <v>979.65</v>
      </c>
      <c r="AH3730" s="4">
        <f t="shared" si="235"/>
        <v>0.15</v>
      </c>
      <c r="AI3730" s="4">
        <f t="shared" si="235"/>
        <v>24.491250000000001</v>
      </c>
      <c r="AK3730" s="10">
        <f>Q3730*(0.0145*((2.5/1.08175)^3.053))+R3730*(0.0145*((7.5/1.08175)^3.053))+S3730*(0.0145*((15/1.08175)^3.053))+T3730*(0.0145*((25/1.08175)^3.053))+U3730*(0.0145*((35/1.08175)^3.053))+V3730*(0.0145*((45/1.08175)^3.053))+W3730*(0.0145*((55/1.08175)^3.053))</f>
        <v>979.65480276140784</v>
      </c>
    </row>
    <row r="3731" spans="1:37" ht="12.75" customHeight="1">
      <c r="A3731" s="12">
        <v>283</v>
      </c>
      <c r="B3731" s="4">
        <v>15</v>
      </c>
      <c r="C3731" s="4">
        <v>2</v>
      </c>
      <c r="D3731" s="5">
        <v>39532</v>
      </c>
      <c r="E3731" s="6" t="s">
        <v>73</v>
      </c>
      <c r="F3731" s="4" t="s">
        <v>131</v>
      </c>
      <c r="G3731" s="11" t="s">
        <v>177</v>
      </c>
      <c r="H3731" s="4" t="s">
        <v>75</v>
      </c>
      <c r="I3731" s="12" t="s">
        <v>40</v>
      </c>
      <c r="J3731" s="4" t="s">
        <v>41</v>
      </c>
      <c r="K3731" s="4">
        <v>13</v>
      </c>
      <c r="L3731" s="4" t="str">
        <f t="shared" si="232"/>
        <v>10-15</v>
      </c>
      <c r="M3731" s="4" t="s">
        <v>76</v>
      </c>
      <c r="N3731" s="12">
        <v>10</v>
      </c>
      <c r="O3731" s="4" t="s">
        <v>60</v>
      </c>
      <c r="P3731" s="12" t="s">
        <v>48</v>
      </c>
      <c r="Q3731" s="7">
        <v>1</v>
      </c>
      <c r="R3731" s="7">
        <v>1</v>
      </c>
      <c r="AE3731" s="4">
        <f t="shared" si="233"/>
        <v>5</v>
      </c>
      <c r="AF3731" s="8">
        <f t="shared" si="234"/>
        <v>2</v>
      </c>
      <c r="AG3731" s="8">
        <v>7.32</v>
      </c>
      <c r="AH3731" s="4">
        <f t="shared" si="235"/>
        <v>0.05</v>
      </c>
      <c r="AI3731" s="4">
        <f t="shared" si="235"/>
        <v>0.183</v>
      </c>
      <c r="AK3731" s="10">
        <f>Q3731*(0.0197*(2.5^2.9174))+R3731*(0.0197*(7.5^2.9174))+S3731*(0.0197*(15^2.9174))</f>
        <v>7.3220902254608502</v>
      </c>
    </row>
    <row r="3732" spans="1:37" ht="12.75" customHeight="1">
      <c r="A3732" s="12">
        <v>283</v>
      </c>
      <c r="B3732" s="4">
        <v>15</v>
      </c>
      <c r="C3732" s="4">
        <v>2</v>
      </c>
      <c r="D3732" s="5">
        <v>39532</v>
      </c>
      <c r="E3732" s="6" t="s">
        <v>73</v>
      </c>
      <c r="F3732" s="4" t="s">
        <v>131</v>
      </c>
      <c r="G3732" s="11" t="s">
        <v>177</v>
      </c>
      <c r="H3732" s="4" t="s">
        <v>75</v>
      </c>
      <c r="I3732" s="12" t="s">
        <v>40</v>
      </c>
      <c r="J3732" s="4" t="s">
        <v>41</v>
      </c>
      <c r="K3732" s="4">
        <v>13</v>
      </c>
      <c r="L3732" s="4" t="str">
        <f t="shared" si="232"/>
        <v>10-15</v>
      </c>
      <c r="M3732" s="4" t="s">
        <v>76</v>
      </c>
      <c r="N3732" s="12">
        <v>11</v>
      </c>
      <c r="O3732" s="4" t="s">
        <v>53</v>
      </c>
      <c r="P3732" s="12" t="s">
        <v>54</v>
      </c>
      <c r="S3732" s="7">
        <v>2</v>
      </c>
      <c r="T3732" s="7">
        <v>1</v>
      </c>
      <c r="AE3732" s="4">
        <f t="shared" si="233"/>
        <v>18.3</v>
      </c>
      <c r="AF3732" s="8">
        <f t="shared" si="234"/>
        <v>3</v>
      </c>
      <c r="AG3732" s="8">
        <v>368.35</v>
      </c>
      <c r="AH3732" s="4">
        <f t="shared" si="235"/>
        <v>7.4999999999999997E-2</v>
      </c>
      <c r="AI3732" s="4">
        <f t="shared" si="235"/>
        <v>9.2087500000000002</v>
      </c>
      <c r="AJ3732" s="11"/>
      <c r="AK3732" s="10">
        <f>Q3732*(0.026*(2.5^2.87))+R3732*(0.026*(7.5^2.87))+S3732*(0.0236*((15/1.1)^2.975))+T3732*(0.0236*((25/1.1)^2.975))+U3732*(0.0236*((35/1.1)^2.975))</f>
        <v>368.35277212592871</v>
      </c>
    </row>
    <row r="3733" spans="1:37" ht="12.75" customHeight="1">
      <c r="A3733" s="12">
        <v>283</v>
      </c>
      <c r="B3733" s="4">
        <v>15</v>
      </c>
      <c r="C3733" s="4">
        <v>2</v>
      </c>
      <c r="D3733" s="5">
        <v>39532</v>
      </c>
      <c r="E3733" s="6" t="s">
        <v>73</v>
      </c>
      <c r="F3733" s="4" t="s">
        <v>131</v>
      </c>
      <c r="G3733" s="11" t="s">
        <v>177</v>
      </c>
      <c r="H3733" s="4" t="s">
        <v>75</v>
      </c>
      <c r="I3733" s="12" t="s">
        <v>40</v>
      </c>
      <c r="J3733" s="4" t="s">
        <v>41</v>
      </c>
      <c r="K3733" s="4">
        <v>13</v>
      </c>
      <c r="L3733" s="4" t="str">
        <f t="shared" si="232"/>
        <v>10-15</v>
      </c>
      <c r="M3733" s="4" t="s">
        <v>76</v>
      </c>
      <c r="N3733" s="12">
        <v>12</v>
      </c>
      <c r="O3733" s="4" t="s">
        <v>69</v>
      </c>
      <c r="P3733" s="12" t="s">
        <v>48</v>
      </c>
      <c r="S3733" s="7">
        <v>1</v>
      </c>
      <c r="AE3733" s="4">
        <f t="shared" si="233"/>
        <v>15</v>
      </c>
      <c r="AF3733" s="8">
        <f t="shared" si="234"/>
        <v>1</v>
      </c>
      <c r="AG3733" s="8">
        <v>109.47</v>
      </c>
      <c r="AH3733" s="4">
        <f t="shared" si="235"/>
        <v>2.5000000000000001E-2</v>
      </c>
      <c r="AI3733" s="4">
        <f t="shared" si="235"/>
        <v>2.7367499999999998</v>
      </c>
      <c r="AJ3733" s="13"/>
      <c r="AK3733" s="10">
        <f>Q3733*(0.029*(2.5^2.98))+R3733*(0.029*(7.5^2.98))+S3733*(0.0222*(15^3.14))</f>
        <v>109.46607034280856</v>
      </c>
    </row>
    <row r="3734" spans="1:37" ht="12.75" customHeight="1">
      <c r="A3734" s="12">
        <v>283</v>
      </c>
      <c r="B3734" s="4">
        <v>15</v>
      </c>
      <c r="C3734" s="4">
        <v>2</v>
      </c>
      <c r="D3734" s="5">
        <v>39532</v>
      </c>
      <c r="E3734" s="6" t="s">
        <v>73</v>
      </c>
      <c r="F3734" s="4" t="s">
        <v>131</v>
      </c>
      <c r="G3734" s="11" t="s">
        <v>177</v>
      </c>
      <c r="H3734" s="4" t="s">
        <v>75</v>
      </c>
      <c r="I3734" s="12" t="s">
        <v>40</v>
      </c>
      <c r="J3734" s="4" t="s">
        <v>41</v>
      </c>
      <c r="K3734" s="4">
        <v>13</v>
      </c>
      <c r="L3734" s="4" t="str">
        <f t="shared" si="232"/>
        <v>10-15</v>
      </c>
      <c r="M3734" s="4" t="s">
        <v>76</v>
      </c>
      <c r="N3734" s="12">
        <v>13</v>
      </c>
      <c r="O3734" s="4" t="s">
        <v>82</v>
      </c>
      <c r="P3734" s="6" t="s">
        <v>46</v>
      </c>
      <c r="S3734" s="7">
        <v>1</v>
      </c>
      <c r="T3734" s="7">
        <v>3</v>
      </c>
      <c r="AE3734" s="4">
        <f t="shared" si="233"/>
        <v>22.5</v>
      </c>
      <c r="AF3734" s="8">
        <f t="shared" si="234"/>
        <v>4</v>
      </c>
      <c r="AG3734" s="8">
        <v>814.78</v>
      </c>
      <c r="AH3734" s="4">
        <f t="shared" si="235"/>
        <v>0.1</v>
      </c>
      <c r="AI3734" s="4">
        <f t="shared" si="235"/>
        <v>20.369499999999999</v>
      </c>
      <c r="AK3734" s="10">
        <f>Q3734*(0.0121*((2.5/1.09)^3.161))+R3734*(0.0121*((7.5/1.09)^3.161))+S3734*(0.0335*(15^2.772))+T3734*(0.0335*(25^2.772))+U3734*(0.0335*(35^2.772))</f>
        <v>814.77688523345148</v>
      </c>
    </row>
    <row r="3735" spans="1:37" ht="12.75" customHeight="1">
      <c r="A3735" s="12">
        <v>283</v>
      </c>
      <c r="B3735" s="4">
        <v>15</v>
      </c>
      <c r="C3735" s="4">
        <v>2</v>
      </c>
      <c r="D3735" s="5">
        <v>39532</v>
      </c>
      <c r="E3735" s="6" t="s">
        <v>73</v>
      </c>
      <c r="F3735" s="4" t="s">
        <v>131</v>
      </c>
      <c r="G3735" s="11" t="s">
        <v>177</v>
      </c>
      <c r="H3735" s="4" t="s">
        <v>75</v>
      </c>
      <c r="I3735" s="12" t="s">
        <v>40</v>
      </c>
      <c r="J3735" s="4" t="s">
        <v>41</v>
      </c>
      <c r="K3735" s="4">
        <v>13</v>
      </c>
      <c r="L3735" s="4" t="str">
        <f t="shared" si="232"/>
        <v>10-15</v>
      </c>
      <c r="M3735" s="4" t="s">
        <v>76</v>
      </c>
      <c r="N3735" s="12">
        <v>14</v>
      </c>
      <c r="O3735" s="4" t="s">
        <v>107</v>
      </c>
      <c r="P3735" s="6" t="s">
        <v>54</v>
      </c>
      <c r="U3735" s="7">
        <v>1</v>
      </c>
      <c r="AE3735" s="4">
        <f t="shared" si="233"/>
        <v>35</v>
      </c>
      <c r="AF3735" s="8">
        <f t="shared" si="234"/>
        <v>1</v>
      </c>
      <c r="AG3735" s="8">
        <v>759.68</v>
      </c>
      <c r="AH3735" s="4">
        <f t="shared" si="235"/>
        <v>2.5000000000000001E-2</v>
      </c>
      <c r="AI3735" s="4">
        <f t="shared" si="235"/>
        <v>18.991999999999997</v>
      </c>
      <c r="AK3735" s="10">
        <f>R3735*(0.0144*(7.5^3.1))+S3735*(0.0162*(15^3.0252))+T3735*(0.0162*(25^3.0252))+U3735*(0.0162*(35^3.0252))+V3735*(0.0162*(45^3.0252))</f>
        <v>759.67819720000477</v>
      </c>
    </row>
    <row r="3736" spans="1:37" ht="12.75" customHeight="1">
      <c r="A3736" s="12">
        <v>283</v>
      </c>
      <c r="B3736" s="4">
        <v>15</v>
      </c>
      <c r="C3736" s="4">
        <v>2</v>
      </c>
      <c r="D3736" s="5">
        <v>39532</v>
      </c>
      <c r="E3736" s="6" t="s">
        <v>73</v>
      </c>
      <c r="F3736" s="4" t="s">
        <v>131</v>
      </c>
      <c r="G3736" s="11" t="s">
        <v>177</v>
      </c>
      <c r="H3736" s="4" t="s">
        <v>75</v>
      </c>
      <c r="I3736" s="12" t="s">
        <v>40</v>
      </c>
      <c r="J3736" s="4" t="s">
        <v>41</v>
      </c>
      <c r="K3736" s="4">
        <v>13</v>
      </c>
      <c r="L3736" s="4" t="str">
        <f t="shared" si="232"/>
        <v>10-15</v>
      </c>
      <c r="M3736" s="4" t="s">
        <v>76</v>
      </c>
      <c r="N3736" s="12">
        <v>15</v>
      </c>
      <c r="O3736" s="13" t="s">
        <v>125</v>
      </c>
      <c r="P3736" s="4" t="s">
        <v>56</v>
      </c>
      <c r="S3736" s="7">
        <v>1</v>
      </c>
      <c r="AE3736" s="4">
        <f t="shared" si="233"/>
        <v>15</v>
      </c>
      <c r="AF3736" s="8">
        <f t="shared" si="234"/>
        <v>1</v>
      </c>
      <c r="AG3736" s="8">
        <v>60.41</v>
      </c>
      <c r="AH3736" s="4">
        <f t="shared" si="235"/>
        <v>2.5000000000000001E-2</v>
      </c>
      <c r="AI3736" s="4">
        <f t="shared" si="235"/>
        <v>1.5102499999999999</v>
      </c>
      <c r="AK3736" s="10">
        <f>S3736*(0.0179*(15^3))+T3736*(0.0179*(25^3))+U3736*(0.0179*(35^3))</f>
        <v>60.412499999999994</v>
      </c>
    </row>
    <row r="3737" spans="1:37" ht="12.75" customHeight="1">
      <c r="A3737" s="12">
        <v>283</v>
      </c>
      <c r="B3737" s="4">
        <v>15</v>
      </c>
      <c r="C3737" s="4">
        <v>2</v>
      </c>
      <c r="D3737" s="5">
        <v>39532</v>
      </c>
      <c r="E3737" s="6" t="s">
        <v>73</v>
      </c>
      <c r="F3737" s="4" t="s">
        <v>131</v>
      </c>
      <c r="G3737" s="11" t="s">
        <v>177</v>
      </c>
      <c r="H3737" s="4" t="s">
        <v>75</v>
      </c>
      <c r="I3737" s="12" t="s">
        <v>40</v>
      </c>
      <c r="J3737" s="4" t="s">
        <v>41</v>
      </c>
      <c r="K3737" s="4">
        <v>13</v>
      </c>
      <c r="L3737" s="4" t="str">
        <f t="shared" si="232"/>
        <v>10-15</v>
      </c>
      <c r="M3737" s="4" t="s">
        <v>76</v>
      </c>
      <c r="N3737" s="12">
        <v>16</v>
      </c>
      <c r="O3737" s="13" t="s">
        <v>97</v>
      </c>
      <c r="P3737" s="12" t="s">
        <v>46</v>
      </c>
      <c r="R3737" s="7">
        <v>4</v>
      </c>
      <c r="AE3737" s="4">
        <f t="shared" si="233"/>
        <v>7.5</v>
      </c>
      <c r="AF3737" s="8">
        <f t="shared" si="234"/>
        <v>4</v>
      </c>
      <c r="AG3737" s="8">
        <v>10.37</v>
      </c>
      <c r="AH3737" s="4">
        <f t="shared" si="235"/>
        <v>0.1</v>
      </c>
      <c r="AI3737" s="4">
        <f t="shared" si="235"/>
        <v>0.25924999999999998</v>
      </c>
      <c r="AK3737" s="10">
        <f>Q3737*(0.0026*(2.5^3.427))+R3737*(0.0026*(7.5^3.427))+S3737*(0.0026*(15^3.427))</f>
        <v>10.372138061439996</v>
      </c>
    </row>
    <row r="3738" spans="1:37" ht="12.75" customHeight="1">
      <c r="A3738" s="12">
        <v>283</v>
      </c>
      <c r="B3738" s="4">
        <v>15</v>
      </c>
      <c r="C3738" s="4">
        <v>2</v>
      </c>
      <c r="D3738" s="5">
        <v>39532</v>
      </c>
      <c r="E3738" s="6" t="s">
        <v>73</v>
      </c>
      <c r="F3738" s="4" t="s">
        <v>131</v>
      </c>
      <c r="G3738" s="11" t="s">
        <v>177</v>
      </c>
      <c r="H3738" s="4" t="s">
        <v>75</v>
      </c>
      <c r="I3738" s="12" t="s">
        <v>40</v>
      </c>
      <c r="J3738" s="4" t="s">
        <v>41</v>
      </c>
      <c r="K3738" s="4">
        <v>13</v>
      </c>
      <c r="L3738" s="4" t="str">
        <f t="shared" si="232"/>
        <v>10-15</v>
      </c>
      <c r="M3738" s="4" t="s">
        <v>76</v>
      </c>
      <c r="N3738" s="12">
        <v>17</v>
      </c>
      <c r="O3738" s="4" t="s">
        <v>137</v>
      </c>
      <c r="P3738" s="6" t="s">
        <v>46</v>
      </c>
      <c r="T3738" s="7">
        <v>1</v>
      </c>
      <c r="AE3738" s="4">
        <f t="shared" si="233"/>
        <v>25</v>
      </c>
      <c r="AF3738" s="8">
        <f t="shared" si="234"/>
        <v>1</v>
      </c>
      <c r="AG3738" s="8">
        <v>244.5</v>
      </c>
      <c r="AH3738" s="4">
        <f t="shared" si="235"/>
        <v>2.5000000000000001E-2</v>
      </c>
      <c r="AI3738" s="4">
        <f t="shared" si="235"/>
        <v>6.1124999999999998</v>
      </c>
      <c r="AK3738" s="10">
        <f>Q3738*(0.0126*(2.5^3.0673))+R3738*(0.0126*(7.5^3.0673))+S3738*(0.0126*(15^3.0673))+T3738*(0.0126*(25^3.0673))+U3738*(0.0126*(35^3.0673))</f>
        <v>244.49609871054292</v>
      </c>
    </row>
    <row r="3739" spans="1:37" ht="12.75" customHeight="1">
      <c r="A3739" s="12">
        <v>283</v>
      </c>
      <c r="B3739" s="4">
        <v>15</v>
      </c>
      <c r="C3739" s="4">
        <v>2</v>
      </c>
      <c r="D3739" s="5">
        <v>39532</v>
      </c>
      <c r="E3739" s="6" t="s">
        <v>73</v>
      </c>
      <c r="F3739" s="4" t="s">
        <v>131</v>
      </c>
      <c r="G3739" s="11" t="s">
        <v>177</v>
      </c>
      <c r="H3739" s="4" t="s">
        <v>75</v>
      </c>
      <c r="I3739" s="12" t="s">
        <v>40</v>
      </c>
      <c r="J3739" s="4" t="s">
        <v>41</v>
      </c>
      <c r="K3739" s="4">
        <v>13</v>
      </c>
      <c r="L3739" s="4" t="str">
        <f t="shared" si="232"/>
        <v>10-15</v>
      </c>
      <c r="M3739" s="4" t="s">
        <v>76</v>
      </c>
      <c r="N3739" s="12">
        <v>18</v>
      </c>
      <c r="O3739" s="4" t="s">
        <v>96</v>
      </c>
      <c r="P3739" s="6" t="s">
        <v>84</v>
      </c>
      <c r="R3739" s="7">
        <v>1</v>
      </c>
      <c r="AE3739" s="4">
        <f t="shared" si="233"/>
        <v>7.5</v>
      </c>
      <c r="AF3739" s="8">
        <f t="shared" si="234"/>
        <v>1</v>
      </c>
      <c r="AG3739" s="8">
        <v>7.51</v>
      </c>
      <c r="AH3739" s="4">
        <f t="shared" si="235"/>
        <v>2.5000000000000001E-2</v>
      </c>
      <c r="AI3739" s="4">
        <f t="shared" si="235"/>
        <v>0.18775</v>
      </c>
      <c r="AK3739" s="10">
        <f>Q3739*(0.0193*(2.5^2.96))+R3739*(0.0193*(7.5^2.96))+S3739*(0.0193*(15^2.96))</f>
        <v>7.5117071566069322</v>
      </c>
    </row>
    <row r="3740" spans="1:37" ht="12.75" customHeight="1">
      <c r="A3740" s="12">
        <v>283</v>
      </c>
      <c r="B3740" s="4">
        <v>15</v>
      </c>
      <c r="C3740" s="4">
        <v>2</v>
      </c>
      <c r="D3740" s="5">
        <v>39532</v>
      </c>
      <c r="E3740" s="6" t="s">
        <v>73</v>
      </c>
      <c r="F3740" s="4" t="s">
        <v>131</v>
      </c>
      <c r="G3740" s="11" t="s">
        <v>177</v>
      </c>
      <c r="H3740" s="4" t="s">
        <v>75</v>
      </c>
      <c r="I3740" s="12" t="s">
        <v>40</v>
      </c>
      <c r="J3740" s="4" t="s">
        <v>41</v>
      </c>
      <c r="K3740" s="4">
        <v>13</v>
      </c>
      <c r="L3740" s="4" t="str">
        <f t="shared" si="232"/>
        <v>10-15</v>
      </c>
      <c r="M3740" s="4" t="s">
        <v>76</v>
      </c>
      <c r="N3740" s="12">
        <v>19</v>
      </c>
      <c r="O3740" s="4" t="s">
        <v>47</v>
      </c>
      <c r="P3740" s="12" t="s">
        <v>48</v>
      </c>
      <c r="R3740" s="7">
        <v>1</v>
      </c>
      <c r="AE3740" s="4">
        <f t="shared" si="233"/>
        <v>7.5</v>
      </c>
      <c r="AF3740" s="8">
        <f t="shared" si="234"/>
        <v>1</v>
      </c>
      <c r="AG3740" s="8">
        <v>12.34</v>
      </c>
      <c r="AH3740" s="4">
        <f t="shared" si="235"/>
        <v>2.5000000000000001E-2</v>
      </c>
      <c r="AI3740" s="4">
        <f t="shared" si="235"/>
        <v>0.3085</v>
      </c>
      <c r="AK3740" s="10">
        <f>Q3740*(0.0251*(2.5^3.076))+R3740*(0.0251*(7.5^3.076))+S3740*(0.0251*(15^3.076))</f>
        <v>12.341335752240466</v>
      </c>
    </row>
    <row r="3741" spans="1:37" ht="12.75" customHeight="1">
      <c r="A3741" s="12">
        <v>283</v>
      </c>
      <c r="B3741" s="4">
        <v>15</v>
      </c>
      <c r="C3741" s="4">
        <v>2</v>
      </c>
      <c r="D3741" s="5">
        <v>39532</v>
      </c>
      <c r="E3741" s="6" t="s">
        <v>73</v>
      </c>
      <c r="F3741" s="4" t="s">
        <v>131</v>
      </c>
      <c r="G3741" s="11" t="s">
        <v>177</v>
      </c>
      <c r="H3741" s="4" t="s">
        <v>75</v>
      </c>
      <c r="I3741" s="12" t="s">
        <v>40</v>
      </c>
      <c r="J3741" s="4" t="s">
        <v>41</v>
      </c>
      <c r="K3741" s="4">
        <v>13</v>
      </c>
      <c r="L3741" s="4" t="str">
        <f t="shared" si="232"/>
        <v>10-15</v>
      </c>
      <c r="M3741" s="4" t="s">
        <v>76</v>
      </c>
      <c r="N3741" s="12">
        <v>20</v>
      </c>
      <c r="O3741" s="4" t="s">
        <v>52</v>
      </c>
      <c r="P3741" s="6" t="s">
        <v>46</v>
      </c>
      <c r="S3741" s="7">
        <v>9</v>
      </c>
      <c r="AE3741" s="4">
        <f t="shared" si="233"/>
        <v>15</v>
      </c>
      <c r="AF3741" s="8">
        <f t="shared" si="234"/>
        <v>9</v>
      </c>
      <c r="AG3741" s="8">
        <v>225.02</v>
      </c>
      <c r="AH3741" s="4">
        <f t="shared" si="235"/>
        <v>0.22500000000000001</v>
      </c>
      <c r="AI3741" s="4">
        <f t="shared" si="235"/>
        <v>5.6255000000000006</v>
      </c>
      <c r="AJ3741" s="13"/>
      <c r="AK3741" s="10">
        <f>Q3741*(0.01*(((2.5-1.82)/1.15)^3.208))+R3741*(0.01*(((7.5-1.82)/1.15)^3.208))+S3741*(0.01*(((15-1.82)/1.15)^3.208))+T3741*(0.01*(((25-1.82)/1.15)^3.208))</f>
        <v>225.01551997205959</v>
      </c>
    </row>
    <row r="3742" spans="1:37" ht="12.75" customHeight="1">
      <c r="A3742" s="12">
        <v>283</v>
      </c>
      <c r="B3742" s="4">
        <v>15</v>
      </c>
      <c r="C3742" s="4">
        <v>2</v>
      </c>
      <c r="D3742" s="5">
        <v>39532</v>
      </c>
      <c r="E3742" s="6" t="s">
        <v>73</v>
      </c>
      <c r="F3742" s="4" t="s">
        <v>131</v>
      </c>
      <c r="G3742" s="11" t="s">
        <v>177</v>
      </c>
      <c r="H3742" s="4" t="s">
        <v>75</v>
      </c>
      <c r="I3742" s="12" t="s">
        <v>40</v>
      </c>
      <c r="J3742" s="4" t="s">
        <v>41</v>
      </c>
      <c r="K3742" s="4">
        <v>13</v>
      </c>
      <c r="L3742" s="4" t="str">
        <f t="shared" si="232"/>
        <v>10-15</v>
      </c>
      <c r="M3742" s="4" t="s">
        <v>76</v>
      </c>
      <c r="N3742" s="12">
        <v>21</v>
      </c>
      <c r="O3742" s="4" t="s">
        <v>45</v>
      </c>
      <c r="P3742" s="6" t="s">
        <v>46</v>
      </c>
      <c r="S3742" s="7">
        <v>5</v>
      </c>
      <c r="AE3742" s="4">
        <f t="shared" si="233"/>
        <v>15</v>
      </c>
      <c r="AF3742" s="8">
        <f t="shared" si="234"/>
        <v>5</v>
      </c>
      <c r="AG3742" s="8">
        <v>343.42</v>
      </c>
      <c r="AH3742" s="4">
        <f t="shared" si="235"/>
        <v>0.125</v>
      </c>
      <c r="AI3742" s="4">
        <f t="shared" si="235"/>
        <v>8.5854999999999997</v>
      </c>
      <c r="AK3742" s="10">
        <f>Q3742*(0.039*((2.5/1.15)^2.91))+S3742*(0.039*((15/1.15)^2.91))+T3742*(0.039*((25/1.15)^2.91))+U3742*(0.039*((35/1.15)^2.91))</f>
        <v>343.42306489694863</v>
      </c>
    </row>
    <row r="3743" spans="1:37" ht="12.75" customHeight="1">
      <c r="A3743" s="12">
        <v>283</v>
      </c>
      <c r="B3743" s="4">
        <v>15</v>
      </c>
      <c r="C3743" s="4">
        <v>2</v>
      </c>
      <c r="D3743" s="5">
        <v>39532</v>
      </c>
      <c r="E3743" s="6" t="s">
        <v>73</v>
      </c>
      <c r="F3743" s="4" t="s">
        <v>131</v>
      </c>
      <c r="G3743" s="11" t="s">
        <v>177</v>
      </c>
      <c r="H3743" s="4" t="s">
        <v>75</v>
      </c>
      <c r="I3743" s="12" t="s">
        <v>40</v>
      </c>
      <c r="J3743" s="4" t="s">
        <v>41</v>
      </c>
      <c r="K3743" s="4">
        <v>13</v>
      </c>
      <c r="L3743" s="4" t="str">
        <f t="shared" si="232"/>
        <v>10-15</v>
      </c>
      <c r="M3743" s="4" t="s">
        <v>76</v>
      </c>
      <c r="N3743" s="12">
        <v>22</v>
      </c>
      <c r="O3743" s="12" t="s">
        <v>51</v>
      </c>
      <c r="P3743" s="6" t="s">
        <v>48</v>
      </c>
      <c r="T3743" s="7">
        <v>1</v>
      </c>
      <c r="AE3743" s="4">
        <f t="shared" si="233"/>
        <v>25</v>
      </c>
      <c r="AF3743" s="8">
        <f t="shared" si="234"/>
        <v>1</v>
      </c>
      <c r="AG3743" s="8">
        <v>381.64</v>
      </c>
      <c r="AH3743" s="4">
        <f t="shared" si="235"/>
        <v>2.5000000000000001E-2</v>
      </c>
      <c r="AI3743" s="4">
        <f t="shared" si="235"/>
        <v>9.5410000000000004</v>
      </c>
      <c r="AK3743" s="10">
        <f>Q3743*(0.0337*(2.5^2.9))+R3743*(0.0337*(7.5^2.9))+S3743*(0.0337*(15^2.9))+T3743*(0.0337*(25^2.9))+U3743*(0.0337*(35^2.9))</f>
        <v>381.64179165528623</v>
      </c>
    </row>
    <row r="3744" spans="1:37" ht="12.75" customHeight="1">
      <c r="A3744" s="12">
        <v>283</v>
      </c>
      <c r="B3744" s="4">
        <v>15</v>
      </c>
      <c r="C3744" s="4">
        <v>2</v>
      </c>
      <c r="D3744" s="5">
        <v>39532</v>
      </c>
      <c r="E3744" s="6" t="s">
        <v>73</v>
      </c>
      <c r="F3744" s="4" t="s">
        <v>131</v>
      </c>
      <c r="G3744" s="11" t="s">
        <v>177</v>
      </c>
      <c r="H3744" s="4" t="s">
        <v>75</v>
      </c>
      <c r="I3744" s="12" t="s">
        <v>40</v>
      </c>
      <c r="J3744" s="4" t="s">
        <v>41</v>
      </c>
      <c r="K3744" s="4">
        <v>13</v>
      </c>
      <c r="L3744" s="4" t="str">
        <f t="shared" si="232"/>
        <v>10-15</v>
      </c>
      <c r="M3744" s="4" t="s">
        <v>76</v>
      </c>
      <c r="N3744" s="12">
        <v>23</v>
      </c>
      <c r="O3744" s="4" t="s">
        <v>71</v>
      </c>
      <c r="P3744" s="6" t="s">
        <v>46</v>
      </c>
      <c r="Q3744" s="7">
        <v>5</v>
      </c>
      <c r="AE3744" s="4">
        <f t="shared" si="233"/>
        <v>2.5</v>
      </c>
      <c r="AF3744" s="8">
        <f t="shared" si="234"/>
        <v>5</v>
      </c>
      <c r="AG3744" s="8">
        <v>0.7</v>
      </c>
      <c r="AH3744" s="4">
        <f t="shared" si="235"/>
        <v>0.125</v>
      </c>
      <c r="AI3744" s="4">
        <f t="shared" si="235"/>
        <v>1.7499999999999998E-2</v>
      </c>
      <c r="AK3744" s="10">
        <f>Q3744*(0.0089*(2.5^3))+R3744*(0.0089*(7.5^3))</f>
        <v>0.6953125</v>
      </c>
    </row>
    <row r="3745" spans="1:41" ht="12.75" customHeight="1">
      <c r="A3745" s="12">
        <v>283</v>
      </c>
      <c r="B3745" s="4">
        <v>15</v>
      </c>
      <c r="C3745" s="4">
        <v>2</v>
      </c>
      <c r="D3745" s="5">
        <v>39532</v>
      </c>
      <c r="E3745" s="6" t="s">
        <v>73</v>
      </c>
      <c r="F3745" s="4" t="s">
        <v>131</v>
      </c>
      <c r="G3745" s="11" t="s">
        <v>177</v>
      </c>
      <c r="H3745" s="4" t="s">
        <v>75</v>
      </c>
      <c r="I3745" s="12" t="s">
        <v>40</v>
      </c>
      <c r="J3745" s="4" t="s">
        <v>41</v>
      </c>
      <c r="K3745" s="4">
        <v>13</v>
      </c>
      <c r="L3745" s="4" t="str">
        <f t="shared" si="232"/>
        <v>10-15</v>
      </c>
      <c r="M3745" s="4" t="s">
        <v>76</v>
      </c>
      <c r="N3745" s="12">
        <v>24</v>
      </c>
      <c r="O3745" s="4" t="s">
        <v>72</v>
      </c>
      <c r="P3745" s="6" t="s">
        <v>46</v>
      </c>
      <c r="Q3745" s="7">
        <v>1</v>
      </c>
      <c r="AE3745" s="4">
        <f t="shared" si="233"/>
        <v>2.5</v>
      </c>
      <c r="AF3745" s="8">
        <f t="shared" si="234"/>
        <v>1</v>
      </c>
      <c r="AG3745" s="8">
        <v>0.21</v>
      </c>
      <c r="AH3745" s="4">
        <f t="shared" si="235"/>
        <v>2.5000000000000001E-2</v>
      </c>
      <c r="AI3745" s="4">
        <f t="shared" si="235"/>
        <v>5.2499999999999995E-3</v>
      </c>
      <c r="AK3745" s="10">
        <f>Q3745*(0.0128*(2.5^3.036))+R3745*(0.0128*(7.5^3.036))+S3745*(0.0128*(15^3.036))</f>
        <v>0.20670731032441741</v>
      </c>
    </row>
    <row r="3746" spans="1:41" ht="12.75" customHeight="1">
      <c r="A3746" s="12">
        <v>284</v>
      </c>
      <c r="B3746" s="4">
        <v>15</v>
      </c>
      <c r="C3746" s="4">
        <v>2</v>
      </c>
      <c r="D3746" s="5">
        <v>39532</v>
      </c>
      <c r="E3746" s="6" t="s">
        <v>73</v>
      </c>
      <c r="F3746" s="4" t="s">
        <v>131</v>
      </c>
      <c r="G3746" s="11" t="s">
        <v>177</v>
      </c>
      <c r="H3746" s="4" t="s">
        <v>75</v>
      </c>
      <c r="I3746" s="12" t="s">
        <v>40</v>
      </c>
      <c r="J3746" s="4" t="s">
        <v>41</v>
      </c>
      <c r="K3746" s="4">
        <v>14</v>
      </c>
      <c r="L3746" s="4" t="str">
        <f t="shared" si="232"/>
        <v>10-15</v>
      </c>
      <c r="M3746" s="4" t="s">
        <v>42</v>
      </c>
      <c r="N3746" s="12">
        <v>1</v>
      </c>
      <c r="O3746" s="4" t="s">
        <v>53</v>
      </c>
      <c r="P3746" s="12" t="s">
        <v>54</v>
      </c>
      <c r="S3746" s="7">
        <v>10</v>
      </c>
      <c r="AE3746" s="4">
        <f t="shared" si="233"/>
        <v>15</v>
      </c>
      <c r="AF3746" s="8">
        <f t="shared" si="234"/>
        <v>10</v>
      </c>
      <c r="AG3746" s="8">
        <v>560.58000000000004</v>
      </c>
      <c r="AH3746" s="4">
        <f t="shared" si="235"/>
        <v>0.25</v>
      </c>
      <c r="AI3746" s="4">
        <f t="shared" si="235"/>
        <v>14.014500000000002</v>
      </c>
      <c r="AJ3746" s="13"/>
      <c r="AK3746" s="10">
        <f>Q3746*(0.026*(2.5^2.87))+R3746*(0.026*(7.5^2.87))+S3746*(0.0236*((15/1.1)^2.975))+T3746*(0.0236*((25/1.1)^2.975))+U3746*(0.0236*((35/1.1)^2.975))</f>
        <v>560.5834348925863</v>
      </c>
    </row>
    <row r="3747" spans="1:41" ht="12.75" customHeight="1">
      <c r="A3747" s="12">
        <v>284</v>
      </c>
      <c r="B3747" s="4">
        <v>15</v>
      </c>
      <c r="C3747" s="4">
        <v>2</v>
      </c>
      <c r="D3747" s="5">
        <v>39532</v>
      </c>
      <c r="E3747" s="6" t="s">
        <v>73</v>
      </c>
      <c r="F3747" s="4" t="s">
        <v>131</v>
      </c>
      <c r="G3747" s="11" t="s">
        <v>177</v>
      </c>
      <c r="H3747" s="4" t="s">
        <v>75</v>
      </c>
      <c r="I3747" s="12" t="s">
        <v>40</v>
      </c>
      <c r="J3747" s="4" t="s">
        <v>41</v>
      </c>
      <c r="K3747" s="4">
        <v>14</v>
      </c>
      <c r="L3747" s="4" t="str">
        <f t="shared" si="232"/>
        <v>10-15</v>
      </c>
      <c r="M3747" s="4" t="s">
        <v>42</v>
      </c>
      <c r="N3747" s="12">
        <v>2</v>
      </c>
      <c r="O3747" s="4" t="s">
        <v>137</v>
      </c>
      <c r="P3747" s="6" t="s">
        <v>46</v>
      </c>
      <c r="S3747" s="7">
        <v>3</v>
      </c>
      <c r="AE3747" s="4">
        <f t="shared" si="233"/>
        <v>15</v>
      </c>
      <c r="AF3747" s="8">
        <f t="shared" si="234"/>
        <v>3</v>
      </c>
      <c r="AG3747" s="8">
        <v>153.08000000000001</v>
      </c>
      <c r="AH3747" s="4">
        <f t="shared" si="235"/>
        <v>7.4999999999999997E-2</v>
      </c>
      <c r="AI3747" s="4">
        <f t="shared" si="235"/>
        <v>3.8270000000000004</v>
      </c>
      <c r="AK3747" s="10">
        <f>Q3747*(0.0126*(2.5^3.0673))+R3747*(0.0126*(7.5^3.0673))+S3747*(0.0126*(15^3.0673))+T3747*(0.0126*(25^3.0673))+U3747*(0.0126*(35^3.0673))</f>
        <v>153.07931801890012</v>
      </c>
    </row>
    <row r="3748" spans="1:41" ht="12.75" customHeight="1">
      <c r="A3748" s="12">
        <v>284</v>
      </c>
      <c r="B3748" s="4">
        <v>15</v>
      </c>
      <c r="C3748" s="4">
        <v>2</v>
      </c>
      <c r="D3748" s="5">
        <v>39532</v>
      </c>
      <c r="E3748" s="6" t="s">
        <v>73</v>
      </c>
      <c r="F3748" s="4" t="s">
        <v>131</v>
      </c>
      <c r="G3748" s="11" t="s">
        <v>177</v>
      </c>
      <c r="H3748" s="4" t="s">
        <v>75</v>
      </c>
      <c r="I3748" s="12" t="s">
        <v>40</v>
      </c>
      <c r="J3748" s="4" t="s">
        <v>41</v>
      </c>
      <c r="K3748" s="4">
        <v>14</v>
      </c>
      <c r="L3748" s="4" t="str">
        <f t="shared" si="232"/>
        <v>10-15</v>
      </c>
      <c r="M3748" s="4" t="s">
        <v>42</v>
      </c>
      <c r="N3748" s="12">
        <v>3</v>
      </c>
      <c r="O3748" s="4" t="s">
        <v>87</v>
      </c>
      <c r="P3748" s="6" t="s">
        <v>46</v>
      </c>
      <c r="S3748" s="7">
        <v>1</v>
      </c>
      <c r="U3748" s="7">
        <v>1</v>
      </c>
      <c r="AE3748" s="4">
        <f t="shared" si="233"/>
        <v>25</v>
      </c>
      <c r="AF3748" s="8">
        <f t="shared" si="234"/>
        <v>2</v>
      </c>
      <c r="AG3748" s="8">
        <v>728.41</v>
      </c>
      <c r="AH3748" s="4">
        <f t="shared" si="235"/>
        <v>0.05</v>
      </c>
      <c r="AI3748" s="4">
        <f t="shared" si="235"/>
        <v>18.210249999999998</v>
      </c>
      <c r="AK3748" s="10">
        <f>Q3748*(0.0229*((2.5/1.08)^2.958))+R3748*(0.0229*((7.5/1.08)^2.958))+S3748*(0.0229*((15/1.08)^2.958))+T3748*(0.0229*((25/1.08)^2.958))+U3748*(0.0229*((35/1.08)^2.958))</f>
        <v>728.40930401598496</v>
      </c>
    </row>
    <row r="3749" spans="1:41" ht="12.75" customHeight="1">
      <c r="A3749" s="12">
        <v>284</v>
      </c>
      <c r="B3749" s="4">
        <v>15</v>
      </c>
      <c r="C3749" s="4">
        <v>2</v>
      </c>
      <c r="D3749" s="5">
        <v>39532</v>
      </c>
      <c r="E3749" s="6" t="s">
        <v>73</v>
      </c>
      <c r="F3749" s="4" t="s">
        <v>131</v>
      </c>
      <c r="G3749" s="11" t="s">
        <v>177</v>
      </c>
      <c r="H3749" s="4" t="s">
        <v>75</v>
      </c>
      <c r="I3749" s="12" t="s">
        <v>40</v>
      </c>
      <c r="J3749" s="4" t="s">
        <v>41</v>
      </c>
      <c r="K3749" s="4">
        <v>14</v>
      </c>
      <c r="L3749" s="4" t="str">
        <f t="shared" si="232"/>
        <v>10-15</v>
      </c>
      <c r="M3749" s="4" t="s">
        <v>42</v>
      </c>
      <c r="N3749" s="12">
        <v>4</v>
      </c>
      <c r="O3749" s="4" t="s">
        <v>45</v>
      </c>
      <c r="P3749" s="6" t="s">
        <v>46</v>
      </c>
      <c r="T3749" s="7">
        <v>1</v>
      </c>
      <c r="AE3749" s="4">
        <f t="shared" si="233"/>
        <v>25</v>
      </c>
      <c r="AF3749" s="8">
        <f t="shared" si="234"/>
        <v>1</v>
      </c>
      <c r="AG3749" s="8">
        <v>303.7</v>
      </c>
      <c r="AH3749" s="4">
        <f t="shared" si="235"/>
        <v>2.5000000000000001E-2</v>
      </c>
      <c r="AI3749" s="4">
        <f t="shared" si="235"/>
        <v>7.5924999999999994</v>
      </c>
      <c r="AJ3749" s="9"/>
      <c r="AK3749" s="10">
        <f>Q3749*(0.039*((2.5/1.15)^2.91))+S3749*(0.039*((15/1.15)^2.91))+T3749*(0.039*((25/1.15)^2.91))+U3749*(0.039*((35/1.15)^2.91))</f>
        <v>303.69617132395854</v>
      </c>
    </row>
    <row r="3750" spans="1:41" ht="12.75" customHeight="1">
      <c r="A3750" s="12">
        <v>284</v>
      </c>
      <c r="B3750" s="4">
        <v>15</v>
      </c>
      <c r="C3750" s="4">
        <v>2</v>
      </c>
      <c r="D3750" s="5">
        <v>39532</v>
      </c>
      <c r="E3750" s="6" t="s">
        <v>73</v>
      </c>
      <c r="F3750" s="4" t="s">
        <v>131</v>
      </c>
      <c r="G3750" s="11" t="s">
        <v>177</v>
      </c>
      <c r="H3750" s="4" t="s">
        <v>75</v>
      </c>
      <c r="I3750" s="12" t="s">
        <v>40</v>
      </c>
      <c r="J3750" s="4" t="s">
        <v>41</v>
      </c>
      <c r="K3750" s="4">
        <v>14</v>
      </c>
      <c r="L3750" s="4" t="str">
        <f t="shared" si="232"/>
        <v>10-15</v>
      </c>
      <c r="M3750" s="4" t="s">
        <v>42</v>
      </c>
      <c r="N3750" s="12">
        <v>5</v>
      </c>
      <c r="O3750" s="4" t="s">
        <v>156</v>
      </c>
      <c r="P3750" s="6" t="s">
        <v>63</v>
      </c>
      <c r="S3750" s="7">
        <v>2</v>
      </c>
      <c r="T3750" s="7">
        <v>1</v>
      </c>
      <c r="AE3750" s="4">
        <f t="shared" si="233"/>
        <v>18.3</v>
      </c>
      <c r="AF3750" s="8">
        <f t="shared" si="234"/>
        <v>3</v>
      </c>
      <c r="AG3750" s="8">
        <v>254.09</v>
      </c>
      <c r="AH3750" s="4">
        <f t="shared" si="235"/>
        <v>7.4999999999999997E-2</v>
      </c>
      <c r="AI3750" s="4">
        <f t="shared" si="235"/>
        <v>6.3522499999999997</v>
      </c>
      <c r="AK3750" s="10">
        <f>Q3750*(0.0405*((2.5*0.78+1.77)^2.718))+R3750*(0.0405*((7.5*0.78+1.77)^2.718))+S3750*(0.0405*((15*0.78+1.77)^2.718))+T3750*(0.0235*(25^2.74))</f>
        <v>254.09336713623881</v>
      </c>
    </row>
    <row r="3751" spans="1:41" ht="12.75" customHeight="1">
      <c r="A3751" s="12">
        <v>284</v>
      </c>
      <c r="B3751" s="4">
        <v>15</v>
      </c>
      <c r="C3751" s="4">
        <v>2</v>
      </c>
      <c r="D3751" s="5">
        <v>39532</v>
      </c>
      <c r="E3751" s="6" t="s">
        <v>73</v>
      </c>
      <c r="F3751" s="4" t="s">
        <v>131</v>
      </c>
      <c r="G3751" s="11" t="s">
        <v>177</v>
      </c>
      <c r="H3751" s="4" t="s">
        <v>75</v>
      </c>
      <c r="I3751" s="12" t="s">
        <v>40</v>
      </c>
      <c r="J3751" s="4" t="s">
        <v>41</v>
      </c>
      <c r="K3751" s="4">
        <v>14</v>
      </c>
      <c r="L3751" s="4" t="str">
        <f t="shared" si="232"/>
        <v>10-15</v>
      </c>
      <c r="M3751" s="4" t="s">
        <v>42</v>
      </c>
      <c r="N3751" s="12">
        <v>6</v>
      </c>
      <c r="O3751" s="4" t="s">
        <v>101</v>
      </c>
      <c r="P3751" s="12" t="s">
        <v>46</v>
      </c>
      <c r="S3751" s="7">
        <v>1</v>
      </c>
      <c r="AE3751" s="4">
        <f t="shared" si="233"/>
        <v>15</v>
      </c>
      <c r="AF3751" s="8">
        <f t="shared" si="234"/>
        <v>1</v>
      </c>
      <c r="AG3751" s="8">
        <v>55.84</v>
      </c>
      <c r="AH3751" s="4">
        <f t="shared" si="235"/>
        <v>2.5000000000000001E-2</v>
      </c>
      <c r="AI3751" s="4">
        <f t="shared" si="235"/>
        <v>1.3960000000000001</v>
      </c>
      <c r="AK3751" s="10">
        <f>Q3751*(0.0148*((2.5/1.11359)^3.167))+R3751*(0.0148*((7.5/1.11359)^3.167))+S3751*(0.0148*((15/1.11359)^3.167))+T3751*(0.0148*((25/1.11359)^3.167))+U3751*(0.0148*((35/1.11359)^3.167))</f>
        <v>55.842343658686445</v>
      </c>
    </row>
    <row r="3752" spans="1:41" ht="12.75" customHeight="1">
      <c r="A3752" s="12">
        <v>284</v>
      </c>
      <c r="B3752" s="4">
        <v>15</v>
      </c>
      <c r="C3752" s="4">
        <v>2</v>
      </c>
      <c r="D3752" s="5">
        <v>39532</v>
      </c>
      <c r="E3752" s="6" t="s">
        <v>73</v>
      </c>
      <c r="F3752" s="4" t="s">
        <v>131</v>
      </c>
      <c r="G3752" s="11" t="s">
        <v>177</v>
      </c>
      <c r="H3752" s="4" t="s">
        <v>75</v>
      </c>
      <c r="I3752" s="12" t="s">
        <v>40</v>
      </c>
      <c r="J3752" s="4" t="s">
        <v>41</v>
      </c>
      <c r="K3752" s="4">
        <v>14</v>
      </c>
      <c r="L3752" s="4" t="str">
        <f t="shared" si="232"/>
        <v>10-15</v>
      </c>
      <c r="M3752" s="4" t="s">
        <v>42</v>
      </c>
      <c r="N3752" s="12">
        <v>7</v>
      </c>
      <c r="O3752" s="4" t="s">
        <v>95</v>
      </c>
      <c r="P3752" s="6" t="s">
        <v>56</v>
      </c>
      <c r="T3752" s="7">
        <v>3</v>
      </c>
      <c r="AE3752" s="4">
        <f t="shared" si="233"/>
        <v>25</v>
      </c>
      <c r="AF3752" s="8">
        <f t="shared" si="234"/>
        <v>3</v>
      </c>
      <c r="AG3752" s="8">
        <v>928.94</v>
      </c>
      <c r="AH3752" s="4">
        <f t="shared" si="235"/>
        <v>7.4999999999999997E-2</v>
      </c>
      <c r="AI3752" s="4">
        <f t="shared" si="235"/>
        <v>23.223500000000001</v>
      </c>
      <c r="AK3752" s="10">
        <f>S3752*(0.0204*(15^2.991))+T3752*(0.0204*(25^2.991))+U3752*(0.0204*(35^2.991))</f>
        <v>928.94497129583317</v>
      </c>
    </row>
    <row r="3753" spans="1:41" ht="12.75" customHeight="1">
      <c r="A3753" s="12">
        <v>284</v>
      </c>
      <c r="B3753" s="4">
        <v>15</v>
      </c>
      <c r="C3753" s="4">
        <v>2</v>
      </c>
      <c r="D3753" s="5">
        <v>39532</v>
      </c>
      <c r="E3753" s="6" t="s">
        <v>73</v>
      </c>
      <c r="F3753" s="4" t="s">
        <v>131</v>
      </c>
      <c r="G3753" s="11" t="s">
        <v>177</v>
      </c>
      <c r="H3753" s="4" t="s">
        <v>75</v>
      </c>
      <c r="I3753" s="12" t="s">
        <v>40</v>
      </c>
      <c r="J3753" s="4" t="s">
        <v>41</v>
      </c>
      <c r="K3753" s="4">
        <v>14</v>
      </c>
      <c r="L3753" s="4" t="str">
        <f t="shared" si="232"/>
        <v>10-15</v>
      </c>
      <c r="M3753" s="4" t="s">
        <v>42</v>
      </c>
      <c r="N3753" s="12">
        <v>8</v>
      </c>
      <c r="O3753" s="4" t="s">
        <v>89</v>
      </c>
      <c r="P3753" s="4" t="s">
        <v>56</v>
      </c>
      <c r="S3753" s="7">
        <v>4</v>
      </c>
      <c r="AE3753" s="4">
        <f t="shared" si="233"/>
        <v>15</v>
      </c>
      <c r="AF3753" s="8">
        <f t="shared" si="234"/>
        <v>4</v>
      </c>
      <c r="AG3753" s="8">
        <v>288.02999999999997</v>
      </c>
      <c r="AH3753" s="4">
        <f t="shared" si="235"/>
        <v>0.1</v>
      </c>
      <c r="AI3753" s="4">
        <f t="shared" si="235"/>
        <v>7.2007499999999993</v>
      </c>
      <c r="AK3753" s="10">
        <f>R3753*(0.0246*(7.5^2.85))+S3753*(0.0227*((15/1.13204)^3.12))+T3753*(0.0227*((25/1.13204)^3.12))</f>
        <v>288.03273352356103</v>
      </c>
    </row>
    <row r="3754" spans="1:41" ht="12.75" customHeight="1">
      <c r="A3754" s="12">
        <v>284</v>
      </c>
      <c r="B3754" s="4">
        <v>15</v>
      </c>
      <c r="C3754" s="4">
        <v>2</v>
      </c>
      <c r="D3754" s="5">
        <v>39532</v>
      </c>
      <c r="E3754" s="6" t="s">
        <v>73</v>
      </c>
      <c r="F3754" s="4" t="s">
        <v>131</v>
      </c>
      <c r="G3754" s="11" t="s">
        <v>177</v>
      </c>
      <c r="H3754" s="4" t="s">
        <v>75</v>
      </c>
      <c r="I3754" s="12" t="s">
        <v>40</v>
      </c>
      <c r="J3754" s="4" t="s">
        <v>41</v>
      </c>
      <c r="K3754" s="4">
        <v>14</v>
      </c>
      <c r="L3754" s="4" t="str">
        <f t="shared" si="232"/>
        <v>10-15</v>
      </c>
      <c r="M3754" s="4" t="s">
        <v>42</v>
      </c>
      <c r="N3754" s="12">
        <v>9</v>
      </c>
      <c r="O3754" s="4" t="s">
        <v>79</v>
      </c>
      <c r="P3754" s="12" t="s">
        <v>54</v>
      </c>
      <c r="S3754" s="7">
        <v>1</v>
      </c>
      <c r="T3754" s="7">
        <v>4</v>
      </c>
      <c r="AE3754" s="4">
        <f t="shared" si="233"/>
        <v>23</v>
      </c>
      <c r="AF3754" s="8">
        <f t="shared" si="234"/>
        <v>5</v>
      </c>
      <c r="AG3754" s="8">
        <v>1340.11</v>
      </c>
      <c r="AH3754" s="4">
        <f t="shared" si="235"/>
        <v>0.125</v>
      </c>
      <c r="AI3754" s="4">
        <f t="shared" si="235"/>
        <v>33.502749999999999</v>
      </c>
      <c r="AK3754" s="10">
        <f>Q3754*(0.024*(2.5^2.93))+R3754*(0.024*(7.5^2.93))+S3754*(0.0225*((15/1.03416)^3))+T3754*(0.0225*((25/1.03416)^3))+U3754*(0.0225*((35/1.03416)^3))</f>
        <v>1340.1084293426875</v>
      </c>
    </row>
    <row r="3755" spans="1:41" ht="12.75" customHeight="1">
      <c r="A3755" s="12">
        <v>284</v>
      </c>
      <c r="B3755" s="4">
        <v>15</v>
      </c>
      <c r="C3755" s="4">
        <v>2</v>
      </c>
      <c r="D3755" s="5">
        <v>39532</v>
      </c>
      <c r="E3755" s="6" t="s">
        <v>73</v>
      </c>
      <c r="F3755" s="4" t="s">
        <v>131</v>
      </c>
      <c r="G3755" s="11" t="s">
        <v>177</v>
      </c>
      <c r="H3755" s="4" t="s">
        <v>75</v>
      </c>
      <c r="I3755" s="12" t="s">
        <v>40</v>
      </c>
      <c r="J3755" s="4" t="s">
        <v>41</v>
      </c>
      <c r="K3755" s="4">
        <v>14</v>
      </c>
      <c r="L3755" s="4" t="str">
        <f t="shared" si="232"/>
        <v>10-15</v>
      </c>
      <c r="M3755" s="4" t="s">
        <v>42</v>
      </c>
      <c r="N3755" s="12">
        <v>10</v>
      </c>
      <c r="O3755" s="4" t="s">
        <v>60</v>
      </c>
      <c r="P3755" s="12" t="s">
        <v>48</v>
      </c>
      <c r="R3755" s="7">
        <v>2</v>
      </c>
      <c r="AE3755" s="4">
        <f t="shared" si="233"/>
        <v>7.5</v>
      </c>
      <c r="AF3755" s="8">
        <f t="shared" si="234"/>
        <v>2</v>
      </c>
      <c r="AG3755" s="8">
        <v>14.07</v>
      </c>
      <c r="AH3755" s="4">
        <f t="shared" si="235"/>
        <v>0.05</v>
      </c>
      <c r="AI3755" s="4">
        <f t="shared" si="235"/>
        <v>0.35175000000000001</v>
      </c>
      <c r="AK3755" s="10">
        <f>Q3755*(0.0197*(2.5^2.9174))+R3755*(0.0197*(7.5^2.9174))+S3755*(0.0197*(15^2.9174))</f>
        <v>14.073429816211023</v>
      </c>
    </row>
    <row r="3756" spans="1:41" s="11" customFormat="1" ht="12.75" customHeight="1">
      <c r="A3756" s="12">
        <v>284</v>
      </c>
      <c r="B3756" s="4">
        <v>15</v>
      </c>
      <c r="C3756" s="4">
        <v>2</v>
      </c>
      <c r="D3756" s="5">
        <v>39532</v>
      </c>
      <c r="E3756" s="6" t="s">
        <v>73</v>
      </c>
      <c r="F3756" s="4" t="s">
        <v>131</v>
      </c>
      <c r="G3756" s="11" t="s">
        <v>177</v>
      </c>
      <c r="H3756" s="4" t="s">
        <v>75</v>
      </c>
      <c r="I3756" s="12" t="s">
        <v>40</v>
      </c>
      <c r="J3756" s="4" t="s">
        <v>41</v>
      </c>
      <c r="K3756" s="4">
        <v>14</v>
      </c>
      <c r="L3756" s="4" t="str">
        <f t="shared" si="232"/>
        <v>10-15</v>
      </c>
      <c r="M3756" s="4" t="s">
        <v>42</v>
      </c>
      <c r="N3756" s="12">
        <v>11</v>
      </c>
      <c r="O3756" s="12" t="s">
        <v>189</v>
      </c>
      <c r="P3756" s="12" t="s">
        <v>46</v>
      </c>
      <c r="Q3756" s="7"/>
      <c r="R3756" s="7"/>
      <c r="S3756" s="7">
        <v>2</v>
      </c>
      <c r="T3756" s="7"/>
      <c r="U3756" s="7"/>
      <c r="V3756" s="7"/>
      <c r="W3756" s="7"/>
      <c r="X3756" s="7"/>
      <c r="Y3756" s="7"/>
      <c r="Z3756" s="7"/>
      <c r="AA3756" s="7"/>
      <c r="AB3756" s="7"/>
      <c r="AC3756" s="7"/>
      <c r="AD3756" s="7"/>
      <c r="AE3756" s="4">
        <f t="shared" si="233"/>
        <v>15</v>
      </c>
      <c r="AF3756" s="8">
        <f t="shared" si="234"/>
        <v>2</v>
      </c>
      <c r="AG3756" s="8">
        <v>103.33</v>
      </c>
      <c r="AH3756" s="4">
        <f t="shared" si="235"/>
        <v>0.05</v>
      </c>
      <c r="AI3756" s="4">
        <f t="shared" si="235"/>
        <v>2.58325</v>
      </c>
      <c r="AJ3756" s="4"/>
      <c r="AK3756" s="10">
        <f>S3756*(0.0119*(15^3.093))+U3756*(0.0119*(35^3.093))</f>
        <v>103.33018842017047</v>
      </c>
    </row>
    <row r="3757" spans="1:41" ht="12.75" customHeight="1">
      <c r="A3757" s="12">
        <v>284</v>
      </c>
      <c r="B3757" s="4">
        <v>15</v>
      </c>
      <c r="C3757" s="4">
        <v>2</v>
      </c>
      <c r="D3757" s="5">
        <v>39532</v>
      </c>
      <c r="E3757" s="6" t="s">
        <v>73</v>
      </c>
      <c r="F3757" s="4" t="s">
        <v>131</v>
      </c>
      <c r="G3757" s="11" t="s">
        <v>177</v>
      </c>
      <c r="H3757" s="4" t="s">
        <v>75</v>
      </c>
      <c r="I3757" s="12" t="s">
        <v>40</v>
      </c>
      <c r="J3757" s="4" t="s">
        <v>41</v>
      </c>
      <c r="K3757" s="4">
        <v>14</v>
      </c>
      <c r="L3757" s="4" t="str">
        <f t="shared" si="232"/>
        <v>10-15</v>
      </c>
      <c r="M3757" s="4" t="s">
        <v>42</v>
      </c>
      <c r="N3757" s="12">
        <v>12</v>
      </c>
      <c r="O3757" s="4" t="s">
        <v>71</v>
      </c>
      <c r="P3757" s="6" t="s">
        <v>46</v>
      </c>
      <c r="Q3757" s="7">
        <v>2</v>
      </c>
      <c r="AE3757" s="4">
        <f t="shared" si="233"/>
        <v>2.5</v>
      </c>
      <c r="AF3757" s="8">
        <f t="shared" si="234"/>
        <v>2</v>
      </c>
      <c r="AG3757" s="8">
        <v>0.28000000000000003</v>
      </c>
      <c r="AH3757" s="4">
        <f t="shared" si="235"/>
        <v>0.05</v>
      </c>
      <c r="AI3757" s="4">
        <f t="shared" si="235"/>
        <v>7.000000000000001E-3</v>
      </c>
      <c r="AK3757" s="10">
        <f>Q3757*(0.0089*(2.5^3))+R3757*(0.0089*(7.5^3))</f>
        <v>0.27812500000000001</v>
      </c>
    </row>
    <row r="3758" spans="1:41" ht="12.75" customHeight="1">
      <c r="A3758" s="12">
        <v>285</v>
      </c>
      <c r="B3758" s="4">
        <v>15</v>
      </c>
      <c r="C3758" s="4">
        <v>2</v>
      </c>
      <c r="D3758" s="5">
        <v>39532</v>
      </c>
      <c r="E3758" s="6" t="s">
        <v>73</v>
      </c>
      <c r="F3758" s="4" t="s">
        <v>131</v>
      </c>
      <c r="G3758" s="11" t="s">
        <v>177</v>
      </c>
      <c r="H3758" s="4" t="s">
        <v>75</v>
      </c>
      <c r="I3758" s="12" t="s">
        <v>40</v>
      </c>
      <c r="J3758" s="4" t="s">
        <v>41</v>
      </c>
      <c r="K3758" s="4">
        <v>10</v>
      </c>
      <c r="L3758" s="4" t="str">
        <f t="shared" si="232"/>
        <v>5-10</v>
      </c>
      <c r="M3758" s="4" t="s">
        <v>42</v>
      </c>
      <c r="N3758" s="12">
        <v>1</v>
      </c>
      <c r="O3758" s="4" t="s">
        <v>180</v>
      </c>
      <c r="P3758" s="9" t="s">
        <v>54</v>
      </c>
      <c r="S3758" s="7">
        <v>1</v>
      </c>
      <c r="AE3758" s="4">
        <f t="shared" si="233"/>
        <v>15</v>
      </c>
      <c r="AF3758" s="8">
        <f t="shared" si="234"/>
        <v>1</v>
      </c>
      <c r="AG3758" s="8">
        <v>279.01</v>
      </c>
      <c r="AH3758" s="4">
        <f t="shared" si="235"/>
        <v>2.5000000000000001E-2</v>
      </c>
      <c r="AI3758" s="4">
        <f t="shared" si="235"/>
        <v>6.97525</v>
      </c>
      <c r="AK3758" s="10">
        <f>R3758*(0.0505*(7.5^3.182))+S3758*(0.0505*(15^3.182))</f>
        <v>279.00614236004026</v>
      </c>
    </row>
    <row r="3759" spans="1:41" ht="12.75" customHeight="1">
      <c r="A3759" s="12">
        <v>285</v>
      </c>
      <c r="B3759" s="4">
        <v>15</v>
      </c>
      <c r="C3759" s="4">
        <v>2</v>
      </c>
      <c r="D3759" s="5">
        <v>39532</v>
      </c>
      <c r="E3759" s="6" t="s">
        <v>73</v>
      </c>
      <c r="F3759" s="4" t="s">
        <v>131</v>
      </c>
      <c r="G3759" s="11" t="s">
        <v>177</v>
      </c>
      <c r="H3759" s="4" t="s">
        <v>75</v>
      </c>
      <c r="I3759" s="12" t="s">
        <v>40</v>
      </c>
      <c r="J3759" s="4" t="s">
        <v>41</v>
      </c>
      <c r="K3759" s="4">
        <v>10</v>
      </c>
      <c r="L3759" s="4" t="str">
        <f t="shared" si="232"/>
        <v>5-10</v>
      </c>
      <c r="M3759" s="4" t="s">
        <v>42</v>
      </c>
      <c r="N3759" s="12">
        <v>2</v>
      </c>
      <c r="O3759" s="4" t="s">
        <v>53</v>
      </c>
      <c r="P3759" s="12" t="s">
        <v>54</v>
      </c>
      <c r="S3759" s="7">
        <v>12</v>
      </c>
      <c r="AE3759" s="4">
        <f t="shared" si="233"/>
        <v>15</v>
      </c>
      <c r="AF3759" s="8">
        <f t="shared" si="234"/>
        <v>12</v>
      </c>
      <c r="AG3759" s="8">
        <v>672.7</v>
      </c>
      <c r="AH3759" s="4">
        <f t="shared" si="235"/>
        <v>0.3</v>
      </c>
      <c r="AI3759" s="4">
        <f t="shared" si="235"/>
        <v>16.817500000000003</v>
      </c>
      <c r="AK3759" s="10">
        <f>Q3759*(0.026*(2.5^2.87))+R3759*(0.026*(7.5^2.87))+S3759*(0.0236*((15/1.1)^2.975))+T3759*(0.0236*((25/1.1)^2.975))+U3759*(0.0236*((35/1.1)^2.975))</f>
        <v>672.70012187110365</v>
      </c>
    </row>
    <row r="3760" spans="1:41" s="9" customFormat="1" ht="12.75" customHeight="1">
      <c r="A3760" s="12">
        <v>285</v>
      </c>
      <c r="B3760" s="4">
        <v>15</v>
      </c>
      <c r="C3760" s="4">
        <v>2</v>
      </c>
      <c r="D3760" s="5">
        <v>39532</v>
      </c>
      <c r="E3760" s="6" t="s">
        <v>73</v>
      </c>
      <c r="F3760" s="4" t="s">
        <v>131</v>
      </c>
      <c r="G3760" s="11" t="s">
        <v>177</v>
      </c>
      <c r="H3760" s="4" t="s">
        <v>75</v>
      </c>
      <c r="I3760" s="12" t="s">
        <v>40</v>
      </c>
      <c r="J3760" s="4" t="s">
        <v>41</v>
      </c>
      <c r="K3760" s="4">
        <v>10</v>
      </c>
      <c r="L3760" s="4" t="str">
        <f t="shared" si="232"/>
        <v>5-10</v>
      </c>
      <c r="M3760" s="4" t="s">
        <v>42</v>
      </c>
      <c r="N3760" s="12">
        <v>3</v>
      </c>
      <c r="O3760" s="4" t="s">
        <v>59</v>
      </c>
      <c r="P3760" s="6" t="s">
        <v>46</v>
      </c>
      <c r="Q3760" s="7"/>
      <c r="R3760" s="7"/>
      <c r="S3760" s="7">
        <v>1</v>
      </c>
      <c r="T3760" s="7"/>
      <c r="U3760" s="7"/>
      <c r="V3760" s="7"/>
      <c r="W3760" s="7"/>
      <c r="X3760" s="7"/>
      <c r="Y3760" s="7"/>
      <c r="Z3760" s="7"/>
      <c r="AA3760" s="7"/>
      <c r="AB3760" s="7"/>
      <c r="AC3760" s="7"/>
      <c r="AD3760" s="7"/>
      <c r="AE3760" s="4">
        <f t="shared" si="233"/>
        <v>15</v>
      </c>
      <c r="AF3760" s="8">
        <f t="shared" si="234"/>
        <v>1</v>
      </c>
      <c r="AG3760" s="8">
        <v>37.94</v>
      </c>
      <c r="AH3760" s="4">
        <f t="shared" si="235"/>
        <v>2.5000000000000001E-2</v>
      </c>
      <c r="AI3760" s="4">
        <f t="shared" si="235"/>
        <v>0.9484999999999999</v>
      </c>
      <c r="AK3760" s="10">
        <f>Q3760*(0.0093*(2.5^3.07))+R3760*(0.0093*(7.5^3.07))+S3760*(0.0093*(15^3.07))+T3760*(0.0126*(25^3.0673))</f>
        <v>37.938758397924737</v>
      </c>
      <c r="AL3760" s="4"/>
      <c r="AM3760" s="4"/>
      <c r="AN3760" s="4"/>
      <c r="AO3760" s="4"/>
    </row>
    <row r="3761" spans="1:37" ht="12.75" customHeight="1">
      <c r="A3761" s="12">
        <v>285</v>
      </c>
      <c r="B3761" s="4">
        <v>15</v>
      </c>
      <c r="C3761" s="4">
        <v>2</v>
      </c>
      <c r="D3761" s="5">
        <v>39532</v>
      </c>
      <c r="E3761" s="6" t="s">
        <v>73</v>
      </c>
      <c r="F3761" s="4" t="s">
        <v>131</v>
      </c>
      <c r="G3761" s="11" t="s">
        <v>177</v>
      </c>
      <c r="H3761" s="4" t="s">
        <v>75</v>
      </c>
      <c r="I3761" s="12" t="s">
        <v>40</v>
      </c>
      <c r="J3761" s="4" t="s">
        <v>41</v>
      </c>
      <c r="K3761" s="4">
        <v>10</v>
      </c>
      <c r="L3761" s="4" t="str">
        <f t="shared" si="232"/>
        <v>5-10</v>
      </c>
      <c r="M3761" s="4" t="s">
        <v>42</v>
      </c>
      <c r="N3761" s="12">
        <v>4</v>
      </c>
      <c r="O3761" s="4" t="s">
        <v>72</v>
      </c>
      <c r="P3761" s="6" t="s">
        <v>46</v>
      </c>
      <c r="Q3761" s="7">
        <v>1</v>
      </c>
      <c r="AE3761" s="4">
        <f t="shared" si="233"/>
        <v>2.5</v>
      </c>
      <c r="AF3761" s="8">
        <f t="shared" si="234"/>
        <v>1</v>
      </c>
      <c r="AG3761" s="8">
        <v>0.21</v>
      </c>
      <c r="AH3761" s="4">
        <f t="shared" si="235"/>
        <v>2.5000000000000001E-2</v>
      </c>
      <c r="AI3761" s="4">
        <f t="shared" si="235"/>
        <v>5.2499999999999995E-3</v>
      </c>
      <c r="AK3761" s="10">
        <f>Q3761*(0.0128*(2.5^3.036))+R3761*(0.0128*(7.5^3.036))+S3761*(0.0128*(15^3.036))</f>
        <v>0.20670731032441741</v>
      </c>
    </row>
    <row r="3762" spans="1:37" ht="12.75" customHeight="1">
      <c r="A3762" s="12">
        <v>285</v>
      </c>
      <c r="B3762" s="4">
        <v>15</v>
      </c>
      <c r="C3762" s="4">
        <v>2</v>
      </c>
      <c r="D3762" s="5">
        <v>39532</v>
      </c>
      <c r="E3762" s="6" t="s">
        <v>73</v>
      </c>
      <c r="F3762" s="4" t="s">
        <v>131</v>
      </c>
      <c r="G3762" s="11" t="s">
        <v>177</v>
      </c>
      <c r="H3762" s="4" t="s">
        <v>75</v>
      </c>
      <c r="I3762" s="12" t="s">
        <v>40</v>
      </c>
      <c r="J3762" s="4" t="s">
        <v>41</v>
      </c>
      <c r="K3762" s="4">
        <v>10</v>
      </c>
      <c r="L3762" s="4" t="str">
        <f t="shared" si="232"/>
        <v>5-10</v>
      </c>
      <c r="M3762" s="4" t="s">
        <v>42</v>
      </c>
      <c r="N3762" s="12">
        <v>5</v>
      </c>
      <c r="O3762" s="4" t="s">
        <v>71</v>
      </c>
      <c r="P3762" s="6" t="s">
        <v>46</v>
      </c>
      <c r="Q3762" s="7">
        <v>1</v>
      </c>
      <c r="AE3762" s="4">
        <f t="shared" si="233"/>
        <v>2.5</v>
      </c>
      <c r="AF3762" s="8">
        <f t="shared" si="234"/>
        <v>1</v>
      </c>
      <c r="AG3762" s="8">
        <v>0.14000000000000001</v>
      </c>
      <c r="AH3762" s="4">
        <f t="shared" si="235"/>
        <v>2.5000000000000001E-2</v>
      </c>
      <c r="AI3762" s="4">
        <f t="shared" si="235"/>
        <v>3.5000000000000005E-3</v>
      </c>
      <c r="AK3762" s="10">
        <f>Q3762*(0.0089*(2.5^3))+R3762*(0.0089*(7.5^3))</f>
        <v>0.13906250000000001</v>
      </c>
    </row>
    <row r="3763" spans="1:37" ht="12.75" customHeight="1">
      <c r="A3763" s="12">
        <v>286</v>
      </c>
      <c r="B3763" s="4">
        <v>15</v>
      </c>
      <c r="C3763" s="4">
        <v>2</v>
      </c>
      <c r="D3763" s="5">
        <v>39532</v>
      </c>
      <c r="E3763" s="6" t="s">
        <v>73</v>
      </c>
      <c r="F3763" s="4" t="s">
        <v>131</v>
      </c>
      <c r="G3763" s="11" t="s">
        <v>177</v>
      </c>
      <c r="H3763" s="4" t="s">
        <v>75</v>
      </c>
      <c r="I3763" s="12" t="s">
        <v>40</v>
      </c>
      <c r="J3763" s="4" t="s">
        <v>41</v>
      </c>
      <c r="K3763" s="4">
        <v>8</v>
      </c>
      <c r="L3763" s="4" t="str">
        <f t="shared" si="232"/>
        <v>5-10</v>
      </c>
      <c r="M3763" s="4" t="s">
        <v>42</v>
      </c>
      <c r="N3763" s="12">
        <v>1</v>
      </c>
      <c r="O3763" s="4" t="s">
        <v>49</v>
      </c>
      <c r="P3763" s="6" t="s">
        <v>46</v>
      </c>
      <c r="U3763" s="7">
        <v>1</v>
      </c>
      <c r="AE3763" s="4">
        <f t="shared" si="233"/>
        <v>35</v>
      </c>
      <c r="AF3763" s="8">
        <f t="shared" si="234"/>
        <v>1</v>
      </c>
      <c r="AG3763" s="8">
        <v>686.26</v>
      </c>
      <c r="AH3763" s="4">
        <f t="shared" si="235"/>
        <v>2.5000000000000001E-2</v>
      </c>
      <c r="AI3763" s="4">
        <f t="shared" si="235"/>
        <v>17.156500000000001</v>
      </c>
      <c r="AK3763" s="10">
        <f>Q3763*(0.007*(2.5^3.39))+R3763*(0.0126*(7.5^3.0673))+S3763*(0.0126*(15^3.0673))+T3763*(0.0126*(25^3.0673))+U3763*(0.0126*(35^3.0673))</f>
        <v>686.26279947656167</v>
      </c>
    </row>
    <row r="3764" spans="1:37" ht="12.75" customHeight="1">
      <c r="A3764" s="12">
        <v>286</v>
      </c>
      <c r="B3764" s="4">
        <v>15</v>
      </c>
      <c r="C3764" s="4">
        <v>2</v>
      </c>
      <c r="D3764" s="5">
        <v>39532</v>
      </c>
      <c r="E3764" s="6" t="s">
        <v>73</v>
      </c>
      <c r="F3764" s="4" t="s">
        <v>131</v>
      </c>
      <c r="G3764" s="11" t="s">
        <v>177</v>
      </c>
      <c r="H3764" s="4" t="s">
        <v>75</v>
      </c>
      <c r="I3764" s="12" t="s">
        <v>40</v>
      </c>
      <c r="J3764" s="4" t="s">
        <v>41</v>
      </c>
      <c r="K3764" s="4">
        <v>8</v>
      </c>
      <c r="L3764" s="4" t="str">
        <f t="shared" si="232"/>
        <v>5-10</v>
      </c>
      <c r="M3764" s="4" t="s">
        <v>42</v>
      </c>
      <c r="N3764" s="12">
        <v>2</v>
      </c>
      <c r="O3764" s="4" t="s">
        <v>53</v>
      </c>
      <c r="P3764" s="12" t="s">
        <v>54</v>
      </c>
      <c r="R3764" s="7">
        <v>16</v>
      </c>
      <c r="S3764" s="7">
        <v>10</v>
      </c>
      <c r="AE3764" s="4">
        <f t="shared" si="233"/>
        <v>10.4</v>
      </c>
      <c r="AF3764" s="8">
        <f t="shared" si="234"/>
        <v>26</v>
      </c>
      <c r="AG3764" s="8">
        <v>695.64</v>
      </c>
      <c r="AH3764" s="4">
        <f t="shared" si="235"/>
        <v>0.65</v>
      </c>
      <c r="AI3764" s="4">
        <f t="shared" si="235"/>
        <v>17.390999999999998</v>
      </c>
      <c r="AK3764" s="10">
        <f>Q3764*(0.026*(2.5^2.87))+R3764*(0.026*(7.5^2.87))+S3764*(0.0236*((15/1.1)^2.975))+T3764*(0.0236*((25/1.1)^2.975))+U3764*(0.0236*((35/1.1)^2.975))</f>
        <v>695.64107488674949</v>
      </c>
    </row>
    <row r="3765" spans="1:37" ht="12.75" customHeight="1">
      <c r="A3765" s="12">
        <v>286</v>
      </c>
      <c r="B3765" s="4">
        <v>15</v>
      </c>
      <c r="C3765" s="4">
        <v>2</v>
      </c>
      <c r="D3765" s="5">
        <v>39532</v>
      </c>
      <c r="E3765" s="6" t="s">
        <v>73</v>
      </c>
      <c r="F3765" s="4" t="s">
        <v>131</v>
      </c>
      <c r="G3765" s="11" t="s">
        <v>177</v>
      </c>
      <c r="H3765" s="4" t="s">
        <v>75</v>
      </c>
      <c r="I3765" s="12" t="s">
        <v>40</v>
      </c>
      <c r="J3765" s="4" t="s">
        <v>41</v>
      </c>
      <c r="K3765" s="4">
        <v>8</v>
      </c>
      <c r="L3765" s="4" t="str">
        <f t="shared" si="232"/>
        <v>5-10</v>
      </c>
      <c r="M3765" s="4" t="s">
        <v>42</v>
      </c>
      <c r="N3765" s="12">
        <v>3</v>
      </c>
      <c r="O3765" s="4" t="s">
        <v>58</v>
      </c>
      <c r="P3765" s="12" t="s">
        <v>46</v>
      </c>
      <c r="S3765" s="7">
        <v>3</v>
      </c>
      <c r="U3765" s="7">
        <v>1</v>
      </c>
      <c r="AE3765" s="4">
        <f t="shared" si="233"/>
        <v>20</v>
      </c>
      <c r="AF3765" s="8">
        <f t="shared" si="234"/>
        <v>4</v>
      </c>
      <c r="AG3765" s="8">
        <v>723.82</v>
      </c>
      <c r="AH3765" s="4">
        <f t="shared" si="235"/>
        <v>0.1</v>
      </c>
      <c r="AI3765" s="4">
        <f t="shared" si="235"/>
        <v>18.095500000000001</v>
      </c>
      <c r="AK3765" s="10">
        <f>Q3765*(0.0145*((2.5/1.08175)^3.053))+R3765*(0.0145*((7.5/1.08175)^3.053))+S3765*(0.0145*((15/1.08175)^3.053))+T3765*(0.0145*((25/1.08175)^3.053))+U3765*(0.0145*((35/1.08175)^3.053))+V3765*(0.0145*((45/1.08175)^3.053))+W3765*(0.0145*((55/1.08175)^3.053))</f>
        <v>723.82124370178508</v>
      </c>
    </row>
    <row r="3766" spans="1:37" ht="12.75" customHeight="1">
      <c r="A3766" s="12">
        <v>286</v>
      </c>
      <c r="B3766" s="4">
        <v>15</v>
      </c>
      <c r="C3766" s="4">
        <v>2</v>
      </c>
      <c r="D3766" s="5">
        <v>39532</v>
      </c>
      <c r="E3766" s="6" t="s">
        <v>73</v>
      </c>
      <c r="F3766" s="4" t="s">
        <v>131</v>
      </c>
      <c r="G3766" s="11" t="s">
        <v>177</v>
      </c>
      <c r="H3766" s="4" t="s">
        <v>75</v>
      </c>
      <c r="I3766" s="12" t="s">
        <v>40</v>
      </c>
      <c r="J3766" s="4" t="s">
        <v>41</v>
      </c>
      <c r="K3766" s="4">
        <v>8</v>
      </c>
      <c r="L3766" s="4" t="str">
        <f t="shared" si="232"/>
        <v>5-10</v>
      </c>
      <c r="M3766" s="4" t="s">
        <v>42</v>
      </c>
      <c r="N3766" s="12">
        <v>4</v>
      </c>
      <c r="O3766" s="12" t="s">
        <v>77</v>
      </c>
      <c r="P3766" s="6" t="s">
        <v>48</v>
      </c>
      <c r="S3766" s="7">
        <v>1</v>
      </c>
      <c r="T3766" s="7">
        <v>2</v>
      </c>
      <c r="AE3766" s="4">
        <f t="shared" si="233"/>
        <v>21.7</v>
      </c>
      <c r="AF3766" s="8">
        <f t="shared" si="234"/>
        <v>3</v>
      </c>
      <c r="AG3766" s="8">
        <v>945.15</v>
      </c>
      <c r="AH3766" s="4">
        <f t="shared" si="235"/>
        <v>7.4999999999999997E-2</v>
      </c>
      <c r="AI3766" s="4">
        <f t="shared" si="235"/>
        <v>23.62875</v>
      </c>
      <c r="AK3766" s="10">
        <f>R3766*(0.0428*(7.5^2.858))+S3766*(0.0428*(15^2.858))+T3766*(0.0428*(25^2.858))+U3766*(0.0428*(35^2.858))</f>
        <v>945.14665741047691</v>
      </c>
    </row>
    <row r="3767" spans="1:37" ht="12.75" customHeight="1">
      <c r="A3767" s="12">
        <v>286</v>
      </c>
      <c r="B3767" s="4">
        <v>15</v>
      </c>
      <c r="C3767" s="4">
        <v>2</v>
      </c>
      <c r="D3767" s="5">
        <v>39532</v>
      </c>
      <c r="E3767" s="6" t="s">
        <v>73</v>
      </c>
      <c r="F3767" s="4" t="s">
        <v>131</v>
      </c>
      <c r="G3767" s="11" t="s">
        <v>177</v>
      </c>
      <c r="H3767" s="4" t="s">
        <v>75</v>
      </c>
      <c r="I3767" s="12" t="s">
        <v>40</v>
      </c>
      <c r="J3767" s="4" t="s">
        <v>41</v>
      </c>
      <c r="K3767" s="4">
        <v>8</v>
      </c>
      <c r="L3767" s="4" t="str">
        <f t="shared" si="232"/>
        <v>5-10</v>
      </c>
      <c r="M3767" s="4" t="s">
        <v>42</v>
      </c>
      <c r="N3767" s="12">
        <v>5</v>
      </c>
      <c r="O3767" s="4" t="s">
        <v>121</v>
      </c>
      <c r="P3767" s="6" t="s">
        <v>56</v>
      </c>
      <c r="T3767" s="7">
        <v>1</v>
      </c>
      <c r="AE3767" s="4">
        <f t="shared" si="233"/>
        <v>25</v>
      </c>
      <c r="AF3767" s="8">
        <f t="shared" si="234"/>
        <v>1</v>
      </c>
      <c r="AG3767" s="8">
        <v>475.84</v>
      </c>
      <c r="AH3767" s="4">
        <f t="shared" si="235"/>
        <v>2.5000000000000001E-2</v>
      </c>
      <c r="AI3767" s="4">
        <f t="shared" si="235"/>
        <v>11.895999999999999</v>
      </c>
      <c r="AK3767" s="10">
        <f>S3767*(0.0203*(15^3.126))+T3767*(0.0203*(25^3.126))+U3767*(0.0203*(35^3.126))</f>
        <v>475.83513329125537</v>
      </c>
    </row>
    <row r="3768" spans="1:37" ht="12.75" customHeight="1">
      <c r="A3768" s="12">
        <v>286</v>
      </c>
      <c r="B3768" s="4">
        <v>15</v>
      </c>
      <c r="C3768" s="4">
        <v>2</v>
      </c>
      <c r="D3768" s="5">
        <v>39532</v>
      </c>
      <c r="E3768" s="6" t="s">
        <v>73</v>
      </c>
      <c r="F3768" s="4" t="s">
        <v>131</v>
      </c>
      <c r="G3768" s="11" t="s">
        <v>177</v>
      </c>
      <c r="H3768" s="4" t="s">
        <v>75</v>
      </c>
      <c r="I3768" s="12" t="s">
        <v>40</v>
      </c>
      <c r="J3768" s="4" t="s">
        <v>41</v>
      </c>
      <c r="K3768" s="4">
        <v>8</v>
      </c>
      <c r="L3768" s="4" t="str">
        <f t="shared" si="232"/>
        <v>5-10</v>
      </c>
      <c r="M3768" s="4" t="s">
        <v>42</v>
      </c>
      <c r="N3768" s="12">
        <v>6</v>
      </c>
      <c r="O3768" s="4" t="s">
        <v>180</v>
      </c>
      <c r="P3768" s="9" t="s">
        <v>54</v>
      </c>
      <c r="S3768" s="7">
        <v>1</v>
      </c>
      <c r="AE3768" s="4">
        <f t="shared" si="233"/>
        <v>15</v>
      </c>
      <c r="AF3768" s="8">
        <f t="shared" si="234"/>
        <v>1</v>
      </c>
      <c r="AG3768" s="8">
        <v>279.01</v>
      </c>
      <c r="AH3768" s="4">
        <f t="shared" si="235"/>
        <v>2.5000000000000001E-2</v>
      </c>
      <c r="AI3768" s="4">
        <f t="shared" si="235"/>
        <v>6.97525</v>
      </c>
      <c r="AK3768" s="10">
        <f>R3768*(0.0505*(7.5^3.182))+S3768*(0.0505*(15^3.182))</f>
        <v>279.00614236004026</v>
      </c>
    </row>
    <row r="3769" spans="1:37" ht="12.75" customHeight="1">
      <c r="A3769" s="12">
        <v>286</v>
      </c>
      <c r="B3769" s="4">
        <v>15</v>
      </c>
      <c r="C3769" s="4">
        <v>2</v>
      </c>
      <c r="D3769" s="5">
        <v>39532</v>
      </c>
      <c r="E3769" s="6" t="s">
        <v>73</v>
      </c>
      <c r="F3769" s="4" t="s">
        <v>131</v>
      </c>
      <c r="G3769" s="11" t="s">
        <v>177</v>
      </c>
      <c r="H3769" s="4" t="s">
        <v>75</v>
      </c>
      <c r="I3769" s="12" t="s">
        <v>40</v>
      </c>
      <c r="J3769" s="4" t="s">
        <v>41</v>
      </c>
      <c r="K3769" s="4">
        <v>8</v>
      </c>
      <c r="L3769" s="4" t="str">
        <f t="shared" si="232"/>
        <v>5-10</v>
      </c>
      <c r="M3769" s="4" t="s">
        <v>42</v>
      </c>
      <c r="N3769" s="12">
        <v>7</v>
      </c>
      <c r="O3769" s="4" t="s">
        <v>79</v>
      </c>
      <c r="P3769" s="12" t="s">
        <v>54</v>
      </c>
      <c r="T3769" s="7">
        <v>3</v>
      </c>
      <c r="AE3769" s="4">
        <f t="shared" si="233"/>
        <v>25</v>
      </c>
      <c r="AF3769" s="8">
        <f t="shared" si="234"/>
        <v>3</v>
      </c>
      <c r="AG3769" s="8">
        <v>953.59</v>
      </c>
      <c r="AH3769" s="4">
        <f t="shared" si="235"/>
        <v>7.4999999999999997E-2</v>
      </c>
      <c r="AI3769" s="4">
        <f t="shared" si="235"/>
        <v>23.839750000000002</v>
      </c>
      <c r="AK3769" s="10">
        <f>Q3769*(0.024*(2.5^2.93))+R3769*(0.024*(7.5^2.93))+S3769*(0.0225*((15/1.03416)^3))+T3769*(0.0225*((25/1.03416)^3))+U3769*(0.0225*((35/1.03416)^3))</f>
        <v>953.58759203701663</v>
      </c>
    </row>
    <row r="3770" spans="1:37" ht="12.75" customHeight="1">
      <c r="A3770" s="12">
        <v>286</v>
      </c>
      <c r="B3770" s="4">
        <v>15</v>
      </c>
      <c r="C3770" s="4">
        <v>2</v>
      </c>
      <c r="D3770" s="5">
        <v>39532</v>
      </c>
      <c r="E3770" s="6" t="s">
        <v>73</v>
      </c>
      <c r="F3770" s="4" t="s">
        <v>131</v>
      </c>
      <c r="G3770" s="11" t="s">
        <v>177</v>
      </c>
      <c r="H3770" s="4" t="s">
        <v>75</v>
      </c>
      <c r="I3770" s="12" t="s">
        <v>40</v>
      </c>
      <c r="J3770" s="4" t="s">
        <v>41</v>
      </c>
      <c r="K3770" s="4">
        <v>8</v>
      </c>
      <c r="L3770" s="4" t="str">
        <f t="shared" si="232"/>
        <v>5-10</v>
      </c>
      <c r="M3770" s="4" t="s">
        <v>42</v>
      </c>
      <c r="N3770" s="12">
        <v>8</v>
      </c>
      <c r="O3770" s="4" t="s">
        <v>60</v>
      </c>
      <c r="P3770" s="12" t="s">
        <v>48</v>
      </c>
      <c r="Q3770" s="7">
        <v>1</v>
      </c>
      <c r="R3770" s="7">
        <v>1</v>
      </c>
      <c r="AE3770" s="4">
        <f t="shared" si="233"/>
        <v>5</v>
      </c>
      <c r="AF3770" s="8">
        <f t="shared" si="234"/>
        <v>2</v>
      </c>
      <c r="AG3770" s="8">
        <v>7.32</v>
      </c>
      <c r="AH3770" s="4">
        <f t="shared" si="235"/>
        <v>0.05</v>
      </c>
      <c r="AI3770" s="4">
        <f t="shared" si="235"/>
        <v>0.183</v>
      </c>
      <c r="AK3770" s="10">
        <f>Q3770*(0.0197*(2.5^2.9174))+R3770*(0.0197*(7.5^2.9174))+S3770*(0.0197*(15^2.9174))</f>
        <v>7.3220902254608502</v>
      </c>
    </row>
    <row r="3771" spans="1:37" ht="12.75" customHeight="1">
      <c r="A3771" s="12">
        <v>286</v>
      </c>
      <c r="B3771" s="4">
        <v>15</v>
      </c>
      <c r="C3771" s="4">
        <v>2</v>
      </c>
      <c r="D3771" s="5">
        <v>39532</v>
      </c>
      <c r="E3771" s="6" t="s">
        <v>73</v>
      </c>
      <c r="F3771" s="4" t="s">
        <v>131</v>
      </c>
      <c r="G3771" s="11" t="s">
        <v>177</v>
      </c>
      <c r="H3771" s="4" t="s">
        <v>75</v>
      </c>
      <c r="I3771" s="12" t="s">
        <v>40</v>
      </c>
      <c r="J3771" s="4" t="s">
        <v>41</v>
      </c>
      <c r="K3771" s="4">
        <v>8</v>
      </c>
      <c r="L3771" s="4" t="str">
        <f t="shared" si="232"/>
        <v>5-10</v>
      </c>
      <c r="M3771" s="4" t="s">
        <v>42</v>
      </c>
      <c r="N3771" s="12">
        <v>9</v>
      </c>
      <c r="O3771" s="4" t="s">
        <v>102</v>
      </c>
      <c r="P3771" s="6" t="s">
        <v>63</v>
      </c>
      <c r="S3771" s="7">
        <v>1</v>
      </c>
      <c r="AE3771" s="4">
        <f t="shared" si="233"/>
        <v>15</v>
      </c>
      <c r="AF3771" s="8">
        <f t="shared" si="234"/>
        <v>1</v>
      </c>
      <c r="AG3771" s="8">
        <v>52.17</v>
      </c>
      <c r="AH3771" s="4">
        <f t="shared" si="235"/>
        <v>2.5000000000000001E-2</v>
      </c>
      <c r="AI3771" s="4">
        <f t="shared" si="235"/>
        <v>1.3042500000000001</v>
      </c>
      <c r="AK3771" s="10">
        <f>R3771*(0.0153*(7.5^3.0038))+S3771*(0.0153*(15^3.0038))+T3771*(0.0153*(25^3.0038))+U3771*(0.0153*(35^3.0038))</f>
        <v>52.171623892313889</v>
      </c>
    </row>
    <row r="3772" spans="1:37" ht="12.75" customHeight="1">
      <c r="A3772" s="12">
        <v>286</v>
      </c>
      <c r="B3772" s="4">
        <v>15</v>
      </c>
      <c r="C3772" s="4">
        <v>2</v>
      </c>
      <c r="D3772" s="5">
        <v>39532</v>
      </c>
      <c r="E3772" s="6" t="s">
        <v>73</v>
      </c>
      <c r="F3772" s="4" t="s">
        <v>131</v>
      </c>
      <c r="G3772" s="11" t="s">
        <v>177</v>
      </c>
      <c r="H3772" s="4" t="s">
        <v>75</v>
      </c>
      <c r="I3772" s="12" t="s">
        <v>40</v>
      </c>
      <c r="J3772" s="4" t="s">
        <v>41</v>
      </c>
      <c r="K3772" s="4">
        <v>8</v>
      </c>
      <c r="L3772" s="4" t="str">
        <f t="shared" si="232"/>
        <v>5-10</v>
      </c>
      <c r="M3772" s="4" t="s">
        <v>42</v>
      </c>
      <c r="N3772" s="12">
        <v>10</v>
      </c>
      <c r="O3772" s="4" t="s">
        <v>135</v>
      </c>
      <c r="P3772" s="6" t="s">
        <v>46</v>
      </c>
      <c r="S3772" s="7">
        <v>1</v>
      </c>
      <c r="AE3772" s="4">
        <f t="shared" si="233"/>
        <v>15</v>
      </c>
      <c r="AF3772" s="8">
        <f t="shared" si="234"/>
        <v>1</v>
      </c>
      <c r="AG3772" s="8">
        <v>51.03</v>
      </c>
      <c r="AH3772" s="4">
        <f t="shared" si="235"/>
        <v>2.5000000000000001E-2</v>
      </c>
      <c r="AI3772" s="4">
        <f t="shared" si="235"/>
        <v>1.2757499999999999</v>
      </c>
      <c r="AK3772" s="10">
        <f>Q3772*(0.0126*(2.5^3.0673))+R3772*(0.0126*(7.5^3.0673))+S3772*(0.0126*(15^3.0673))</f>
        <v>51.026439339633377</v>
      </c>
    </row>
    <row r="3773" spans="1:37" ht="12.75" customHeight="1">
      <c r="A3773" s="12">
        <v>286</v>
      </c>
      <c r="B3773" s="4">
        <v>15</v>
      </c>
      <c r="C3773" s="4">
        <v>2</v>
      </c>
      <c r="D3773" s="5">
        <v>39532</v>
      </c>
      <c r="E3773" s="6" t="s">
        <v>73</v>
      </c>
      <c r="F3773" s="4" t="s">
        <v>131</v>
      </c>
      <c r="G3773" s="11" t="s">
        <v>177</v>
      </c>
      <c r="H3773" s="4" t="s">
        <v>75</v>
      </c>
      <c r="I3773" s="12" t="s">
        <v>40</v>
      </c>
      <c r="J3773" s="4" t="s">
        <v>41</v>
      </c>
      <c r="K3773" s="4">
        <v>8</v>
      </c>
      <c r="L3773" s="4" t="str">
        <f t="shared" si="232"/>
        <v>5-10</v>
      </c>
      <c r="M3773" s="4" t="s">
        <v>42</v>
      </c>
      <c r="N3773" s="12">
        <v>11</v>
      </c>
      <c r="O3773" s="4" t="s">
        <v>71</v>
      </c>
      <c r="P3773" s="6" t="s">
        <v>46</v>
      </c>
      <c r="Q3773" s="7">
        <v>1</v>
      </c>
      <c r="AE3773" s="4">
        <f t="shared" si="233"/>
        <v>2.5</v>
      </c>
      <c r="AF3773" s="8">
        <f t="shared" si="234"/>
        <v>1</v>
      </c>
      <c r="AG3773" s="8">
        <v>0.14000000000000001</v>
      </c>
      <c r="AH3773" s="4">
        <f t="shared" si="235"/>
        <v>2.5000000000000001E-2</v>
      </c>
      <c r="AI3773" s="4">
        <f t="shared" si="235"/>
        <v>3.5000000000000005E-3</v>
      </c>
      <c r="AK3773" s="10">
        <f>Q3773*(0.0089*(2.5^3))+R3773*(0.0089*(7.5^3))</f>
        <v>0.13906250000000001</v>
      </c>
    </row>
    <row r="3774" spans="1:37" ht="12.75" customHeight="1">
      <c r="A3774" s="12">
        <v>287</v>
      </c>
      <c r="B3774" s="4">
        <v>15</v>
      </c>
      <c r="C3774" s="4">
        <v>2</v>
      </c>
      <c r="D3774" s="5">
        <v>39532</v>
      </c>
      <c r="E3774" s="6" t="s">
        <v>73</v>
      </c>
      <c r="F3774" s="4" t="s">
        <v>131</v>
      </c>
      <c r="G3774" s="11" t="s">
        <v>177</v>
      </c>
      <c r="H3774" s="4" t="s">
        <v>75</v>
      </c>
      <c r="I3774" s="12" t="s">
        <v>40</v>
      </c>
      <c r="J3774" s="4" t="s">
        <v>41</v>
      </c>
      <c r="K3774" s="4">
        <v>10</v>
      </c>
      <c r="L3774" s="4" t="str">
        <f t="shared" si="232"/>
        <v>5-10</v>
      </c>
      <c r="M3774" s="4" t="s">
        <v>42</v>
      </c>
      <c r="N3774" s="12">
        <v>1</v>
      </c>
      <c r="O3774" s="4" t="s">
        <v>79</v>
      </c>
      <c r="P3774" s="12" t="s">
        <v>54</v>
      </c>
      <c r="S3774" s="7">
        <v>5</v>
      </c>
      <c r="T3774" s="7">
        <v>4</v>
      </c>
      <c r="U3774" s="7">
        <v>1</v>
      </c>
      <c r="AE3774" s="4">
        <f t="shared" si="233"/>
        <v>21</v>
      </c>
      <c r="AF3774" s="8">
        <f t="shared" si="234"/>
        <v>10</v>
      </c>
      <c r="AG3774" s="8">
        <v>2486.96</v>
      </c>
      <c r="AH3774" s="4">
        <f t="shared" si="235"/>
        <v>0.25</v>
      </c>
      <c r="AI3774" s="4">
        <f t="shared" si="235"/>
        <v>62.173999999999999</v>
      </c>
      <c r="AK3774" s="10">
        <f>Q3774*(0.024*(2.5^2.93))+R3774*(0.024*(7.5^2.93))+S3774*(0.0225*((15/1.03416)^3))+T3774*(0.0225*((25/1.03416)^3))+U3774*(0.0225*((35/1.03416)^3))</f>
        <v>2486.9564400325398</v>
      </c>
    </row>
    <row r="3775" spans="1:37" ht="12.75" customHeight="1">
      <c r="A3775" s="12">
        <v>287</v>
      </c>
      <c r="B3775" s="4">
        <v>15</v>
      </c>
      <c r="C3775" s="4">
        <v>2</v>
      </c>
      <c r="D3775" s="5">
        <v>39532</v>
      </c>
      <c r="E3775" s="6" t="s">
        <v>73</v>
      </c>
      <c r="F3775" s="4" t="s">
        <v>131</v>
      </c>
      <c r="G3775" s="11" t="s">
        <v>177</v>
      </c>
      <c r="H3775" s="4" t="s">
        <v>75</v>
      </c>
      <c r="I3775" s="12" t="s">
        <v>40</v>
      </c>
      <c r="J3775" s="4" t="s">
        <v>41</v>
      </c>
      <c r="K3775" s="4">
        <v>10</v>
      </c>
      <c r="L3775" s="4" t="str">
        <f t="shared" si="232"/>
        <v>5-10</v>
      </c>
      <c r="M3775" s="4" t="s">
        <v>42</v>
      </c>
      <c r="N3775" s="12">
        <v>2</v>
      </c>
      <c r="O3775" s="4" t="s">
        <v>89</v>
      </c>
      <c r="P3775" s="4" t="s">
        <v>56</v>
      </c>
      <c r="S3775" s="7">
        <v>3</v>
      </c>
      <c r="AE3775" s="4">
        <f t="shared" si="233"/>
        <v>15</v>
      </c>
      <c r="AF3775" s="8">
        <f t="shared" si="234"/>
        <v>3</v>
      </c>
      <c r="AG3775" s="8">
        <v>216.02</v>
      </c>
      <c r="AH3775" s="4">
        <f t="shared" si="235"/>
        <v>7.4999999999999997E-2</v>
      </c>
      <c r="AI3775" s="4">
        <f t="shared" si="235"/>
        <v>5.4005000000000001</v>
      </c>
      <c r="AK3775" s="10">
        <f>R3775*(0.0246*(7.5^2.85))+S3775*(0.0227*((15/1.13204)^3.12))+T3775*(0.0227*((25/1.13204)^3.12))</f>
        <v>216.02455014267076</v>
      </c>
    </row>
    <row r="3776" spans="1:37" ht="12.75" customHeight="1">
      <c r="A3776" s="12">
        <v>287</v>
      </c>
      <c r="B3776" s="4">
        <v>15</v>
      </c>
      <c r="C3776" s="4">
        <v>2</v>
      </c>
      <c r="D3776" s="5">
        <v>39532</v>
      </c>
      <c r="E3776" s="6" t="s">
        <v>73</v>
      </c>
      <c r="F3776" s="4" t="s">
        <v>131</v>
      </c>
      <c r="G3776" s="11" t="s">
        <v>177</v>
      </c>
      <c r="H3776" s="4" t="s">
        <v>75</v>
      </c>
      <c r="I3776" s="12" t="s">
        <v>40</v>
      </c>
      <c r="J3776" s="4" t="s">
        <v>41</v>
      </c>
      <c r="K3776" s="4">
        <v>10</v>
      </c>
      <c r="L3776" s="4" t="str">
        <f t="shared" si="232"/>
        <v>5-10</v>
      </c>
      <c r="M3776" s="4" t="s">
        <v>42</v>
      </c>
      <c r="N3776" s="12">
        <v>3</v>
      </c>
      <c r="O3776" s="4" t="s">
        <v>53</v>
      </c>
      <c r="P3776" s="12" t="s">
        <v>54</v>
      </c>
      <c r="S3776" s="7">
        <v>6</v>
      </c>
      <c r="AE3776" s="4">
        <f t="shared" si="233"/>
        <v>15</v>
      </c>
      <c r="AF3776" s="8">
        <f t="shared" si="234"/>
        <v>6</v>
      </c>
      <c r="AG3776" s="8">
        <v>336.35</v>
      </c>
      <c r="AH3776" s="4">
        <f t="shared" si="235"/>
        <v>0.15</v>
      </c>
      <c r="AI3776" s="4">
        <f t="shared" si="235"/>
        <v>8.4087500000000013</v>
      </c>
      <c r="AK3776" s="10">
        <f>Q3776*(0.026*(2.5^2.87))+R3776*(0.026*(7.5^2.87))+S3776*(0.0236*((15/1.1)^2.975))+T3776*(0.0236*((25/1.1)^2.975))+U3776*(0.0236*((35/1.1)^2.975))</f>
        <v>336.35006093555182</v>
      </c>
    </row>
    <row r="3777" spans="1:37" ht="12.75" customHeight="1">
      <c r="A3777" s="12">
        <v>287</v>
      </c>
      <c r="B3777" s="4">
        <v>15</v>
      </c>
      <c r="C3777" s="4">
        <v>2</v>
      </c>
      <c r="D3777" s="5">
        <v>39532</v>
      </c>
      <c r="E3777" s="6" t="s">
        <v>73</v>
      </c>
      <c r="F3777" s="4" t="s">
        <v>131</v>
      </c>
      <c r="G3777" s="11" t="s">
        <v>177</v>
      </c>
      <c r="H3777" s="4" t="s">
        <v>75</v>
      </c>
      <c r="I3777" s="12" t="s">
        <v>40</v>
      </c>
      <c r="J3777" s="4" t="s">
        <v>41</v>
      </c>
      <c r="K3777" s="4">
        <v>10</v>
      </c>
      <c r="L3777" s="4" t="str">
        <f t="shared" si="232"/>
        <v>5-10</v>
      </c>
      <c r="M3777" s="4" t="s">
        <v>42</v>
      </c>
      <c r="N3777" s="12">
        <v>4</v>
      </c>
      <c r="O3777" s="4" t="s">
        <v>82</v>
      </c>
      <c r="P3777" s="6" t="s">
        <v>46</v>
      </c>
      <c r="S3777" s="7">
        <v>7</v>
      </c>
      <c r="T3777" s="7">
        <v>1</v>
      </c>
      <c r="AE3777" s="4">
        <f t="shared" si="233"/>
        <v>16.3</v>
      </c>
      <c r="AF3777" s="8">
        <f t="shared" si="234"/>
        <v>8</v>
      </c>
      <c r="AG3777" s="8">
        <v>678.11</v>
      </c>
      <c r="AH3777" s="4">
        <f t="shared" si="235"/>
        <v>0.2</v>
      </c>
      <c r="AI3777" s="4">
        <f t="shared" si="235"/>
        <v>16.952750000000002</v>
      </c>
      <c r="AK3777" s="10">
        <f>Q3777*(0.0121*((2.5/1.09)^3.161))+R3777*(0.0121*((7.5/1.09)^3.161))+S3777*(0.0335*(15^2.772))+T3777*(0.0335*(25^2.772))+U3777*(0.0335*(35^2.772))</f>
        <v>678.10911363243827</v>
      </c>
    </row>
    <row r="3778" spans="1:37" ht="12.75" customHeight="1">
      <c r="A3778" s="12">
        <v>287</v>
      </c>
      <c r="B3778" s="4">
        <v>15</v>
      </c>
      <c r="C3778" s="4">
        <v>2</v>
      </c>
      <c r="D3778" s="5">
        <v>39532</v>
      </c>
      <c r="E3778" s="6" t="s">
        <v>73</v>
      </c>
      <c r="F3778" s="4" t="s">
        <v>131</v>
      </c>
      <c r="G3778" s="11" t="s">
        <v>177</v>
      </c>
      <c r="H3778" s="4" t="s">
        <v>75</v>
      </c>
      <c r="I3778" s="12" t="s">
        <v>40</v>
      </c>
      <c r="J3778" s="4" t="s">
        <v>41</v>
      </c>
      <c r="K3778" s="4">
        <v>10</v>
      </c>
      <c r="L3778" s="4" t="str">
        <f t="shared" ref="L3778:L3841" si="236">IF(K3778&lt;=5,"0-5",IF(K3778&lt;=10,"5-10",IF(K3778&lt;=15,"10-15",IF(K3778&lt;=20,"15-20",IF(K3778&lt;=25,"20-25",IF(K3778&lt;=30,"25-30",IF(K3778&lt;=35,"30-35","35-40")))))))</f>
        <v>5-10</v>
      </c>
      <c r="M3778" s="4" t="s">
        <v>42</v>
      </c>
      <c r="N3778" s="12">
        <v>5</v>
      </c>
      <c r="O3778" s="4" t="s">
        <v>120</v>
      </c>
      <c r="P3778" s="6" t="s">
        <v>54</v>
      </c>
      <c r="S3778" s="7">
        <v>1</v>
      </c>
      <c r="AE3778" s="4">
        <f t="shared" ref="AE3778:AE3841" si="237">ROUND(((Q3778*2.5)+(R3778*7.5)+(S3778*15)+(T3778*25)+(U3778*35)+(V3778*45)+(W3778*55)+(X3778*65)+(Y3778*75)+(Z3778*85)+(AA3778*95)+(AB3778*105)+(AC3778*115)+(AD3778*195))/(SUM(Q3778:AD3778)),1)</f>
        <v>15</v>
      </c>
      <c r="AF3778" s="8">
        <f t="shared" ref="AF3778:AF3841" si="238">SUM(Q3778:AD3778)</f>
        <v>1</v>
      </c>
      <c r="AG3778" s="8">
        <v>58.54</v>
      </c>
      <c r="AH3778" s="4">
        <f t="shared" ref="AH3778:AI3841" si="239">AF3778/40</f>
        <v>2.5000000000000001E-2</v>
      </c>
      <c r="AI3778" s="4">
        <f t="shared" si="239"/>
        <v>1.4635</v>
      </c>
      <c r="AJ3778" s="13"/>
      <c r="AK3778" s="10">
        <f>R3778*(0.0162*(7.5^3.0252))+S3778*(0.0162*(15^3.0252))+T3778*(0.0162*(25^3.0252))+U3778*(0.0162*(35^3.0252))+V3778*(0.0162*(45^3.0252))</f>
        <v>58.536437970851551</v>
      </c>
    </row>
    <row r="3779" spans="1:37" ht="12.75" customHeight="1">
      <c r="A3779" s="12">
        <v>287</v>
      </c>
      <c r="B3779" s="4">
        <v>15</v>
      </c>
      <c r="C3779" s="4">
        <v>2</v>
      </c>
      <c r="D3779" s="5">
        <v>39532</v>
      </c>
      <c r="E3779" s="6" t="s">
        <v>73</v>
      </c>
      <c r="F3779" s="4" t="s">
        <v>131</v>
      </c>
      <c r="G3779" s="11" t="s">
        <v>177</v>
      </c>
      <c r="H3779" s="4" t="s">
        <v>75</v>
      </c>
      <c r="I3779" s="12" t="s">
        <v>40</v>
      </c>
      <c r="J3779" s="4" t="s">
        <v>41</v>
      </c>
      <c r="K3779" s="4">
        <v>10</v>
      </c>
      <c r="L3779" s="4" t="str">
        <f t="shared" si="236"/>
        <v>5-10</v>
      </c>
      <c r="M3779" s="4" t="s">
        <v>42</v>
      </c>
      <c r="N3779" s="12">
        <v>6</v>
      </c>
      <c r="O3779" s="4" t="s">
        <v>47</v>
      </c>
      <c r="P3779" s="12" t="s">
        <v>48</v>
      </c>
      <c r="R3779" s="7">
        <v>1</v>
      </c>
      <c r="AE3779" s="4">
        <f t="shared" si="237"/>
        <v>7.5</v>
      </c>
      <c r="AF3779" s="8">
        <f t="shared" si="238"/>
        <v>1</v>
      </c>
      <c r="AG3779" s="8">
        <v>12.34</v>
      </c>
      <c r="AH3779" s="4">
        <f t="shared" si="239"/>
        <v>2.5000000000000001E-2</v>
      </c>
      <c r="AI3779" s="4">
        <f t="shared" si="239"/>
        <v>0.3085</v>
      </c>
      <c r="AK3779" s="10">
        <f>Q3779*(0.0251*(2.5^3.076))+R3779*(0.0251*(7.5^3.076))+S3779*(0.0251*(15^3.076))</f>
        <v>12.341335752240466</v>
      </c>
    </row>
    <row r="3780" spans="1:37" ht="12.75" customHeight="1">
      <c r="A3780" s="12">
        <v>287</v>
      </c>
      <c r="B3780" s="4">
        <v>15</v>
      </c>
      <c r="C3780" s="4">
        <v>2</v>
      </c>
      <c r="D3780" s="5">
        <v>39532</v>
      </c>
      <c r="E3780" s="6" t="s">
        <v>73</v>
      </c>
      <c r="F3780" s="4" t="s">
        <v>131</v>
      </c>
      <c r="G3780" s="11" t="s">
        <v>177</v>
      </c>
      <c r="H3780" s="4" t="s">
        <v>75</v>
      </c>
      <c r="I3780" s="12" t="s">
        <v>40</v>
      </c>
      <c r="J3780" s="4" t="s">
        <v>41</v>
      </c>
      <c r="K3780" s="4">
        <v>10</v>
      </c>
      <c r="L3780" s="4" t="str">
        <f t="shared" si="236"/>
        <v>5-10</v>
      </c>
      <c r="M3780" s="4" t="s">
        <v>42</v>
      </c>
      <c r="N3780" s="12">
        <v>7</v>
      </c>
      <c r="O3780" s="4" t="s">
        <v>80</v>
      </c>
      <c r="P3780" s="12" t="s">
        <v>81</v>
      </c>
      <c r="S3780" s="7">
        <v>2</v>
      </c>
      <c r="AE3780" s="4">
        <f t="shared" si="237"/>
        <v>15</v>
      </c>
      <c r="AF3780" s="8">
        <f t="shared" si="238"/>
        <v>2</v>
      </c>
      <c r="AG3780" s="8">
        <v>122.19</v>
      </c>
      <c r="AH3780" s="4">
        <f t="shared" si="239"/>
        <v>0.05</v>
      </c>
      <c r="AI3780" s="4">
        <f t="shared" si="239"/>
        <v>3.0547499999999999</v>
      </c>
      <c r="AK3780" s="10">
        <f>Q3780*(0.0202*(2.5^2.9595))+R3780*(0.0202*(7.5^2.9595))+S3780*(0.0202*(15^2.9595))+T3780*(0.0202*(25^2.9595))</f>
        <v>122.18656233272399</v>
      </c>
    </row>
    <row r="3781" spans="1:37" ht="12.75" customHeight="1">
      <c r="A3781" s="12">
        <v>287</v>
      </c>
      <c r="B3781" s="4">
        <v>15</v>
      </c>
      <c r="C3781" s="4">
        <v>2</v>
      </c>
      <c r="D3781" s="5">
        <v>39532</v>
      </c>
      <c r="E3781" s="6" t="s">
        <v>73</v>
      </c>
      <c r="F3781" s="4" t="s">
        <v>131</v>
      </c>
      <c r="G3781" s="11" t="s">
        <v>177</v>
      </c>
      <c r="H3781" s="4" t="s">
        <v>75</v>
      </c>
      <c r="I3781" s="12" t="s">
        <v>40</v>
      </c>
      <c r="J3781" s="4" t="s">
        <v>41</v>
      </c>
      <c r="K3781" s="4">
        <v>10</v>
      </c>
      <c r="L3781" s="4" t="str">
        <f t="shared" si="236"/>
        <v>5-10</v>
      </c>
      <c r="M3781" s="4" t="s">
        <v>42</v>
      </c>
      <c r="N3781" s="12">
        <v>8</v>
      </c>
      <c r="O3781" s="4" t="s">
        <v>68</v>
      </c>
      <c r="P3781" s="6" t="s">
        <v>46</v>
      </c>
      <c r="S3781" s="7">
        <v>6</v>
      </c>
      <c r="T3781" s="7">
        <v>4</v>
      </c>
      <c r="AE3781" s="4">
        <f t="shared" si="237"/>
        <v>19</v>
      </c>
      <c r="AF3781" s="8">
        <f t="shared" si="238"/>
        <v>10</v>
      </c>
      <c r="AG3781" s="8">
        <v>868.35</v>
      </c>
      <c r="AH3781" s="4">
        <f t="shared" si="239"/>
        <v>0.25</v>
      </c>
      <c r="AI3781" s="4">
        <f t="shared" si="239"/>
        <v>21.708750000000002</v>
      </c>
      <c r="AK3781" s="10">
        <f>Q3781*(0.0208*((2.5/1.21)^3))+R3781*(0.0208*((7.5/1.21)^3))+S3781*(0.0208*((15/1.21)^3))+T3781*(0.0079*(25^3.076))+U3781*(0.0079*(35^3.076))</f>
        <v>868.35145766769017</v>
      </c>
    </row>
    <row r="3782" spans="1:37" ht="12.75" customHeight="1">
      <c r="A3782" s="12">
        <v>287</v>
      </c>
      <c r="B3782" s="4">
        <v>15</v>
      </c>
      <c r="C3782" s="4">
        <v>2</v>
      </c>
      <c r="D3782" s="5">
        <v>39532</v>
      </c>
      <c r="E3782" s="6" t="s">
        <v>73</v>
      </c>
      <c r="F3782" s="4" t="s">
        <v>131</v>
      </c>
      <c r="G3782" s="11" t="s">
        <v>177</v>
      </c>
      <c r="H3782" s="4" t="s">
        <v>75</v>
      </c>
      <c r="I3782" s="12" t="s">
        <v>40</v>
      </c>
      <c r="J3782" s="4" t="s">
        <v>41</v>
      </c>
      <c r="K3782" s="4">
        <v>10</v>
      </c>
      <c r="L3782" s="4" t="str">
        <f t="shared" si="236"/>
        <v>5-10</v>
      </c>
      <c r="M3782" s="4" t="s">
        <v>42</v>
      </c>
      <c r="N3782" s="12">
        <v>9</v>
      </c>
      <c r="O3782" s="4" t="s">
        <v>102</v>
      </c>
      <c r="P3782" s="6" t="s">
        <v>63</v>
      </c>
      <c r="R3782" s="7">
        <v>1</v>
      </c>
      <c r="AE3782" s="4">
        <f t="shared" si="237"/>
        <v>7.5</v>
      </c>
      <c r="AF3782" s="8">
        <f t="shared" si="238"/>
        <v>1</v>
      </c>
      <c r="AG3782" s="8">
        <v>6.5</v>
      </c>
      <c r="AH3782" s="4">
        <f t="shared" si="239"/>
        <v>2.5000000000000001E-2</v>
      </c>
      <c r="AI3782" s="4">
        <f t="shared" si="239"/>
        <v>0.16250000000000001</v>
      </c>
      <c r="AK3782" s="10">
        <f>R3782*(0.0153*(7.5^3.0038))+S3782*(0.0153*(15^3.0038))+T3782*(0.0153*(25^3.0038))+U3782*(0.0153*(35^3.0038))</f>
        <v>6.5042983471150668</v>
      </c>
    </row>
    <row r="3783" spans="1:37" ht="12.75" customHeight="1">
      <c r="A3783" s="12">
        <v>287</v>
      </c>
      <c r="B3783" s="4">
        <v>15</v>
      </c>
      <c r="C3783" s="4">
        <v>2</v>
      </c>
      <c r="D3783" s="5">
        <v>39532</v>
      </c>
      <c r="E3783" s="6" t="s">
        <v>73</v>
      </c>
      <c r="F3783" s="4" t="s">
        <v>131</v>
      </c>
      <c r="G3783" s="11" t="s">
        <v>177</v>
      </c>
      <c r="H3783" s="4" t="s">
        <v>75</v>
      </c>
      <c r="I3783" s="12" t="s">
        <v>40</v>
      </c>
      <c r="J3783" s="4" t="s">
        <v>41</v>
      </c>
      <c r="K3783" s="4">
        <v>10</v>
      </c>
      <c r="L3783" s="4" t="str">
        <f t="shared" si="236"/>
        <v>5-10</v>
      </c>
      <c r="M3783" s="4" t="s">
        <v>42</v>
      </c>
      <c r="N3783" s="12">
        <v>10</v>
      </c>
      <c r="O3783" s="4" t="s">
        <v>96</v>
      </c>
      <c r="P3783" s="6" t="s">
        <v>84</v>
      </c>
      <c r="R3783" s="7">
        <v>2</v>
      </c>
      <c r="AE3783" s="4">
        <f t="shared" si="237"/>
        <v>7.5</v>
      </c>
      <c r="AF3783" s="8">
        <f t="shared" si="238"/>
        <v>2</v>
      </c>
      <c r="AG3783" s="8">
        <v>15.02</v>
      </c>
      <c r="AH3783" s="4">
        <f t="shared" si="239"/>
        <v>0.05</v>
      </c>
      <c r="AI3783" s="4">
        <f t="shared" si="239"/>
        <v>0.3755</v>
      </c>
      <c r="AK3783" s="10">
        <f>Q3783*(0.0193*(2.5^2.96))+R3783*(0.0193*(7.5^2.96))+S3783*(0.0193*(15^2.96))</f>
        <v>15.023414313213864</v>
      </c>
    </row>
    <row r="3784" spans="1:37" ht="12.75" customHeight="1">
      <c r="A3784" s="12">
        <v>287</v>
      </c>
      <c r="B3784" s="4">
        <v>15</v>
      </c>
      <c r="C3784" s="4">
        <v>2</v>
      </c>
      <c r="D3784" s="5">
        <v>39532</v>
      </c>
      <c r="E3784" s="6" t="s">
        <v>73</v>
      </c>
      <c r="F3784" s="4" t="s">
        <v>131</v>
      </c>
      <c r="G3784" s="11" t="s">
        <v>177</v>
      </c>
      <c r="H3784" s="4" t="s">
        <v>75</v>
      </c>
      <c r="I3784" s="12" t="s">
        <v>40</v>
      </c>
      <c r="J3784" s="4" t="s">
        <v>41</v>
      </c>
      <c r="K3784" s="4">
        <v>10</v>
      </c>
      <c r="L3784" s="4" t="str">
        <f t="shared" si="236"/>
        <v>5-10</v>
      </c>
      <c r="M3784" s="4" t="s">
        <v>42</v>
      </c>
      <c r="N3784" s="12">
        <v>11</v>
      </c>
      <c r="O3784" s="4" t="s">
        <v>49</v>
      </c>
      <c r="P3784" s="6" t="s">
        <v>46</v>
      </c>
      <c r="R3784" s="7">
        <v>5</v>
      </c>
      <c r="AE3784" s="4">
        <f t="shared" si="237"/>
        <v>7.5</v>
      </c>
      <c r="AF3784" s="8">
        <f t="shared" si="238"/>
        <v>5</v>
      </c>
      <c r="AG3784" s="8">
        <v>30.44</v>
      </c>
      <c r="AH3784" s="4">
        <f t="shared" si="239"/>
        <v>0.125</v>
      </c>
      <c r="AI3784" s="4">
        <f t="shared" si="239"/>
        <v>0.76100000000000001</v>
      </c>
      <c r="AK3784" s="10">
        <f>Q3784*(0.007*(2.5^3.39))+R3784*(0.0126*(7.5^3.0673))+S3784*(0.0126*(15^3.0673))+T3784*(0.0126*(25^3.0673))+U3784*(0.0126*(35^3.0673))</f>
        <v>30.43798948385777</v>
      </c>
    </row>
    <row r="3785" spans="1:37" ht="12.75" customHeight="1">
      <c r="A3785" s="12">
        <v>287</v>
      </c>
      <c r="B3785" s="4">
        <v>15</v>
      </c>
      <c r="C3785" s="4">
        <v>2</v>
      </c>
      <c r="D3785" s="5">
        <v>39532</v>
      </c>
      <c r="E3785" s="6" t="s">
        <v>73</v>
      </c>
      <c r="F3785" s="4" t="s">
        <v>131</v>
      </c>
      <c r="G3785" s="11" t="s">
        <v>177</v>
      </c>
      <c r="H3785" s="4" t="s">
        <v>75</v>
      </c>
      <c r="I3785" s="12" t="s">
        <v>40</v>
      </c>
      <c r="J3785" s="4" t="s">
        <v>41</v>
      </c>
      <c r="K3785" s="4">
        <v>10</v>
      </c>
      <c r="L3785" s="4" t="str">
        <f t="shared" si="236"/>
        <v>5-10</v>
      </c>
      <c r="M3785" s="4" t="s">
        <v>42</v>
      </c>
      <c r="N3785" s="12">
        <v>12</v>
      </c>
      <c r="O3785" s="4" t="s">
        <v>100</v>
      </c>
      <c r="P3785" s="12" t="s">
        <v>44</v>
      </c>
      <c r="T3785" s="7">
        <v>1</v>
      </c>
      <c r="AE3785" s="4">
        <f t="shared" si="237"/>
        <v>25</v>
      </c>
      <c r="AF3785" s="8">
        <f t="shared" si="238"/>
        <v>1</v>
      </c>
      <c r="AG3785" s="8">
        <v>41.13</v>
      </c>
      <c r="AH3785" s="4">
        <f t="shared" si="239"/>
        <v>2.5000000000000001E-2</v>
      </c>
      <c r="AI3785" s="4">
        <f t="shared" si="239"/>
        <v>1.0282500000000001</v>
      </c>
      <c r="AK3785" s="10">
        <f>R3785*(0.0009*(7.5^3.3334))+T3785*(0.0009*(25^3.3334))+U3785*(0.0009*(35^3.3334))+V3785*(0.0009*(45^3.3334))+W3785*(0.0009*(55^3.3334))+X3785*(0.0009*(65^3.3334))+Y3785*(0.0009*(75^3.3334))</f>
        <v>41.127824187326482</v>
      </c>
    </row>
    <row r="3786" spans="1:37" ht="12.75" customHeight="1">
      <c r="A3786" s="12">
        <v>287</v>
      </c>
      <c r="B3786" s="4">
        <v>15</v>
      </c>
      <c r="C3786" s="4">
        <v>2</v>
      </c>
      <c r="D3786" s="5">
        <v>39532</v>
      </c>
      <c r="E3786" s="6" t="s">
        <v>73</v>
      </c>
      <c r="F3786" s="4" t="s">
        <v>131</v>
      </c>
      <c r="G3786" s="11" t="s">
        <v>177</v>
      </c>
      <c r="H3786" s="4" t="s">
        <v>75</v>
      </c>
      <c r="I3786" s="12" t="s">
        <v>40</v>
      </c>
      <c r="J3786" s="4" t="s">
        <v>41</v>
      </c>
      <c r="K3786" s="4">
        <v>10</v>
      </c>
      <c r="L3786" s="4" t="str">
        <f t="shared" si="236"/>
        <v>5-10</v>
      </c>
      <c r="M3786" s="4" t="s">
        <v>42</v>
      </c>
      <c r="N3786" s="12">
        <v>13</v>
      </c>
      <c r="O3786" s="4" t="s">
        <v>101</v>
      </c>
      <c r="P3786" s="12" t="s">
        <v>46</v>
      </c>
      <c r="S3786" s="7">
        <v>1</v>
      </c>
      <c r="AE3786" s="4">
        <f t="shared" si="237"/>
        <v>15</v>
      </c>
      <c r="AF3786" s="8">
        <f t="shared" si="238"/>
        <v>1</v>
      </c>
      <c r="AG3786" s="8">
        <v>55.84</v>
      </c>
      <c r="AH3786" s="4">
        <f t="shared" si="239"/>
        <v>2.5000000000000001E-2</v>
      </c>
      <c r="AI3786" s="4">
        <f t="shared" si="239"/>
        <v>1.3960000000000001</v>
      </c>
      <c r="AK3786" s="10">
        <f>Q3786*(0.0148*((2.5/1.11359)^3.167))+R3786*(0.0148*((7.5/1.11359)^3.167))+S3786*(0.0148*((15/1.11359)^3.167))+T3786*(0.0148*((25/1.11359)^3.167))+U3786*(0.0148*((35/1.11359)^3.167))</f>
        <v>55.842343658686445</v>
      </c>
    </row>
    <row r="3787" spans="1:37" ht="12.75" customHeight="1">
      <c r="A3787" s="12">
        <v>287</v>
      </c>
      <c r="B3787" s="4">
        <v>15</v>
      </c>
      <c r="C3787" s="4">
        <v>2</v>
      </c>
      <c r="D3787" s="5">
        <v>39532</v>
      </c>
      <c r="E3787" s="6" t="s">
        <v>73</v>
      </c>
      <c r="F3787" s="4" t="s">
        <v>131</v>
      </c>
      <c r="G3787" s="11" t="s">
        <v>177</v>
      </c>
      <c r="H3787" s="4" t="s">
        <v>75</v>
      </c>
      <c r="I3787" s="12" t="s">
        <v>40</v>
      </c>
      <c r="J3787" s="4" t="s">
        <v>41</v>
      </c>
      <c r="K3787" s="4">
        <v>10</v>
      </c>
      <c r="L3787" s="4" t="str">
        <f t="shared" si="236"/>
        <v>5-10</v>
      </c>
      <c r="M3787" s="4" t="s">
        <v>42</v>
      </c>
      <c r="N3787" s="12">
        <v>14</v>
      </c>
      <c r="O3787" s="4" t="s">
        <v>107</v>
      </c>
      <c r="P3787" s="6" t="s">
        <v>54</v>
      </c>
      <c r="T3787" s="7">
        <v>2</v>
      </c>
      <c r="U3787" s="7">
        <v>2</v>
      </c>
      <c r="AE3787" s="4">
        <f t="shared" si="237"/>
        <v>30</v>
      </c>
      <c r="AF3787" s="8">
        <f t="shared" si="238"/>
        <v>4</v>
      </c>
      <c r="AG3787" s="8">
        <v>2068.38</v>
      </c>
      <c r="AH3787" s="4">
        <f t="shared" si="239"/>
        <v>0.1</v>
      </c>
      <c r="AI3787" s="4">
        <f t="shared" si="239"/>
        <v>51.709500000000006</v>
      </c>
      <c r="AK3787" s="10">
        <f>R3787*(0.0144*(7.5^3.1))+S3787*(0.0162*(15^3.0252))+T3787*(0.0162*(25^3.0252))+U3787*(0.0162*(35^3.0252))+V3787*(0.0162*(45^3.0252))</f>
        <v>2068.3826634146053</v>
      </c>
    </row>
    <row r="3788" spans="1:37" s="13" customFormat="1" ht="12.75" customHeight="1">
      <c r="A3788" s="12">
        <v>287</v>
      </c>
      <c r="B3788" s="4">
        <v>15</v>
      </c>
      <c r="C3788" s="4">
        <v>2</v>
      </c>
      <c r="D3788" s="5">
        <v>39532</v>
      </c>
      <c r="E3788" s="6" t="s">
        <v>73</v>
      </c>
      <c r="F3788" s="4" t="s">
        <v>131</v>
      </c>
      <c r="G3788" s="11" t="s">
        <v>177</v>
      </c>
      <c r="H3788" s="4" t="s">
        <v>75</v>
      </c>
      <c r="I3788" s="12" t="s">
        <v>40</v>
      </c>
      <c r="J3788" s="4" t="s">
        <v>41</v>
      </c>
      <c r="K3788" s="4">
        <v>10</v>
      </c>
      <c r="L3788" s="4" t="str">
        <f t="shared" si="236"/>
        <v>5-10</v>
      </c>
      <c r="M3788" s="4" t="s">
        <v>42</v>
      </c>
      <c r="N3788" s="12">
        <v>15</v>
      </c>
      <c r="O3788" s="4" t="s">
        <v>95</v>
      </c>
      <c r="P3788" s="6" t="s">
        <v>56</v>
      </c>
      <c r="Q3788" s="7"/>
      <c r="R3788" s="7"/>
      <c r="S3788" s="7"/>
      <c r="T3788" s="7">
        <v>1</v>
      </c>
      <c r="U3788" s="7"/>
      <c r="V3788" s="7"/>
      <c r="W3788" s="7"/>
      <c r="X3788" s="7"/>
      <c r="Y3788" s="7"/>
      <c r="Z3788" s="7"/>
      <c r="AA3788" s="7"/>
      <c r="AB3788" s="7"/>
      <c r="AC3788" s="7"/>
      <c r="AD3788" s="7"/>
      <c r="AE3788" s="4">
        <f t="shared" si="237"/>
        <v>25</v>
      </c>
      <c r="AF3788" s="8">
        <f t="shared" si="238"/>
        <v>1</v>
      </c>
      <c r="AG3788" s="8">
        <v>309.64999999999998</v>
      </c>
      <c r="AH3788" s="4">
        <f t="shared" si="239"/>
        <v>2.5000000000000001E-2</v>
      </c>
      <c r="AI3788" s="4">
        <f t="shared" si="239"/>
        <v>7.7412499999999991</v>
      </c>
      <c r="AJ3788" s="4"/>
      <c r="AK3788" s="10">
        <f>S3788*(0.0204*(15^2.991))+T3788*(0.0204*(25^2.991))+U3788*(0.0204*(35^2.991))</f>
        <v>309.64832376527772</v>
      </c>
    </row>
    <row r="3789" spans="1:37" s="11" customFormat="1" ht="12.75" customHeight="1">
      <c r="A3789" s="12">
        <v>287</v>
      </c>
      <c r="B3789" s="4">
        <v>15</v>
      </c>
      <c r="C3789" s="4">
        <v>2</v>
      </c>
      <c r="D3789" s="5">
        <v>39532</v>
      </c>
      <c r="E3789" s="6" t="s">
        <v>73</v>
      </c>
      <c r="F3789" s="4" t="s">
        <v>131</v>
      </c>
      <c r="G3789" s="11" t="s">
        <v>177</v>
      </c>
      <c r="H3789" s="4" t="s">
        <v>75</v>
      </c>
      <c r="I3789" s="12" t="s">
        <v>40</v>
      </c>
      <c r="J3789" s="4" t="s">
        <v>41</v>
      </c>
      <c r="K3789" s="4">
        <v>10</v>
      </c>
      <c r="L3789" s="4" t="str">
        <f t="shared" si="236"/>
        <v>5-10</v>
      </c>
      <c r="M3789" s="4" t="s">
        <v>42</v>
      </c>
      <c r="N3789" s="12">
        <v>16</v>
      </c>
      <c r="O3789" s="4" t="s">
        <v>122</v>
      </c>
      <c r="P3789" s="6" t="s">
        <v>46</v>
      </c>
      <c r="Q3789" s="7"/>
      <c r="R3789" s="7"/>
      <c r="S3789" s="7">
        <v>1</v>
      </c>
      <c r="T3789" s="7"/>
      <c r="U3789" s="7"/>
      <c r="V3789" s="7"/>
      <c r="W3789" s="7"/>
      <c r="X3789" s="7"/>
      <c r="Y3789" s="7"/>
      <c r="Z3789" s="7"/>
      <c r="AA3789" s="7"/>
      <c r="AB3789" s="7"/>
      <c r="AC3789" s="7"/>
      <c r="AD3789" s="7"/>
      <c r="AE3789" s="4">
        <f t="shared" si="237"/>
        <v>15</v>
      </c>
      <c r="AF3789" s="8">
        <f t="shared" si="238"/>
        <v>1</v>
      </c>
      <c r="AG3789" s="8">
        <v>50.74</v>
      </c>
      <c r="AH3789" s="4">
        <f t="shared" si="239"/>
        <v>2.5000000000000001E-2</v>
      </c>
      <c r="AI3789" s="4">
        <f t="shared" si="239"/>
        <v>1.2685</v>
      </c>
      <c r="AJ3789" s="4"/>
      <c r="AK3789" s="10">
        <f>Q3789*(0.0087*(2.5^3.202))+R3789*(0.0087*(7.5^3.202))+S3789*(0.0087*(15^3.202))+T3789*(0.0087*(25^3.202))</f>
        <v>50.74151899752669</v>
      </c>
    </row>
    <row r="3790" spans="1:37" ht="12.75" customHeight="1">
      <c r="A3790" s="12">
        <v>287</v>
      </c>
      <c r="B3790" s="4">
        <v>15</v>
      </c>
      <c r="C3790" s="4">
        <v>2</v>
      </c>
      <c r="D3790" s="5">
        <v>39532</v>
      </c>
      <c r="E3790" s="6" t="s">
        <v>73</v>
      </c>
      <c r="F3790" s="4" t="s">
        <v>131</v>
      </c>
      <c r="G3790" s="11" t="s">
        <v>177</v>
      </c>
      <c r="H3790" s="4" t="s">
        <v>75</v>
      </c>
      <c r="I3790" s="12" t="s">
        <v>40</v>
      </c>
      <c r="J3790" s="4" t="s">
        <v>41</v>
      </c>
      <c r="K3790" s="4">
        <v>10</v>
      </c>
      <c r="L3790" s="4" t="str">
        <f t="shared" si="236"/>
        <v>5-10</v>
      </c>
      <c r="M3790" s="4" t="s">
        <v>42</v>
      </c>
      <c r="N3790" s="12">
        <v>17</v>
      </c>
      <c r="O3790" s="4" t="s">
        <v>71</v>
      </c>
      <c r="P3790" s="6" t="s">
        <v>46</v>
      </c>
      <c r="Q3790" s="7">
        <v>1</v>
      </c>
      <c r="AE3790" s="4">
        <f t="shared" si="237"/>
        <v>2.5</v>
      </c>
      <c r="AF3790" s="8">
        <f t="shared" si="238"/>
        <v>1</v>
      </c>
      <c r="AG3790" s="8">
        <v>0.14000000000000001</v>
      </c>
      <c r="AH3790" s="4">
        <f t="shared" si="239"/>
        <v>2.5000000000000001E-2</v>
      </c>
      <c r="AI3790" s="4">
        <f t="shared" si="239"/>
        <v>3.5000000000000005E-3</v>
      </c>
      <c r="AK3790" s="10">
        <f>Q3790*(0.0089*(2.5^3))+R3790*(0.0089*(7.5^3))</f>
        <v>0.13906250000000001</v>
      </c>
    </row>
    <row r="3791" spans="1:37" ht="12.75" customHeight="1">
      <c r="A3791" s="12">
        <v>287</v>
      </c>
      <c r="B3791" s="4">
        <v>15</v>
      </c>
      <c r="C3791" s="4">
        <v>2</v>
      </c>
      <c r="D3791" s="5">
        <v>39532</v>
      </c>
      <c r="E3791" s="6" t="s">
        <v>73</v>
      </c>
      <c r="F3791" s="4" t="s">
        <v>131</v>
      </c>
      <c r="G3791" s="11" t="s">
        <v>177</v>
      </c>
      <c r="H3791" s="4" t="s">
        <v>75</v>
      </c>
      <c r="I3791" s="12" t="s">
        <v>40</v>
      </c>
      <c r="J3791" s="4" t="s">
        <v>41</v>
      </c>
      <c r="K3791" s="4">
        <v>10</v>
      </c>
      <c r="L3791" s="4" t="str">
        <f t="shared" si="236"/>
        <v>5-10</v>
      </c>
      <c r="M3791" s="4" t="s">
        <v>42</v>
      </c>
      <c r="N3791" s="12">
        <v>18</v>
      </c>
      <c r="O3791" s="13" t="s">
        <v>97</v>
      </c>
      <c r="P3791" s="12" t="s">
        <v>46</v>
      </c>
      <c r="S3791" s="7">
        <v>1</v>
      </c>
      <c r="AE3791" s="4">
        <f t="shared" si="237"/>
        <v>15</v>
      </c>
      <c r="AF3791" s="8">
        <f t="shared" si="238"/>
        <v>1</v>
      </c>
      <c r="AG3791" s="8">
        <v>27.89</v>
      </c>
      <c r="AH3791" s="4">
        <f t="shared" si="239"/>
        <v>2.5000000000000001E-2</v>
      </c>
      <c r="AI3791" s="4">
        <f t="shared" si="239"/>
        <v>0.69725000000000004</v>
      </c>
      <c r="AK3791" s="10">
        <f>Q3791*(0.0026*(2.5^3.427))+R3791*(0.0026*(7.5^3.427))+S3791*(0.0026*(15^3.427))</f>
        <v>27.88933074796465</v>
      </c>
    </row>
    <row r="3792" spans="1:37" ht="12.75" customHeight="1">
      <c r="A3792" s="12">
        <v>287</v>
      </c>
      <c r="B3792" s="4">
        <v>15</v>
      </c>
      <c r="C3792" s="4">
        <v>2</v>
      </c>
      <c r="D3792" s="5">
        <v>39532</v>
      </c>
      <c r="E3792" s="6" t="s">
        <v>73</v>
      </c>
      <c r="F3792" s="4" t="s">
        <v>131</v>
      </c>
      <c r="G3792" s="11" t="s">
        <v>177</v>
      </c>
      <c r="H3792" s="4" t="s">
        <v>75</v>
      </c>
      <c r="I3792" s="12" t="s">
        <v>40</v>
      </c>
      <c r="J3792" s="4" t="s">
        <v>41</v>
      </c>
      <c r="K3792" s="4">
        <v>10</v>
      </c>
      <c r="L3792" s="4" t="str">
        <f t="shared" si="236"/>
        <v>5-10</v>
      </c>
      <c r="M3792" s="4" t="s">
        <v>42</v>
      </c>
      <c r="N3792" s="12">
        <v>19</v>
      </c>
      <c r="O3792" s="4" t="s">
        <v>85</v>
      </c>
      <c r="P3792" s="6" t="s">
        <v>46</v>
      </c>
      <c r="Q3792" s="7">
        <v>1</v>
      </c>
      <c r="AE3792" s="4">
        <f t="shared" si="237"/>
        <v>2.5</v>
      </c>
      <c r="AF3792" s="8">
        <f t="shared" si="238"/>
        <v>1</v>
      </c>
      <c r="AG3792" s="8">
        <v>0.14000000000000001</v>
      </c>
      <c r="AH3792" s="4">
        <f t="shared" si="239"/>
        <v>2.5000000000000001E-2</v>
      </c>
      <c r="AI3792" s="4">
        <f t="shared" si="239"/>
        <v>3.5000000000000005E-3</v>
      </c>
      <c r="AJ3792" s="13"/>
      <c r="AK3792" s="10">
        <f>Q3792*(0.0091*(2.5^3))+R3792*(0.0091*(7.5^3))</f>
        <v>0.14218749999999999</v>
      </c>
    </row>
    <row r="3793" spans="1:37" ht="12.75" customHeight="1">
      <c r="A3793" s="12">
        <v>288</v>
      </c>
      <c r="B3793" s="4">
        <v>15</v>
      </c>
      <c r="C3793" s="4">
        <v>2</v>
      </c>
      <c r="D3793" s="5">
        <v>39532</v>
      </c>
      <c r="E3793" s="6" t="s">
        <v>73</v>
      </c>
      <c r="F3793" s="4" t="s">
        <v>131</v>
      </c>
      <c r="G3793" s="11" t="s">
        <v>177</v>
      </c>
      <c r="H3793" s="4" t="s">
        <v>75</v>
      </c>
      <c r="I3793" s="12" t="s">
        <v>93</v>
      </c>
      <c r="J3793" s="4" t="s">
        <v>41</v>
      </c>
      <c r="K3793" s="4">
        <v>7</v>
      </c>
      <c r="L3793" s="4" t="str">
        <f t="shared" si="236"/>
        <v>5-10</v>
      </c>
      <c r="M3793" s="4" t="s">
        <v>76</v>
      </c>
      <c r="N3793" s="12">
        <v>1</v>
      </c>
      <c r="O3793" s="4" t="s">
        <v>120</v>
      </c>
      <c r="P3793" s="6" t="s">
        <v>54</v>
      </c>
      <c r="T3793" s="7">
        <v>1</v>
      </c>
      <c r="U3793" s="7">
        <v>1</v>
      </c>
      <c r="AE3793" s="4">
        <f t="shared" si="237"/>
        <v>30</v>
      </c>
      <c r="AF3793" s="8">
        <f t="shared" si="238"/>
        <v>2</v>
      </c>
      <c r="AG3793" s="8">
        <v>1034.19</v>
      </c>
      <c r="AH3793" s="4">
        <f t="shared" si="239"/>
        <v>0.05</v>
      </c>
      <c r="AI3793" s="4">
        <f t="shared" si="239"/>
        <v>25.854750000000003</v>
      </c>
      <c r="AK3793" s="10">
        <f>R3793*(0.0162*(7.5^3.0252))+S3793*(0.0162*(15^3.0252))+T3793*(0.0162*(25^3.0252))+U3793*(0.0162*(35^3.0252))+V3793*(0.0162*(45^3.0252))</f>
        <v>1034.1913317073027</v>
      </c>
    </row>
    <row r="3794" spans="1:37" ht="12.75" customHeight="1">
      <c r="A3794" s="12">
        <v>288</v>
      </c>
      <c r="B3794" s="4">
        <v>15</v>
      </c>
      <c r="C3794" s="4">
        <v>2</v>
      </c>
      <c r="D3794" s="5">
        <v>39532</v>
      </c>
      <c r="E3794" s="6" t="s">
        <v>73</v>
      </c>
      <c r="F3794" s="4" t="s">
        <v>131</v>
      </c>
      <c r="G3794" s="11" t="s">
        <v>177</v>
      </c>
      <c r="H3794" s="4" t="s">
        <v>75</v>
      </c>
      <c r="I3794" s="12" t="s">
        <v>93</v>
      </c>
      <c r="J3794" s="4" t="s">
        <v>41</v>
      </c>
      <c r="K3794" s="4">
        <v>7</v>
      </c>
      <c r="L3794" s="4" t="str">
        <f t="shared" si="236"/>
        <v>5-10</v>
      </c>
      <c r="M3794" s="4" t="s">
        <v>76</v>
      </c>
      <c r="N3794" s="12">
        <v>2</v>
      </c>
      <c r="O3794" s="4" t="s">
        <v>79</v>
      </c>
      <c r="P3794" s="12" t="s">
        <v>54</v>
      </c>
      <c r="S3794" s="7">
        <v>1</v>
      </c>
      <c r="T3794" s="7">
        <v>1</v>
      </c>
      <c r="U3794" s="7">
        <v>1</v>
      </c>
      <c r="AE3794" s="4">
        <f t="shared" si="237"/>
        <v>25</v>
      </c>
      <c r="AF3794" s="8">
        <f t="shared" si="238"/>
        <v>3</v>
      </c>
      <c r="AG3794" s="8">
        <v>1258.74</v>
      </c>
      <c r="AH3794" s="4">
        <f t="shared" si="239"/>
        <v>7.4999999999999997E-2</v>
      </c>
      <c r="AI3794" s="4">
        <f t="shared" si="239"/>
        <v>31.468499999999999</v>
      </c>
      <c r="AK3794" s="10">
        <f>Q3794*(0.024*(2.5^2.93))+R3794*(0.024*(7.5^2.93))+S3794*(0.0225*((15/1.03416)^3))+T3794*(0.0225*((25/1.03416)^3))+U3794*(0.0225*((35/1.03416)^3))</f>
        <v>1258.7356214888623</v>
      </c>
    </row>
    <row r="3795" spans="1:37" ht="12.75" customHeight="1">
      <c r="A3795" s="12">
        <v>288</v>
      </c>
      <c r="B3795" s="4">
        <v>15</v>
      </c>
      <c r="C3795" s="4">
        <v>2</v>
      </c>
      <c r="D3795" s="5">
        <v>39532</v>
      </c>
      <c r="E3795" s="6" t="s">
        <v>73</v>
      </c>
      <c r="F3795" s="4" t="s">
        <v>131</v>
      </c>
      <c r="G3795" s="11" t="s">
        <v>177</v>
      </c>
      <c r="H3795" s="4" t="s">
        <v>75</v>
      </c>
      <c r="I3795" s="12" t="s">
        <v>93</v>
      </c>
      <c r="J3795" s="4" t="s">
        <v>41</v>
      </c>
      <c r="K3795" s="4">
        <v>7</v>
      </c>
      <c r="L3795" s="4" t="str">
        <f t="shared" si="236"/>
        <v>5-10</v>
      </c>
      <c r="M3795" s="4" t="s">
        <v>76</v>
      </c>
      <c r="N3795" s="12">
        <v>3</v>
      </c>
      <c r="O3795" s="4" t="s">
        <v>89</v>
      </c>
      <c r="P3795" s="4" t="s">
        <v>56</v>
      </c>
      <c r="S3795" s="7">
        <v>8</v>
      </c>
      <c r="AE3795" s="4">
        <f t="shared" si="237"/>
        <v>15</v>
      </c>
      <c r="AF3795" s="8">
        <f t="shared" si="238"/>
        <v>8</v>
      </c>
      <c r="AG3795" s="8">
        <v>576.07000000000005</v>
      </c>
      <c r="AH3795" s="4">
        <f t="shared" si="239"/>
        <v>0.2</v>
      </c>
      <c r="AI3795" s="4">
        <f t="shared" si="239"/>
        <v>14.401750000000002</v>
      </c>
      <c r="AK3795" s="10">
        <f>R3795*(0.0246*(7.5^2.85))+S3795*(0.0227*((15/1.13204)^3.12))+T3795*(0.0227*((25/1.13204)^3.12))</f>
        <v>576.06546704712207</v>
      </c>
    </row>
    <row r="3796" spans="1:37" ht="12.75" customHeight="1">
      <c r="A3796" s="12">
        <v>288</v>
      </c>
      <c r="B3796" s="4">
        <v>15</v>
      </c>
      <c r="C3796" s="4">
        <v>2</v>
      </c>
      <c r="D3796" s="5">
        <v>39532</v>
      </c>
      <c r="E3796" s="6" t="s">
        <v>73</v>
      </c>
      <c r="F3796" s="4" t="s">
        <v>131</v>
      </c>
      <c r="G3796" s="11" t="s">
        <v>177</v>
      </c>
      <c r="H3796" s="4" t="s">
        <v>75</v>
      </c>
      <c r="I3796" s="12" t="s">
        <v>93</v>
      </c>
      <c r="J3796" s="4" t="s">
        <v>41</v>
      </c>
      <c r="K3796" s="4">
        <v>7</v>
      </c>
      <c r="L3796" s="4" t="str">
        <f t="shared" si="236"/>
        <v>5-10</v>
      </c>
      <c r="M3796" s="4" t="s">
        <v>76</v>
      </c>
      <c r="N3796" s="12">
        <v>4</v>
      </c>
      <c r="O3796" s="4" t="s">
        <v>49</v>
      </c>
      <c r="P3796" s="6" t="s">
        <v>46</v>
      </c>
      <c r="R3796" s="7">
        <v>3</v>
      </c>
      <c r="S3796" s="7">
        <v>1</v>
      </c>
      <c r="AE3796" s="4">
        <f t="shared" si="237"/>
        <v>9.4</v>
      </c>
      <c r="AF3796" s="8">
        <f t="shared" si="238"/>
        <v>4</v>
      </c>
      <c r="AG3796" s="8">
        <v>69.290000000000006</v>
      </c>
      <c r="AH3796" s="4">
        <f t="shared" si="239"/>
        <v>0.1</v>
      </c>
      <c r="AI3796" s="4">
        <f t="shared" si="239"/>
        <v>1.7322500000000001</v>
      </c>
      <c r="AK3796" s="10">
        <f>Q3796*(0.007*(2.5^3.39))+R3796*(0.0126*(7.5^3.0673))+S3796*(0.0126*(15^3.0673))+T3796*(0.0126*(25^3.0673))+U3796*(0.0126*(35^3.0673))</f>
        <v>69.289233029948036</v>
      </c>
    </row>
    <row r="3797" spans="1:37" s="13" customFormat="1" ht="12.75" customHeight="1">
      <c r="A3797" s="12">
        <v>288</v>
      </c>
      <c r="B3797" s="4">
        <v>15</v>
      </c>
      <c r="C3797" s="4">
        <v>2</v>
      </c>
      <c r="D3797" s="5">
        <v>39532</v>
      </c>
      <c r="E3797" s="6" t="s">
        <v>73</v>
      </c>
      <c r="F3797" s="4" t="s">
        <v>131</v>
      </c>
      <c r="G3797" s="11" t="s">
        <v>177</v>
      </c>
      <c r="H3797" s="4" t="s">
        <v>75</v>
      </c>
      <c r="I3797" s="12" t="s">
        <v>93</v>
      </c>
      <c r="J3797" s="4" t="s">
        <v>41</v>
      </c>
      <c r="K3797" s="4">
        <v>7</v>
      </c>
      <c r="L3797" s="4" t="str">
        <f t="shared" si="236"/>
        <v>5-10</v>
      </c>
      <c r="M3797" s="4" t="s">
        <v>76</v>
      </c>
      <c r="N3797" s="12">
        <v>5</v>
      </c>
      <c r="O3797" s="4" t="s">
        <v>53</v>
      </c>
      <c r="P3797" s="12" t="s">
        <v>54</v>
      </c>
      <c r="Q3797" s="7"/>
      <c r="R3797" s="7"/>
      <c r="S3797" s="7">
        <v>1</v>
      </c>
      <c r="T3797" s="7"/>
      <c r="U3797" s="7"/>
      <c r="V3797" s="7"/>
      <c r="W3797" s="7"/>
      <c r="X3797" s="7"/>
      <c r="Y3797" s="7"/>
      <c r="Z3797" s="7"/>
      <c r="AA3797" s="7"/>
      <c r="AB3797" s="7"/>
      <c r="AC3797" s="7"/>
      <c r="AD3797" s="7"/>
      <c r="AE3797" s="4">
        <f t="shared" si="237"/>
        <v>15</v>
      </c>
      <c r="AF3797" s="8">
        <f t="shared" si="238"/>
        <v>1</v>
      </c>
      <c r="AG3797" s="8">
        <v>56.06</v>
      </c>
      <c r="AH3797" s="4">
        <f t="shared" si="239"/>
        <v>2.5000000000000001E-2</v>
      </c>
      <c r="AI3797" s="4">
        <f t="shared" si="239"/>
        <v>1.4015</v>
      </c>
      <c r="AJ3797" s="4"/>
      <c r="AK3797" s="10">
        <f>Q3797*(0.026*(2.5^2.87))+R3797*(0.026*(7.5^2.87))+S3797*(0.0236*((15/1.1)^2.975))+T3797*(0.0236*((25/1.1)^2.975))+U3797*(0.0236*((35/1.1)^2.975))</f>
        <v>56.058343489258633</v>
      </c>
    </row>
    <row r="3798" spans="1:37" ht="12.75" customHeight="1">
      <c r="A3798" s="12">
        <v>288</v>
      </c>
      <c r="B3798" s="4">
        <v>15</v>
      </c>
      <c r="C3798" s="4">
        <v>2</v>
      </c>
      <c r="D3798" s="5">
        <v>39532</v>
      </c>
      <c r="E3798" s="6" t="s">
        <v>73</v>
      </c>
      <c r="F3798" s="4" t="s">
        <v>131</v>
      </c>
      <c r="G3798" s="11" t="s">
        <v>177</v>
      </c>
      <c r="H3798" s="4" t="s">
        <v>75</v>
      </c>
      <c r="I3798" s="12" t="s">
        <v>93</v>
      </c>
      <c r="J3798" s="4" t="s">
        <v>41</v>
      </c>
      <c r="K3798" s="4">
        <v>7</v>
      </c>
      <c r="L3798" s="4" t="str">
        <f t="shared" si="236"/>
        <v>5-10</v>
      </c>
      <c r="M3798" s="4" t="s">
        <v>76</v>
      </c>
      <c r="N3798" s="12">
        <v>6</v>
      </c>
      <c r="O3798" s="4" t="s">
        <v>107</v>
      </c>
      <c r="P3798" s="6" t="s">
        <v>54</v>
      </c>
      <c r="T3798" s="7">
        <v>5</v>
      </c>
      <c r="U3798" s="7">
        <v>4</v>
      </c>
      <c r="AE3798" s="4">
        <f t="shared" si="237"/>
        <v>29.4</v>
      </c>
      <c r="AF3798" s="8">
        <f t="shared" si="238"/>
        <v>9</v>
      </c>
      <c r="AG3798" s="8">
        <v>4411.28</v>
      </c>
      <c r="AH3798" s="4">
        <f t="shared" si="239"/>
        <v>0.22500000000000001</v>
      </c>
      <c r="AI3798" s="4">
        <f t="shared" si="239"/>
        <v>110.282</v>
      </c>
      <c r="AK3798" s="10">
        <f>R3798*(0.0144*(7.5^3.1))+S3798*(0.0162*(15^3.0252))+T3798*(0.0162*(25^3.0252))+U3798*(0.0162*(35^3.0252))+V3798*(0.0162*(45^3.0252))</f>
        <v>4411.2784613365075</v>
      </c>
    </row>
    <row r="3799" spans="1:37" ht="12.75" customHeight="1">
      <c r="A3799" s="12">
        <v>288</v>
      </c>
      <c r="B3799" s="4">
        <v>15</v>
      </c>
      <c r="C3799" s="4">
        <v>2</v>
      </c>
      <c r="D3799" s="5">
        <v>39532</v>
      </c>
      <c r="E3799" s="6" t="s">
        <v>73</v>
      </c>
      <c r="F3799" s="4" t="s">
        <v>131</v>
      </c>
      <c r="G3799" s="11" t="s">
        <v>177</v>
      </c>
      <c r="H3799" s="4" t="s">
        <v>75</v>
      </c>
      <c r="I3799" s="12" t="s">
        <v>93</v>
      </c>
      <c r="J3799" s="4" t="s">
        <v>41</v>
      </c>
      <c r="K3799" s="4">
        <v>7</v>
      </c>
      <c r="L3799" s="4" t="str">
        <f t="shared" si="236"/>
        <v>5-10</v>
      </c>
      <c r="M3799" s="4" t="s">
        <v>76</v>
      </c>
      <c r="N3799" s="12">
        <v>7</v>
      </c>
      <c r="O3799" s="4" t="s">
        <v>59</v>
      </c>
      <c r="P3799" s="6" t="s">
        <v>46</v>
      </c>
      <c r="R3799" s="7">
        <v>4</v>
      </c>
      <c r="AE3799" s="4">
        <f t="shared" si="237"/>
        <v>7.5</v>
      </c>
      <c r="AF3799" s="8">
        <f t="shared" si="238"/>
        <v>4</v>
      </c>
      <c r="AG3799" s="8">
        <v>18.07</v>
      </c>
      <c r="AH3799" s="4">
        <f t="shared" si="239"/>
        <v>0.1</v>
      </c>
      <c r="AI3799" s="4">
        <f t="shared" si="239"/>
        <v>0.45174999999999998</v>
      </c>
      <c r="AK3799" s="10">
        <f>Q3799*(0.0093*(2.5^3.07))+R3799*(0.0093*(7.5^3.07))+S3799*(0.0093*(15^3.07))+T3799*(0.0126*(25^3.0673))</f>
        <v>18.07095142423583</v>
      </c>
    </row>
    <row r="3800" spans="1:37" ht="12.75" customHeight="1">
      <c r="A3800" s="12">
        <v>288</v>
      </c>
      <c r="B3800" s="4">
        <v>15</v>
      </c>
      <c r="C3800" s="4">
        <v>2</v>
      </c>
      <c r="D3800" s="5">
        <v>39532</v>
      </c>
      <c r="E3800" s="6" t="s">
        <v>73</v>
      </c>
      <c r="F3800" s="4" t="s">
        <v>131</v>
      </c>
      <c r="G3800" s="11" t="s">
        <v>177</v>
      </c>
      <c r="H3800" s="4" t="s">
        <v>75</v>
      </c>
      <c r="I3800" s="12" t="s">
        <v>93</v>
      </c>
      <c r="J3800" s="4" t="s">
        <v>41</v>
      </c>
      <c r="K3800" s="4">
        <v>7</v>
      </c>
      <c r="L3800" s="4" t="str">
        <f t="shared" si="236"/>
        <v>5-10</v>
      </c>
      <c r="M3800" s="4" t="s">
        <v>76</v>
      </c>
      <c r="N3800" s="12">
        <v>8</v>
      </c>
      <c r="O3800" s="12" t="s">
        <v>51</v>
      </c>
      <c r="P3800" s="6" t="s">
        <v>48</v>
      </c>
      <c r="S3800" s="7">
        <v>1</v>
      </c>
      <c r="AE3800" s="4">
        <f t="shared" si="237"/>
        <v>15</v>
      </c>
      <c r="AF3800" s="8">
        <f t="shared" si="238"/>
        <v>1</v>
      </c>
      <c r="AG3800" s="8">
        <v>86.76</v>
      </c>
      <c r="AH3800" s="4">
        <f t="shared" si="239"/>
        <v>2.5000000000000001E-2</v>
      </c>
      <c r="AI3800" s="4">
        <f t="shared" si="239"/>
        <v>2.169</v>
      </c>
      <c r="AK3800" s="10">
        <f>Q3800*(0.0337*(2.5^2.9))+R3800*(0.0337*(7.5^2.9))+S3800*(0.0337*(15^2.9))+T3800*(0.0337*(25^2.9))+U3800*(0.0337*(35^2.9))</f>
        <v>86.755007592707059</v>
      </c>
    </row>
    <row r="3801" spans="1:37" ht="12.75" customHeight="1">
      <c r="A3801" s="12">
        <v>288</v>
      </c>
      <c r="B3801" s="4">
        <v>15</v>
      </c>
      <c r="C3801" s="4">
        <v>2</v>
      </c>
      <c r="D3801" s="5">
        <v>39532</v>
      </c>
      <c r="E3801" s="6" t="s">
        <v>73</v>
      </c>
      <c r="F3801" s="4" t="s">
        <v>131</v>
      </c>
      <c r="G3801" s="11" t="s">
        <v>177</v>
      </c>
      <c r="H3801" s="4" t="s">
        <v>75</v>
      </c>
      <c r="I3801" s="12" t="s">
        <v>93</v>
      </c>
      <c r="J3801" s="4" t="s">
        <v>41</v>
      </c>
      <c r="K3801" s="4">
        <v>7</v>
      </c>
      <c r="L3801" s="4" t="str">
        <f t="shared" si="236"/>
        <v>5-10</v>
      </c>
      <c r="M3801" s="4" t="s">
        <v>76</v>
      </c>
      <c r="N3801" s="12">
        <v>9</v>
      </c>
      <c r="O3801" s="4" t="s">
        <v>68</v>
      </c>
      <c r="P3801" s="6" t="s">
        <v>46</v>
      </c>
      <c r="S3801" s="7">
        <v>5</v>
      </c>
      <c r="T3801" s="7">
        <v>6</v>
      </c>
      <c r="AE3801" s="4">
        <f t="shared" si="237"/>
        <v>20.5</v>
      </c>
      <c r="AF3801" s="8">
        <f t="shared" si="238"/>
        <v>11</v>
      </c>
      <c r="AG3801" s="8">
        <v>1144.02</v>
      </c>
      <c r="AH3801" s="4">
        <f t="shared" si="239"/>
        <v>0.27500000000000002</v>
      </c>
      <c r="AI3801" s="4">
        <f t="shared" si="239"/>
        <v>28.6005</v>
      </c>
      <c r="AK3801" s="10">
        <f>Q3801*(0.0208*((2.5/1.21)^3))+R3801*(0.0208*((7.5/1.21)^3))+S3801*(0.0208*((15/1.21)^3))+T3801*(0.0079*(25^3.076))+U3801*(0.0079*(35^3.076))</f>
        <v>1144.0229069424345</v>
      </c>
    </row>
    <row r="3802" spans="1:37" ht="12.75" customHeight="1">
      <c r="A3802" s="12">
        <v>288</v>
      </c>
      <c r="B3802" s="4">
        <v>15</v>
      </c>
      <c r="C3802" s="4">
        <v>2</v>
      </c>
      <c r="D3802" s="5">
        <v>39532</v>
      </c>
      <c r="E3802" s="6" t="s">
        <v>73</v>
      </c>
      <c r="F3802" s="4" t="s">
        <v>131</v>
      </c>
      <c r="G3802" s="11" t="s">
        <v>177</v>
      </c>
      <c r="H3802" s="4" t="s">
        <v>75</v>
      </c>
      <c r="I3802" s="12" t="s">
        <v>93</v>
      </c>
      <c r="J3802" s="4" t="s">
        <v>41</v>
      </c>
      <c r="K3802" s="4">
        <v>7</v>
      </c>
      <c r="L3802" s="4" t="str">
        <f t="shared" si="236"/>
        <v>5-10</v>
      </c>
      <c r="M3802" s="4" t="s">
        <v>76</v>
      </c>
      <c r="N3802" s="12">
        <v>10</v>
      </c>
      <c r="O3802" s="4" t="s">
        <v>101</v>
      </c>
      <c r="P3802" s="12" t="s">
        <v>46</v>
      </c>
      <c r="T3802" s="7">
        <v>1</v>
      </c>
      <c r="AE3802" s="4">
        <f t="shared" si="237"/>
        <v>25</v>
      </c>
      <c r="AF3802" s="8">
        <f t="shared" si="238"/>
        <v>1</v>
      </c>
      <c r="AG3802" s="8">
        <v>281.55</v>
      </c>
      <c r="AH3802" s="4">
        <f t="shared" si="239"/>
        <v>2.5000000000000001E-2</v>
      </c>
      <c r="AI3802" s="4">
        <f t="shared" si="239"/>
        <v>7.0387500000000003</v>
      </c>
      <c r="AK3802" s="10">
        <f>Q3802*(0.0148*((2.5/1.11359)^3.167))+R3802*(0.0148*((7.5/1.11359)^3.167))+S3802*(0.0148*((15/1.11359)^3.167))+T3802*(0.0148*((25/1.11359)^3.167))+U3802*(0.0148*((35/1.11359)^3.167))</f>
        <v>281.55200669977285</v>
      </c>
    </row>
    <row r="3803" spans="1:37" ht="12.75" customHeight="1">
      <c r="A3803" s="12">
        <v>288</v>
      </c>
      <c r="B3803" s="4">
        <v>15</v>
      </c>
      <c r="C3803" s="4">
        <v>2</v>
      </c>
      <c r="D3803" s="5">
        <v>39532</v>
      </c>
      <c r="E3803" s="6" t="s">
        <v>73</v>
      </c>
      <c r="F3803" s="4" t="s">
        <v>131</v>
      </c>
      <c r="G3803" s="11" t="s">
        <v>177</v>
      </c>
      <c r="H3803" s="4" t="s">
        <v>75</v>
      </c>
      <c r="I3803" s="12" t="s">
        <v>93</v>
      </c>
      <c r="J3803" s="4" t="s">
        <v>41</v>
      </c>
      <c r="K3803" s="4">
        <v>7</v>
      </c>
      <c r="L3803" s="4" t="str">
        <f t="shared" si="236"/>
        <v>5-10</v>
      </c>
      <c r="M3803" s="4" t="s">
        <v>76</v>
      </c>
      <c r="N3803" s="12">
        <v>11</v>
      </c>
      <c r="O3803" s="4" t="s">
        <v>69</v>
      </c>
      <c r="P3803" s="12" t="s">
        <v>48</v>
      </c>
      <c r="S3803" s="7">
        <v>2</v>
      </c>
      <c r="AE3803" s="4">
        <f t="shared" si="237"/>
        <v>15</v>
      </c>
      <c r="AF3803" s="8">
        <f t="shared" si="238"/>
        <v>2</v>
      </c>
      <c r="AG3803" s="8">
        <v>218.93</v>
      </c>
      <c r="AH3803" s="4">
        <f t="shared" si="239"/>
        <v>0.05</v>
      </c>
      <c r="AI3803" s="4">
        <f t="shared" si="239"/>
        <v>5.4732500000000002</v>
      </c>
      <c r="AK3803" s="10">
        <f>Q3803*(0.029*(2.5^2.98))+R3803*(0.029*(7.5^2.98))+S3803*(0.0222*(15^3.14))</f>
        <v>218.93214068561713</v>
      </c>
    </row>
    <row r="3804" spans="1:37" ht="12.75" customHeight="1">
      <c r="A3804" s="12">
        <v>288</v>
      </c>
      <c r="B3804" s="4">
        <v>15</v>
      </c>
      <c r="C3804" s="4">
        <v>2</v>
      </c>
      <c r="D3804" s="5">
        <v>39532</v>
      </c>
      <c r="E3804" s="6" t="s">
        <v>73</v>
      </c>
      <c r="F3804" s="4" t="s">
        <v>131</v>
      </c>
      <c r="G3804" s="11" t="s">
        <v>177</v>
      </c>
      <c r="H3804" s="4" t="s">
        <v>75</v>
      </c>
      <c r="I3804" s="12" t="s">
        <v>93</v>
      </c>
      <c r="J3804" s="4" t="s">
        <v>41</v>
      </c>
      <c r="K3804" s="4">
        <v>7</v>
      </c>
      <c r="L3804" s="4" t="str">
        <f t="shared" si="236"/>
        <v>5-10</v>
      </c>
      <c r="M3804" s="4" t="s">
        <v>76</v>
      </c>
      <c r="N3804" s="12">
        <v>12</v>
      </c>
      <c r="O3804" s="4" t="s">
        <v>80</v>
      </c>
      <c r="P3804" s="12" t="s">
        <v>81</v>
      </c>
      <c r="S3804" s="7">
        <v>1</v>
      </c>
      <c r="AE3804" s="4">
        <f t="shared" si="237"/>
        <v>15</v>
      </c>
      <c r="AF3804" s="8">
        <f t="shared" si="238"/>
        <v>1</v>
      </c>
      <c r="AG3804" s="8">
        <v>61.09</v>
      </c>
      <c r="AH3804" s="4">
        <f t="shared" si="239"/>
        <v>2.5000000000000001E-2</v>
      </c>
      <c r="AI3804" s="4">
        <f t="shared" si="239"/>
        <v>1.52725</v>
      </c>
      <c r="AK3804" s="10">
        <f>Q3804*(0.0202*(2.5^2.9595))+R3804*(0.0202*(7.5^2.9595))+S3804*(0.0202*(15^2.9595))+T3804*(0.0202*(25^2.9595))</f>
        <v>61.093281166361997</v>
      </c>
    </row>
    <row r="3805" spans="1:37" ht="12.75" customHeight="1">
      <c r="A3805" s="12">
        <v>288</v>
      </c>
      <c r="B3805" s="4">
        <v>15</v>
      </c>
      <c r="C3805" s="4">
        <v>2</v>
      </c>
      <c r="D3805" s="5">
        <v>39532</v>
      </c>
      <c r="E3805" s="6" t="s">
        <v>73</v>
      </c>
      <c r="F3805" s="4" t="s">
        <v>131</v>
      </c>
      <c r="G3805" s="11" t="s">
        <v>177</v>
      </c>
      <c r="H3805" s="4" t="s">
        <v>75</v>
      </c>
      <c r="I3805" s="12" t="s">
        <v>93</v>
      </c>
      <c r="J3805" s="4" t="s">
        <v>41</v>
      </c>
      <c r="K3805" s="4">
        <v>7</v>
      </c>
      <c r="L3805" s="4" t="str">
        <f t="shared" si="236"/>
        <v>5-10</v>
      </c>
      <c r="M3805" s="4" t="s">
        <v>76</v>
      </c>
      <c r="N3805" s="12">
        <v>13</v>
      </c>
      <c r="O3805" s="4" t="s">
        <v>201</v>
      </c>
      <c r="P3805" s="6" t="s">
        <v>63</v>
      </c>
      <c r="T3805" s="7">
        <v>1</v>
      </c>
      <c r="AE3805" s="4">
        <f t="shared" si="237"/>
        <v>25</v>
      </c>
      <c r="AF3805" s="8">
        <f t="shared" si="238"/>
        <v>1</v>
      </c>
      <c r="AG3805" s="8">
        <v>243.06</v>
      </c>
      <c r="AH3805" s="4">
        <f t="shared" si="239"/>
        <v>2.5000000000000001E-2</v>
      </c>
      <c r="AI3805" s="4">
        <f t="shared" si="239"/>
        <v>6.0765000000000002</v>
      </c>
      <c r="AK3805" s="10">
        <f>T3805*(0.0168*(25^2.9761))</f>
        <v>243.06282519386721</v>
      </c>
    </row>
    <row r="3806" spans="1:37" ht="12.75" customHeight="1">
      <c r="A3806" s="12">
        <v>288</v>
      </c>
      <c r="B3806" s="4">
        <v>15</v>
      </c>
      <c r="C3806" s="4">
        <v>2</v>
      </c>
      <c r="D3806" s="5">
        <v>39532</v>
      </c>
      <c r="E3806" s="6" t="s">
        <v>73</v>
      </c>
      <c r="F3806" s="4" t="s">
        <v>131</v>
      </c>
      <c r="G3806" s="11" t="s">
        <v>177</v>
      </c>
      <c r="H3806" s="4" t="s">
        <v>75</v>
      </c>
      <c r="I3806" s="12" t="s">
        <v>93</v>
      </c>
      <c r="J3806" s="4" t="s">
        <v>41</v>
      </c>
      <c r="K3806" s="4">
        <v>7</v>
      </c>
      <c r="L3806" s="4" t="str">
        <f t="shared" si="236"/>
        <v>5-10</v>
      </c>
      <c r="M3806" s="4" t="s">
        <v>76</v>
      </c>
      <c r="N3806" s="12">
        <v>14</v>
      </c>
      <c r="O3806" s="12" t="s">
        <v>77</v>
      </c>
      <c r="P3806" s="6" t="s">
        <v>48</v>
      </c>
      <c r="S3806" s="7">
        <v>1</v>
      </c>
      <c r="T3806" s="7">
        <v>1</v>
      </c>
      <c r="AE3806" s="4">
        <f t="shared" si="237"/>
        <v>20</v>
      </c>
      <c r="AF3806" s="8">
        <f t="shared" si="238"/>
        <v>2</v>
      </c>
      <c r="AG3806" s="8">
        <v>521.74</v>
      </c>
      <c r="AH3806" s="4">
        <f t="shared" si="239"/>
        <v>0.05</v>
      </c>
      <c r="AI3806" s="4">
        <f t="shared" si="239"/>
        <v>13.0435</v>
      </c>
      <c r="AK3806" s="10">
        <f>R3806*(0.0428*(7.5^2.858))+S3806*(0.0428*(15^2.858))+T3806*(0.0428*(25^2.858))+U3806*(0.0428*(35^2.858))</f>
        <v>521.74133423209844</v>
      </c>
    </row>
    <row r="3807" spans="1:37" ht="12.75" customHeight="1">
      <c r="A3807" s="12">
        <v>288</v>
      </c>
      <c r="B3807" s="4">
        <v>15</v>
      </c>
      <c r="C3807" s="4">
        <v>2</v>
      </c>
      <c r="D3807" s="5">
        <v>39532</v>
      </c>
      <c r="E3807" s="6" t="s">
        <v>73</v>
      </c>
      <c r="F3807" s="4" t="s">
        <v>131</v>
      </c>
      <c r="G3807" s="11" t="s">
        <v>177</v>
      </c>
      <c r="H3807" s="4" t="s">
        <v>75</v>
      </c>
      <c r="I3807" s="12" t="s">
        <v>93</v>
      </c>
      <c r="J3807" s="4" t="s">
        <v>41</v>
      </c>
      <c r="K3807" s="4">
        <v>7</v>
      </c>
      <c r="L3807" s="4" t="str">
        <f t="shared" si="236"/>
        <v>5-10</v>
      </c>
      <c r="M3807" s="4" t="s">
        <v>76</v>
      </c>
      <c r="N3807" s="12">
        <v>15</v>
      </c>
      <c r="O3807" s="4" t="s">
        <v>96</v>
      </c>
      <c r="P3807" s="6" t="s">
        <v>84</v>
      </c>
      <c r="R3807" s="7">
        <v>1</v>
      </c>
      <c r="AE3807" s="4">
        <f t="shared" si="237"/>
        <v>7.5</v>
      </c>
      <c r="AF3807" s="8">
        <f t="shared" si="238"/>
        <v>1</v>
      </c>
      <c r="AG3807" s="8">
        <v>7.51</v>
      </c>
      <c r="AH3807" s="4">
        <f t="shared" si="239"/>
        <v>2.5000000000000001E-2</v>
      </c>
      <c r="AI3807" s="4">
        <f t="shared" si="239"/>
        <v>0.18775</v>
      </c>
      <c r="AK3807" s="10">
        <f>Q3807*(0.0193*(2.5^2.96))+R3807*(0.0193*(7.5^2.96))+S3807*(0.0193*(15^2.96))</f>
        <v>7.5117071566069322</v>
      </c>
    </row>
    <row r="3808" spans="1:37" ht="12.75" customHeight="1">
      <c r="A3808" s="12">
        <v>288</v>
      </c>
      <c r="B3808" s="4">
        <v>15</v>
      </c>
      <c r="C3808" s="4">
        <v>2</v>
      </c>
      <c r="D3808" s="5">
        <v>39532</v>
      </c>
      <c r="E3808" s="6" t="s">
        <v>73</v>
      </c>
      <c r="F3808" s="4" t="s">
        <v>131</v>
      </c>
      <c r="G3808" s="11" t="s">
        <v>177</v>
      </c>
      <c r="H3808" s="4" t="s">
        <v>75</v>
      </c>
      <c r="I3808" s="12" t="s">
        <v>93</v>
      </c>
      <c r="J3808" s="4" t="s">
        <v>41</v>
      </c>
      <c r="K3808" s="4">
        <v>7</v>
      </c>
      <c r="L3808" s="4" t="str">
        <f t="shared" si="236"/>
        <v>5-10</v>
      </c>
      <c r="M3808" s="4" t="s">
        <v>76</v>
      </c>
      <c r="N3808" s="12">
        <v>16</v>
      </c>
      <c r="O3808" s="4" t="s">
        <v>109</v>
      </c>
      <c r="P3808" s="6" t="s">
        <v>63</v>
      </c>
      <c r="S3808" s="7">
        <v>1</v>
      </c>
      <c r="AE3808" s="4">
        <f t="shared" si="237"/>
        <v>15</v>
      </c>
      <c r="AF3808" s="8">
        <f t="shared" si="238"/>
        <v>1</v>
      </c>
      <c r="AG3808" s="8">
        <v>48.73</v>
      </c>
      <c r="AH3808" s="4">
        <f t="shared" si="239"/>
        <v>2.5000000000000001E-2</v>
      </c>
      <c r="AI3808" s="4">
        <f t="shared" si="239"/>
        <v>1.2182499999999998</v>
      </c>
      <c r="AK3808" s="10">
        <f>R3808*(0.0084*(7.5^3.2))+S3808*(0.0084*(15^3.2))+T3808*(0.0084*(25^3.2))</f>
        <v>48.727184147105021</v>
      </c>
    </row>
    <row r="3809" spans="1:37" ht="12.75" customHeight="1">
      <c r="A3809" s="12">
        <v>288</v>
      </c>
      <c r="B3809" s="4">
        <v>15</v>
      </c>
      <c r="C3809" s="4">
        <v>2</v>
      </c>
      <c r="D3809" s="5">
        <v>39532</v>
      </c>
      <c r="E3809" s="6" t="s">
        <v>73</v>
      </c>
      <c r="F3809" s="4" t="s">
        <v>131</v>
      </c>
      <c r="G3809" s="11" t="s">
        <v>177</v>
      </c>
      <c r="H3809" s="4" t="s">
        <v>75</v>
      </c>
      <c r="I3809" s="12" t="s">
        <v>93</v>
      </c>
      <c r="J3809" s="4" t="s">
        <v>41</v>
      </c>
      <c r="K3809" s="4">
        <v>7</v>
      </c>
      <c r="L3809" s="4" t="str">
        <f t="shared" si="236"/>
        <v>5-10</v>
      </c>
      <c r="M3809" s="4" t="s">
        <v>76</v>
      </c>
      <c r="N3809" s="12">
        <v>17</v>
      </c>
      <c r="O3809" s="4" t="s">
        <v>71</v>
      </c>
      <c r="P3809" s="6" t="s">
        <v>46</v>
      </c>
      <c r="Q3809" s="7">
        <v>1</v>
      </c>
      <c r="AE3809" s="4">
        <f t="shared" si="237"/>
        <v>2.5</v>
      </c>
      <c r="AF3809" s="8">
        <f t="shared" si="238"/>
        <v>1</v>
      </c>
      <c r="AG3809" s="8">
        <v>0.14000000000000001</v>
      </c>
      <c r="AH3809" s="4">
        <f t="shared" si="239"/>
        <v>2.5000000000000001E-2</v>
      </c>
      <c r="AI3809" s="4">
        <f t="shared" si="239"/>
        <v>3.5000000000000005E-3</v>
      </c>
      <c r="AK3809" s="10">
        <f>Q3809*(0.0089*(2.5^3))+R3809*(0.0089*(7.5^3))</f>
        <v>0.13906250000000001</v>
      </c>
    </row>
    <row r="3810" spans="1:37" ht="12.75" customHeight="1">
      <c r="A3810" s="12">
        <v>289</v>
      </c>
      <c r="B3810" s="4">
        <v>15</v>
      </c>
      <c r="C3810" s="4">
        <v>2</v>
      </c>
      <c r="D3810" s="5">
        <v>39532</v>
      </c>
      <c r="E3810" s="6" t="s">
        <v>73</v>
      </c>
      <c r="F3810" s="4" t="s">
        <v>131</v>
      </c>
      <c r="G3810" s="11" t="s">
        <v>177</v>
      </c>
      <c r="H3810" s="4" t="s">
        <v>75</v>
      </c>
      <c r="I3810" s="12" t="s">
        <v>93</v>
      </c>
      <c r="J3810" s="4" t="s">
        <v>41</v>
      </c>
      <c r="K3810" s="4">
        <v>9</v>
      </c>
      <c r="L3810" s="4" t="str">
        <f t="shared" si="236"/>
        <v>5-10</v>
      </c>
      <c r="M3810" s="4" t="s">
        <v>42</v>
      </c>
      <c r="N3810" s="12">
        <v>1</v>
      </c>
      <c r="O3810" s="4" t="s">
        <v>53</v>
      </c>
      <c r="P3810" s="12" t="s">
        <v>54</v>
      </c>
      <c r="S3810" s="7">
        <v>7</v>
      </c>
      <c r="AE3810" s="4">
        <f t="shared" si="237"/>
        <v>15</v>
      </c>
      <c r="AF3810" s="8">
        <f t="shared" si="238"/>
        <v>7</v>
      </c>
      <c r="AG3810" s="8">
        <v>392.41</v>
      </c>
      <c r="AH3810" s="4">
        <f t="shared" si="239"/>
        <v>0.17499999999999999</v>
      </c>
      <c r="AI3810" s="4">
        <f t="shared" si="239"/>
        <v>9.8102499999999999</v>
      </c>
      <c r="AK3810" s="10">
        <f>Q3810*(0.026*(2.5^2.87))+R3810*(0.026*(7.5^2.87))+S3810*(0.0236*((15/1.1)^2.975))+T3810*(0.0236*((25/1.1)^2.975))+U3810*(0.0236*((35/1.1)^2.975))</f>
        <v>392.40840442481044</v>
      </c>
    </row>
    <row r="3811" spans="1:37" ht="12.75" customHeight="1">
      <c r="A3811" s="12">
        <v>289</v>
      </c>
      <c r="B3811" s="4">
        <v>15</v>
      </c>
      <c r="C3811" s="4">
        <v>2</v>
      </c>
      <c r="D3811" s="5">
        <v>39532</v>
      </c>
      <c r="E3811" s="6" t="s">
        <v>73</v>
      </c>
      <c r="F3811" s="4" t="s">
        <v>131</v>
      </c>
      <c r="G3811" s="11" t="s">
        <v>177</v>
      </c>
      <c r="H3811" s="4" t="s">
        <v>75</v>
      </c>
      <c r="I3811" s="12" t="s">
        <v>93</v>
      </c>
      <c r="J3811" s="4" t="s">
        <v>41</v>
      </c>
      <c r="K3811" s="4">
        <v>9</v>
      </c>
      <c r="L3811" s="4" t="str">
        <f t="shared" si="236"/>
        <v>5-10</v>
      </c>
      <c r="M3811" s="4" t="s">
        <v>42</v>
      </c>
      <c r="N3811" s="12">
        <v>2</v>
      </c>
      <c r="O3811" s="4" t="s">
        <v>95</v>
      </c>
      <c r="P3811" s="6" t="s">
        <v>56</v>
      </c>
      <c r="S3811" s="7">
        <v>3</v>
      </c>
      <c r="T3811" s="7">
        <v>1</v>
      </c>
      <c r="AE3811" s="4">
        <f t="shared" si="237"/>
        <v>17.5</v>
      </c>
      <c r="AF3811" s="8">
        <f t="shared" si="238"/>
        <v>4</v>
      </c>
      <c r="AG3811" s="8">
        <v>511.23</v>
      </c>
      <c r="AH3811" s="4">
        <f t="shared" si="239"/>
        <v>0.1</v>
      </c>
      <c r="AI3811" s="4">
        <f t="shared" si="239"/>
        <v>12.780750000000001</v>
      </c>
      <c r="AK3811" s="10">
        <f>S3811*(0.0204*(15^2.991))+T3811*(0.0204*(25^2.991))+U3811*(0.0204*(35^2.991))</f>
        <v>511.22504551778684</v>
      </c>
    </row>
    <row r="3812" spans="1:37" ht="12.75" customHeight="1">
      <c r="A3812" s="12">
        <v>289</v>
      </c>
      <c r="B3812" s="4">
        <v>15</v>
      </c>
      <c r="C3812" s="4">
        <v>2</v>
      </c>
      <c r="D3812" s="5">
        <v>39532</v>
      </c>
      <c r="E3812" s="6" t="s">
        <v>73</v>
      </c>
      <c r="F3812" s="4" t="s">
        <v>131</v>
      </c>
      <c r="G3812" s="11" t="s">
        <v>177</v>
      </c>
      <c r="H3812" s="4" t="s">
        <v>75</v>
      </c>
      <c r="I3812" s="12" t="s">
        <v>93</v>
      </c>
      <c r="J3812" s="4" t="s">
        <v>41</v>
      </c>
      <c r="K3812" s="4">
        <v>9</v>
      </c>
      <c r="L3812" s="4" t="str">
        <f t="shared" si="236"/>
        <v>5-10</v>
      </c>
      <c r="M3812" s="4" t="s">
        <v>42</v>
      </c>
      <c r="N3812" s="12">
        <v>3</v>
      </c>
      <c r="O3812" s="4" t="s">
        <v>58</v>
      </c>
      <c r="P3812" s="12" t="s">
        <v>46</v>
      </c>
      <c r="S3812" s="7">
        <v>1</v>
      </c>
      <c r="AE3812" s="4">
        <f t="shared" si="237"/>
        <v>15</v>
      </c>
      <c r="AF3812" s="8">
        <f t="shared" si="238"/>
        <v>1</v>
      </c>
      <c r="AG3812" s="8">
        <v>44.44</v>
      </c>
      <c r="AH3812" s="4">
        <f t="shared" si="239"/>
        <v>2.5000000000000001E-2</v>
      </c>
      <c r="AI3812" s="4">
        <f t="shared" si="239"/>
        <v>1.111</v>
      </c>
      <c r="AK3812" s="10">
        <f>Q3812*(0.0145*((2.5/1.08175)^3.053))+R3812*(0.0145*((7.5/1.08175)^3.053))+S3812*(0.0145*((15/1.08175)^3.053))+T3812*(0.0145*((25/1.08175)^3.053))+U3812*(0.0145*((35/1.08175)^3.053))+V3812*(0.0145*((45/1.08175)^3.053))+W3812*(0.0145*((55/1.08175)^3.053))</f>
        <v>44.441138743501973</v>
      </c>
    </row>
    <row r="3813" spans="1:37" ht="12.75" customHeight="1">
      <c r="A3813" s="12">
        <v>289</v>
      </c>
      <c r="B3813" s="4">
        <v>15</v>
      </c>
      <c r="C3813" s="4">
        <v>2</v>
      </c>
      <c r="D3813" s="5">
        <v>39532</v>
      </c>
      <c r="E3813" s="6" t="s">
        <v>73</v>
      </c>
      <c r="F3813" s="4" t="s">
        <v>131</v>
      </c>
      <c r="G3813" s="11" t="s">
        <v>177</v>
      </c>
      <c r="H3813" s="4" t="s">
        <v>75</v>
      </c>
      <c r="I3813" s="12" t="s">
        <v>93</v>
      </c>
      <c r="J3813" s="4" t="s">
        <v>41</v>
      </c>
      <c r="K3813" s="4">
        <v>9</v>
      </c>
      <c r="L3813" s="4" t="str">
        <f t="shared" si="236"/>
        <v>5-10</v>
      </c>
      <c r="M3813" s="4" t="s">
        <v>42</v>
      </c>
      <c r="N3813" s="12">
        <v>4</v>
      </c>
      <c r="O3813" s="4" t="s">
        <v>89</v>
      </c>
      <c r="P3813" s="4" t="s">
        <v>56</v>
      </c>
      <c r="S3813" s="7">
        <v>3</v>
      </c>
      <c r="AE3813" s="4">
        <f t="shared" si="237"/>
        <v>15</v>
      </c>
      <c r="AF3813" s="8">
        <f t="shared" si="238"/>
        <v>3</v>
      </c>
      <c r="AG3813" s="8">
        <v>216.02</v>
      </c>
      <c r="AH3813" s="4">
        <f t="shared" si="239"/>
        <v>7.4999999999999997E-2</v>
      </c>
      <c r="AI3813" s="4">
        <f t="shared" si="239"/>
        <v>5.4005000000000001</v>
      </c>
      <c r="AK3813" s="10">
        <f>R3813*(0.0246*(7.5^2.85))+S3813*(0.0227*((15/1.13204)^3.12))+T3813*(0.0227*((25/1.13204)^3.12))</f>
        <v>216.02455014267076</v>
      </c>
    </row>
    <row r="3814" spans="1:37" ht="12.75" customHeight="1">
      <c r="A3814" s="12">
        <v>289</v>
      </c>
      <c r="B3814" s="4">
        <v>15</v>
      </c>
      <c r="C3814" s="4">
        <v>2</v>
      </c>
      <c r="D3814" s="5">
        <v>39532</v>
      </c>
      <c r="E3814" s="6" t="s">
        <v>73</v>
      </c>
      <c r="F3814" s="4" t="s">
        <v>131</v>
      </c>
      <c r="G3814" s="11" t="s">
        <v>177</v>
      </c>
      <c r="H3814" s="4" t="s">
        <v>75</v>
      </c>
      <c r="I3814" s="12" t="s">
        <v>93</v>
      </c>
      <c r="J3814" s="4" t="s">
        <v>41</v>
      </c>
      <c r="K3814" s="4">
        <v>9</v>
      </c>
      <c r="L3814" s="4" t="str">
        <f t="shared" si="236"/>
        <v>5-10</v>
      </c>
      <c r="M3814" s="4" t="s">
        <v>42</v>
      </c>
      <c r="N3814" s="12">
        <v>5</v>
      </c>
      <c r="O3814" s="4" t="s">
        <v>123</v>
      </c>
      <c r="P3814" s="12" t="s">
        <v>56</v>
      </c>
      <c r="T3814" s="7">
        <v>1</v>
      </c>
      <c r="AE3814" s="4">
        <f t="shared" si="237"/>
        <v>25</v>
      </c>
      <c r="AF3814" s="8">
        <f t="shared" si="238"/>
        <v>1</v>
      </c>
      <c r="AG3814" s="8">
        <v>286.88</v>
      </c>
      <c r="AH3814" s="4">
        <f t="shared" si="239"/>
        <v>2.5000000000000001E-2</v>
      </c>
      <c r="AI3814" s="4">
        <f t="shared" si="239"/>
        <v>7.1719999999999997</v>
      </c>
      <c r="AK3814" s="10">
        <f>T3814*(0.0561*(25^2.653))+U3814*(0.0561*(35^2.653))</f>
        <v>286.87830370223014</v>
      </c>
    </row>
    <row r="3815" spans="1:37" ht="12.75" customHeight="1">
      <c r="A3815" s="12">
        <v>289</v>
      </c>
      <c r="B3815" s="4">
        <v>15</v>
      </c>
      <c r="C3815" s="4">
        <v>2</v>
      </c>
      <c r="D3815" s="5">
        <v>39532</v>
      </c>
      <c r="E3815" s="6" t="s">
        <v>73</v>
      </c>
      <c r="F3815" s="4" t="s">
        <v>131</v>
      </c>
      <c r="G3815" s="11" t="s">
        <v>177</v>
      </c>
      <c r="H3815" s="4" t="s">
        <v>75</v>
      </c>
      <c r="I3815" s="12" t="s">
        <v>93</v>
      </c>
      <c r="J3815" s="4" t="s">
        <v>41</v>
      </c>
      <c r="K3815" s="4">
        <v>9</v>
      </c>
      <c r="L3815" s="4" t="str">
        <f t="shared" si="236"/>
        <v>5-10</v>
      </c>
      <c r="M3815" s="4" t="s">
        <v>42</v>
      </c>
      <c r="N3815" s="12">
        <v>6</v>
      </c>
      <c r="O3815" s="4" t="s">
        <v>134</v>
      </c>
      <c r="P3815" s="12" t="s">
        <v>56</v>
      </c>
      <c r="S3815" s="7">
        <v>1</v>
      </c>
      <c r="AE3815" s="4">
        <f t="shared" si="237"/>
        <v>15</v>
      </c>
      <c r="AF3815" s="8">
        <f t="shared" si="238"/>
        <v>1</v>
      </c>
      <c r="AG3815" s="8">
        <v>70.59</v>
      </c>
      <c r="AH3815" s="4">
        <f t="shared" si="239"/>
        <v>2.5000000000000001E-2</v>
      </c>
      <c r="AI3815" s="4">
        <f t="shared" si="239"/>
        <v>1.76475</v>
      </c>
      <c r="AK3815" s="10">
        <f>R3815*(0.0683*(7.5^2.563))+S3815*(0.0683*(15^2.563))+T3815*(0.0683*(25^2.563))</f>
        <v>70.589905523267788</v>
      </c>
    </row>
    <row r="3816" spans="1:37" ht="12.75" customHeight="1">
      <c r="A3816" s="12">
        <v>289</v>
      </c>
      <c r="B3816" s="4">
        <v>15</v>
      </c>
      <c r="C3816" s="4">
        <v>2</v>
      </c>
      <c r="D3816" s="5">
        <v>39532</v>
      </c>
      <c r="E3816" s="6" t="s">
        <v>73</v>
      </c>
      <c r="F3816" s="4" t="s">
        <v>131</v>
      </c>
      <c r="G3816" s="11" t="s">
        <v>177</v>
      </c>
      <c r="H3816" s="4" t="s">
        <v>75</v>
      </c>
      <c r="I3816" s="12" t="s">
        <v>93</v>
      </c>
      <c r="J3816" s="4" t="s">
        <v>41</v>
      </c>
      <c r="K3816" s="4">
        <v>9</v>
      </c>
      <c r="L3816" s="4" t="str">
        <f t="shared" si="236"/>
        <v>5-10</v>
      </c>
      <c r="M3816" s="4" t="s">
        <v>42</v>
      </c>
      <c r="N3816" s="12">
        <v>7</v>
      </c>
      <c r="O3816" s="4" t="s">
        <v>116</v>
      </c>
      <c r="P3816" s="6" t="s">
        <v>84</v>
      </c>
      <c r="Q3816" s="7">
        <v>1</v>
      </c>
      <c r="AE3816" s="4">
        <f t="shared" si="237"/>
        <v>2.5</v>
      </c>
      <c r="AF3816" s="8">
        <f t="shared" si="238"/>
        <v>1</v>
      </c>
      <c r="AG3816" s="8">
        <v>0.27</v>
      </c>
      <c r="AH3816" s="4">
        <f t="shared" si="239"/>
        <v>2.5000000000000001E-2</v>
      </c>
      <c r="AI3816" s="4">
        <f t="shared" si="239"/>
        <v>6.7500000000000008E-3</v>
      </c>
      <c r="AK3816" s="10">
        <f>Q3816*(0.0156*(2.5^3.13))+R3816*(0.0156*(7.5^3.13))</f>
        <v>0.27458501045858014</v>
      </c>
    </row>
    <row r="3817" spans="1:37" ht="12.75" customHeight="1">
      <c r="A3817" s="12">
        <v>290</v>
      </c>
      <c r="B3817" s="4">
        <v>15</v>
      </c>
      <c r="C3817" s="4">
        <v>2</v>
      </c>
      <c r="D3817" s="5">
        <v>39532</v>
      </c>
      <c r="E3817" s="6" t="s">
        <v>73</v>
      </c>
      <c r="F3817" s="4" t="s">
        <v>131</v>
      </c>
      <c r="G3817" s="11" t="s">
        <v>177</v>
      </c>
      <c r="H3817" s="4" t="s">
        <v>75</v>
      </c>
      <c r="I3817" s="12" t="s">
        <v>93</v>
      </c>
      <c r="J3817" s="4" t="s">
        <v>41</v>
      </c>
      <c r="K3817" s="4">
        <v>7</v>
      </c>
      <c r="L3817" s="4" t="str">
        <f t="shared" si="236"/>
        <v>5-10</v>
      </c>
      <c r="M3817" s="4" t="s">
        <v>42</v>
      </c>
      <c r="N3817" s="12">
        <v>1</v>
      </c>
      <c r="O3817" s="4" t="s">
        <v>53</v>
      </c>
      <c r="P3817" s="12" t="s">
        <v>54</v>
      </c>
      <c r="S3817" s="7">
        <v>3</v>
      </c>
      <c r="AE3817" s="4">
        <f t="shared" si="237"/>
        <v>15</v>
      </c>
      <c r="AF3817" s="8">
        <f t="shared" si="238"/>
        <v>3</v>
      </c>
      <c r="AG3817" s="8">
        <v>168.18</v>
      </c>
      <c r="AH3817" s="4">
        <f t="shared" si="239"/>
        <v>7.4999999999999997E-2</v>
      </c>
      <c r="AI3817" s="4">
        <f t="shared" si="239"/>
        <v>4.2045000000000003</v>
      </c>
      <c r="AK3817" s="10">
        <f>Q3817*(0.026*(2.5^2.87))+R3817*(0.026*(7.5^2.87))+S3817*(0.0236*((15/1.1)^2.975))+T3817*(0.0236*((25/1.1)^2.975))+U3817*(0.0236*((35/1.1)^2.975))</f>
        <v>168.17503046777591</v>
      </c>
    </row>
    <row r="3818" spans="1:37" ht="12.75" customHeight="1">
      <c r="A3818" s="12">
        <v>290</v>
      </c>
      <c r="B3818" s="4">
        <v>15</v>
      </c>
      <c r="C3818" s="4">
        <v>2</v>
      </c>
      <c r="D3818" s="5">
        <v>39532</v>
      </c>
      <c r="E3818" s="6" t="s">
        <v>73</v>
      </c>
      <c r="F3818" s="4" t="s">
        <v>131</v>
      </c>
      <c r="G3818" s="11" t="s">
        <v>177</v>
      </c>
      <c r="H3818" s="4" t="s">
        <v>75</v>
      </c>
      <c r="I3818" s="12" t="s">
        <v>93</v>
      </c>
      <c r="J3818" s="4" t="s">
        <v>41</v>
      </c>
      <c r="K3818" s="4">
        <v>7</v>
      </c>
      <c r="L3818" s="4" t="str">
        <f t="shared" si="236"/>
        <v>5-10</v>
      </c>
      <c r="M3818" s="4" t="s">
        <v>42</v>
      </c>
      <c r="N3818" s="12">
        <v>2</v>
      </c>
      <c r="O3818" s="4" t="s">
        <v>95</v>
      </c>
      <c r="P3818" s="6" t="s">
        <v>56</v>
      </c>
      <c r="S3818" s="7">
        <v>1</v>
      </c>
      <c r="T3818" s="7">
        <v>1</v>
      </c>
      <c r="AE3818" s="4">
        <f t="shared" si="237"/>
        <v>20</v>
      </c>
      <c r="AF3818" s="8">
        <f t="shared" si="238"/>
        <v>2</v>
      </c>
      <c r="AG3818" s="8">
        <v>376.84</v>
      </c>
      <c r="AH3818" s="4">
        <f t="shared" si="239"/>
        <v>0.05</v>
      </c>
      <c r="AI3818" s="4">
        <f t="shared" si="239"/>
        <v>9.4209999999999994</v>
      </c>
      <c r="AK3818" s="10">
        <f>S3818*(0.0204*(15^2.991))+T3818*(0.0204*(25^2.991))+U3818*(0.0204*(35^2.991))</f>
        <v>376.84056434944745</v>
      </c>
    </row>
    <row r="3819" spans="1:37" s="9" customFormat="1" ht="12.75" customHeight="1">
      <c r="A3819" s="12">
        <v>290</v>
      </c>
      <c r="B3819" s="4">
        <v>15</v>
      </c>
      <c r="C3819" s="4">
        <v>2</v>
      </c>
      <c r="D3819" s="5">
        <v>39532</v>
      </c>
      <c r="E3819" s="6" t="s">
        <v>73</v>
      </c>
      <c r="F3819" s="4" t="s">
        <v>131</v>
      </c>
      <c r="G3819" s="11" t="s">
        <v>177</v>
      </c>
      <c r="H3819" s="4" t="s">
        <v>75</v>
      </c>
      <c r="I3819" s="12" t="s">
        <v>93</v>
      </c>
      <c r="J3819" s="4" t="s">
        <v>41</v>
      </c>
      <c r="K3819" s="4">
        <v>7</v>
      </c>
      <c r="L3819" s="4" t="str">
        <f t="shared" si="236"/>
        <v>5-10</v>
      </c>
      <c r="M3819" s="4" t="s">
        <v>42</v>
      </c>
      <c r="N3819" s="12">
        <v>3</v>
      </c>
      <c r="O3819" s="4" t="s">
        <v>58</v>
      </c>
      <c r="P3819" s="12" t="s">
        <v>46</v>
      </c>
      <c r="Q3819" s="7"/>
      <c r="R3819" s="7"/>
      <c r="S3819" s="7">
        <v>1</v>
      </c>
      <c r="T3819" s="7">
        <v>1</v>
      </c>
      <c r="U3819" s="7"/>
      <c r="V3819" s="7"/>
      <c r="W3819" s="7"/>
      <c r="X3819" s="7"/>
      <c r="Y3819" s="7"/>
      <c r="Z3819" s="7"/>
      <c r="AA3819" s="7"/>
      <c r="AB3819" s="7"/>
      <c r="AC3819" s="7"/>
      <c r="AD3819" s="7"/>
      <c r="AE3819" s="4">
        <f t="shared" si="237"/>
        <v>20</v>
      </c>
      <c r="AF3819" s="8">
        <f t="shared" si="238"/>
        <v>2</v>
      </c>
      <c r="AG3819" s="8">
        <v>255.83</v>
      </c>
      <c r="AH3819" s="4">
        <f t="shared" si="239"/>
        <v>0.05</v>
      </c>
      <c r="AI3819" s="4">
        <f t="shared" si="239"/>
        <v>6.3957500000000005</v>
      </c>
      <c r="AJ3819" s="4"/>
      <c r="AK3819" s="10">
        <f>Q3819*(0.0145*((2.5/1.08175)^3.053))+R3819*(0.0145*((7.5/1.08175)^3.053))+S3819*(0.0145*((15/1.08175)^3.053))+T3819*(0.0145*((25/1.08175)^3.053))+U3819*(0.0145*((35/1.08175)^3.053))+V3819*(0.0145*((45/1.08175)^3.053))+W3819*(0.0145*((55/1.08175)^3.053))</f>
        <v>255.8335590596227</v>
      </c>
    </row>
    <row r="3820" spans="1:37" ht="12.75" customHeight="1">
      <c r="A3820" s="12">
        <v>290</v>
      </c>
      <c r="B3820" s="4">
        <v>15</v>
      </c>
      <c r="C3820" s="4">
        <v>2</v>
      </c>
      <c r="D3820" s="5">
        <v>39532</v>
      </c>
      <c r="E3820" s="6" t="s">
        <v>73</v>
      </c>
      <c r="F3820" s="4" t="s">
        <v>131</v>
      </c>
      <c r="G3820" s="11" t="s">
        <v>177</v>
      </c>
      <c r="H3820" s="4" t="s">
        <v>75</v>
      </c>
      <c r="I3820" s="12" t="s">
        <v>93</v>
      </c>
      <c r="J3820" s="4" t="s">
        <v>41</v>
      </c>
      <c r="K3820" s="4">
        <v>7</v>
      </c>
      <c r="L3820" s="4" t="str">
        <f t="shared" si="236"/>
        <v>5-10</v>
      </c>
      <c r="M3820" s="4" t="s">
        <v>42</v>
      </c>
      <c r="N3820" s="12">
        <v>4</v>
      </c>
      <c r="O3820" s="12" t="s">
        <v>51</v>
      </c>
      <c r="P3820" s="6" t="s">
        <v>48</v>
      </c>
      <c r="S3820" s="7">
        <v>1</v>
      </c>
      <c r="T3820" s="7">
        <v>1</v>
      </c>
      <c r="AE3820" s="4">
        <f t="shared" si="237"/>
        <v>20</v>
      </c>
      <c r="AF3820" s="8">
        <f t="shared" si="238"/>
        <v>2</v>
      </c>
      <c r="AG3820" s="8">
        <v>468.4</v>
      </c>
      <c r="AH3820" s="4">
        <f t="shared" si="239"/>
        <v>0.05</v>
      </c>
      <c r="AI3820" s="4">
        <f t="shared" si="239"/>
        <v>11.709999999999999</v>
      </c>
      <c r="AK3820" s="10">
        <f>Q3820*(0.0337*(2.5^2.9))+R3820*(0.0337*(7.5^2.9))+S3820*(0.0337*(15^2.9))+T3820*(0.0337*(25^2.9))+U3820*(0.0337*(35^2.9))</f>
        <v>468.39679924799327</v>
      </c>
    </row>
    <row r="3821" spans="1:37" s="13" customFormat="1" ht="12.75" customHeight="1">
      <c r="A3821" s="12">
        <v>290</v>
      </c>
      <c r="B3821" s="4">
        <v>15</v>
      </c>
      <c r="C3821" s="4">
        <v>2</v>
      </c>
      <c r="D3821" s="5">
        <v>39532</v>
      </c>
      <c r="E3821" s="6" t="s">
        <v>73</v>
      </c>
      <c r="F3821" s="4" t="s">
        <v>131</v>
      </c>
      <c r="G3821" s="11" t="s">
        <v>177</v>
      </c>
      <c r="H3821" s="4" t="s">
        <v>75</v>
      </c>
      <c r="I3821" s="12" t="s">
        <v>93</v>
      </c>
      <c r="J3821" s="4" t="s">
        <v>41</v>
      </c>
      <c r="K3821" s="4">
        <v>7</v>
      </c>
      <c r="L3821" s="4" t="str">
        <f t="shared" si="236"/>
        <v>5-10</v>
      </c>
      <c r="M3821" s="4" t="s">
        <v>42</v>
      </c>
      <c r="N3821" s="12">
        <v>5</v>
      </c>
      <c r="O3821" s="4" t="s">
        <v>69</v>
      </c>
      <c r="P3821" s="12" t="s">
        <v>48</v>
      </c>
      <c r="Q3821" s="7"/>
      <c r="R3821" s="7"/>
      <c r="S3821" s="7">
        <v>1</v>
      </c>
      <c r="T3821" s="7"/>
      <c r="U3821" s="7"/>
      <c r="V3821" s="7"/>
      <c r="W3821" s="7"/>
      <c r="X3821" s="7"/>
      <c r="Y3821" s="7"/>
      <c r="Z3821" s="7"/>
      <c r="AA3821" s="7"/>
      <c r="AB3821" s="7"/>
      <c r="AC3821" s="7"/>
      <c r="AD3821" s="7"/>
      <c r="AE3821" s="4">
        <f t="shared" si="237"/>
        <v>15</v>
      </c>
      <c r="AF3821" s="8">
        <f t="shared" si="238"/>
        <v>1</v>
      </c>
      <c r="AG3821" s="8">
        <v>109.47</v>
      </c>
      <c r="AH3821" s="4">
        <f t="shared" si="239"/>
        <v>2.5000000000000001E-2</v>
      </c>
      <c r="AI3821" s="4">
        <f t="shared" si="239"/>
        <v>2.7367499999999998</v>
      </c>
      <c r="AJ3821" s="4"/>
      <c r="AK3821" s="10">
        <f>Q3821*(0.029*(2.5^2.98))+R3821*(0.029*(7.5^2.98))+S3821*(0.0222*(15^3.14))</f>
        <v>109.46607034280856</v>
      </c>
    </row>
    <row r="3822" spans="1:37" ht="12.75" customHeight="1">
      <c r="A3822" s="12">
        <v>290</v>
      </c>
      <c r="B3822" s="4">
        <v>15</v>
      </c>
      <c r="C3822" s="4">
        <v>2</v>
      </c>
      <c r="D3822" s="5">
        <v>39532</v>
      </c>
      <c r="E3822" s="6" t="s">
        <v>73</v>
      </c>
      <c r="F3822" s="4" t="s">
        <v>131</v>
      </c>
      <c r="G3822" s="11" t="s">
        <v>177</v>
      </c>
      <c r="H3822" s="4" t="s">
        <v>75</v>
      </c>
      <c r="I3822" s="12" t="s">
        <v>93</v>
      </c>
      <c r="J3822" s="4" t="s">
        <v>41</v>
      </c>
      <c r="K3822" s="4">
        <v>7</v>
      </c>
      <c r="L3822" s="4" t="str">
        <f t="shared" si="236"/>
        <v>5-10</v>
      </c>
      <c r="M3822" s="4" t="s">
        <v>42</v>
      </c>
      <c r="N3822" s="12">
        <v>6</v>
      </c>
      <c r="O3822" s="4" t="s">
        <v>120</v>
      </c>
      <c r="P3822" s="6" t="s">
        <v>54</v>
      </c>
      <c r="T3822" s="7">
        <v>1</v>
      </c>
      <c r="AE3822" s="4">
        <f t="shared" si="237"/>
        <v>25</v>
      </c>
      <c r="AF3822" s="8">
        <f t="shared" si="238"/>
        <v>1</v>
      </c>
      <c r="AG3822" s="8">
        <v>274.51</v>
      </c>
      <c r="AH3822" s="4">
        <f t="shared" si="239"/>
        <v>2.5000000000000001E-2</v>
      </c>
      <c r="AI3822" s="4">
        <f t="shared" si="239"/>
        <v>6.8627500000000001</v>
      </c>
      <c r="AK3822" s="10">
        <f>R3822*(0.0162*(7.5^3.0252))+S3822*(0.0162*(15^3.0252))+T3822*(0.0162*(25^3.0252))+U3822*(0.0162*(35^3.0252))+V3822*(0.0162*(45^3.0252))</f>
        <v>274.51313450729776</v>
      </c>
    </row>
    <row r="3823" spans="1:37" ht="12.75" customHeight="1">
      <c r="A3823" s="12">
        <v>290</v>
      </c>
      <c r="B3823" s="4">
        <v>15</v>
      </c>
      <c r="C3823" s="4">
        <v>2</v>
      </c>
      <c r="D3823" s="5">
        <v>39532</v>
      </c>
      <c r="E3823" s="6" t="s">
        <v>73</v>
      </c>
      <c r="F3823" s="4" t="s">
        <v>131</v>
      </c>
      <c r="G3823" s="11" t="s">
        <v>177</v>
      </c>
      <c r="H3823" s="4" t="s">
        <v>75</v>
      </c>
      <c r="I3823" s="12" t="s">
        <v>93</v>
      </c>
      <c r="J3823" s="4" t="s">
        <v>41</v>
      </c>
      <c r="K3823" s="4">
        <v>7</v>
      </c>
      <c r="L3823" s="4" t="str">
        <f t="shared" si="236"/>
        <v>5-10</v>
      </c>
      <c r="M3823" s="4" t="s">
        <v>42</v>
      </c>
      <c r="N3823" s="12">
        <v>7</v>
      </c>
      <c r="O3823" s="4" t="s">
        <v>107</v>
      </c>
      <c r="P3823" s="6" t="s">
        <v>54</v>
      </c>
      <c r="U3823" s="7">
        <v>2</v>
      </c>
      <c r="AE3823" s="4">
        <f t="shared" si="237"/>
        <v>35</v>
      </c>
      <c r="AF3823" s="8">
        <f t="shared" si="238"/>
        <v>2</v>
      </c>
      <c r="AG3823" s="8">
        <v>1519.36</v>
      </c>
      <c r="AH3823" s="4">
        <f t="shared" si="239"/>
        <v>0.05</v>
      </c>
      <c r="AI3823" s="4">
        <f t="shared" si="239"/>
        <v>37.983999999999995</v>
      </c>
      <c r="AK3823" s="10">
        <f>R3823*(0.0144*(7.5^3.1))+S3823*(0.0162*(15^3.0252))+T3823*(0.0162*(25^3.0252))+U3823*(0.0162*(35^3.0252))+V3823*(0.0162*(45^3.0252))</f>
        <v>1519.3563944000095</v>
      </c>
    </row>
    <row r="3824" spans="1:37" s="13" customFormat="1" ht="12.75" customHeight="1">
      <c r="A3824" s="12">
        <v>290</v>
      </c>
      <c r="B3824" s="4">
        <v>15</v>
      </c>
      <c r="C3824" s="4">
        <v>2</v>
      </c>
      <c r="D3824" s="5">
        <v>39532</v>
      </c>
      <c r="E3824" s="6" t="s">
        <v>73</v>
      </c>
      <c r="F3824" s="4" t="s">
        <v>131</v>
      </c>
      <c r="G3824" s="11" t="s">
        <v>177</v>
      </c>
      <c r="H3824" s="4" t="s">
        <v>75</v>
      </c>
      <c r="I3824" s="12" t="s">
        <v>93</v>
      </c>
      <c r="J3824" s="4" t="s">
        <v>41</v>
      </c>
      <c r="K3824" s="4">
        <v>7</v>
      </c>
      <c r="L3824" s="4" t="str">
        <f t="shared" si="236"/>
        <v>5-10</v>
      </c>
      <c r="M3824" s="4" t="s">
        <v>42</v>
      </c>
      <c r="N3824" s="12">
        <v>8</v>
      </c>
      <c r="O3824" s="4" t="s">
        <v>79</v>
      </c>
      <c r="P3824" s="12" t="s">
        <v>54</v>
      </c>
      <c r="Q3824" s="7"/>
      <c r="R3824" s="7"/>
      <c r="S3824" s="7"/>
      <c r="T3824" s="7"/>
      <c r="U3824" s="7">
        <v>2</v>
      </c>
      <c r="V3824" s="7"/>
      <c r="W3824" s="7"/>
      <c r="X3824" s="7"/>
      <c r="Y3824" s="7"/>
      <c r="Z3824" s="7"/>
      <c r="AA3824" s="7"/>
      <c r="AB3824" s="7"/>
      <c r="AC3824" s="7"/>
      <c r="AD3824" s="7"/>
      <c r="AE3824" s="4">
        <f t="shared" si="237"/>
        <v>35</v>
      </c>
      <c r="AF3824" s="8">
        <f t="shared" si="238"/>
        <v>2</v>
      </c>
      <c r="AG3824" s="8">
        <v>1744.43</v>
      </c>
      <c r="AH3824" s="4">
        <f t="shared" si="239"/>
        <v>0.05</v>
      </c>
      <c r="AI3824" s="4">
        <f t="shared" si="239"/>
        <v>43.610750000000003</v>
      </c>
      <c r="AJ3824" s="11"/>
      <c r="AK3824" s="10">
        <f>Q3824*(0.024*(2.5^2.93))+R3824*(0.024*(7.5^2.93))+S3824*(0.0225*((15/1.03416)^3))+T3824*(0.0225*((25/1.03416)^3))+U3824*(0.0225*((35/1.03416)^3))</f>
        <v>1744.4295683663831</v>
      </c>
    </row>
    <row r="3825" spans="1:37" ht="12.75" customHeight="1">
      <c r="A3825" s="12">
        <v>290</v>
      </c>
      <c r="B3825" s="4">
        <v>15</v>
      </c>
      <c r="C3825" s="4">
        <v>2</v>
      </c>
      <c r="D3825" s="5">
        <v>39532</v>
      </c>
      <c r="E3825" s="6" t="s">
        <v>73</v>
      </c>
      <c r="F3825" s="4" t="s">
        <v>131</v>
      </c>
      <c r="G3825" s="11" t="s">
        <v>177</v>
      </c>
      <c r="H3825" s="4" t="s">
        <v>75</v>
      </c>
      <c r="I3825" s="12" t="s">
        <v>93</v>
      </c>
      <c r="J3825" s="4" t="s">
        <v>41</v>
      </c>
      <c r="K3825" s="4">
        <v>7</v>
      </c>
      <c r="L3825" s="4" t="str">
        <f t="shared" si="236"/>
        <v>5-10</v>
      </c>
      <c r="M3825" s="4" t="s">
        <v>42</v>
      </c>
      <c r="N3825" s="12">
        <v>9</v>
      </c>
      <c r="O3825" s="4" t="s">
        <v>80</v>
      </c>
      <c r="P3825" s="12" t="s">
        <v>81</v>
      </c>
      <c r="S3825" s="7">
        <v>3</v>
      </c>
      <c r="AE3825" s="4">
        <f t="shared" si="237"/>
        <v>15</v>
      </c>
      <c r="AF3825" s="8">
        <f t="shared" si="238"/>
        <v>3</v>
      </c>
      <c r="AG3825" s="8">
        <v>183.28</v>
      </c>
      <c r="AH3825" s="4">
        <f t="shared" si="239"/>
        <v>7.4999999999999997E-2</v>
      </c>
      <c r="AI3825" s="4">
        <f t="shared" si="239"/>
        <v>4.5819999999999999</v>
      </c>
      <c r="AK3825" s="10">
        <f>Q3825*(0.0202*(2.5^2.9595))+R3825*(0.0202*(7.5^2.9595))+S3825*(0.0202*(15^2.9595))+T3825*(0.0202*(25^2.9595))</f>
        <v>183.27984349908598</v>
      </c>
    </row>
    <row r="3826" spans="1:37" ht="12.75" customHeight="1">
      <c r="A3826" s="12">
        <v>290</v>
      </c>
      <c r="B3826" s="4">
        <v>15</v>
      </c>
      <c r="C3826" s="4">
        <v>2</v>
      </c>
      <c r="D3826" s="5">
        <v>39532</v>
      </c>
      <c r="E3826" s="6" t="s">
        <v>73</v>
      </c>
      <c r="F3826" s="4" t="s">
        <v>131</v>
      </c>
      <c r="G3826" s="11" t="s">
        <v>177</v>
      </c>
      <c r="H3826" s="4" t="s">
        <v>75</v>
      </c>
      <c r="I3826" s="12" t="s">
        <v>93</v>
      </c>
      <c r="J3826" s="4" t="s">
        <v>41</v>
      </c>
      <c r="K3826" s="4">
        <v>7</v>
      </c>
      <c r="L3826" s="4" t="str">
        <f t="shared" si="236"/>
        <v>5-10</v>
      </c>
      <c r="M3826" s="4" t="s">
        <v>42</v>
      </c>
      <c r="N3826" s="12">
        <v>10</v>
      </c>
      <c r="O3826" s="4" t="s">
        <v>121</v>
      </c>
      <c r="P3826" s="6" t="s">
        <v>56</v>
      </c>
      <c r="T3826" s="7">
        <v>1</v>
      </c>
      <c r="AE3826" s="4">
        <f t="shared" si="237"/>
        <v>25</v>
      </c>
      <c r="AF3826" s="8">
        <f t="shared" si="238"/>
        <v>1</v>
      </c>
      <c r="AG3826" s="8">
        <v>475.84</v>
      </c>
      <c r="AH3826" s="4">
        <f t="shared" si="239"/>
        <v>2.5000000000000001E-2</v>
      </c>
      <c r="AI3826" s="4">
        <f t="shared" si="239"/>
        <v>11.895999999999999</v>
      </c>
      <c r="AK3826" s="10">
        <f>S3826*(0.0203*(15^3.126))+T3826*(0.0203*(25^3.126))+U3826*(0.0203*(35^3.126))</f>
        <v>475.83513329125537</v>
      </c>
    </row>
    <row r="3827" spans="1:37" s="13" customFormat="1" ht="12.75" customHeight="1">
      <c r="A3827" s="12">
        <v>290</v>
      </c>
      <c r="B3827" s="4">
        <v>15</v>
      </c>
      <c r="C3827" s="4">
        <v>2</v>
      </c>
      <c r="D3827" s="5">
        <v>39532</v>
      </c>
      <c r="E3827" s="6" t="s">
        <v>73</v>
      </c>
      <c r="F3827" s="4" t="s">
        <v>131</v>
      </c>
      <c r="G3827" s="11" t="s">
        <v>177</v>
      </c>
      <c r="H3827" s="4" t="s">
        <v>75</v>
      </c>
      <c r="I3827" s="12" t="s">
        <v>93</v>
      </c>
      <c r="J3827" s="4" t="s">
        <v>41</v>
      </c>
      <c r="K3827" s="4">
        <v>7</v>
      </c>
      <c r="L3827" s="4" t="str">
        <f t="shared" si="236"/>
        <v>5-10</v>
      </c>
      <c r="M3827" s="4" t="s">
        <v>42</v>
      </c>
      <c r="N3827" s="12">
        <v>11</v>
      </c>
      <c r="O3827" s="12" t="s">
        <v>77</v>
      </c>
      <c r="P3827" s="6" t="s">
        <v>48</v>
      </c>
      <c r="Q3827" s="7"/>
      <c r="R3827" s="7"/>
      <c r="S3827" s="7">
        <v>1</v>
      </c>
      <c r="T3827" s="7"/>
      <c r="U3827" s="7"/>
      <c r="V3827" s="7"/>
      <c r="W3827" s="7"/>
      <c r="X3827" s="7"/>
      <c r="Y3827" s="7"/>
      <c r="Z3827" s="7"/>
      <c r="AA3827" s="7"/>
      <c r="AB3827" s="7"/>
      <c r="AC3827" s="7"/>
      <c r="AD3827" s="7"/>
      <c r="AE3827" s="4">
        <f t="shared" si="237"/>
        <v>15</v>
      </c>
      <c r="AF3827" s="8">
        <f t="shared" si="238"/>
        <v>1</v>
      </c>
      <c r="AG3827" s="8">
        <v>98.34</v>
      </c>
      <c r="AH3827" s="4">
        <f t="shared" si="239"/>
        <v>2.5000000000000001E-2</v>
      </c>
      <c r="AI3827" s="4">
        <f t="shared" si="239"/>
        <v>2.4584999999999999</v>
      </c>
      <c r="AJ3827" s="4"/>
      <c r="AK3827" s="10">
        <f>R3827*(0.0428*(7.5^2.858))+S3827*(0.0428*(15^2.858))+T3827*(0.0428*(25^2.858))+U3827*(0.0428*(35^2.858))</f>
        <v>98.336011053719943</v>
      </c>
    </row>
    <row r="3828" spans="1:37" ht="12.75" customHeight="1">
      <c r="A3828" s="12">
        <v>290</v>
      </c>
      <c r="B3828" s="4">
        <v>15</v>
      </c>
      <c r="C3828" s="4">
        <v>2</v>
      </c>
      <c r="D3828" s="5">
        <v>39532</v>
      </c>
      <c r="E3828" s="6" t="s">
        <v>73</v>
      </c>
      <c r="F3828" s="4" t="s">
        <v>131</v>
      </c>
      <c r="G3828" s="11" t="s">
        <v>177</v>
      </c>
      <c r="H3828" s="4" t="s">
        <v>75</v>
      </c>
      <c r="I3828" s="12" t="s">
        <v>93</v>
      </c>
      <c r="J3828" s="4" t="s">
        <v>41</v>
      </c>
      <c r="K3828" s="4">
        <v>7</v>
      </c>
      <c r="L3828" s="4" t="str">
        <f t="shared" si="236"/>
        <v>5-10</v>
      </c>
      <c r="M3828" s="4" t="s">
        <v>42</v>
      </c>
      <c r="N3828" s="12">
        <v>12</v>
      </c>
      <c r="O3828" s="4" t="s">
        <v>59</v>
      </c>
      <c r="P3828" s="6" t="s">
        <v>46</v>
      </c>
      <c r="R3828" s="7">
        <v>1</v>
      </c>
      <c r="AE3828" s="4">
        <f t="shared" si="237"/>
        <v>7.5</v>
      </c>
      <c r="AF3828" s="8">
        <f t="shared" si="238"/>
        <v>1</v>
      </c>
      <c r="AG3828" s="8">
        <v>4.5199999999999996</v>
      </c>
      <c r="AH3828" s="4">
        <f t="shared" si="239"/>
        <v>2.5000000000000001E-2</v>
      </c>
      <c r="AI3828" s="4">
        <f t="shared" si="239"/>
        <v>0.11299999999999999</v>
      </c>
      <c r="AK3828" s="10">
        <f>Q3828*(0.0093*(2.5^3.07))+R3828*(0.0093*(7.5^3.07))+S3828*(0.0093*(15^3.07))+T3828*(0.0126*(25^3.0673))</f>
        <v>4.5177378560589574</v>
      </c>
    </row>
    <row r="3829" spans="1:37" ht="12.75" customHeight="1">
      <c r="A3829" s="12">
        <v>290</v>
      </c>
      <c r="B3829" s="4">
        <v>15</v>
      </c>
      <c r="C3829" s="4">
        <v>2</v>
      </c>
      <c r="D3829" s="5">
        <v>39532</v>
      </c>
      <c r="E3829" s="6" t="s">
        <v>73</v>
      </c>
      <c r="F3829" s="4" t="s">
        <v>131</v>
      </c>
      <c r="G3829" s="11" t="s">
        <v>177</v>
      </c>
      <c r="H3829" s="4" t="s">
        <v>75</v>
      </c>
      <c r="I3829" s="12" t="s">
        <v>93</v>
      </c>
      <c r="J3829" s="4" t="s">
        <v>41</v>
      </c>
      <c r="K3829" s="4">
        <v>7</v>
      </c>
      <c r="L3829" s="4" t="str">
        <f t="shared" si="236"/>
        <v>5-10</v>
      </c>
      <c r="M3829" s="4" t="s">
        <v>42</v>
      </c>
      <c r="N3829" s="12">
        <v>13</v>
      </c>
      <c r="O3829" s="13" t="s">
        <v>97</v>
      </c>
      <c r="P3829" s="12" t="s">
        <v>46</v>
      </c>
      <c r="R3829" s="7">
        <v>1</v>
      </c>
      <c r="AE3829" s="4">
        <f t="shared" si="237"/>
        <v>7.5</v>
      </c>
      <c r="AF3829" s="8">
        <f t="shared" si="238"/>
        <v>1</v>
      </c>
      <c r="AG3829" s="8">
        <v>2.59</v>
      </c>
      <c r="AH3829" s="4">
        <f t="shared" si="239"/>
        <v>2.5000000000000001E-2</v>
      </c>
      <c r="AI3829" s="4">
        <f t="shared" si="239"/>
        <v>6.4750000000000002E-2</v>
      </c>
      <c r="AK3829" s="10">
        <f>Q3829*(0.0026*(2.5^3.427))+R3829*(0.0026*(7.5^3.427))+S3829*(0.0026*(15^3.427))</f>
        <v>2.593034515359999</v>
      </c>
    </row>
    <row r="3830" spans="1:37" ht="12.75" customHeight="1">
      <c r="A3830" s="12">
        <v>291</v>
      </c>
      <c r="B3830" s="4">
        <v>15</v>
      </c>
      <c r="C3830" s="4">
        <v>2</v>
      </c>
      <c r="D3830" s="5">
        <v>39532</v>
      </c>
      <c r="E3830" s="6" t="s">
        <v>73</v>
      </c>
      <c r="F3830" s="4" t="s">
        <v>131</v>
      </c>
      <c r="G3830" s="11" t="s">
        <v>177</v>
      </c>
      <c r="H3830" s="4" t="s">
        <v>75</v>
      </c>
      <c r="I3830" s="12" t="s">
        <v>93</v>
      </c>
      <c r="J3830" s="4" t="s">
        <v>41</v>
      </c>
      <c r="K3830" s="4">
        <v>6</v>
      </c>
      <c r="L3830" s="4" t="str">
        <f t="shared" si="236"/>
        <v>5-10</v>
      </c>
      <c r="M3830" s="4" t="s">
        <v>76</v>
      </c>
      <c r="N3830" s="12">
        <v>1</v>
      </c>
      <c r="O3830" s="4" t="s">
        <v>96</v>
      </c>
      <c r="P3830" s="6" t="s">
        <v>84</v>
      </c>
      <c r="Q3830" s="7">
        <v>1</v>
      </c>
      <c r="S3830" s="7">
        <v>6</v>
      </c>
      <c r="AE3830" s="4">
        <f t="shared" si="237"/>
        <v>13.2</v>
      </c>
      <c r="AF3830" s="8">
        <f t="shared" si="238"/>
        <v>7</v>
      </c>
      <c r="AG3830" s="8">
        <v>350.99</v>
      </c>
      <c r="AH3830" s="4">
        <f t="shared" si="239"/>
        <v>0.17499999999999999</v>
      </c>
      <c r="AI3830" s="4">
        <f t="shared" si="239"/>
        <v>8.7747500000000009</v>
      </c>
      <c r="AK3830" s="10">
        <f>Q3830*(0.0193*(2.5^2.96))+R3830*(0.0193*(7.5^2.96))+S3830*(0.0193*(15^2.96))</f>
        <v>350.9930680522545</v>
      </c>
    </row>
    <row r="3831" spans="1:37" ht="12.75" customHeight="1">
      <c r="A3831" s="12">
        <v>291</v>
      </c>
      <c r="B3831" s="4">
        <v>15</v>
      </c>
      <c r="C3831" s="4">
        <v>2</v>
      </c>
      <c r="D3831" s="5">
        <v>39532</v>
      </c>
      <c r="E3831" s="6" t="s">
        <v>73</v>
      </c>
      <c r="F3831" s="4" t="s">
        <v>131</v>
      </c>
      <c r="G3831" s="11" t="s">
        <v>177</v>
      </c>
      <c r="H3831" s="4" t="s">
        <v>75</v>
      </c>
      <c r="I3831" s="12" t="s">
        <v>93</v>
      </c>
      <c r="J3831" s="4" t="s">
        <v>41</v>
      </c>
      <c r="K3831" s="4">
        <v>6</v>
      </c>
      <c r="L3831" s="4" t="str">
        <f t="shared" si="236"/>
        <v>5-10</v>
      </c>
      <c r="M3831" s="4" t="s">
        <v>76</v>
      </c>
      <c r="N3831" s="12">
        <v>2</v>
      </c>
      <c r="O3831" s="4" t="s">
        <v>58</v>
      </c>
      <c r="P3831" s="12" t="s">
        <v>46</v>
      </c>
      <c r="Q3831" s="7">
        <v>1</v>
      </c>
      <c r="S3831" s="7">
        <v>1</v>
      </c>
      <c r="U3831" s="7">
        <v>1</v>
      </c>
      <c r="AE3831" s="4">
        <f t="shared" si="237"/>
        <v>17.5</v>
      </c>
      <c r="AF3831" s="8">
        <f t="shared" si="238"/>
        <v>3</v>
      </c>
      <c r="AG3831" s="8">
        <v>635.13</v>
      </c>
      <c r="AH3831" s="4">
        <f t="shared" si="239"/>
        <v>7.4999999999999997E-2</v>
      </c>
      <c r="AI3831" s="4">
        <f t="shared" si="239"/>
        <v>15.87825</v>
      </c>
      <c r="AK3831" s="10">
        <f>Q3831*(0.0145*((2.5/1.08175)^3.053))+R3831*(0.0145*((7.5/1.08175)^3.053))+S3831*(0.0145*((15/1.08175)^3.053))+T3831*(0.0145*((25/1.08175)^3.053))+U3831*(0.0145*((35/1.08175)^3.053))+V3831*(0.0145*((45/1.08175)^3.053))+W3831*(0.0145*((55/1.08175)^3.053))</f>
        <v>635.12607294580289</v>
      </c>
    </row>
    <row r="3832" spans="1:37" ht="12.75" customHeight="1">
      <c r="A3832" s="12">
        <v>291</v>
      </c>
      <c r="B3832" s="4">
        <v>15</v>
      </c>
      <c r="C3832" s="4">
        <v>2</v>
      </c>
      <c r="D3832" s="5">
        <v>39532</v>
      </c>
      <c r="E3832" s="6" t="s">
        <v>73</v>
      </c>
      <c r="F3832" s="4" t="s">
        <v>131</v>
      </c>
      <c r="G3832" s="11" t="s">
        <v>177</v>
      </c>
      <c r="H3832" s="4" t="s">
        <v>75</v>
      </c>
      <c r="I3832" s="12" t="s">
        <v>93</v>
      </c>
      <c r="J3832" s="4" t="s">
        <v>41</v>
      </c>
      <c r="K3832" s="4">
        <v>6</v>
      </c>
      <c r="L3832" s="4" t="str">
        <f t="shared" si="236"/>
        <v>5-10</v>
      </c>
      <c r="M3832" s="4" t="s">
        <v>76</v>
      </c>
      <c r="N3832" s="12">
        <v>3</v>
      </c>
      <c r="O3832" s="4" t="s">
        <v>79</v>
      </c>
      <c r="P3832" s="12" t="s">
        <v>54</v>
      </c>
      <c r="T3832" s="7">
        <v>3</v>
      </c>
      <c r="AE3832" s="4">
        <f t="shared" si="237"/>
        <v>25</v>
      </c>
      <c r="AF3832" s="8">
        <f t="shared" si="238"/>
        <v>3</v>
      </c>
      <c r="AG3832" s="8">
        <v>953.59</v>
      </c>
      <c r="AH3832" s="4">
        <f t="shared" si="239"/>
        <v>7.4999999999999997E-2</v>
      </c>
      <c r="AI3832" s="4">
        <f t="shared" si="239"/>
        <v>23.839750000000002</v>
      </c>
      <c r="AK3832" s="10">
        <f>Q3832*(0.024*(2.5^2.93))+R3832*(0.024*(7.5^2.93))+S3832*(0.0225*((15/1.03416)^3))+T3832*(0.0225*((25/1.03416)^3))+U3832*(0.0225*((35/1.03416)^3))</f>
        <v>953.58759203701663</v>
      </c>
    </row>
    <row r="3833" spans="1:37" ht="12.75" customHeight="1">
      <c r="A3833" s="12">
        <v>291</v>
      </c>
      <c r="B3833" s="4">
        <v>15</v>
      </c>
      <c r="C3833" s="4">
        <v>2</v>
      </c>
      <c r="D3833" s="5">
        <v>39532</v>
      </c>
      <c r="E3833" s="6" t="s">
        <v>73</v>
      </c>
      <c r="F3833" s="4" t="s">
        <v>131</v>
      </c>
      <c r="G3833" s="11" t="s">
        <v>177</v>
      </c>
      <c r="H3833" s="4" t="s">
        <v>75</v>
      </c>
      <c r="I3833" s="12" t="s">
        <v>93</v>
      </c>
      <c r="J3833" s="4" t="s">
        <v>41</v>
      </c>
      <c r="K3833" s="4">
        <v>6</v>
      </c>
      <c r="L3833" s="4" t="str">
        <f t="shared" si="236"/>
        <v>5-10</v>
      </c>
      <c r="M3833" s="4" t="s">
        <v>76</v>
      </c>
      <c r="N3833" s="12">
        <v>4</v>
      </c>
      <c r="O3833" s="4" t="s">
        <v>53</v>
      </c>
      <c r="P3833" s="12" t="s">
        <v>54</v>
      </c>
      <c r="S3833" s="7">
        <v>4</v>
      </c>
      <c r="AE3833" s="4">
        <f t="shared" si="237"/>
        <v>15</v>
      </c>
      <c r="AF3833" s="8">
        <f t="shared" si="238"/>
        <v>4</v>
      </c>
      <c r="AG3833" s="8">
        <v>224.23</v>
      </c>
      <c r="AH3833" s="4">
        <f t="shared" si="239"/>
        <v>0.1</v>
      </c>
      <c r="AI3833" s="4">
        <f t="shared" si="239"/>
        <v>5.6057499999999996</v>
      </c>
      <c r="AK3833" s="10">
        <f>Q3833*(0.026*(2.5^2.87))+R3833*(0.026*(7.5^2.87))+S3833*(0.0236*((15/1.1)^2.975))+T3833*(0.0236*((25/1.1)^2.975))+U3833*(0.0236*((35/1.1)^2.975))</f>
        <v>224.23337395703453</v>
      </c>
    </row>
    <row r="3834" spans="1:37" ht="12.75" customHeight="1">
      <c r="A3834" s="12">
        <v>291</v>
      </c>
      <c r="B3834" s="4">
        <v>15</v>
      </c>
      <c r="C3834" s="4">
        <v>2</v>
      </c>
      <c r="D3834" s="5">
        <v>39532</v>
      </c>
      <c r="E3834" s="6" t="s">
        <v>73</v>
      </c>
      <c r="F3834" s="4" t="s">
        <v>131</v>
      </c>
      <c r="G3834" s="11" t="s">
        <v>177</v>
      </c>
      <c r="H3834" s="4" t="s">
        <v>75</v>
      </c>
      <c r="I3834" s="12" t="s">
        <v>93</v>
      </c>
      <c r="J3834" s="4" t="s">
        <v>41</v>
      </c>
      <c r="K3834" s="4">
        <v>6</v>
      </c>
      <c r="L3834" s="4" t="str">
        <f t="shared" si="236"/>
        <v>5-10</v>
      </c>
      <c r="M3834" s="4" t="s">
        <v>76</v>
      </c>
      <c r="N3834" s="12">
        <v>5</v>
      </c>
      <c r="O3834" s="4" t="s">
        <v>68</v>
      </c>
      <c r="P3834" s="6" t="s">
        <v>46</v>
      </c>
      <c r="S3834" s="7">
        <v>5</v>
      </c>
      <c r="T3834" s="7">
        <v>2</v>
      </c>
      <c r="AE3834" s="4">
        <f t="shared" si="237"/>
        <v>17.899999999999999</v>
      </c>
      <c r="AF3834" s="8">
        <f t="shared" si="238"/>
        <v>7</v>
      </c>
      <c r="AG3834" s="8">
        <v>513.42999999999995</v>
      </c>
      <c r="AH3834" s="4">
        <f t="shared" si="239"/>
        <v>0.17499999999999999</v>
      </c>
      <c r="AI3834" s="4">
        <f t="shared" si="239"/>
        <v>12.835749999999999</v>
      </c>
      <c r="AK3834" s="10">
        <f>Q3834*(0.0208*((2.5/1.21)^3))+R3834*(0.0208*((7.5/1.21)^3))+S3834*(0.0208*((15/1.21)^3))+T3834*(0.0079*(25^3.076))+U3834*(0.0079*(35^3.076))</f>
        <v>513.4278686133955</v>
      </c>
    </row>
    <row r="3835" spans="1:37" ht="12.75" customHeight="1">
      <c r="A3835" s="12">
        <v>291</v>
      </c>
      <c r="B3835" s="4">
        <v>15</v>
      </c>
      <c r="C3835" s="4">
        <v>2</v>
      </c>
      <c r="D3835" s="5">
        <v>39532</v>
      </c>
      <c r="E3835" s="6" t="s">
        <v>73</v>
      </c>
      <c r="F3835" s="4" t="s">
        <v>131</v>
      </c>
      <c r="G3835" s="11" t="s">
        <v>177</v>
      </c>
      <c r="H3835" s="4" t="s">
        <v>75</v>
      </c>
      <c r="I3835" s="12" t="s">
        <v>93</v>
      </c>
      <c r="J3835" s="4" t="s">
        <v>41</v>
      </c>
      <c r="K3835" s="4">
        <v>6</v>
      </c>
      <c r="L3835" s="4" t="str">
        <f t="shared" si="236"/>
        <v>5-10</v>
      </c>
      <c r="M3835" s="4" t="s">
        <v>76</v>
      </c>
      <c r="N3835" s="12">
        <v>6</v>
      </c>
      <c r="O3835" s="12" t="s">
        <v>51</v>
      </c>
      <c r="P3835" s="6" t="s">
        <v>48</v>
      </c>
      <c r="T3835" s="7">
        <v>1</v>
      </c>
      <c r="AE3835" s="4">
        <f t="shared" si="237"/>
        <v>25</v>
      </c>
      <c r="AF3835" s="8">
        <f t="shared" si="238"/>
        <v>1</v>
      </c>
      <c r="AG3835" s="8">
        <v>381.64</v>
      </c>
      <c r="AH3835" s="4">
        <f t="shared" si="239"/>
        <v>2.5000000000000001E-2</v>
      </c>
      <c r="AI3835" s="4">
        <f t="shared" si="239"/>
        <v>9.5410000000000004</v>
      </c>
      <c r="AK3835" s="10">
        <f>Q3835*(0.0337*(2.5^2.9))+R3835*(0.0337*(7.5^2.9))+S3835*(0.0337*(15^2.9))+T3835*(0.0337*(25^2.9))+U3835*(0.0337*(35^2.9))</f>
        <v>381.64179165528623</v>
      </c>
    </row>
    <row r="3836" spans="1:37" ht="12.75" customHeight="1">
      <c r="A3836" s="12">
        <v>291</v>
      </c>
      <c r="B3836" s="4">
        <v>15</v>
      </c>
      <c r="C3836" s="4">
        <v>2</v>
      </c>
      <c r="D3836" s="5">
        <v>39532</v>
      </c>
      <c r="E3836" s="6" t="s">
        <v>73</v>
      </c>
      <c r="F3836" s="4" t="s">
        <v>131</v>
      </c>
      <c r="G3836" s="11" t="s">
        <v>177</v>
      </c>
      <c r="H3836" s="4" t="s">
        <v>75</v>
      </c>
      <c r="I3836" s="12" t="s">
        <v>93</v>
      </c>
      <c r="J3836" s="4" t="s">
        <v>41</v>
      </c>
      <c r="K3836" s="4">
        <v>6</v>
      </c>
      <c r="L3836" s="4" t="str">
        <f t="shared" si="236"/>
        <v>5-10</v>
      </c>
      <c r="M3836" s="4" t="s">
        <v>76</v>
      </c>
      <c r="N3836" s="12">
        <v>7</v>
      </c>
      <c r="O3836" s="4" t="s">
        <v>49</v>
      </c>
      <c r="P3836" s="6" t="s">
        <v>46</v>
      </c>
      <c r="S3836" s="7">
        <v>1</v>
      </c>
      <c r="AE3836" s="4">
        <f t="shared" si="237"/>
        <v>15</v>
      </c>
      <c r="AF3836" s="8">
        <f t="shared" si="238"/>
        <v>1</v>
      </c>
      <c r="AG3836" s="8">
        <v>51.03</v>
      </c>
      <c r="AH3836" s="4">
        <f t="shared" si="239"/>
        <v>2.5000000000000001E-2</v>
      </c>
      <c r="AI3836" s="4">
        <f t="shared" si="239"/>
        <v>1.2757499999999999</v>
      </c>
      <c r="AK3836" s="10">
        <f>Q3836*(0.007*(2.5^3.39))+R3836*(0.0126*(7.5^3.0673))+S3836*(0.0126*(15^3.0673))+T3836*(0.0126*(25^3.0673))+U3836*(0.0126*(35^3.0673))</f>
        <v>51.026439339633377</v>
      </c>
    </row>
    <row r="3837" spans="1:37" ht="12.75" customHeight="1">
      <c r="A3837" s="12">
        <v>291</v>
      </c>
      <c r="B3837" s="4">
        <v>15</v>
      </c>
      <c r="C3837" s="4">
        <v>2</v>
      </c>
      <c r="D3837" s="5">
        <v>39532</v>
      </c>
      <c r="E3837" s="6" t="s">
        <v>73</v>
      </c>
      <c r="F3837" s="4" t="s">
        <v>131</v>
      </c>
      <c r="G3837" s="11" t="s">
        <v>177</v>
      </c>
      <c r="H3837" s="4" t="s">
        <v>75</v>
      </c>
      <c r="I3837" s="12" t="s">
        <v>93</v>
      </c>
      <c r="J3837" s="4" t="s">
        <v>41</v>
      </c>
      <c r="K3837" s="4">
        <v>6</v>
      </c>
      <c r="L3837" s="4" t="str">
        <f t="shared" si="236"/>
        <v>5-10</v>
      </c>
      <c r="M3837" s="4" t="s">
        <v>76</v>
      </c>
      <c r="N3837" s="12">
        <v>8</v>
      </c>
      <c r="O3837" s="12" t="s">
        <v>77</v>
      </c>
      <c r="P3837" s="6" t="s">
        <v>48</v>
      </c>
      <c r="S3837" s="7">
        <v>1</v>
      </c>
      <c r="AE3837" s="4">
        <f t="shared" si="237"/>
        <v>15</v>
      </c>
      <c r="AF3837" s="8">
        <f t="shared" si="238"/>
        <v>1</v>
      </c>
      <c r="AG3837" s="8">
        <v>98.34</v>
      </c>
      <c r="AH3837" s="4">
        <f t="shared" si="239"/>
        <v>2.5000000000000001E-2</v>
      </c>
      <c r="AI3837" s="4">
        <f t="shared" si="239"/>
        <v>2.4584999999999999</v>
      </c>
      <c r="AK3837" s="10">
        <f>R3837*(0.0428*(7.5^2.858))+S3837*(0.0428*(15^2.858))+T3837*(0.0428*(25^2.858))+U3837*(0.0428*(35^2.858))</f>
        <v>98.336011053719943</v>
      </c>
    </row>
    <row r="3838" spans="1:37" ht="12.75" customHeight="1">
      <c r="A3838" s="12">
        <v>291</v>
      </c>
      <c r="B3838" s="4">
        <v>15</v>
      </c>
      <c r="C3838" s="4">
        <v>2</v>
      </c>
      <c r="D3838" s="5">
        <v>39532</v>
      </c>
      <c r="E3838" s="6" t="s">
        <v>73</v>
      </c>
      <c r="F3838" s="4" t="s">
        <v>131</v>
      </c>
      <c r="G3838" s="11" t="s">
        <v>177</v>
      </c>
      <c r="H3838" s="4" t="s">
        <v>75</v>
      </c>
      <c r="I3838" s="12" t="s">
        <v>93</v>
      </c>
      <c r="J3838" s="4" t="s">
        <v>41</v>
      </c>
      <c r="K3838" s="4">
        <v>6</v>
      </c>
      <c r="L3838" s="4" t="str">
        <f t="shared" si="236"/>
        <v>5-10</v>
      </c>
      <c r="M3838" s="4" t="s">
        <v>76</v>
      </c>
      <c r="N3838" s="12">
        <v>9</v>
      </c>
      <c r="O3838" s="4" t="s">
        <v>89</v>
      </c>
      <c r="P3838" s="4" t="s">
        <v>56</v>
      </c>
      <c r="S3838" s="7">
        <v>2</v>
      </c>
      <c r="AE3838" s="4">
        <f t="shared" si="237"/>
        <v>15</v>
      </c>
      <c r="AF3838" s="8">
        <f t="shared" si="238"/>
        <v>2</v>
      </c>
      <c r="AG3838" s="8">
        <v>144.02000000000001</v>
      </c>
      <c r="AH3838" s="4">
        <f t="shared" si="239"/>
        <v>0.05</v>
      </c>
      <c r="AI3838" s="4">
        <f t="shared" si="239"/>
        <v>3.6005000000000003</v>
      </c>
      <c r="AK3838" s="10">
        <f>R3838*(0.0246*(7.5^2.85))+S3838*(0.0227*((15/1.13204)^3.12))+T3838*(0.0227*((25/1.13204)^3.12))</f>
        <v>144.01636676178052</v>
      </c>
    </row>
    <row r="3839" spans="1:37" ht="12.75" customHeight="1">
      <c r="A3839" s="12">
        <v>291</v>
      </c>
      <c r="B3839" s="4">
        <v>15</v>
      </c>
      <c r="C3839" s="4">
        <v>2</v>
      </c>
      <c r="D3839" s="5">
        <v>39532</v>
      </c>
      <c r="E3839" s="6" t="s">
        <v>73</v>
      </c>
      <c r="F3839" s="4" t="s">
        <v>131</v>
      </c>
      <c r="G3839" s="11" t="s">
        <v>177</v>
      </c>
      <c r="H3839" s="4" t="s">
        <v>75</v>
      </c>
      <c r="I3839" s="12" t="s">
        <v>93</v>
      </c>
      <c r="J3839" s="4" t="s">
        <v>41</v>
      </c>
      <c r="K3839" s="4">
        <v>6</v>
      </c>
      <c r="L3839" s="4" t="str">
        <f t="shared" si="236"/>
        <v>5-10</v>
      </c>
      <c r="M3839" s="4" t="s">
        <v>76</v>
      </c>
      <c r="N3839" s="12">
        <v>10</v>
      </c>
      <c r="O3839" s="4" t="s">
        <v>80</v>
      </c>
      <c r="P3839" s="12" t="s">
        <v>81</v>
      </c>
      <c r="R3839" s="7">
        <v>1</v>
      </c>
      <c r="AE3839" s="4">
        <f t="shared" si="237"/>
        <v>7.5</v>
      </c>
      <c r="AF3839" s="8">
        <f t="shared" si="238"/>
        <v>1</v>
      </c>
      <c r="AG3839" s="8">
        <v>7.85</v>
      </c>
      <c r="AH3839" s="4">
        <f t="shared" si="239"/>
        <v>2.5000000000000001E-2</v>
      </c>
      <c r="AI3839" s="4">
        <f t="shared" si="239"/>
        <v>0.19624999999999998</v>
      </c>
      <c r="AK3839" s="10">
        <f>Q3839*(0.0202*(2.5^2.9595))+R3839*(0.0202*(7.5^2.9595))+S3839*(0.0202*(15^2.9595))+T3839*(0.0202*(25^2.9595))</f>
        <v>7.8540774295436098</v>
      </c>
    </row>
    <row r="3840" spans="1:37" ht="12.75" customHeight="1">
      <c r="A3840" s="12">
        <v>291</v>
      </c>
      <c r="B3840" s="4">
        <v>15</v>
      </c>
      <c r="C3840" s="4">
        <v>2</v>
      </c>
      <c r="D3840" s="5">
        <v>39532</v>
      </c>
      <c r="E3840" s="6" t="s">
        <v>73</v>
      </c>
      <c r="F3840" s="4" t="s">
        <v>131</v>
      </c>
      <c r="G3840" s="11" t="s">
        <v>177</v>
      </c>
      <c r="H3840" s="4" t="s">
        <v>75</v>
      </c>
      <c r="I3840" s="12" t="s">
        <v>93</v>
      </c>
      <c r="J3840" s="4" t="s">
        <v>41</v>
      </c>
      <c r="K3840" s="4">
        <v>6</v>
      </c>
      <c r="L3840" s="4" t="str">
        <f t="shared" si="236"/>
        <v>5-10</v>
      </c>
      <c r="M3840" s="4" t="s">
        <v>76</v>
      </c>
      <c r="N3840" s="12">
        <v>11</v>
      </c>
      <c r="O3840" s="4" t="s">
        <v>83</v>
      </c>
      <c r="P3840" s="6" t="s">
        <v>84</v>
      </c>
      <c r="R3840" s="7">
        <v>2</v>
      </c>
      <c r="AE3840" s="4">
        <f t="shared" si="237"/>
        <v>7.5</v>
      </c>
      <c r="AF3840" s="8">
        <f t="shared" si="238"/>
        <v>2</v>
      </c>
      <c r="AG3840" s="8">
        <v>24.61</v>
      </c>
      <c r="AH3840" s="4">
        <f t="shared" si="239"/>
        <v>0.05</v>
      </c>
      <c r="AI3840" s="4">
        <f t="shared" si="239"/>
        <v>0.61524999999999996</v>
      </c>
      <c r="AK3840" s="10">
        <f>Q3840*(0.0349*(2.5^2.9109))+R3840*(0.0349*(7.5^2.9109))+S3840*(0.0349*(15^2.9109))</f>
        <v>24.60771307139456</v>
      </c>
    </row>
    <row r="3841" spans="1:37" ht="12.75" customHeight="1">
      <c r="A3841" s="12">
        <v>291</v>
      </c>
      <c r="B3841" s="4">
        <v>15</v>
      </c>
      <c r="C3841" s="4">
        <v>2</v>
      </c>
      <c r="D3841" s="5">
        <v>39532</v>
      </c>
      <c r="E3841" s="6" t="s">
        <v>73</v>
      </c>
      <c r="F3841" s="4" t="s">
        <v>131</v>
      </c>
      <c r="G3841" s="11" t="s">
        <v>177</v>
      </c>
      <c r="H3841" s="4" t="s">
        <v>75</v>
      </c>
      <c r="I3841" s="12" t="s">
        <v>93</v>
      </c>
      <c r="J3841" s="4" t="s">
        <v>41</v>
      </c>
      <c r="K3841" s="4">
        <v>6</v>
      </c>
      <c r="L3841" s="4" t="str">
        <f t="shared" si="236"/>
        <v>5-10</v>
      </c>
      <c r="M3841" s="4" t="s">
        <v>76</v>
      </c>
      <c r="N3841" s="12">
        <v>12</v>
      </c>
      <c r="O3841" s="4" t="s">
        <v>134</v>
      </c>
      <c r="P3841" s="12" t="s">
        <v>56</v>
      </c>
      <c r="S3841" s="7">
        <v>1</v>
      </c>
      <c r="AE3841" s="4">
        <f t="shared" si="237"/>
        <v>15</v>
      </c>
      <c r="AF3841" s="8">
        <f t="shared" si="238"/>
        <v>1</v>
      </c>
      <c r="AG3841" s="8">
        <v>70.59</v>
      </c>
      <c r="AH3841" s="4">
        <f t="shared" si="239"/>
        <v>2.5000000000000001E-2</v>
      </c>
      <c r="AI3841" s="4">
        <f t="shared" si="239"/>
        <v>1.76475</v>
      </c>
      <c r="AK3841" s="10">
        <f>R3841*(0.0683*(7.5^2.563))+S3841*(0.0683*(15^2.563))+T3841*(0.0683*(25^2.563))</f>
        <v>70.589905523267788</v>
      </c>
    </row>
    <row r="3842" spans="1:37" ht="12.75" customHeight="1">
      <c r="A3842" s="12">
        <v>291</v>
      </c>
      <c r="B3842" s="4">
        <v>15</v>
      </c>
      <c r="C3842" s="4">
        <v>2</v>
      </c>
      <c r="D3842" s="5">
        <v>39532</v>
      </c>
      <c r="E3842" s="6" t="s">
        <v>73</v>
      </c>
      <c r="F3842" s="4" t="s">
        <v>131</v>
      </c>
      <c r="G3842" s="11" t="s">
        <v>177</v>
      </c>
      <c r="H3842" s="4" t="s">
        <v>75</v>
      </c>
      <c r="I3842" s="12" t="s">
        <v>93</v>
      </c>
      <c r="J3842" s="4" t="s">
        <v>41</v>
      </c>
      <c r="K3842" s="4">
        <v>6</v>
      </c>
      <c r="L3842" s="4" t="str">
        <f t="shared" ref="L3842:L3905" si="240">IF(K3842&lt;=5,"0-5",IF(K3842&lt;=10,"5-10",IF(K3842&lt;=15,"10-15",IF(K3842&lt;=20,"15-20",IF(K3842&lt;=25,"20-25",IF(K3842&lt;=30,"25-30",IF(K3842&lt;=35,"30-35","35-40")))))))</f>
        <v>5-10</v>
      </c>
      <c r="M3842" s="4" t="s">
        <v>76</v>
      </c>
      <c r="N3842" s="12">
        <v>13</v>
      </c>
      <c r="O3842" s="4" t="s">
        <v>59</v>
      </c>
      <c r="P3842" s="6" t="s">
        <v>46</v>
      </c>
      <c r="Q3842" s="7">
        <v>1</v>
      </c>
      <c r="S3842" s="7">
        <v>2</v>
      </c>
      <c r="AE3842" s="4">
        <f t="shared" ref="AE3842:AE3905" si="241">ROUND(((Q3842*2.5)+(R3842*7.5)+(S3842*15)+(T3842*25)+(U3842*35)+(V3842*45)+(W3842*55)+(X3842*65)+(Y3842*75)+(Z3842*85)+(AA3842*95)+(AB3842*105)+(AC3842*115)+(AD3842*195))/(SUM(Q3842:AD3842)),1)</f>
        <v>10.8</v>
      </c>
      <c r="AF3842" s="8">
        <f t="shared" ref="AF3842:AF3905" si="242">SUM(Q3842:AD3842)</f>
        <v>3</v>
      </c>
      <c r="AG3842" s="8">
        <v>76.03</v>
      </c>
      <c r="AH3842" s="4">
        <f t="shared" ref="AH3842:AI3905" si="243">AF3842/40</f>
        <v>7.4999999999999997E-2</v>
      </c>
      <c r="AI3842" s="4">
        <f t="shared" si="243"/>
        <v>1.9007499999999999</v>
      </c>
      <c r="AJ3842" s="13"/>
      <c r="AK3842" s="10">
        <f>Q3842*(0.0093*(2.5^3.07))+R3842*(0.0093*(7.5^3.07))+S3842*(0.0093*(15^3.07))+T3842*(0.0126*(25^3.0673))</f>
        <v>76.03245509179915</v>
      </c>
    </row>
    <row r="3843" spans="1:37" ht="12.75" customHeight="1">
      <c r="A3843" s="12">
        <v>291</v>
      </c>
      <c r="B3843" s="4">
        <v>15</v>
      </c>
      <c r="C3843" s="4">
        <v>2</v>
      </c>
      <c r="D3843" s="5">
        <v>39532</v>
      </c>
      <c r="E3843" s="6" t="s">
        <v>73</v>
      </c>
      <c r="F3843" s="4" t="s">
        <v>131</v>
      </c>
      <c r="G3843" s="11" t="s">
        <v>177</v>
      </c>
      <c r="H3843" s="4" t="s">
        <v>75</v>
      </c>
      <c r="I3843" s="12" t="s">
        <v>93</v>
      </c>
      <c r="J3843" s="4" t="s">
        <v>41</v>
      </c>
      <c r="K3843" s="4">
        <v>6</v>
      </c>
      <c r="L3843" s="4" t="str">
        <f t="shared" si="240"/>
        <v>5-10</v>
      </c>
      <c r="M3843" s="4" t="s">
        <v>76</v>
      </c>
      <c r="N3843" s="12">
        <v>14</v>
      </c>
      <c r="O3843" s="4" t="s">
        <v>95</v>
      </c>
      <c r="P3843" s="6" t="s">
        <v>56</v>
      </c>
      <c r="T3843" s="7">
        <v>17</v>
      </c>
      <c r="AE3843" s="4">
        <f t="shared" si="241"/>
        <v>25</v>
      </c>
      <c r="AF3843" s="8">
        <f t="shared" si="242"/>
        <v>17</v>
      </c>
      <c r="AG3843" s="8">
        <v>5264.02</v>
      </c>
      <c r="AH3843" s="4">
        <f t="shared" si="243"/>
        <v>0.42499999999999999</v>
      </c>
      <c r="AI3843" s="4">
        <f t="shared" si="243"/>
        <v>131.60050000000001</v>
      </c>
      <c r="AJ3843" s="13"/>
      <c r="AK3843" s="10">
        <f>S3843*(0.0204*(15^2.991))+T3843*(0.0204*(25^2.991))+U3843*(0.0204*(35^2.991))</f>
        <v>5264.021504009721</v>
      </c>
    </row>
    <row r="3844" spans="1:37" ht="12.75" customHeight="1">
      <c r="A3844" s="12">
        <v>291</v>
      </c>
      <c r="B3844" s="4">
        <v>15</v>
      </c>
      <c r="C3844" s="4">
        <v>2</v>
      </c>
      <c r="D3844" s="5">
        <v>39532</v>
      </c>
      <c r="E3844" s="6" t="s">
        <v>73</v>
      </c>
      <c r="F3844" s="4" t="s">
        <v>131</v>
      </c>
      <c r="G3844" s="11" t="s">
        <v>177</v>
      </c>
      <c r="H3844" s="4" t="s">
        <v>75</v>
      </c>
      <c r="I3844" s="12" t="s">
        <v>93</v>
      </c>
      <c r="J3844" s="4" t="s">
        <v>41</v>
      </c>
      <c r="K3844" s="4">
        <v>6</v>
      </c>
      <c r="L3844" s="4" t="str">
        <f t="shared" si="240"/>
        <v>5-10</v>
      </c>
      <c r="M3844" s="4" t="s">
        <v>76</v>
      </c>
      <c r="N3844" s="12">
        <v>15</v>
      </c>
      <c r="O3844" s="4" t="s">
        <v>47</v>
      </c>
      <c r="P3844" s="12" t="s">
        <v>48</v>
      </c>
      <c r="R3844" s="7">
        <v>2</v>
      </c>
      <c r="AE3844" s="4">
        <f t="shared" si="241"/>
        <v>7.5</v>
      </c>
      <c r="AF3844" s="8">
        <f t="shared" si="242"/>
        <v>2</v>
      </c>
      <c r="AG3844" s="8">
        <v>24.68</v>
      </c>
      <c r="AH3844" s="4">
        <f t="shared" si="243"/>
        <v>0.05</v>
      </c>
      <c r="AI3844" s="4">
        <f t="shared" si="243"/>
        <v>0.61699999999999999</v>
      </c>
      <c r="AK3844" s="10">
        <f>Q3844*(0.0251*(2.5^3.076))+R3844*(0.0251*(7.5^3.076))+S3844*(0.0251*(15^3.076))</f>
        <v>24.682671504480933</v>
      </c>
    </row>
    <row r="3845" spans="1:37" ht="12.75" customHeight="1">
      <c r="A3845" s="12">
        <v>291</v>
      </c>
      <c r="B3845" s="4">
        <v>15</v>
      </c>
      <c r="C3845" s="4">
        <v>2</v>
      </c>
      <c r="D3845" s="5">
        <v>39532</v>
      </c>
      <c r="E3845" s="6" t="s">
        <v>73</v>
      </c>
      <c r="F3845" s="4" t="s">
        <v>131</v>
      </c>
      <c r="G3845" s="11" t="s">
        <v>177</v>
      </c>
      <c r="H3845" s="4" t="s">
        <v>75</v>
      </c>
      <c r="I3845" s="12" t="s">
        <v>93</v>
      </c>
      <c r="J3845" s="4" t="s">
        <v>41</v>
      </c>
      <c r="K3845" s="4">
        <v>6</v>
      </c>
      <c r="L3845" s="4" t="str">
        <f t="shared" si="240"/>
        <v>5-10</v>
      </c>
      <c r="M3845" s="4" t="s">
        <v>76</v>
      </c>
      <c r="N3845" s="12">
        <v>16</v>
      </c>
      <c r="O3845" s="4" t="s">
        <v>52</v>
      </c>
      <c r="P3845" s="6" t="s">
        <v>46</v>
      </c>
      <c r="S3845" s="7">
        <v>1</v>
      </c>
      <c r="T3845" s="7">
        <v>1</v>
      </c>
      <c r="AE3845" s="4">
        <f t="shared" si="241"/>
        <v>20</v>
      </c>
      <c r="AF3845" s="8">
        <f t="shared" si="242"/>
        <v>2</v>
      </c>
      <c r="AG3845" s="8">
        <v>177.96</v>
      </c>
      <c r="AH3845" s="4">
        <f t="shared" si="243"/>
        <v>0.05</v>
      </c>
      <c r="AI3845" s="4">
        <f t="shared" si="243"/>
        <v>4.4489999999999998</v>
      </c>
      <c r="AK3845" s="10">
        <f>Q3845*(0.01*(((2.5-1.82)/1.15)^3.208))+R3845*(0.01*(((7.5-1.82)/1.15)^3.208))+S3845*(0.01*(((15-1.82)/1.15)^3.208))+T3845*(0.01*(((25-1.82)/1.15)^3.208))</f>
        <v>177.95726627139666</v>
      </c>
    </row>
    <row r="3846" spans="1:37" ht="12.75" customHeight="1">
      <c r="A3846" s="12">
        <v>291</v>
      </c>
      <c r="B3846" s="4">
        <v>15</v>
      </c>
      <c r="C3846" s="4">
        <v>2</v>
      </c>
      <c r="D3846" s="5">
        <v>39532</v>
      </c>
      <c r="E3846" s="6" t="s">
        <v>73</v>
      </c>
      <c r="F3846" s="4" t="s">
        <v>131</v>
      </c>
      <c r="G3846" s="11" t="s">
        <v>177</v>
      </c>
      <c r="H3846" s="4" t="s">
        <v>75</v>
      </c>
      <c r="I3846" s="12" t="s">
        <v>93</v>
      </c>
      <c r="J3846" s="4" t="s">
        <v>41</v>
      </c>
      <c r="K3846" s="4">
        <v>6</v>
      </c>
      <c r="L3846" s="4" t="str">
        <f t="shared" si="240"/>
        <v>5-10</v>
      </c>
      <c r="M3846" s="4" t="s">
        <v>76</v>
      </c>
      <c r="N3846" s="12">
        <v>17</v>
      </c>
      <c r="O3846" s="13" t="s">
        <v>97</v>
      </c>
      <c r="P3846" s="12" t="s">
        <v>46</v>
      </c>
      <c r="R3846" s="7">
        <v>2</v>
      </c>
      <c r="AE3846" s="4">
        <f t="shared" si="241"/>
        <v>7.5</v>
      </c>
      <c r="AF3846" s="8">
        <f t="shared" si="242"/>
        <v>2</v>
      </c>
      <c r="AG3846" s="8">
        <v>5.19</v>
      </c>
      <c r="AH3846" s="4">
        <f t="shared" si="243"/>
        <v>0.05</v>
      </c>
      <c r="AI3846" s="4">
        <f t="shared" si="243"/>
        <v>0.12975</v>
      </c>
      <c r="AK3846" s="10">
        <f>Q3846*(0.0026*(2.5^3.427))+R3846*(0.0026*(7.5^3.427))+S3846*(0.0026*(15^3.427))</f>
        <v>5.1860690307199979</v>
      </c>
    </row>
    <row r="3847" spans="1:37" s="13" customFormat="1" ht="12.75" customHeight="1">
      <c r="A3847" s="12">
        <v>291</v>
      </c>
      <c r="B3847" s="4">
        <v>15</v>
      </c>
      <c r="C3847" s="4">
        <v>2</v>
      </c>
      <c r="D3847" s="5">
        <v>39532</v>
      </c>
      <c r="E3847" s="6" t="s">
        <v>73</v>
      </c>
      <c r="F3847" s="4" t="s">
        <v>131</v>
      </c>
      <c r="G3847" s="11" t="s">
        <v>177</v>
      </c>
      <c r="H3847" s="4" t="s">
        <v>75</v>
      </c>
      <c r="I3847" s="12" t="s">
        <v>93</v>
      </c>
      <c r="J3847" s="4" t="s">
        <v>41</v>
      </c>
      <c r="K3847" s="4">
        <v>6</v>
      </c>
      <c r="L3847" s="4" t="str">
        <f t="shared" si="240"/>
        <v>5-10</v>
      </c>
      <c r="M3847" s="4" t="s">
        <v>76</v>
      </c>
      <c r="N3847" s="12">
        <v>18</v>
      </c>
      <c r="O3847" s="4" t="s">
        <v>71</v>
      </c>
      <c r="P3847" s="6" t="s">
        <v>46</v>
      </c>
      <c r="Q3847" s="7">
        <v>4</v>
      </c>
      <c r="R3847" s="7"/>
      <c r="S3847" s="7"/>
      <c r="T3847" s="7"/>
      <c r="U3847" s="7"/>
      <c r="V3847" s="7"/>
      <c r="W3847" s="7"/>
      <c r="X3847" s="7"/>
      <c r="Y3847" s="7"/>
      <c r="Z3847" s="7"/>
      <c r="AA3847" s="7"/>
      <c r="AB3847" s="7"/>
      <c r="AC3847" s="7"/>
      <c r="AD3847" s="7"/>
      <c r="AE3847" s="4">
        <f t="shared" si="241"/>
        <v>2.5</v>
      </c>
      <c r="AF3847" s="8">
        <f t="shared" si="242"/>
        <v>4</v>
      </c>
      <c r="AG3847" s="8">
        <v>0.56000000000000005</v>
      </c>
      <c r="AH3847" s="4">
        <f t="shared" si="243"/>
        <v>0.1</v>
      </c>
      <c r="AI3847" s="4">
        <f t="shared" si="243"/>
        <v>1.4000000000000002E-2</v>
      </c>
      <c r="AJ3847" s="4"/>
      <c r="AK3847" s="10">
        <f>Q3847*(0.0089*(2.5^3))+R3847*(0.0089*(7.5^3))</f>
        <v>0.55625000000000002</v>
      </c>
    </row>
    <row r="3848" spans="1:37" ht="12.75" customHeight="1">
      <c r="A3848" s="12">
        <v>291</v>
      </c>
      <c r="B3848" s="4">
        <v>15</v>
      </c>
      <c r="C3848" s="4">
        <v>2</v>
      </c>
      <c r="D3848" s="5">
        <v>39532</v>
      </c>
      <c r="E3848" s="6" t="s">
        <v>73</v>
      </c>
      <c r="F3848" s="4" t="s">
        <v>131</v>
      </c>
      <c r="G3848" s="11" t="s">
        <v>177</v>
      </c>
      <c r="H3848" s="4" t="s">
        <v>75</v>
      </c>
      <c r="I3848" s="12" t="s">
        <v>93</v>
      </c>
      <c r="J3848" s="4" t="s">
        <v>41</v>
      </c>
      <c r="K3848" s="4">
        <v>6</v>
      </c>
      <c r="L3848" s="4" t="str">
        <f t="shared" si="240"/>
        <v>5-10</v>
      </c>
      <c r="M3848" s="4" t="s">
        <v>76</v>
      </c>
      <c r="N3848" s="12">
        <v>19</v>
      </c>
      <c r="O3848" s="4" t="s">
        <v>55</v>
      </c>
      <c r="P3848" s="6" t="s">
        <v>56</v>
      </c>
      <c r="Q3848" s="7">
        <v>1</v>
      </c>
      <c r="AE3848" s="4">
        <f t="shared" si="241"/>
        <v>2.5</v>
      </c>
      <c r="AF3848" s="8">
        <f t="shared" si="242"/>
        <v>1</v>
      </c>
      <c r="AG3848" s="8">
        <v>0.17</v>
      </c>
      <c r="AH3848" s="4">
        <f t="shared" si="243"/>
        <v>2.5000000000000001E-2</v>
      </c>
      <c r="AI3848" s="4">
        <f t="shared" si="243"/>
        <v>4.2500000000000003E-3</v>
      </c>
      <c r="AK3848" s="10">
        <f>Q3848*(0.0109*(2.5^3.0249))+R3848*(0.0109*(7.5^3.0249))</f>
        <v>0.17424295598865394</v>
      </c>
    </row>
    <row r="3849" spans="1:37" s="9" customFormat="1" ht="12.75" customHeight="1">
      <c r="A3849" s="12">
        <v>292</v>
      </c>
      <c r="B3849" s="4">
        <v>16</v>
      </c>
      <c r="C3849" s="4">
        <v>1</v>
      </c>
      <c r="D3849" s="5">
        <v>39533</v>
      </c>
      <c r="E3849" s="6" t="s">
        <v>73</v>
      </c>
      <c r="F3849" s="4" t="s">
        <v>131</v>
      </c>
      <c r="G3849" s="11" t="s">
        <v>132</v>
      </c>
      <c r="H3849" s="4" t="s">
        <v>165</v>
      </c>
      <c r="I3849" s="12" t="s">
        <v>40</v>
      </c>
      <c r="J3849" s="4" t="s">
        <v>41</v>
      </c>
      <c r="K3849" s="4">
        <v>20</v>
      </c>
      <c r="L3849" s="4" t="str">
        <f t="shared" si="240"/>
        <v>15-20</v>
      </c>
      <c r="M3849" s="4" t="s">
        <v>76</v>
      </c>
      <c r="N3849" s="4">
        <v>1</v>
      </c>
      <c r="O3849" s="4" t="s">
        <v>80</v>
      </c>
      <c r="P3849" s="12" t="s">
        <v>81</v>
      </c>
      <c r="Q3849" s="7"/>
      <c r="R3849" s="7"/>
      <c r="S3849" s="7">
        <v>2</v>
      </c>
      <c r="T3849" s="7"/>
      <c r="U3849" s="7"/>
      <c r="V3849" s="7"/>
      <c r="W3849" s="7"/>
      <c r="X3849" s="7"/>
      <c r="Y3849" s="7"/>
      <c r="Z3849" s="7"/>
      <c r="AA3849" s="7"/>
      <c r="AB3849" s="7"/>
      <c r="AC3849" s="7"/>
      <c r="AD3849" s="7"/>
      <c r="AE3849" s="4">
        <f t="shared" si="241"/>
        <v>15</v>
      </c>
      <c r="AF3849" s="8">
        <f t="shared" si="242"/>
        <v>2</v>
      </c>
      <c r="AG3849" s="8">
        <v>122.19</v>
      </c>
      <c r="AH3849" s="4">
        <f t="shared" si="243"/>
        <v>0.05</v>
      </c>
      <c r="AI3849" s="4">
        <f t="shared" si="243"/>
        <v>3.0547499999999999</v>
      </c>
      <c r="AJ3849" s="4"/>
      <c r="AK3849" s="10">
        <f>Q3849*(0.0202*(2.5^2.9595))+R3849*(0.0202*(7.5^2.9595))+S3849*(0.0202*(15^2.9595))+T3849*(0.0202*(25^2.9595))</f>
        <v>122.18656233272399</v>
      </c>
    </row>
    <row r="3850" spans="1:37" ht="12.75" customHeight="1">
      <c r="A3850" s="12">
        <v>292</v>
      </c>
      <c r="B3850" s="4">
        <v>16</v>
      </c>
      <c r="C3850" s="4">
        <v>1</v>
      </c>
      <c r="D3850" s="5">
        <v>39533</v>
      </c>
      <c r="E3850" s="6" t="s">
        <v>73</v>
      </c>
      <c r="F3850" s="4" t="s">
        <v>131</v>
      </c>
      <c r="G3850" s="11" t="s">
        <v>132</v>
      </c>
      <c r="H3850" s="4" t="s">
        <v>165</v>
      </c>
      <c r="I3850" s="12" t="s">
        <v>40</v>
      </c>
      <c r="J3850" s="4" t="s">
        <v>41</v>
      </c>
      <c r="K3850" s="4">
        <v>20</v>
      </c>
      <c r="L3850" s="4" t="str">
        <f t="shared" si="240"/>
        <v>15-20</v>
      </c>
      <c r="M3850" s="4" t="s">
        <v>76</v>
      </c>
      <c r="N3850" s="4">
        <v>2</v>
      </c>
      <c r="O3850" s="4" t="s">
        <v>58</v>
      </c>
      <c r="P3850" s="12" t="s">
        <v>46</v>
      </c>
      <c r="Q3850" s="7">
        <v>4</v>
      </c>
      <c r="S3850" s="7">
        <v>1</v>
      </c>
      <c r="AE3850" s="4">
        <f t="shared" si="241"/>
        <v>5</v>
      </c>
      <c r="AF3850" s="8">
        <f t="shared" si="242"/>
        <v>5</v>
      </c>
      <c r="AG3850" s="8">
        <v>45.19</v>
      </c>
      <c r="AH3850" s="4">
        <f t="shared" si="243"/>
        <v>0.125</v>
      </c>
      <c r="AI3850" s="4">
        <f t="shared" si="243"/>
        <v>1.12975</v>
      </c>
      <c r="AK3850" s="10">
        <f>Q3850*(0.0145*((2.5/1.08175)^3.053))+R3850*(0.0145*((7.5/1.08175)^3.053))+S3850*(0.0145*((15/1.08175)^3.053))+T3850*(0.0145*((25/1.08175)^3.053))+U3850*(0.0145*((35/1.08175)^3.053))+V3850*(0.0145*((45/1.08175)^3.053))+W3850*(0.0145*((55/1.08175)^3.053))</f>
        <v>45.189565667588852</v>
      </c>
    </row>
    <row r="3851" spans="1:37" ht="12.75" customHeight="1">
      <c r="A3851" s="12">
        <v>292</v>
      </c>
      <c r="B3851" s="4">
        <v>16</v>
      </c>
      <c r="C3851" s="4">
        <v>1</v>
      </c>
      <c r="D3851" s="5">
        <v>39533</v>
      </c>
      <c r="E3851" s="6" t="s">
        <v>73</v>
      </c>
      <c r="F3851" s="4" t="s">
        <v>131</v>
      </c>
      <c r="G3851" s="11" t="s">
        <v>132</v>
      </c>
      <c r="H3851" s="4" t="s">
        <v>165</v>
      </c>
      <c r="I3851" s="12" t="s">
        <v>40</v>
      </c>
      <c r="J3851" s="4" t="s">
        <v>41</v>
      </c>
      <c r="K3851" s="4">
        <v>20</v>
      </c>
      <c r="L3851" s="4" t="str">
        <f t="shared" si="240"/>
        <v>15-20</v>
      </c>
      <c r="M3851" s="4" t="s">
        <v>76</v>
      </c>
      <c r="N3851" s="4">
        <v>3</v>
      </c>
      <c r="O3851" s="4" t="s">
        <v>89</v>
      </c>
      <c r="P3851" s="4" t="s">
        <v>56</v>
      </c>
      <c r="S3851" s="7">
        <v>5</v>
      </c>
      <c r="AE3851" s="4">
        <f t="shared" si="241"/>
        <v>15</v>
      </c>
      <c r="AF3851" s="8">
        <f t="shared" si="242"/>
        <v>5</v>
      </c>
      <c r="AG3851" s="8">
        <v>360.04</v>
      </c>
      <c r="AH3851" s="4">
        <f t="shared" si="243"/>
        <v>0.125</v>
      </c>
      <c r="AI3851" s="4">
        <f t="shared" si="243"/>
        <v>9.0010000000000012</v>
      </c>
      <c r="AK3851" s="10">
        <f>R3851*(0.0246*(7.5^2.85))+S3851*(0.0227*((15/1.13204)^3.12))+T3851*(0.0227*((25/1.13204)^3.12))</f>
        <v>360.04091690445131</v>
      </c>
    </row>
    <row r="3852" spans="1:37" s="9" customFormat="1" ht="12.75" customHeight="1">
      <c r="A3852" s="12">
        <v>292</v>
      </c>
      <c r="B3852" s="4">
        <v>16</v>
      </c>
      <c r="C3852" s="4">
        <v>1</v>
      </c>
      <c r="D3852" s="5">
        <v>39533</v>
      </c>
      <c r="E3852" s="6" t="s">
        <v>73</v>
      </c>
      <c r="F3852" s="4" t="s">
        <v>131</v>
      </c>
      <c r="G3852" s="11" t="s">
        <v>132</v>
      </c>
      <c r="H3852" s="4" t="s">
        <v>165</v>
      </c>
      <c r="I3852" s="12" t="s">
        <v>40</v>
      </c>
      <c r="J3852" s="4" t="s">
        <v>41</v>
      </c>
      <c r="K3852" s="4">
        <v>20</v>
      </c>
      <c r="L3852" s="4" t="str">
        <f t="shared" si="240"/>
        <v>15-20</v>
      </c>
      <c r="M3852" s="4" t="s">
        <v>76</v>
      </c>
      <c r="N3852" s="4">
        <v>4</v>
      </c>
      <c r="O3852" s="4" t="s">
        <v>83</v>
      </c>
      <c r="P3852" s="6" t="s">
        <v>84</v>
      </c>
      <c r="Q3852" s="7"/>
      <c r="R3852" s="7">
        <v>1</v>
      </c>
      <c r="S3852" s="7"/>
      <c r="T3852" s="7"/>
      <c r="U3852" s="7"/>
      <c r="V3852" s="7"/>
      <c r="W3852" s="7"/>
      <c r="X3852" s="7"/>
      <c r="Y3852" s="7"/>
      <c r="Z3852" s="7"/>
      <c r="AA3852" s="7"/>
      <c r="AB3852" s="7"/>
      <c r="AC3852" s="7"/>
      <c r="AD3852" s="7"/>
      <c r="AE3852" s="4">
        <f t="shared" si="241"/>
        <v>7.5</v>
      </c>
      <c r="AF3852" s="8">
        <f t="shared" si="242"/>
        <v>1</v>
      </c>
      <c r="AG3852" s="8">
        <v>12.3</v>
      </c>
      <c r="AH3852" s="4">
        <f t="shared" si="243"/>
        <v>2.5000000000000001E-2</v>
      </c>
      <c r="AI3852" s="4">
        <f t="shared" si="243"/>
        <v>0.3075</v>
      </c>
      <c r="AJ3852" s="4"/>
      <c r="AK3852" s="10">
        <f>Q3852*(0.0349*(2.5^2.9109))+R3852*(0.0349*(7.5^2.9109))+S3852*(0.0349*(15^2.9109))</f>
        <v>12.30385653569728</v>
      </c>
    </row>
    <row r="3853" spans="1:37" ht="12.75" customHeight="1">
      <c r="A3853" s="12">
        <v>292</v>
      </c>
      <c r="B3853" s="4">
        <v>16</v>
      </c>
      <c r="C3853" s="4">
        <v>1</v>
      </c>
      <c r="D3853" s="5">
        <v>39533</v>
      </c>
      <c r="E3853" s="6" t="s">
        <v>73</v>
      </c>
      <c r="F3853" s="4" t="s">
        <v>131</v>
      </c>
      <c r="G3853" s="11" t="s">
        <v>132</v>
      </c>
      <c r="H3853" s="4" t="s">
        <v>165</v>
      </c>
      <c r="I3853" s="12" t="s">
        <v>40</v>
      </c>
      <c r="J3853" s="4" t="s">
        <v>41</v>
      </c>
      <c r="K3853" s="4">
        <v>20</v>
      </c>
      <c r="L3853" s="4" t="str">
        <f t="shared" si="240"/>
        <v>15-20</v>
      </c>
      <c r="M3853" s="4" t="s">
        <v>76</v>
      </c>
      <c r="N3853" s="4">
        <v>5</v>
      </c>
      <c r="O3853" s="4" t="s">
        <v>59</v>
      </c>
      <c r="P3853" s="6" t="s">
        <v>46</v>
      </c>
      <c r="Q3853" s="7">
        <v>2</v>
      </c>
      <c r="R3853" s="7">
        <v>1</v>
      </c>
      <c r="AE3853" s="4">
        <f t="shared" si="241"/>
        <v>4.2</v>
      </c>
      <c r="AF3853" s="8">
        <f t="shared" si="242"/>
        <v>3</v>
      </c>
      <c r="AG3853" s="8">
        <v>4.83</v>
      </c>
      <c r="AH3853" s="4">
        <f t="shared" si="243"/>
        <v>7.4999999999999997E-2</v>
      </c>
      <c r="AI3853" s="4">
        <f t="shared" si="243"/>
        <v>0.12075</v>
      </c>
      <c r="AK3853" s="10">
        <f>Q3853*(0.0093*(2.5^3.07))+R3853*(0.0093*(7.5^3.07))+S3853*(0.0093*(15^3.07))+T3853*(0.0126*(25^3.0673))</f>
        <v>4.8276144479583056</v>
      </c>
    </row>
    <row r="3854" spans="1:37" ht="12.75" customHeight="1">
      <c r="A3854" s="12">
        <v>292</v>
      </c>
      <c r="B3854" s="4">
        <v>16</v>
      </c>
      <c r="C3854" s="4">
        <v>1</v>
      </c>
      <c r="D3854" s="5">
        <v>39533</v>
      </c>
      <c r="E3854" s="6" t="s">
        <v>73</v>
      </c>
      <c r="F3854" s="4" t="s">
        <v>131</v>
      </c>
      <c r="G3854" s="11" t="s">
        <v>132</v>
      </c>
      <c r="H3854" s="4" t="s">
        <v>165</v>
      </c>
      <c r="I3854" s="12" t="s">
        <v>40</v>
      </c>
      <c r="J3854" s="4" t="s">
        <v>41</v>
      </c>
      <c r="K3854" s="4">
        <v>20</v>
      </c>
      <c r="L3854" s="4" t="str">
        <f t="shared" si="240"/>
        <v>15-20</v>
      </c>
      <c r="M3854" s="4" t="s">
        <v>76</v>
      </c>
      <c r="N3854" s="4">
        <v>6</v>
      </c>
      <c r="O3854" s="4" t="s">
        <v>68</v>
      </c>
      <c r="P3854" s="6" t="s">
        <v>46</v>
      </c>
      <c r="S3854" s="15">
        <v>2</v>
      </c>
      <c r="AE3854" s="4">
        <f t="shared" si="241"/>
        <v>15</v>
      </c>
      <c r="AF3854" s="8">
        <f t="shared" si="242"/>
        <v>2</v>
      </c>
      <c r="AG3854" s="8">
        <v>79.25</v>
      </c>
      <c r="AH3854" s="4">
        <f t="shared" si="243"/>
        <v>0.05</v>
      </c>
      <c r="AI3854" s="4">
        <f t="shared" si="243"/>
        <v>1.98125</v>
      </c>
      <c r="AK3854" s="10">
        <f>Q3854*(0.0208*((2.5/1.21)^3))+R3854*(0.0208*((7.5/1.21)^3))+S3854*(0.0208*((15/1.21)^3))+T3854*(0.0079*(25^3.076))+U3854*(0.0079*(35^3.076))</f>
        <v>79.252139779550362</v>
      </c>
    </row>
    <row r="3855" spans="1:37" ht="12.75" customHeight="1">
      <c r="A3855" s="12">
        <v>292</v>
      </c>
      <c r="B3855" s="4">
        <v>16</v>
      </c>
      <c r="C3855" s="4">
        <v>1</v>
      </c>
      <c r="D3855" s="5">
        <v>39533</v>
      </c>
      <c r="E3855" s="6" t="s">
        <v>73</v>
      </c>
      <c r="F3855" s="4" t="s">
        <v>131</v>
      </c>
      <c r="G3855" s="11" t="s">
        <v>132</v>
      </c>
      <c r="H3855" s="4" t="s">
        <v>165</v>
      </c>
      <c r="I3855" s="12" t="s">
        <v>40</v>
      </c>
      <c r="J3855" s="4" t="s">
        <v>41</v>
      </c>
      <c r="K3855" s="4">
        <v>20</v>
      </c>
      <c r="L3855" s="4" t="str">
        <f t="shared" si="240"/>
        <v>15-20</v>
      </c>
      <c r="M3855" s="4" t="s">
        <v>76</v>
      </c>
      <c r="N3855" s="4">
        <v>7</v>
      </c>
      <c r="O3855" s="12" t="s">
        <v>106</v>
      </c>
      <c r="P3855" s="6" t="s">
        <v>81</v>
      </c>
      <c r="S3855" s="15">
        <v>2</v>
      </c>
      <c r="AE3855" s="4">
        <f t="shared" si="241"/>
        <v>15</v>
      </c>
      <c r="AF3855" s="8">
        <f t="shared" si="242"/>
        <v>2</v>
      </c>
      <c r="AG3855" s="8">
        <v>199.88</v>
      </c>
      <c r="AH3855" s="4">
        <f t="shared" si="243"/>
        <v>0.05</v>
      </c>
      <c r="AI3855" s="4">
        <f t="shared" si="243"/>
        <v>4.9969999999999999</v>
      </c>
      <c r="AK3855" s="10">
        <f>R3855*(0.111*((7.5*0.813)^2.72))+S3855*(0.111*((15*0.813)^2.72))+T3855*(0.111*((25*0.813)^2.72))+U3855*(0.111*((35*0.813)^2.72))</f>
        <v>199.8791450252788</v>
      </c>
    </row>
    <row r="3856" spans="1:37" ht="12.75" customHeight="1">
      <c r="A3856" s="12">
        <v>292</v>
      </c>
      <c r="B3856" s="4">
        <v>16</v>
      </c>
      <c r="C3856" s="4">
        <v>1</v>
      </c>
      <c r="D3856" s="5">
        <v>39533</v>
      </c>
      <c r="E3856" s="6" t="s">
        <v>73</v>
      </c>
      <c r="F3856" s="4" t="s">
        <v>131</v>
      </c>
      <c r="G3856" s="11" t="s">
        <v>132</v>
      </c>
      <c r="H3856" s="4" t="s">
        <v>165</v>
      </c>
      <c r="I3856" s="12" t="s">
        <v>40</v>
      </c>
      <c r="J3856" s="4" t="s">
        <v>41</v>
      </c>
      <c r="K3856" s="4">
        <v>20</v>
      </c>
      <c r="L3856" s="4" t="str">
        <f t="shared" si="240"/>
        <v>15-20</v>
      </c>
      <c r="M3856" s="4" t="s">
        <v>76</v>
      </c>
      <c r="N3856" s="4">
        <v>8</v>
      </c>
      <c r="O3856" s="4" t="s">
        <v>49</v>
      </c>
      <c r="P3856" s="6" t="s">
        <v>46</v>
      </c>
      <c r="Q3856" s="7">
        <v>1</v>
      </c>
      <c r="AE3856" s="4">
        <f t="shared" si="241"/>
        <v>2.5</v>
      </c>
      <c r="AF3856" s="8">
        <f t="shared" si="242"/>
        <v>1</v>
      </c>
      <c r="AG3856" s="8">
        <v>0.16</v>
      </c>
      <c r="AH3856" s="4">
        <f t="shared" si="243"/>
        <v>2.5000000000000001E-2</v>
      </c>
      <c r="AI3856" s="4">
        <f t="shared" si="243"/>
        <v>4.0000000000000001E-3</v>
      </c>
      <c r="AK3856" s="10">
        <f>Q3856*(0.007*(2.5^3.39))+R3856*(0.0126*(7.5^3.0673))+S3856*(0.0126*(15^3.0673))+T3856*(0.0126*(25^3.0673))+U3856*(0.0126*(35^3.0673))</f>
        <v>0.1563560424508863</v>
      </c>
    </row>
    <row r="3857" spans="1:37" s="9" customFormat="1" ht="12.75" customHeight="1">
      <c r="A3857" s="12">
        <v>292</v>
      </c>
      <c r="B3857" s="4">
        <v>16</v>
      </c>
      <c r="C3857" s="4">
        <v>1</v>
      </c>
      <c r="D3857" s="5">
        <v>39533</v>
      </c>
      <c r="E3857" s="6" t="s">
        <v>73</v>
      </c>
      <c r="F3857" s="4" t="s">
        <v>131</v>
      </c>
      <c r="G3857" s="11" t="s">
        <v>132</v>
      </c>
      <c r="H3857" s="4" t="s">
        <v>165</v>
      </c>
      <c r="I3857" s="12" t="s">
        <v>40</v>
      </c>
      <c r="J3857" s="4" t="s">
        <v>41</v>
      </c>
      <c r="K3857" s="4">
        <v>20</v>
      </c>
      <c r="L3857" s="4" t="str">
        <f t="shared" si="240"/>
        <v>15-20</v>
      </c>
      <c r="M3857" s="4" t="s">
        <v>76</v>
      </c>
      <c r="N3857" s="4">
        <v>9</v>
      </c>
      <c r="O3857" s="12" t="s">
        <v>77</v>
      </c>
      <c r="P3857" s="6" t="s">
        <v>48</v>
      </c>
      <c r="Q3857" s="7"/>
      <c r="R3857" s="7"/>
      <c r="S3857" s="7">
        <v>1</v>
      </c>
      <c r="T3857" s="7"/>
      <c r="U3857" s="7"/>
      <c r="V3857" s="7"/>
      <c r="W3857" s="7"/>
      <c r="X3857" s="7"/>
      <c r="Y3857" s="7"/>
      <c r="Z3857" s="7"/>
      <c r="AA3857" s="7"/>
      <c r="AB3857" s="7"/>
      <c r="AC3857" s="7"/>
      <c r="AD3857" s="7"/>
      <c r="AE3857" s="4">
        <f t="shared" si="241"/>
        <v>15</v>
      </c>
      <c r="AF3857" s="8">
        <f t="shared" si="242"/>
        <v>1</v>
      </c>
      <c r="AG3857" s="8">
        <v>98.34</v>
      </c>
      <c r="AH3857" s="4">
        <f t="shared" si="243"/>
        <v>2.5000000000000001E-2</v>
      </c>
      <c r="AI3857" s="4">
        <f t="shared" si="243"/>
        <v>2.4584999999999999</v>
      </c>
      <c r="AJ3857" s="4"/>
      <c r="AK3857" s="10">
        <f>R3857*(0.0428*(7.5^2.858))+S3857*(0.0428*(15^2.858))+T3857*(0.0428*(25^2.858))+U3857*(0.0428*(35^2.858))</f>
        <v>98.336011053719943</v>
      </c>
    </row>
    <row r="3858" spans="1:37" ht="12.75" customHeight="1">
      <c r="A3858" s="12">
        <v>292</v>
      </c>
      <c r="B3858" s="4">
        <v>16</v>
      </c>
      <c r="C3858" s="4">
        <v>1</v>
      </c>
      <c r="D3858" s="5">
        <v>39533</v>
      </c>
      <c r="E3858" s="6" t="s">
        <v>73</v>
      </c>
      <c r="F3858" s="4" t="s">
        <v>131</v>
      </c>
      <c r="G3858" s="11" t="s">
        <v>132</v>
      </c>
      <c r="H3858" s="4" t="s">
        <v>165</v>
      </c>
      <c r="I3858" s="12" t="s">
        <v>40</v>
      </c>
      <c r="J3858" s="4" t="s">
        <v>41</v>
      </c>
      <c r="K3858" s="4">
        <v>20</v>
      </c>
      <c r="L3858" s="4" t="str">
        <f t="shared" si="240"/>
        <v>15-20</v>
      </c>
      <c r="M3858" s="4" t="s">
        <v>76</v>
      </c>
      <c r="N3858" s="4">
        <v>10</v>
      </c>
      <c r="O3858" s="4" t="s">
        <v>60</v>
      </c>
      <c r="P3858" s="12" t="s">
        <v>48</v>
      </c>
      <c r="R3858" s="7">
        <v>6</v>
      </c>
      <c r="AE3858" s="4">
        <f t="shared" si="241"/>
        <v>7.5</v>
      </c>
      <c r="AF3858" s="8">
        <f t="shared" si="242"/>
        <v>6</v>
      </c>
      <c r="AG3858" s="8">
        <v>42.22</v>
      </c>
      <c r="AH3858" s="4">
        <f t="shared" si="243"/>
        <v>0.15</v>
      </c>
      <c r="AI3858" s="4">
        <f t="shared" si="243"/>
        <v>1.0554999999999999</v>
      </c>
      <c r="AK3858" s="10">
        <f>Q3858*(0.0197*(2.5^2.9174))+R3858*(0.0197*(7.5^2.9174))+S3858*(0.0197*(15^2.9174))</f>
        <v>42.220289448633068</v>
      </c>
    </row>
    <row r="3859" spans="1:37" ht="12.75" customHeight="1">
      <c r="A3859" s="12">
        <v>292</v>
      </c>
      <c r="B3859" s="4">
        <v>16</v>
      </c>
      <c r="C3859" s="4">
        <v>1</v>
      </c>
      <c r="D3859" s="5">
        <v>39533</v>
      </c>
      <c r="E3859" s="6" t="s">
        <v>73</v>
      </c>
      <c r="F3859" s="4" t="s">
        <v>131</v>
      </c>
      <c r="G3859" s="11" t="s">
        <v>132</v>
      </c>
      <c r="H3859" s="4" t="s">
        <v>165</v>
      </c>
      <c r="I3859" s="12" t="s">
        <v>40</v>
      </c>
      <c r="J3859" s="4" t="s">
        <v>41</v>
      </c>
      <c r="K3859" s="4">
        <v>20</v>
      </c>
      <c r="L3859" s="4" t="str">
        <f t="shared" si="240"/>
        <v>15-20</v>
      </c>
      <c r="M3859" s="4" t="s">
        <v>76</v>
      </c>
      <c r="N3859" s="4">
        <v>11</v>
      </c>
      <c r="O3859" s="4" t="s">
        <v>127</v>
      </c>
      <c r="P3859" s="12" t="s">
        <v>46</v>
      </c>
      <c r="S3859" s="15">
        <v>1</v>
      </c>
      <c r="AE3859" s="4">
        <f t="shared" si="241"/>
        <v>15</v>
      </c>
      <c r="AF3859" s="8">
        <f t="shared" si="242"/>
        <v>1</v>
      </c>
      <c r="AG3859" s="8">
        <v>67.69</v>
      </c>
      <c r="AH3859" s="4">
        <f t="shared" si="243"/>
        <v>2.5000000000000001E-2</v>
      </c>
      <c r="AI3859" s="4">
        <f t="shared" si="243"/>
        <v>1.69225</v>
      </c>
      <c r="AK3859" s="10">
        <f>Q3859*(0.0201*(2.5^2.9992))+R3859*(0.0201*(7.5^2.9992))+S3859*(0.0201*(15^2.9992))+T3859*(0.0201*(25^2.9992))+U3859*(0.0201*(35^2.9992))</f>
        <v>67.690693197082425</v>
      </c>
    </row>
    <row r="3860" spans="1:37" ht="12.75" customHeight="1">
      <c r="A3860" s="12">
        <v>292</v>
      </c>
      <c r="B3860" s="4">
        <v>16</v>
      </c>
      <c r="C3860" s="4">
        <v>1</v>
      </c>
      <c r="D3860" s="5">
        <v>39533</v>
      </c>
      <c r="E3860" s="6" t="s">
        <v>73</v>
      </c>
      <c r="F3860" s="4" t="s">
        <v>131</v>
      </c>
      <c r="G3860" s="11" t="s">
        <v>132</v>
      </c>
      <c r="H3860" s="4" t="s">
        <v>165</v>
      </c>
      <c r="I3860" s="12" t="s">
        <v>40</v>
      </c>
      <c r="J3860" s="4" t="s">
        <v>41</v>
      </c>
      <c r="K3860" s="4">
        <v>20</v>
      </c>
      <c r="L3860" s="4" t="str">
        <f t="shared" si="240"/>
        <v>15-20</v>
      </c>
      <c r="M3860" s="4" t="s">
        <v>76</v>
      </c>
      <c r="N3860" s="4">
        <v>12</v>
      </c>
      <c r="O3860" s="12" t="s">
        <v>112</v>
      </c>
      <c r="P3860" s="6" t="s">
        <v>44</v>
      </c>
      <c r="S3860" s="15">
        <v>1</v>
      </c>
      <c r="AE3860" s="4">
        <f t="shared" si="241"/>
        <v>15</v>
      </c>
      <c r="AF3860" s="8">
        <f t="shared" si="242"/>
        <v>1</v>
      </c>
      <c r="AG3860" s="8">
        <v>33.32</v>
      </c>
      <c r="AH3860" s="4">
        <f t="shared" si="243"/>
        <v>2.5000000000000001E-2</v>
      </c>
      <c r="AI3860" s="4">
        <f t="shared" si="243"/>
        <v>0.83299999999999996</v>
      </c>
      <c r="AK3860" s="10">
        <f>Q3860*(0.0099*(2.5^2.999))+R3860*(0.0099*(7.5^2.999))+S3860*(0.0099*(15^2.999))+T3860*(0.0099*(25^2.999))</f>
        <v>33.322139678021429</v>
      </c>
    </row>
    <row r="3861" spans="1:37" ht="12.75" customHeight="1">
      <c r="A3861" s="12">
        <v>292</v>
      </c>
      <c r="B3861" s="4">
        <v>16</v>
      </c>
      <c r="C3861" s="4">
        <v>1</v>
      </c>
      <c r="D3861" s="5">
        <v>39533</v>
      </c>
      <c r="E3861" s="6" t="s">
        <v>73</v>
      </c>
      <c r="F3861" s="4" t="s">
        <v>131</v>
      </c>
      <c r="G3861" s="11" t="s">
        <v>132</v>
      </c>
      <c r="H3861" s="4" t="s">
        <v>165</v>
      </c>
      <c r="I3861" s="12" t="s">
        <v>40</v>
      </c>
      <c r="J3861" s="4" t="s">
        <v>41</v>
      </c>
      <c r="K3861" s="4">
        <v>20</v>
      </c>
      <c r="L3861" s="4" t="str">
        <f t="shared" si="240"/>
        <v>15-20</v>
      </c>
      <c r="M3861" s="4" t="s">
        <v>76</v>
      </c>
      <c r="N3861" s="4">
        <v>13</v>
      </c>
      <c r="O3861" s="4" t="s">
        <v>72</v>
      </c>
      <c r="P3861" s="6" t="s">
        <v>46</v>
      </c>
      <c r="R3861" s="7">
        <v>1</v>
      </c>
      <c r="AE3861" s="4">
        <f t="shared" si="241"/>
        <v>7.5</v>
      </c>
      <c r="AF3861" s="8">
        <f t="shared" si="242"/>
        <v>1</v>
      </c>
      <c r="AG3861" s="8">
        <v>5.81</v>
      </c>
      <c r="AH3861" s="4">
        <f t="shared" si="243"/>
        <v>2.5000000000000001E-2</v>
      </c>
      <c r="AI3861" s="4">
        <f t="shared" si="243"/>
        <v>0.14524999999999999</v>
      </c>
      <c r="AK3861" s="10">
        <f>Q3861*(0.0128*(2.5^3.036))+R3861*(0.0128*(7.5^3.036))+S3861*(0.0128*(15^3.036))</f>
        <v>5.8062531280003862</v>
      </c>
    </row>
    <row r="3862" spans="1:37" ht="12.75" customHeight="1">
      <c r="A3862" s="12">
        <v>293</v>
      </c>
      <c r="B3862" s="4">
        <v>16</v>
      </c>
      <c r="C3862" s="4">
        <v>1</v>
      </c>
      <c r="D3862" s="5">
        <v>39533</v>
      </c>
      <c r="E3862" s="6" t="s">
        <v>73</v>
      </c>
      <c r="F3862" s="4" t="s">
        <v>131</v>
      </c>
      <c r="G3862" s="11" t="s">
        <v>132</v>
      </c>
      <c r="H3862" s="4" t="s">
        <v>165</v>
      </c>
      <c r="I3862" s="12" t="s">
        <v>40</v>
      </c>
      <c r="J3862" s="4" t="s">
        <v>41</v>
      </c>
      <c r="K3862" s="4">
        <v>20</v>
      </c>
      <c r="L3862" s="4" t="str">
        <f t="shared" si="240"/>
        <v>15-20</v>
      </c>
      <c r="M3862" s="4" t="s">
        <v>76</v>
      </c>
      <c r="N3862" s="12">
        <v>1</v>
      </c>
      <c r="O3862" s="4" t="s">
        <v>83</v>
      </c>
      <c r="P3862" s="6" t="s">
        <v>84</v>
      </c>
      <c r="R3862" s="7">
        <v>2</v>
      </c>
      <c r="AE3862" s="4">
        <f t="shared" si="241"/>
        <v>7.5</v>
      </c>
      <c r="AF3862" s="8">
        <f t="shared" si="242"/>
        <v>2</v>
      </c>
      <c r="AG3862" s="8">
        <v>24.61</v>
      </c>
      <c r="AH3862" s="4">
        <f t="shared" si="243"/>
        <v>0.05</v>
      </c>
      <c r="AI3862" s="4">
        <f t="shared" si="243"/>
        <v>0.61524999999999996</v>
      </c>
      <c r="AK3862" s="10">
        <f>Q3862*(0.0349*(2.5^2.9109))+R3862*(0.0349*(7.5^2.9109))+S3862*(0.0349*(15^2.9109))</f>
        <v>24.60771307139456</v>
      </c>
    </row>
    <row r="3863" spans="1:37" ht="12.75" customHeight="1">
      <c r="A3863" s="12">
        <v>293</v>
      </c>
      <c r="B3863" s="4">
        <v>16</v>
      </c>
      <c r="C3863" s="4">
        <v>1</v>
      </c>
      <c r="D3863" s="5">
        <v>39533</v>
      </c>
      <c r="E3863" s="6" t="s">
        <v>73</v>
      </c>
      <c r="F3863" s="4" t="s">
        <v>131</v>
      </c>
      <c r="G3863" s="11" t="s">
        <v>132</v>
      </c>
      <c r="H3863" s="4" t="s">
        <v>165</v>
      </c>
      <c r="I3863" s="12" t="s">
        <v>40</v>
      </c>
      <c r="J3863" s="4" t="s">
        <v>41</v>
      </c>
      <c r="K3863" s="4">
        <v>20</v>
      </c>
      <c r="L3863" s="4" t="str">
        <f t="shared" si="240"/>
        <v>15-20</v>
      </c>
      <c r="M3863" s="4" t="s">
        <v>76</v>
      </c>
      <c r="N3863" s="12">
        <v>2</v>
      </c>
      <c r="O3863" s="4" t="s">
        <v>127</v>
      </c>
      <c r="P3863" s="12" t="s">
        <v>46</v>
      </c>
      <c r="S3863" s="7">
        <v>1</v>
      </c>
      <c r="AE3863" s="4">
        <f t="shared" si="241"/>
        <v>15</v>
      </c>
      <c r="AF3863" s="8">
        <f t="shared" si="242"/>
        <v>1</v>
      </c>
      <c r="AG3863" s="8">
        <v>67.69</v>
      </c>
      <c r="AH3863" s="4">
        <f t="shared" si="243"/>
        <v>2.5000000000000001E-2</v>
      </c>
      <c r="AI3863" s="4">
        <f t="shared" si="243"/>
        <v>1.69225</v>
      </c>
      <c r="AK3863" s="10">
        <f>Q3863*(0.0201*(2.5^2.9992))+R3863*(0.0201*(7.5^2.9992))+S3863*(0.0201*(15^2.9992))+T3863*(0.0201*(25^2.9992))+U3863*(0.0201*(35^2.9992))</f>
        <v>67.690693197082425</v>
      </c>
    </row>
    <row r="3864" spans="1:37" ht="12.75" customHeight="1">
      <c r="A3864" s="12">
        <v>293</v>
      </c>
      <c r="B3864" s="4">
        <v>16</v>
      </c>
      <c r="C3864" s="4">
        <v>1</v>
      </c>
      <c r="D3864" s="5">
        <v>39533</v>
      </c>
      <c r="E3864" s="6" t="s">
        <v>73</v>
      </c>
      <c r="F3864" s="4" t="s">
        <v>131</v>
      </c>
      <c r="G3864" s="11" t="s">
        <v>132</v>
      </c>
      <c r="H3864" s="4" t="s">
        <v>165</v>
      </c>
      <c r="I3864" s="12" t="s">
        <v>40</v>
      </c>
      <c r="J3864" s="4" t="s">
        <v>41</v>
      </c>
      <c r="K3864" s="4">
        <v>20</v>
      </c>
      <c r="L3864" s="4" t="str">
        <f t="shared" si="240"/>
        <v>15-20</v>
      </c>
      <c r="M3864" s="4" t="s">
        <v>76</v>
      </c>
      <c r="N3864" s="12">
        <v>3</v>
      </c>
      <c r="O3864" s="4" t="s">
        <v>87</v>
      </c>
      <c r="P3864" s="6" t="s">
        <v>46</v>
      </c>
      <c r="S3864" s="15">
        <v>2</v>
      </c>
      <c r="AE3864" s="4">
        <f t="shared" si="241"/>
        <v>15</v>
      </c>
      <c r="AF3864" s="8">
        <f t="shared" si="242"/>
        <v>2</v>
      </c>
      <c r="AG3864" s="8">
        <v>109.87</v>
      </c>
      <c r="AH3864" s="4">
        <f t="shared" si="243"/>
        <v>0.05</v>
      </c>
      <c r="AI3864" s="4">
        <f t="shared" si="243"/>
        <v>2.74675</v>
      </c>
      <c r="AK3864" s="10">
        <f>Q3864*(0.0229*((2.5/1.08)^2.958))+R3864*(0.0229*((7.5/1.08)^2.958))+S3864*(0.0229*((15/1.08)^2.958))+T3864*(0.0229*((25/1.08)^2.958))+U3864*(0.0229*((35/1.08)^2.958))</f>
        <v>109.86919779864704</v>
      </c>
    </row>
    <row r="3865" spans="1:37" ht="12.75" customHeight="1">
      <c r="A3865" s="12">
        <v>293</v>
      </c>
      <c r="B3865" s="4">
        <v>16</v>
      </c>
      <c r="C3865" s="4">
        <v>1</v>
      </c>
      <c r="D3865" s="5">
        <v>39533</v>
      </c>
      <c r="E3865" s="6" t="s">
        <v>73</v>
      </c>
      <c r="F3865" s="4" t="s">
        <v>131</v>
      </c>
      <c r="G3865" s="11" t="s">
        <v>132</v>
      </c>
      <c r="H3865" s="4" t="s">
        <v>165</v>
      </c>
      <c r="I3865" s="12" t="s">
        <v>40</v>
      </c>
      <c r="J3865" s="4" t="s">
        <v>41</v>
      </c>
      <c r="K3865" s="4">
        <v>20</v>
      </c>
      <c r="L3865" s="4" t="str">
        <f t="shared" si="240"/>
        <v>15-20</v>
      </c>
      <c r="M3865" s="4" t="s">
        <v>76</v>
      </c>
      <c r="N3865" s="12">
        <v>4</v>
      </c>
      <c r="O3865" s="4" t="s">
        <v>59</v>
      </c>
      <c r="P3865" s="6" t="s">
        <v>46</v>
      </c>
      <c r="S3865" s="15">
        <v>4</v>
      </c>
      <c r="AE3865" s="4">
        <f t="shared" si="241"/>
        <v>15</v>
      </c>
      <c r="AF3865" s="8">
        <f t="shared" si="242"/>
        <v>4</v>
      </c>
      <c r="AG3865" s="8">
        <v>151.76</v>
      </c>
      <c r="AH3865" s="4">
        <f t="shared" si="243"/>
        <v>0.1</v>
      </c>
      <c r="AI3865" s="4">
        <f t="shared" si="243"/>
        <v>3.7939999999999996</v>
      </c>
      <c r="AK3865" s="10">
        <f>Q3865*(0.0093*(2.5^3.07))+R3865*(0.0093*(7.5^3.07))+S3865*(0.0093*(15^3.07))+T3865*(0.0126*(25^3.0673))</f>
        <v>151.75503359169895</v>
      </c>
    </row>
    <row r="3866" spans="1:37" ht="12.75" customHeight="1">
      <c r="A3866" s="12">
        <v>293</v>
      </c>
      <c r="B3866" s="4">
        <v>16</v>
      </c>
      <c r="C3866" s="4">
        <v>1</v>
      </c>
      <c r="D3866" s="5">
        <v>39533</v>
      </c>
      <c r="E3866" s="6" t="s">
        <v>73</v>
      </c>
      <c r="F3866" s="4" t="s">
        <v>131</v>
      </c>
      <c r="G3866" s="11" t="s">
        <v>132</v>
      </c>
      <c r="H3866" s="4" t="s">
        <v>165</v>
      </c>
      <c r="I3866" s="12" t="s">
        <v>40</v>
      </c>
      <c r="J3866" s="4" t="s">
        <v>41</v>
      </c>
      <c r="K3866" s="4">
        <v>20</v>
      </c>
      <c r="L3866" s="4" t="str">
        <f t="shared" si="240"/>
        <v>15-20</v>
      </c>
      <c r="M3866" s="4" t="s">
        <v>76</v>
      </c>
      <c r="N3866" s="12">
        <v>5</v>
      </c>
      <c r="O3866" s="4" t="s">
        <v>49</v>
      </c>
      <c r="P3866" s="6" t="s">
        <v>46</v>
      </c>
      <c r="R3866" s="7">
        <v>2</v>
      </c>
      <c r="S3866" s="15">
        <v>2</v>
      </c>
      <c r="AE3866" s="4">
        <f t="shared" si="241"/>
        <v>11.3</v>
      </c>
      <c r="AF3866" s="8">
        <f t="shared" si="242"/>
        <v>4</v>
      </c>
      <c r="AG3866" s="8">
        <v>114.23</v>
      </c>
      <c r="AH3866" s="4">
        <f t="shared" si="243"/>
        <v>0.1</v>
      </c>
      <c r="AI3866" s="4">
        <f t="shared" si="243"/>
        <v>2.85575</v>
      </c>
      <c r="AJ3866" s="9"/>
      <c r="AK3866" s="10">
        <f>Q3866*(0.007*(2.5^3.39))+R3866*(0.0126*(7.5^3.0673))+S3866*(0.0126*(15^3.0673))+T3866*(0.0126*(25^3.0673))+U3866*(0.0126*(35^3.0673))</f>
        <v>114.22807447280987</v>
      </c>
    </row>
    <row r="3867" spans="1:37" ht="12.75" customHeight="1">
      <c r="A3867" s="12">
        <v>293</v>
      </c>
      <c r="B3867" s="4">
        <v>16</v>
      </c>
      <c r="C3867" s="4">
        <v>1</v>
      </c>
      <c r="D3867" s="5">
        <v>39533</v>
      </c>
      <c r="E3867" s="6" t="s">
        <v>73</v>
      </c>
      <c r="F3867" s="4" t="s">
        <v>131</v>
      </c>
      <c r="G3867" s="11" t="s">
        <v>132</v>
      </c>
      <c r="H3867" s="4" t="s">
        <v>165</v>
      </c>
      <c r="I3867" s="12" t="s">
        <v>40</v>
      </c>
      <c r="J3867" s="4" t="s">
        <v>41</v>
      </c>
      <c r="K3867" s="4">
        <v>20</v>
      </c>
      <c r="L3867" s="4" t="str">
        <f t="shared" si="240"/>
        <v>15-20</v>
      </c>
      <c r="M3867" s="4" t="s">
        <v>76</v>
      </c>
      <c r="N3867" s="12">
        <v>6</v>
      </c>
      <c r="O3867" s="4" t="s">
        <v>60</v>
      </c>
      <c r="P3867" s="12" t="s">
        <v>48</v>
      </c>
      <c r="R3867" s="7">
        <v>2</v>
      </c>
      <c r="AE3867" s="4">
        <f t="shared" si="241"/>
        <v>7.5</v>
      </c>
      <c r="AF3867" s="8">
        <f t="shared" si="242"/>
        <v>2</v>
      </c>
      <c r="AG3867" s="8">
        <v>14.07</v>
      </c>
      <c r="AH3867" s="4">
        <f t="shared" si="243"/>
        <v>0.05</v>
      </c>
      <c r="AI3867" s="4">
        <f t="shared" si="243"/>
        <v>0.35175000000000001</v>
      </c>
      <c r="AK3867" s="10">
        <f>Q3867*(0.0197*(2.5^2.9174))+R3867*(0.0197*(7.5^2.9174))+S3867*(0.0197*(15^2.9174))</f>
        <v>14.073429816211023</v>
      </c>
    </row>
    <row r="3868" spans="1:37" ht="12.75" customHeight="1">
      <c r="A3868" s="12">
        <v>293</v>
      </c>
      <c r="B3868" s="4">
        <v>16</v>
      </c>
      <c r="C3868" s="4">
        <v>1</v>
      </c>
      <c r="D3868" s="5">
        <v>39533</v>
      </c>
      <c r="E3868" s="6" t="s">
        <v>73</v>
      </c>
      <c r="F3868" s="4" t="s">
        <v>131</v>
      </c>
      <c r="G3868" s="11" t="s">
        <v>132</v>
      </c>
      <c r="H3868" s="4" t="s">
        <v>165</v>
      </c>
      <c r="I3868" s="12" t="s">
        <v>40</v>
      </c>
      <c r="J3868" s="4" t="s">
        <v>41</v>
      </c>
      <c r="K3868" s="4">
        <v>20</v>
      </c>
      <c r="L3868" s="4" t="str">
        <f t="shared" si="240"/>
        <v>15-20</v>
      </c>
      <c r="M3868" s="4" t="s">
        <v>76</v>
      </c>
      <c r="N3868" s="12">
        <v>7</v>
      </c>
      <c r="O3868" s="4" t="s">
        <v>53</v>
      </c>
      <c r="P3868" s="12" t="s">
        <v>54</v>
      </c>
      <c r="S3868" s="15">
        <v>2</v>
      </c>
      <c r="AE3868" s="4">
        <f t="shared" si="241"/>
        <v>15</v>
      </c>
      <c r="AF3868" s="8">
        <f t="shared" si="242"/>
        <v>2</v>
      </c>
      <c r="AG3868" s="8">
        <v>112.12</v>
      </c>
      <c r="AH3868" s="4">
        <f t="shared" si="243"/>
        <v>0.05</v>
      </c>
      <c r="AI3868" s="4">
        <f t="shared" si="243"/>
        <v>2.8029999999999999</v>
      </c>
      <c r="AK3868" s="10">
        <f>Q3868*(0.026*(2.5^2.87))+R3868*(0.026*(7.5^2.87))+S3868*(0.0236*((15/1.1)^2.975))+T3868*(0.0236*((25/1.1)^2.975))+U3868*(0.0236*((35/1.1)^2.975))</f>
        <v>112.11668697851727</v>
      </c>
    </row>
    <row r="3869" spans="1:37" ht="12.75" customHeight="1">
      <c r="A3869" s="12">
        <v>293</v>
      </c>
      <c r="B3869" s="4">
        <v>16</v>
      </c>
      <c r="C3869" s="4">
        <v>1</v>
      </c>
      <c r="D3869" s="5">
        <v>39533</v>
      </c>
      <c r="E3869" s="6" t="s">
        <v>73</v>
      </c>
      <c r="F3869" s="4" t="s">
        <v>131</v>
      </c>
      <c r="G3869" s="11" t="s">
        <v>132</v>
      </c>
      <c r="H3869" s="4" t="s">
        <v>165</v>
      </c>
      <c r="I3869" s="12" t="s">
        <v>40</v>
      </c>
      <c r="J3869" s="4" t="s">
        <v>41</v>
      </c>
      <c r="K3869" s="4">
        <v>20</v>
      </c>
      <c r="L3869" s="4" t="str">
        <f t="shared" si="240"/>
        <v>15-20</v>
      </c>
      <c r="M3869" s="4" t="s">
        <v>76</v>
      </c>
      <c r="N3869" s="12">
        <v>8</v>
      </c>
      <c r="O3869" s="4" t="s">
        <v>144</v>
      </c>
      <c r="P3869" s="6" t="s">
        <v>56</v>
      </c>
      <c r="T3869" s="7">
        <v>1</v>
      </c>
      <c r="AE3869" s="4">
        <f t="shared" si="241"/>
        <v>25</v>
      </c>
      <c r="AF3869" s="8">
        <f t="shared" si="242"/>
        <v>1</v>
      </c>
      <c r="AG3869" s="8">
        <v>486.3</v>
      </c>
      <c r="AH3869" s="4">
        <f t="shared" si="243"/>
        <v>2.5000000000000001E-2</v>
      </c>
      <c r="AI3869" s="4">
        <f t="shared" si="243"/>
        <v>12.157500000000001</v>
      </c>
      <c r="AK3869" s="10">
        <f>T3869*(0.0345*(25^2.968))+U3869*(0.0345*(35^2.968))+V3869*(0.0345*(45^2.968))</f>
        <v>486.30086359869171</v>
      </c>
    </row>
    <row r="3870" spans="1:37" s="11" customFormat="1" ht="12.75" customHeight="1">
      <c r="A3870" s="12">
        <v>293</v>
      </c>
      <c r="B3870" s="4">
        <v>16</v>
      </c>
      <c r="C3870" s="4">
        <v>1</v>
      </c>
      <c r="D3870" s="5">
        <v>39533</v>
      </c>
      <c r="E3870" s="6" t="s">
        <v>73</v>
      </c>
      <c r="F3870" s="4" t="s">
        <v>131</v>
      </c>
      <c r="G3870" s="11" t="s">
        <v>132</v>
      </c>
      <c r="H3870" s="4" t="s">
        <v>165</v>
      </c>
      <c r="I3870" s="12" t="s">
        <v>40</v>
      </c>
      <c r="J3870" s="4" t="s">
        <v>41</v>
      </c>
      <c r="K3870" s="4">
        <v>20</v>
      </c>
      <c r="L3870" s="4" t="str">
        <f t="shared" si="240"/>
        <v>15-20</v>
      </c>
      <c r="M3870" s="4" t="s">
        <v>76</v>
      </c>
      <c r="N3870" s="12">
        <v>9</v>
      </c>
      <c r="O3870" s="4" t="s">
        <v>68</v>
      </c>
      <c r="P3870" s="6" t="s">
        <v>46</v>
      </c>
      <c r="Q3870" s="7"/>
      <c r="R3870" s="7"/>
      <c r="S3870" s="15">
        <v>1</v>
      </c>
      <c r="T3870" s="7"/>
      <c r="U3870" s="7"/>
      <c r="V3870" s="7"/>
      <c r="W3870" s="7"/>
      <c r="X3870" s="7"/>
      <c r="Y3870" s="7"/>
      <c r="Z3870" s="7"/>
      <c r="AA3870" s="7"/>
      <c r="AB3870" s="7"/>
      <c r="AC3870" s="7"/>
      <c r="AD3870" s="7"/>
      <c r="AE3870" s="4">
        <f t="shared" si="241"/>
        <v>15</v>
      </c>
      <c r="AF3870" s="8">
        <f t="shared" si="242"/>
        <v>1</v>
      </c>
      <c r="AG3870" s="8">
        <v>39.630000000000003</v>
      </c>
      <c r="AH3870" s="4">
        <f t="shared" si="243"/>
        <v>2.5000000000000001E-2</v>
      </c>
      <c r="AI3870" s="4">
        <f t="shared" si="243"/>
        <v>0.99075000000000002</v>
      </c>
      <c r="AJ3870" s="9"/>
      <c r="AK3870" s="10">
        <f>Q3870*(0.0208*((2.5/1.21)^3))+R3870*(0.0208*((7.5/1.21)^3))+S3870*(0.0208*((15/1.21)^3))+T3870*(0.0079*(25^3.076))+U3870*(0.0079*(35^3.076))</f>
        <v>39.626069889775181</v>
      </c>
    </row>
    <row r="3871" spans="1:37" ht="12.75" customHeight="1">
      <c r="A3871" s="12">
        <v>293</v>
      </c>
      <c r="B3871" s="12">
        <v>16</v>
      </c>
      <c r="C3871" s="12">
        <v>1</v>
      </c>
      <c r="D3871" s="14">
        <v>39533</v>
      </c>
      <c r="E3871" s="6" t="s">
        <v>73</v>
      </c>
      <c r="F3871" s="4" t="s">
        <v>131</v>
      </c>
      <c r="G3871" s="11" t="s">
        <v>132</v>
      </c>
      <c r="H3871" s="12" t="s">
        <v>165</v>
      </c>
      <c r="I3871" s="12" t="s">
        <v>40</v>
      </c>
      <c r="J3871" s="12" t="s">
        <v>41</v>
      </c>
      <c r="K3871" s="12">
        <v>20</v>
      </c>
      <c r="L3871" s="4" t="str">
        <f t="shared" si="240"/>
        <v>15-20</v>
      </c>
      <c r="M3871" s="12" t="s">
        <v>76</v>
      </c>
      <c r="N3871" s="12">
        <v>10</v>
      </c>
      <c r="O3871" s="12" t="s">
        <v>192</v>
      </c>
      <c r="P3871" s="6" t="s">
        <v>63</v>
      </c>
      <c r="Q3871" s="15"/>
      <c r="R3871" s="15"/>
      <c r="S3871" s="15"/>
      <c r="T3871" s="15"/>
      <c r="U3871" s="15"/>
      <c r="V3871" s="15"/>
      <c r="W3871" s="15"/>
      <c r="X3871" s="15"/>
      <c r="Y3871" s="15"/>
      <c r="Z3871" s="15"/>
      <c r="AA3871" s="15"/>
      <c r="AB3871" s="15"/>
      <c r="AC3871" s="15"/>
      <c r="AD3871" s="15">
        <v>1</v>
      </c>
      <c r="AE3871" s="4">
        <f t="shared" si="241"/>
        <v>195</v>
      </c>
      <c r="AF3871" s="8">
        <f t="shared" si="242"/>
        <v>1</v>
      </c>
      <c r="AG3871" s="8">
        <v>55611.56</v>
      </c>
      <c r="AH3871" s="4">
        <f t="shared" si="243"/>
        <v>2.5000000000000001E-2</v>
      </c>
      <c r="AI3871" s="4">
        <f t="shared" si="243"/>
        <v>1390.289</v>
      </c>
      <c r="AJ3871" s="11"/>
      <c r="AK3871" s="10">
        <f>AA3871*(0.0075*(95^3))+AD3871*(0.0075*(195^3))</f>
        <v>55611.5625</v>
      </c>
    </row>
    <row r="3872" spans="1:37" ht="12.75" customHeight="1">
      <c r="A3872" s="12">
        <v>293</v>
      </c>
      <c r="B3872" s="4">
        <v>16</v>
      </c>
      <c r="C3872" s="4">
        <v>1</v>
      </c>
      <c r="D3872" s="5">
        <v>39533</v>
      </c>
      <c r="E3872" s="6" t="s">
        <v>73</v>
      </c>
      <c r="F3872" s="4" t="s">
        <v>131</v>
      </c>
      <c r="G3872" s="11" t="s">
        <v>132</v>
      </c>
      <c r="H3872" s="4" t="s">
        <v>165</v>
      </c>
      <c r="I3872" s="12" t="s">
        <v>40</v>
      </c>
      <c r="J3872" s="4" t="s">
        <v>41</v>
      </c>
      <c r="K3872" s="4">
        <v>20</v>
      </c>
      <c r="L3872" s="4" t="str">
        <f t="shared" si="240"/>
        <v>15-20</v>
      </c>
      <c r="M3872" s="4" t="s">
        <v>76</v>
      </c>
      <c r="N3872" s="12">
        <v>11</v>
      </c>
      <c r="O3872" s="12" t="s">
        <v>77</v>
      </c>
      <c r="P3872" s="6" t="s">
        <v>48</v>
      </c>
      <c r="S3872" s="7">
        <v>1</v>
      </c>
      <c r="AE3872" s="4">
        <f t="shared" si="241"/>
        <v>15</v>
      </c>
      <c r="AF3872" s="8">
        <f t="shared" si="242"/>
        <v>1</v>
      </c>
      <c r="AG3872" s="8">
        <v>98.34</v>
      </c>
      <c r="AH3872" s="4">
        <f t="shared" si="243"/>
        <v>2.5000000000000001E-2</v>
      </c>
      <c r="AI3872" s="4">
        <f t="shared" si="243"/>
        <v>2.4584999999999999</v>
      </c>
      <c r="AJ3872" s="13"/>
      <c r="AK3872" s="10">
        <f>R3872*(0.0428*(7.5^2.858))+S3872*(0.0428*(15^2.858))+T3872*(0.0428*(25^2.858))+U3872*(0.0428*(35^2.858))</f>
        <v>98.336011053719943</v>
      </c>
    </row>
    <row r="3873" spans="1:37" s="9" customFormat="1" ht="12.75" customHeight="1">
      <c r="A3873" s="12">
        <v>293</v>
      </c>
      <c r="B3873" s="4">
        <v>16</v>
      </c>
      <c r="C3873" s="4">
        <v>1</v>
      </c>
      <c r="D3873" s="5">
        <v>39533</v>
      </c>
      <c r="E3873" s="6" t="s">
        <v>73</v>
      </c>
      <c r="F3873" s="4" t="s">
        <v>131</v>
      </c>
      <c r="G3873" s="11" t="s">
        <v>132</v>
      </c>
      <c r="H3873" s="4" t="s">
        <v>165</v>
      </c>
      <c r="I3873" s="12" t="s">
        <v>40</v>
      </c>
      <c r="J3873" s="4" t="s">
        <v>41</v>
      </c>
      <c r="K3873" s="4">
        <v>20</v>
      </c>
      <c r="L3873" s="4" t="str">
        <f t="shared" si="240"/>
        <v>15-20</v>
      </c>
      <c r="M3873" s="4" t="s">
        <v>76</v>
      </c>
      <c r="N3873" s="12">
        <v>12</v>
      </c>
      <c r="O3873" s="4" t="s">
        <v>85</v>
      </c>
      <c r="P3873" s="6" t="s">
        <v>46</v>
      </c>
      <c r="Q3873" s="7">
        <v>3</v>
      </c>
      <c r="R3873" s="7"/>
      <c r="S3873" s="7"/>
      <c r="T3873" s="7"/>
      <c r="U3873" s="7"/>
      <c r="V3873" s="7"/>
      <c r="W3873" s="7"/>
      <c r="X3873" s="7"/>
      <c r="Y3873" s="7"/>
      <c r="Z3873" s="7"/>
      <c r="AA3873" s="7"/>
      <c r="AB3873" s="7"/>
      <c r="AC3873" s="7"/>
      <c r="AD3873" s="7"/>
      <c r="AE3873" s="4">
        <f t="shared" si="241"/>
        <v>2.5</v>
      </c>
      <c r="AF3873" s="8">
        <f t="shared" si="242"/>
        <v>3</v>
      </c>
      <c r="AG3873" s="8">
        <v>0.43</v>
      </c>
      <c r="AH3873" s="4">
        <f t="shared" si="243"/>
        <v>7.4999999999999997E-2</v>
      </c>
      <c r="AI3873" s="4">
        <f t="shared" si="243"/>
        <v>1.0749999999999999E-2</v>
      </c>
      <c r="AJ3873" s="4"/>
      <c r="AK3873" s="10">
        <f>Q3873*(0.0091*(2.5^3))+R3873*(0.0091*(7.5^3))</f>
        <v>0.42656249999999996</v>
      </c>
    </row>
    <row r="3874" spans="1:37" ht="12.75" customHeight="1">
      <c r="A3874" s="12">
        <v>294</v>
      </c>
      <c r="B3874" s="4">
        <v>16</v>
      </c>
      <c r="C3874" s="4">
        <v>1</v>
      </c>
      <c r="D3874" s="5">
        <v>39533</v>
      </c>
      <c r="E3874" s="6" t="s">
        <v>73</v>
      </c>
      <c r="F3874" s="4" t="s">
        <v>131</v>
      </c>
      <c r="G3874" s="11" t="s">
        <v>132</v>
      </c>
      <c r="H3874" s="4" t="s">
        <v>165</v>
      </c>
      <c r="I3874" s="12" t="s">
        <v>93</v>
      </c>
      <c r="J3874" s="4" t="s">
        <v>41</v>
      </c>
      <c r="K3874" s="4">
        <v>15</v>
      </c>
      <c r="L3874" s="4" t="str">
        <f t="shared" si="240"/>
        <v>10-15</v>
      </c>
      <c r="M3874" s="4" t="s">
        <v>76</v>
      </c>
      <c r="N3874" s="12">
        <v>1</v>
      </c>
      <c r="O3874" s="12" t="s">
        <v>77</v>
      </c>
      <c r="P3874" s="6" t="s">
        <v>48</v>
      </c>
      <c r="S3874" s="15">
        <v>3</v>
      </c>
      <c r="AE3874" s="4">
        <f t="shared" si="241"/>
        <v>15</v>
      </c>
      <c r="AF3874" s="8">
        <f t="shared" si="242"/>
        <v>3</v>
      </c>
      <c r="AG3874" s="8">
        <v>295.01</v>
      </c>
      <c r="AH3874" s="4">
        <f t="shared" si="243"/>
        <v>7.4999999999999997E-2</v>
      </c>
      <c r="AI3874" s="4">
        <f t="shared" si="243"/>
        <v>7.3752499999999994</v>
      </c>
      <c r="AJ3874" s="9"/>
      <c r="AK3874" s="10">
        <f>R3874*(0.0428*(7.5^2.858))+S3874*(0.0428*(15^2.858))+T3874*(0.0428*(25^2.858))+U3874*(0.0428*(35^2.858))</f>
        <v>295.0080331611598</v>
      </c>
    </row>
    <row r="3875" spans="1:37" ht="12.75" customHeight="1">
      <c r="A3875" s="12">
        <v>294</v>
      </c>
      <c r="B3875" s="4">
        <v>16</v>
      </c>
      <c r="C3875" s="4">
        <v>1</v>
      </c>
      <c r="D3875" s="5">
        <v>39533</v>
      </c>
      <c r="E3875" s="6" t="s">
        <v>73</v>
      </c>
      <c r="F3875" s="4" t="s">
        <v>131</v>
      </c>
      <c r="G3875" s="11" t="s">
        <v>132</v>
      </c>
      <c r="H3875" s="4" t="s">
        <v>165</v>
      </c>
      <c r="I3875" s="12" t="s">
        <v>93</v>
      </c>
      <c r="J3875" s="4" t="s">
        <v>41</v>
      </c>
      <c r="K3875" s="4">
        <v>15</v>
      </c>
      <c r="L3875" s="4" t="str">
        <f t="shared" si="240"/>
        <v>10-15</v>
      </c>
      <c r="M3875" s="4" t="s">
        <v>76</v>
      </c>
      <c r="N3875" s="12">
        <v>2</v>
      </c>
      <c r="O3875" s="4" t="s">
        <v>53</v>
      </c>
      <c r="P3875" s="12" t="s">
        <v>54</v>
      </c>
      <c r="R3875" s="7">
        <v>6</v>
      </c>
      <c r="S3875" s="15">
        <v>1</v>
      </c>
      <c r="AE3875" s="4">
        <f t="shared" si="241"/>
        <v>8.6</v>
      </c>
      <c r="AF3875" s="8">
        <f t="shared" si="242"/>
        <v>7</v>
      </c>
      <c r="AG3875" s="8">
        <v>106.7</v>
      </c>
      <c r="AH3875" s="4">
        <f t="shared" si="243"/>
        <v>0.17499999999999999</v>
      </c>
      <c r="AI3875" s="4">
        <f t="shared" si="243"/>
        <v>2.6675</v>
      </c>
      <c r="AK3875" s="10">
        <f>Q3875*(0.026*(2.5^2.87))+R3875*(0.026*(7.5^2.87))+S3875*(0.0236*((15/1.1)^2.975))+T3875*(0.0236*((25/1.1)^2.975))+U3875*(0.0236*((35/1.1)^2.975))</f>
        <v>106.70495848706982</v>
      </c>
    </row>
    <row r="3876" spans="1:37" ht="12.75" customHeight="1">
      <c r="A3876" s="12">
        <v>294</v>
      </c>
      <c r="B3876" s="4">
        <v>16</v>
      </c>
      <c r="C3876" s="4">
        <v>1</v>
      </c>
      <c r="D3876" s="5">
        <v>39533</v>
      </c>
      <c r="E3876" s="6" t="s">
        <v>73</v>
      </c>
      <c r="F3876" s="4" t="s">
        <v>131</v>
      </c>
      <c r="G3876" s="11" t="s">
        <v>132</v>
      </c>
      <c r="H3876" s="4" t="s">
        <v>165</v>
      </c>
      <c r="I3876" s="12" t="s">
        <v>93</v>
      </c>
      <c r="J3876" s="4" t="s">
        <v>41</v>
      </c>
      <c r="K3876" s="4">
        <v>15</v>
      </c>
      <c r="L3876" s="4" t="str">
        <f t="shared" si="240"/>
        <v>10-15</v>
      </c>
      <c r="M3876" s="4" t="s">
        <v>76</v>
      </c>
      <c r="N3876" s="12">
        <v>3</v>
      </c>
      <c r="O3876" s="4" t="s">
        <v>59</v>
      </c>
      <c r="P3876" s="6" t="s">
        <v>46</v>
      </c>
      <c r="R3876" s="7">
        <v>1</v>
      </c>
      <c r="AE3876" s="4">
        <f t="shared" si="241"/>
        <v>7.5</v>
      </c>
      <c r="AF3876" s="8">
        <f t="shared" si="242"/>
        <v>1</v>
      </c>
      <c r="AG3876" s="8">
        <v>4.5199999999999996</v>
      </c>
      <c r="AH3876" s="4">
        <f t="shared" si="243"/>
        <v>2.5000000000000001E-2</v>
      </c>
      <c r="AI3876" s="4">
        <f t="shared" si="243"/>
        <v>0.11299999999999999</v>
      </c>
      <c r="AK3876" s="10">
        <f>Q3876*(0.0093*(2.5^3.07))+R3876*(0.0093*(7.5^3.07))+S3876*(0.0093*(15^3.07))+T3876*(0.0126*(25^3.0673))</f>
        <v>4.5177378560589574</v>
      </c>
    </row>
    <row r="3877" spans="1:37" ht="12.75" customHeight="1">
      <c r="A3877" s="12">
        <v>294</v>
      </c>
      <c r="B3877" s="4">
        <v>16</v>
      </c>
      <c r="C3877" s="4">
        <v>1</v>
      </c>
      <c r="D3877" s="5">
        <v>39533</v>
      </c>
      <c r="E3877" s="6" t="s">
        <v>73</v>
      </c>
      <c r="F3877" s="4" t="s">
        <v>131</v>
      </c>
      <c r="G3877" s="11" t="s">
        <v>132</v>
      </c>
      <c r="H3877" s="4" t="s">
        <v>165</v>
      </c>
      <c r="I3877" s="12" t="s">
        <v>93</v>
      </c>
      <c r="J3877" s="4" t="s">
        <v>41</v>
      </c>
      <c r="K3877" s="4">
        <v>15</v>
      </c>
      <c r="L3877" s="4" t="str">
        <f t="shared" si="240"/>
        <v>10-15</v>
      </c>
      <c r="M3877" s="4" t="s">
        <v>76</v>
      </c>
      <c r="N3877" s="12">
        <v>4</v>
      </c>
      <c r="O3877" s="4" t="s">
        <v>107</v>
      </c>
      <c r="P3877" s="6" t="s">
        <v>54</v>
      </c>
      <c r="T3877" s="7">
        <v>1</v>
      </c>
      <c r="AE3877" s="4">
        <f t="shared" si="241"/>
        <v>25</v>
      </c>
      <c r="AF3877" s="8">
        <f t="shared" si="242"/>
        <v>1</v>
      </c>
      <c r="AG3877" s="8">
        <v>274.51</v>
      </c>
      <c r="AH3877" s="4">
        <f t="shared" si="243"/>
        <v>2.5000000000000001E-2</v>
      </c>
      <c r="AI3877" s="4">
        <f t="shared" si="243"/>
        <v>6.8627500000000001</v>
      </c>
      <c r="AK3877" s="10">
        <f>R3877*(0.0144*(7.5^3.1))+S3877*(0.0162*(15^3.0252))+T3877*(0.0162*(25^3.0252))+U3877*(0.0162*(35^3.0252))+V3877*(0.0162*(45^3.0252))</f>
        <v>274.51313450729776</v>
      </c>
    </row>
    <row r="3878" spans="1:37" ht="12.75" customHeight="1">
      <c r="A3878" s="12">
        <v>294</v>
      </c>
      <c r="B3878" s="4">
        <v>16</v>
      </c>
      <c r="C3878" s="4">
        <v>1</v>
      </c>
      <c r="D3878" s="5">
        <v>39533</v>
      </c>
      <c r="E3878" s="6" t="s">
        <v>73</v>
      </c>
      <c r="F3878" s="4" t="s">
        <v>131</v>
      </c>
      <c r="G3878" s="11" t="s">
        <v>132</v>
      </c>
      <c r="H3878" s="4" t="s">
        <v>165</v>
      </c>
      <c r="I3878" s="12" t="s">
        <v>93</v>
      </c>
      <c r="J3878" s="4" t="s">
        <v>41</v>
      </c>
      <c r="K3878" s="4">
        <v>15</v>
      </c>
      <c r="L3878" s="4" t="str">
        <f t="shared" si="240"/>
        <v>10-15</v>
      </c>
      <c r="M3878" s="4" t="s">
        <v>76</v>
      </c>
      <c r="N3878" s="12">
        <v>5</v>
      </c>
      <c r="O3878" s="4" t="s">
        <v>47</v>
      </c>
      <c r="P3878" s="12" t="s">
        <v>48</v>
      </c>
      <c r="R3878" s="7">
        <v>1</v>
      </c>
      <c r="AE3878" s="4">
        <f t="shared" si="241"/>
        <v>7.5</v>
      </c>
      <c r="AF3878" s="8">
        <f t="shared" si="242"/>
        <v>1</v>
      </c>
      <c r="AG3878" s="8">
        <v>12.34</v>
      </c>
      <c r="AH3878" s="4">
        <f t="shared" si="243"/>
        <v>2.5000000000000001E-2</v>
      </c>
      <c r="AI3878" s="4">
        <f t="shared" si="243"/>
        <v>0.3085</v>
      </c>
      <c r="AK3878" s="10">
        <f>Q3878*(0.0251*(2.5^3.076))+R3878*(0.0251*(7.5^3.076))+S3878*(0.0251*(15^3.076))</f>
        <v>12.341335752240466</v>
      </c>
    </row>
    <row r="3879" spans="1:37" ht="12.75" customHeight="1">
      <c r="A3879" s="12">
        <v>294</v>
      </c>
      <c r="B3879" s="4">
        <v>16</v>
      </c>
      <c r="C3879" s="4">
        <v>1</v>
      </c>
      <c r="D3879" s="5">
        <v>39533</v>
      </c>
      <c r="E3879" s="6" t="s">
        <v>73</v>
      </c>
      <c r="F3879" s="4" t="s">
        <v>131</v>
      </c>
      <c r="G3879" s="11" t="s">
        <v>132</v>
      </c>
      <c r="H3879" s="4" t="s">
        <v>165</v>
      </c>
      <c r="I3879" s="12" t="s">
        <v>93</v>
      </c>
      <c r="J3879" s="4" t="s">
        <v>41</v>
      </c>
      <c r="K3879" s="4">
        <v>15</v>
      </c>
      <c r="L3879" s="4" t="str">
        <f t="shared" si="240"/>
        <v>10-15</v>
      </c>
      <c r="M3879" s="4" t="s">
        <v>76</v>
      </c>
      <c r="N3879" s="12">
        <v>6</v>
      </c>
      <c r="O3879" s="4" t="s">
        <v>60</v>
      </c>
      <c r="P3879" s="12" t="s">
        <v>48</v>
      </c>
      <c r="R3879" s="15">
        <v>1</v>
      </c>
      <c r="AE3879" s="4">
        <f t="shared" si="241"/>
        <v>7.5</v>
      </c>
      <c r="AF3879" s="8">
        <f t="shared" si="242"/>
        <v>1</v>
      </c>
      <c r="AG3879" s="8">
        <v>7.04</v>
      </c>
      <c r="AH3879" s="4">
        <f t="shared" si="243"/>
        <v>2.5000000000000001E-2</v>
      </c>
      <c r="AI3879" s="4">
        <f t="shared" si="243"/>
        <v>0.17599999999999999</v>
      </c>
      <c r="AK3879" s="10">
        <f>Q3879*(0.0197*(2.5^2.9174))+R3879*(0.0197*(7.5^2.9174))+S3879*(0.0197*(15^2.9174))</f>
        <v>7.0367149081055116</v>
      </c>
    </row>
    <row r="3880" spans="1:37" ht="12.75" customHeight="1">
      <c r="A3880" s="12">
        <v>294</v>
      </c>
      <c r="B3880" s="4">
        <v>16</v>
      </c>
      <c r="C3880" s="4">
        <v>1</v>
      </c>
      <c r="D3880" s="5">
        <v>39533</v>
      </c>
      <c r="E3880" s="6" t="s">
        <v>73</v>
      </c>
      <c r="F3880" s="4" t="s">
        <v>131</v>
      </c>
      <c r="G3880" s="11" t="s">
        <v>132</v>
      </c>
      <c r="H3880" s="4" t="s">
        <v>165</v>
      </c>
      <c r="I3880" s="12" t="s">
        <v>93</v>
      </c>
      <c r="J3880" s="4" t="s">
        <v>41</v>
      </c>
      <c r="K3880" s="4">
        <v>15</v>
      </c>
      <c r="L3880" s="4" t="str">
        <f t="shared" si="240"/>
        <v>10-15</v>
      </c>
      <c r="M3880" s="4" t="s">
        <v>76</v>
      </c>
      <c r="N3880" s="12">
        <v>7</v>
      </c>
      <c r="O3880" s="12" t="s">
        <v>122</v>
      </c>
      <c r="P3880" s="6" t="s">
        <v>46</v>
      </c>
      <c r="Q3880" s="7">
        <v>2</v>
      </c>
      <c r="AE3880" s="4">
        <f t="shared" si="241"/>
        <v>2.5</v>
      </c>
      <c r="AF3880" s="8">
        <f t="shared" si="242"/>
        <v>2</v>
      </c>
      <c r="AG3880" s="8">
        <v>0.33</v>
      </c>
      <c r="AH3880" s="4">
        <f t="shared" si="243"/>
        <v>0.05</v>
      </c>
      <c r="AI3880" s="4">
        <f t="shared" si="243"/>
        <v>8.2500000000000004E-3</v>
      </c>
      <c r="AJ3880" s="13"/>
      <c r="AK3880" s="10">
        <f>Q3880*(0.0087*(2.5^3.202))+R3880*(0.0087*(7.5^3.202))+S3880*(0.0087*(15^3.202))+T3880*(0.0087*(25^3.202))</f>
        <v>0.3271546941015413</v>
      </c>
    </row>
    <row r="3881" spans="1:37" ht="12.75" customHeight="1">
      <c r="A3881" s="12">
        <v>294</v>
      </c>
      <c r="B3881" s="4">
        <v>16</v>
      </c>
      <c r="C3881" s="4">
        <v>1</v>
      </c>
      <c r="D3881" s="5">
        <v>39533</v>
      </c>
      <c r="E3881" s="6" t="s">
        <v>73</v>
      </c>
      <c r="F3881" s="4" t="s">
        <v>131</v>
      </c>
      <c r="G3881" s="11" t="s">
        <v>132</v>
      </c>
      <c r="H3881" s="4" t="s">
        <v>165</v>
      </c>
      <c r="I3881" s="12" t="s">
        <v>93</v>
      </c>
      <c r="J3881" s="4" t="s">
        <v>41</v>
      </c>
      <c r="K3881" s="4">
        <v>15</v>
      </c>
      <c r="L3881" s="4" t="str">
        <f t="shared" si="240"/>
        <v>10-15</v>
      </c>
      <c r="M3881" s="4" t="s">
        <v>76</v>
      </c>
      <c r="N3881" s="12">
        <v>8</v>
      </c>
      <c r="O3881" s="4" t="s">
        <v>71</v>
      </c>
      <c r="P3881" s="6" t="s">
        <v>46</v>
      </c>
      <c r="Q3881" s="7">
        <v>2</v>
      </c>
      <c r="AE3881" s="4">
        <f t="shared" si="241"/>
        <v>2.5</v>
      </c>
      <c r="AF3881" s="8">
        <f t="shared" si="242"/>
        <v>2</v>
      </c>
      <c r="AG3881" s="8">
        <v>0.28000000000000003</v>
      </c>
      <c r="AH3881" s="4">
        <f t="shared" si="243"/>
        <v>0.05</v>
      </c>
      <c r="AI3881" s="4">
        <f t="shared" si="243"/>
        <v>7.000000000000001E-3</v>
      </c>
      <c r="AK3881" s="10">
        <f>Q3881*(0.0089*(2.5^3))+R3881*(0.0089*(7.5^3))</f>
        <v>0.27812500000000001</v>
      </c>
    </row>
    <row r="3882" spans="1:37" ht="12.75" customHeight="1">
      <c r="A3882" s="12">
        <v>294</v>
      </c>
      <c r="B3882" s="4">
        <v>16</v>
      </c>
      <c r="C3882" s="4">
        <v>1</v>
      </c>
      <c r="D3882" s="5">
        <v>39533</v>
      </c>
      <c r="E3882" s="6" t="s">
        <v>73</v>
      </c>
      <c r="F3882" s="4" t="s">
        <v>131</v>
      </c>
      <c r="G3882" s="11" t="s">
        <v>132</v>
      </c>
      <c r="H3882" s="4" t="s">
        <v>165</v>
      </c>
      <c r="I3882" s="12" t="s">
        <v>93</v>
      </c>
      <c r="J3882" s="4" t="s">
        <v>41</v>
      </c>
      <c r="K3882" s="4">
        <v>15</v>
      </c>
      <c r="L3882" s="4" t="str">
        <f t="shared" si="240"/>
        <v>10-15</v>
      </c>
      <c r="M3882" s="4" t="s">
        <v>76</v>
      </c>
      <c r="N3882" s="12">
        <v>9</v>
      </c>
      <c r="O3882" s="4" t="s">
        <v>72</v>
      </c>
      <c r="P3882" s="6" t="s">
        <v>46</v>
      </c>
      <c r="R3882" s="7">
        <v>3</v>
      </c>
      <c r="AE3882" s="4">
        <f t="shared" si="241"/>
        <v>7.5</v>
      </c>
      <c r="AF3882" s="8">
        <f t="shared" si="242"/>
        <v>3</v>
      </c>
      <c r="AG3882" s="8">
        <v>17.420000000000002</v>
      </c>
      <c r="AH3882" s="4">
        <f t="shared" si="243"/>
        <v>7.4999999999999997E-2</v>
      </c>
      <c r="AI3882" s="4">
        <f t="shared" si="243"/>
        <v>0.43550000000000005</v>
      </c>
      <c r="AK3882" s="10">
        <f>Q3882*(0.0128*(2.5^3.036))+R3882*(0.0128*(7.5^3.036))+S3882*(0.0128*(15^3.036))</f>
        <v>17.418759384001159</v>
      </c>
    </row>
    <row r="3883" spans="1:37" ht="12.75" customHeight="1">
      <c r="A3883" s="12">
        <v>294</v>
      </c>
      <c r="B3883" s="4">
        <v>16</v>
      </c>
      <c r="C3883" s="4">
        <v>1</v>
      </c>
      <c r="D3883" s="5">
        <v>39533</v>
      </c>
      <c r="E3883" s="6" t="s">
        <v>73</v>
      </c>
      <c r="F3883" s="4" t="s">
        <v>131</v>
      </c>
      <c r="G3883" s="11" t="s">
        <v>132</v>
      </c>
      <c r="H3883" s="4" t="s">
        <v>165</v>
      </c>
      <c r="I3883" s="12" t="s">
        <v>93</v>
      </c>
      <c r="J3883" s="4" t="s">
        <v>41</v>
      </c>
      <c r="K3883" s="4">
        <v>15</v>
      </c>
      <c r="L3883" s="4" t="str">
        <f t="shared" si="240"/>
        <v>10-15</v>
      </c>
      <c r="M3883" s="4" t="s">
        <v>76</v>
      </c>
      <c r="N3883" s="12">
        <v>10</v>
      </c>
      <c r="O3883" s="4" t="s">
        <v>62</v>
      </c>
      <c r="P3883" s="12" t="s">
        <v>63</v>
      </c>
      <c r="S3883" s="7">
        <v>1</v>
      </c>
      <c r="AE3883" s="4">
        <f t="shared" si="241"/>
        <v>15</v>
      </c>
      <c r="AF3883" s="8">
        <f t="shared" si="242"/>
        <v>1</v>
      </c>
      <c r="AG3883" s="8">
        <v>54.41</v>
      </c>
      <c r="AH3883" s="4">
        <f t="shared" si="243"/>
        <v>2.5000000000000001E-2</v>
      </c>
      <c r="AI3883" s="4">
        <f t="shared" si="243"/>
        <v>1.36025</v>
      </c>
      <c r="AJ3883" s="4" t="s">
        <v>142</v>
      </c>
      <c r="AK3883" s="10">
        <f>R3883*(0.0114*(7.5^3.128))+S3883*(0.0114*(15^3.128))+T3883*(0.0114*(25^3.128))+U3883*(0.0114*(35^3.128))</f>
        <v>54.414959423729201</v>
      </c>
    </row>
    <row r="3884" spans="1:37" ht="12.75" customHeight="1">
      <c r="A3884" s="12">
        <v>295</v>
      </c>
      <c r="B3884" s="4">
        <v>16</v>
      </c>
      <c r="C3884" s="4">
        <v>1</v>
      </c>
      <c r="D3884" s="5">
        <v>39533</v>
      </c>
      <c r="E3884" s="6" t="s">
        <v>73</v>
      </c>
      <c r="F3884" s="4" t="s">
        <v>131</v>
      </c>
      <c r="G3884" s="11" t="s">
        <v>132</v>
      </c>
      <c r="H3884" s="4" t="s">
        <v>165</v>
      </c>
      <c r="I3884" s="12" t="s">
        <v>93</v>
      </c>
      <c r="J3884" s="4" t="s">
        <v>41</v>
      </c>
      <c r="K3884" s="4">
        <v>13</v>
      </c>
      <c r="L3884" s="4" t="str">
        <f t="shared" si="240"/>
        <v>10-15</v>
      </c>
      <c r="M3884" s="4" t="s">
        <v>42</v>
      </c>
      <c r="N3884" s="12">
        <v>1</v>
      </c>
      <c r="O3884" s="4" t="s">
        <v>59</v>
      </c>
      <c r="P3884" s="6" t="s">
        <v>46</v>
      </c>
      <c r="R3884" s="7">
        <v>4</v>
      </c>
      <c r="S3884" s="7">
        <v>2</v>
      </c>
      <c r="AE3884" s="4">
        <f t="shared" si="241"/>
        <v>10</v>
      </c>
      <c r="AF3884" s="8">
        <f t="shared" si="242"/>
        <v>6</v>
      </c>
      <c r="AG3884" s="8">
        <v>93.95</v>
      </c>
      <c r="AH3884" s="4">
        <f t="shared" si="243"/>
        <v>0.15</v>
      </c>
      <c r="AI3884" s="4">
        <f t="shared" si="243"/>
        <v>2.3487499999999999</v>
      </c>
      <c r="AK3884" s="10">
        <f>Q3884*(0.0093*(2.5^3.07))+R3884*(0.0093*(7.5^3.07))+S3884*(0.0093*(15^3.07))+T3884*(0.0126*(25^3.0673))</f>
        <v>93.948468220085303</v>
      </c>
    </row>
    <row r="3885" spans="1:37" ht="12.75" customHeight="1">
      <c r="A3885" s="12">
        <v>295</v>
      </c>
      <c r="B3885" s="4">
        <v>16</v>
      </c>
      <c r="C3885" s="4">
        <v>1</v>
      </c>
      <c r="D3885" s="5">
        <v>39533</v>
      </c>
      <c r="E3885" s="6" t="s">
        <v>73</v>
      </c>
      <c r="F3885" s="4" t="s">
        <v>131</v>
      </c>
      <c r="G3885" s="11" t="s">
        <v>132</v>
      </c>
      <c r="H3885" s="4" t="s">
        <v>165</v>
      </c>
      <c r="I3885" s="12" t="s">
        <v>93</v>
      </c>
      <c r="J3885" s="4" t="s">
        <v>41</v>
      </c>
      <c r="K3885" s="4">
        <v>13</v>
      </c>
      <c r="L3885" s="4" t="str">
        <f t="shared" si="240"/>
        <v>10-15</v>
      </c>
      <c r="M3885" s="4" t="s">
        <v>42</v>
      </c>
      <c r="N3885" s="12">
        <v>2</v>
      </c>
      <c r="O3885" s="4" t="s">
        <v>134</v>
      </c>
      <c r="P3885" s="12" t="s">
        <v>56</v>
      </c>
      <c r="R3885" s="7">
        <v>1</v>
      </c>
      <c r="S3885" s="7">
        <v>1</v>
      </c>
      <c r="AE3885" s="4">
        <f t="shared" si="241"/>
        <v>11.3</v>
      </c>
      <c r="AF3885" s="8">
        <f t="shared" si="242"/>
        <v>2</v>
      </c>
      <c r="AG3885" s="8">
        <v>82.54</v>
      </c>
      <c r="AH3885" s="4">
        <f t="shared" si="243"/>
        <v>0.05</v>
      </c>
      <c r="AI3885" s="4">
        <f t="shared" si="243"/>
        <v>2.0635000000000003</v>
      </c>
      <c r="AK3885" s="10">
        <f>R3885*(0.0683*(7.5^2.563))+S3885*(0.0683*(15^2.563))+T3885*(0.0683*(25^2.563))</f>
        <v>82.535361215393948</v>
      </c>
    </row>
    <row r="3886" spans="1:37" ht="12.75" customHeight="1">
      <c r="A3886" s="12">
        <v>295</v>
      </c>
      <c r="B3886" s="4">
        <v>16</v>
      </c>
      <c r="C3886" s="4">
        <v>1</v>
      </c>
      <c r="D3886" s="5">
        <v>39533</v>
      </c>
      <c r="E3886" s="6" t="s">
        <v>73</v>
      </c>
      <c r="F3886" s="4" t="s">
        <v>131</v>
      </c>
      <c r="G3886" s="11" t="s">
        <v>132</v>
      </c>
      <c r="H3886" s="4" t="s">
        <v>165</v>
      </c>
      <c r="I3886" s="12" t="s">
        <v>93</v>
      </c>
      <c r="J3886" s="4" t="s">
        <v>41</v>
      </c>
      <c r="K3886" s="4">
        <v>13</v>
      </c>
      <c r="L3886" s="4" t="str">
        <f t="shared" si="240"/>
        <v>10-15</v>
      </c>
      <c r="M3886" s="4" t="s">
        <v>42</v>
      </c>
      <c r="N3886" s="12">
        <v>3</v>
      </c>
      <c r="O3886" s="4" t="s">
        <v>88</v>
      </c>
      <c r="P3886" s="12" t="s">
        <v>81</v>
      </c>
      <c r="R3886" s="15">
        <v>1</v>
      </c>
      <c r="S3886" s="15"/>
      <c r="AE3886" s="4">
        <f t="shared" si="241"/>
        <v>7.5</v>
      </c>
      <c r="AF3886" s="8">
        <f t="shared" si="242"/>
        <v>1</v>
      </c>
      <c r="AG3886" s="8">
        <v>7.85</v>
      </c>
      <c r="AH3886" s="4">
        <f t="shared" si="243"/>
        <v>2.5000000000000001E-2</v>
      </c>
      <c r="AI3886" s="4">
        <f t="shared" si="243"/>
        <v>0.19624999999999998</v>
      </c>
      <c r="AK3886" s="10">
        <f>R3886*(0.0202*(7.5^2.9595))</f>
        <v>7.8540774295436098</v>
      </c>
    </row>
    <row r="3887" spans="1:37" ht="12.75" customHeight="1">
      <c r="A3887" s="12">
        <v>295</v>
      </c>
      <c r="B3887" s="4">
        <v>16</v>
      </c>
      <c r="C3887" s="4">
        <v>1</v>
      </c>
      <c r="D3887" s="5">
        <v>39533</v>
      </c>
      <c r="E3887" s="6" t="s">
        <v>73</v>
      </c>
      <c r="F3887" s="4" t="s">
        <v>131</v>
      </c>
      <c r="G3887" s="11" t="s">
        <v>132</v>
      </c>
      <c r="H3887" s="4" t="s">
        <v>165</v>
      </c>
      <c r="I3887" s="12" t="s">
        <v>93</v>
      </c>
      <c r="J3887" s="4" t="s">
        <v>41</v>
      </c>
      <c r="K3887" s="4">
        <v>13</v>
      </c>
      <c r="L3887" s="4" t="str">
        <f t="shared" si="240"/>
        <v>10-15</v>
      </c>
      <c r="M3887" s="4" t="s">
        <v>42</v>
      </c>
      <c r="N3887" s="12">
        <v>4</v>
      </c>
      <c r="O3887" s="4" t="s">
        <v>53</v>
      </c>
      <c r="P3887" s="12" t="s">
        <v>54</v>
      </c>
      <c r="R3887" s="15"/>
      <c r="S3887" s="15">
        <v>1</v>
      </c>
      <c r="AE3887" s="4">
        <f t="shared" si="241"/>
        <v>15</v>
      </c>
      <c r="AF3887" s="8">
        <f t="shared" si="242"/>
        <v>1</v>
      </c>
      <c r="AG3887" s="8">
        <v>56.06</v>
      </c>
      <c r="AH3887" s="4">
        <f t="shared" si="243"/>
        <v>2.5000000000000001E-2</v>
      </c>
      <c r="AI3887" s="4">
        <f t="shared" si="243"/>
        <v>1.4015</v>
      </c>
      <c r="AK3887" s="10">
        <f>Q3887*(0.026*(2.5^2.87))+R3887*(0.026*(7.5^2.87))+S3887*(0.0236*((15/1.1)^2.975))+T3887*(0.0236*((25/1.1)^2.975))+U3887*(0.0236*((35/1.1)^2.975))</f>
        <v>56.058343489258633</v>
      </c>
    </row>
    <row r="3888" spans="1:37" ht="12.75" customHeight="1">
      <c r="A3888" s="12">
        <v>295</v>
      </c>
      <c r="B3888" s="4">
        <v>16</v>
      </c>
      <c r="C3888" s="4">
        <v>1</v>
      </c>
      <c r="D3888" s="5">
        <v>39533</v>
      </c>
      <c r="E3888" s="6" t="s">
        <v>73</v>
      </c>
      <c r="F3888" s="4" t="s">
        <v>131</v>
      </c>
      <c r="G3888" s="11" t="s">
        <v>132</v>
      </c>
      <c r="H3888" s="4" t="s">
        <v>165</v>
      </c>
      <c r="I3888" s="12" t="s">
        <v>93</v>
      </c>
      <c r="J3888" s="4" t="s">
        <v>41</v>
      </c>
      <c r="K3888" s="4">
        <v>13</v>
      </c>
      <c r="L3888" s="4" t="str">
        <f t="shared" si="240"/>
        <v>10-15</v>
      </c>
      <c r="M3888" s="4" t="s">
        <v>42</v>
      </c>
      <c r="N3888" s="12">
        <v>5</v>
      </c>
      <c r="O3888" s="4" t="s">
        <v>60</v>
      </c>
      <c r="P3888" s="12" t="s">
        <v>48</v>
      </c>
      <c r="R3888" s="15">
        <v>1</v>
      </c>
      <c r="AE3888" s="4">
        <f t="shared" si="241"/>
        <v>7.5</v>
      </c>
      <c r="AF3888" s="8">
        <f t="shared" si="242"/>
        <v>1</v>
      </c>
      <c r="AG3888" s="8">
        <v>7.04</v>
      </c>
      <c r="AH3888" s="4">
        <f t="shared" si="243"/>
        <v>2.5000000000000001E-2</v>
      </c>
      <c r="AI3888" s="4">
        <f t="shared" si="243"/>
        <v>0.17599999999999999</v>
      </c>
      <c r="AK3888" s="10">
        <f>Q3888*(0.0197*(2.5^2.9174))+R3888*(0.0197*(7.5^2.9174))+S3888*(0.0197*(15^2.9174))</f>
        <v>7.0367149081055116</v>
      </c>
    </row>
    <row r="3889" spans="1:37" ht="12.75" customHeight="1">
      <c r="A3889" s="12">
        <v>295</v>
      </c>
      <c r="B3889" s="4">
        <v>16</v>
      </c>
      <c r="C3889" s="4">
        <v>1</v>
      </c>
      <c r="D3889" s="5">
        <v>39533</v>
      </c>
      <c r="E3889" s="6" t="s">
        <v>73</v>
      </c>
      <c r="F3889" s="4" t="s">
        <v>131</v>
      </c>
      <c r="G3889" s="11" t="s">
        <v>132</v>
      </c>
      <c r="H3889" s="4" t="s">
        <v>165</v>
      </c>
      <c r="I3889" s="12" t="s">
        <v>93</v>
      </c>
      <c r="J3889" s="4" t="s">
        <v>41</v>
      </c>
      <c r="K3889" s="4">
        <v>13</v>
      </c>
      <c r="L3889" s="4" t="str">
        <f t="shared" si="240"/>
        <v>10-15</v>
      </c>
      <c r="M3889" s="4" t="s">
        <v>42</v>
      </c>
      <c r="N3889" s="12">
        <v>6</v>
      </c>
      <c r="O3889" s="4" t="s">
        <v>71</v>
      </c>
      <c r="P3889" s="6" t="s">
        <v>46</v>
      </c>
      <c r="Q3889" s="7">
        <v>3</v>
      </c>
      <c r="AE3889" s="4">
        <f t="shared" si="241"/>
        <v>2.5</v>
      </c>
      <c r="AF3889" s="8">
        <f t="shared" si="242"/>
        <v>3</v>
      </c>
      <c r="AG3889" s="8">
        <v>0.42</v>
      </c>
      <c r="AH3889" s="4">
        <f t="shared" si="243"/>
        <v>7.4999999999999997E-2</v>
      </c>
      <c r="AI3889" s="4">
        <f t="shared" si="243"/>
        <v>1.0499999999999999E-2</v>
      </c>
      <c r="AK3889" s="10">
        <f>Q3889*(0.0089*(2.5^3))+R3889*(0.0089*(7.5^3))</f>
        <v>0.41718750000000004</v>
      </c>
    </row>
    <row r="3890" spans="1:37" ht="12.75" customHeight="1">
      <c r="A3890" s="12">
        <v>295</v>
      </c>
      <c r="B3890" s="4">
        <v>16</v>
      </c>
      <c r="C3890" s="4">
        <v>1</v>
      </c>
      <c r="D3890" s="5">
        <v>39533</v>
      </c>
      <c r="E3890" s="6" t="s">
        <v>73</v>
      </c>
      <c r="F3890" s="4" t="s">
        <v>131</v>
      </c>
      <c r="G3890" s="11" t="s">
        <v>132</v>
      </c>
      <c r="H3890" s="4" t="s">
        <v>165</v>
      </c>
      <c r="I3890" s="12" t="s">
        <v>93</v>
      </c>
      <c r="J3890" s="4" t="s">
        <v>41</v>
      </c>
      <c r="K3890" s="4">
        <v>13</v>
      </c>
      <c r="L3890" s="4" t="str">
        <f t="shared" si="240"/>
        <v>10-15</v>
      </c>
      <c r="M3890" s="4" t="s">
        <v>42</v>
      </c>
      <c r="N3890" s="12">
        <v>7</v>
      </c>
      <c r="O3890" s="12" t="s">
        <v>55</v>
      </c>
      <c r="P3890" s="6" t="s">
        <v>56</v>
      </c>
      <c r="Q3890" s="7">
        <v>2</v>
      </c>
      <c r="AE3890" s="4">
        <f t="shared" si="241"/>
        <v>2.5</v>
      </c>
      <c r="AF3890" s="8">
        <f t="shared" si="242"/>
        <v>2</v>
      </c>
      <c r="AG3890" s="8">
        <v>0.35</v>
      </c>
      <c r="AH3890" s="4">
        <f t="shared" si="243"/>
        <v>0.05</v>
      </c>
      <c r="AI3890" s="4">
        <f t="shared" si="243"/>
        <v>8.7499999999999991E-3</v>
      </c>
      <c r="AK3890" s="10">
        <f>Q3890*(0.0109*(2.5^3.0249))+R3890*(0.0109*(7.5^3.0249))</f>
        <v>0.34848591197730788</v>
      </c>
    </row>
    <row r="3891" spans="1:37" ht="12.75" customHeight="1">
      <c r="A3891" s="12">
        <v>296</v>
      </c>
      <c r="B3891" s="4">
        <v>16</v>
      </c>
      <c r="C3891" s="4">
        <v>1</v>
      </c>
      <c r="D3891" s="5">
        <v>39533</v>
      </c>
      <c r="E3891" s="6" t="s">
        <v>73</v>
      </c>
      <c r="F3891" s="4" t="s">
        <v>131</v>
      </c>
      <c r="G3891" s="11" t="s">
        <v>132</v>
      </c>
      <c r="H3891" s="4" t="s">
        <v>165</v>
      </c>
      <c r="I3891" s="12" t="s">
        <v>151</v>
      </c>
      <c r="J3891" s="4" t="s">
        <v>41</v>
      </c>
      <c r="K3891" s="4">
        <v>4</v>
      </c>
      <c r="L3891" s="4" t="str">
        <f t="shared" si="240"/>
        <v>0-5</v>
      </c>
      <c r="M3891" s="4" t="s">
        <v>42</v>
      </c>
      <c r="N3891" s="12">
        <v>1</v>
      </c>
      <c r="O3891" s="4" t="s">
        <v>53</v>
      </c>
      <c r="P3891" s="12" t="s">
        <v>54</v>
      </c>
      <c r="R3891" s="7">
        <v>20</v>
      </c>
      <c r="S3891" s="7">
        <v>5</v>
      </c>
      <c r="AE3891" s="4">
        <f t="shared" si="241"/>
        <v>9</v>
      </c>
      <c r="AF3891" s="8">
        <f t="shared" si="242"/>
        <v>25</v>
      </c>
      <c r="AG3891" s="8">
        <v>449.11</v>
      </c>
      <c r="AH3891" s="4">
        <f t="shared" si="243"/>
        <v>0.625</v>
      </c>
      <c r="AI3891" s="4">
        <f t="shared" si="243"/>
        <v>11.22775</v>
      </c>
      <c r="AJ3891" s="9"/>
      <c r="AK3891" s="10">
        <f>Q3891*(0.026*(2.5^2.87))+R3891*(0.026*(7.5^2.87))+S3891*(0.0236*((15/1.1)^2.975))+T3891*(0.0236*((25/1.1)^2.975))+U3891*(0.0236*((35/1.1)^2.975))</f>
        <v>449.11376743899712</v>
      </c>
    </row>
    <row r="3892" spans="1:37" ht="12.75" customHeight="1">
      <c r="A3892" s="12">
        <v>296</v>
      </c>
      <c r="B3892" s="4">
        <v>16</v>
      </c>
      <c r="C3892" s="4">
        <v>1</v>
      </c>
      <c r="D3892" s="5">
        <v>39533</v>
      </c>
      <c r="E3892" s="6" t="s">
        <v>73</v>
      </c>
      <c r="F3892" s="4" t="s">
        <v>131</v>
      </c>
      <c r="G3892" s="11" t="s">
        <v>132</v>
      </c>
      <c r="H3892" s="4" t="s">
        <v>165</v>
      </c>
      <c r="I3892" s="12" t="s">
        <v>151</v>
      </c>
      <c r="J3892" s="4" t="s">
        <v>41</v>
      </c>
      <c r="K3892" s="4">
        <v>4</v>
      </c>
      <c r="L3892" s="4" t="str">
        <f t="shared" si="240"/>
        <v>0-5</v>
      </c>
      <c r="M3892" s="4" t="s">
        <v>42</v>
      </c>
      <c r="N3892" s="12">
        <v>2</v>
      </c>
      <c r="O3892" s="4" t="s">
        <v>58</v>
      </c>
      <c r="P3892" s="12" t="s">
        <v>46</v>
      </c>
      <c r="S3892" s="7">
        <v>1</v>
      </c>
      <c r="AE3892" s="4">
        <f t="shared" si="241"/>
        <v>15</v>
      </c>
      <c r="AF3892" s="8">
        <f t="shared" si="242"/>
        <v>1</v>
      </c>
      <c r="AG3892" s="8">
        <v>44.44</v>
      </c>
      <c r="AH3892" s="4">
        <f t="shared" si="243"/>
        <v>2.5000000000000001E-2</v>
      </c>
      <c r="AI3892" s="4">
        <f t="shared" si="243"/>
        <v>1.111</v>
      </c>
      <c r="AK3892" s="10">
        <f>Q3892*(0.0145*((2.5/1.08175)^3.053))+R3892*(0.0145*((7.5/1.08175)^3.053))+S3892*(0.0145*((15/1.08175)^3.053))+T3892*(0.0145*((25/1.08175)^3.053))+U3892*(0.0145*((35/1.08175)^3.053))+V3892*(0.0145*((45/1.08175)^3.053))+W3892*(0.0145*((55/1.08175)^3.053))</f>
        <v>44.441138743501973</v>
      </c>
    </row>
    <row r="3893" spans="1:37" ht="12.75" customHeight="1">
      <c r="A3893" s="12">
        <v>296</v>
      </c>
      <c r="B3893" s="4">
        <v>16</v>
      </c>
      <c r="C3893" s="4">
        <v>1</v>
      </c>
      <c r="D3893" s="5">
        <v>39533</v>
      </c>
      <c r="E3893" s="6" t="s">
        <v>73</v>
      </c>
      <c r="F3893" s="4" t="s">
        <v>131</v>
      </c>
      <c r="G3893" s="11" t="s">
        <v>132</v>
      </c>
      <c r="H3893" s="4" t="s">
        <v>165</v>
      </c>
      <c r="I3893" s="12" t="s">
        <v>151</v>
      </c>
      <c r="J3893" s="4" t="s">
        <v>41</v>
      </c>
      <c r="K3893" s="4">
        <v>4</v>
      </c>
      <c r="L3893" s="4" t="str">
        <f t="shared" si="240"/>
        <v>0-5</v>
      </c>
      <c r="M3893" s="4" t="s">
        <v>42</v>
      </c>
      <c r="N3893" s="12">
        <v>3</v>
      </c>
      <c r="O3893" s="4" t="s">
        <v>134</v>
      </c>
      <c r="P3893" s="12" t="s">
        <v>56</v>
      </c>
      <c r="S3893" s="7">
        <v>3</v>
      </c>
      <c r="AE3893" s="4">
        <f t="shared" si="241"/>
        <v>15</v>
      </c>
      <c r="AF3893" s="8">
        <f t="shared" si="242"/>
        <v>3</v>
      </c>
      <c r="AG3893" s="8">
        <v>211.77</v>
      </c>
      <c r="AH3893" s="4">
        <f t="shared" si="243"/>
        <v>7.4999999999999997E-2</v>
      </c>
      <c r="AI3893" s="4">
        <f t="shared" si="243"/>
        <v>5.2942499999999999</v>
      </c>
      <c r="AK3893" s="10">
        <f>R3893*(0.0683*(7.5^2.563))+S3893*(0.0683*(15^2.563))+T3893*(0.0683*(25^2.563))</f>
        <v>211.76971656980336</v>
      </c>
    </row>
    <row r="3894" spans="1:37" ht="12.75" customHeight="1">
      <c r="A3894" s="12">
        <v>296</v>
      </c>
      <c r="B3894" s="4">
        <v>16</v>
      </c>
      <c r="C3894" s="4">
        <v>1</v>
      </c>
      <c r="D3894" s="5">
        <v>39533</v>
      </c>
      <c r="E3894" s="6" t="s">
        <v>73</v>
      </c>
      <c r="F3894" s="4" t="s">
        <v>131</v>
      </c>
      <c r="G3894" s="11" t="s">
        <v>132</v>
      </c>
      <c r="H3894" s="4" t="s">
        <v>165</v>
      </c>
      <c r="I3894" s="12" t="s">
        <v>151</v>
      </c>
      <c r="J3894" s="4" t="s">
        <v>41</v>
      </c>
      <c r="K3894" s="4">
        <v>4</v>
      </c>
      <c r="L3894" s="4" t="str">
        <f t="shared" si="240"/>
        <v>0-5</v>
      </c>
      <c r="M3894" s="4" t="s">
        <v>42</v>
      </c>
      <c r="N3894" s="12">
        <v>4</v>
      </c>
      <c r="O3894" s="4" t="s">
        <v>60</v>
      </c>
      <c r="P3894" s="12" t="s">
        <v>48</v>
      </c>
      <c r="R3894" s="7">
        <v>1</v>
      </c>
      <c r="AE3894" s="4">
        <f t="shared" si="241"/>
        <v>7.5</v>
      </c>
      <c r="AF3894" s="8">
        <f t="shared" si="242"/>
        <v>1</v>
      </c>
      <c r="AG3894" s="8">
        <v>7.04</v>
      </c>
      <c r="AH3894" s="4">
        <f t="shared" si="243"/>
        <v>2.5000000000000001E-2</v>
      </c>
      <c r="AI3894" s="4">
        <f t="shared" si="243"/>
        <v>0.17599999999999999</v>
      </c>
      <c r="AK3894" s="10">
        <f>Q3894*(0.0197*(2.5^2.9174))+R3894*(0.0197*(7.5^2.9174))+S3894*(0.0197*(15^2.9174))</f>
        <v>7.0367149081055116</v>
      </c>
    </row>
    <row r="3895" spans="1:37" ht="12.75" customHeight="1">
      <c r="A3895" s="12">
        <v>296</v>
      </c>
      <c r="B3895" s="4">
        <v>16</v>
      </c>
      <c r="C3895" s="4">
        <v>1</v>
      </c>
      <c r="D3895" s="5">
        <v>39533</v>
      </c>
      <c r="E3895" s="6" t="s">
        <v>73</v>
      </c>
      <c r="F3895" s="4" t="s">
        <v>131</v>
      </c>
      <c r="G3895" s="11" t="s">
        <v>132</v>
      </c>
      <c r="H3895" s="4" t="s">
        <v>165</v>
      </c>
      <c r="I3895" s="12" t="s">
        <v>151</v>
      </c>
      <c r="J3895" s="4" t="s">
        <v>41</v>
      </c>
      <c r="K3895" s="4">
        <v>4</v>
      </c>
      <c r="L3895" s="4" t="str">
        <f t="shared" si="240"/>
        <v>0-5</v>
      </c>
      <c r="M3895" s="4" t="s">
        <v>42</v>
      </c>
      <c r="N3895" s="12">
        <v>5</v>
      </c>
      <c r="O3895" s="4" t="s">
        <v>116</v>
      </c>
      <c r="P3895" s="6" t="s">
        <v>84</v>
      </c>
      <c r="R3895" s="7">
        <v>1</v>
      </c>
      <c r="AE3895" s="4">
        <f t="shared" si="241"/>
        <v>7.5</v>
      </c>
      <c r="AF3895" s="8">
        <f t="shared" si="242"/>
        <v>1</v>
      </c>
      <c r="AG3895" s="8">
        <v>8.5500000000000007</v>
      </c>
      <c r="AH3895" s="4">
        <f t="shared" si="243"/>
        <v>2.5000000000000001E-2</v>
      </c>
      <c r="AI3895" s="4">
        <f t="shared" si="243"/>
        <v>0.21375000000000002</v>
      </c>
      <c r="AK3895" s="10">
        <f>Q3895*(0.0156*(2.5^3.13))+R3895*(0.0156*(7.5^3.13))</f>
        <v>8.551973624371902</v>
      </c>
    </row>
    <row r="3896" spans="1:37" ht="12.75" customHeight="1">
      <c r="A3896" s="12">
        <v>297</v>
      </c>
      <c r="B3896" s="4">
        <v>16</v>
      </c>
      <c r="C3896" s="4">
        <v>1</v>
      </c>
      <c r="D3896" s="5">
        <v>39533</v>
      </c>
      <c r="E3896" s="6" t="s">
        <v>73</v>
      </c>
      <c r="F3896" s="4" t="s">
        <v>131</v>
      </c>
      <c r="G3896" s="11" t="s">
        <v>132</v>
      </c>
      <c r="H3896" s="4" t="s">
        <v>165</v>
      </c>
      <c r="I3896" s="12" t="s">
        <v>151</v>
      </c>
      <c r="J3896" s="4" t="s">
        <v>41</v>
      </c>
      <c r="K3896" s="4">
        <v>4</v>
      </c>
      <c r="L3896" s="4" t="str">
        <f t="shared" si="240"/>
        <v>0-5</v>
      </c>
      <c r="M3896" s="4" t="s">
        <v>42</v>
      </c>
      <c r="N3896" s="12">
        <v>1</v>
      </c>
      <c r="O3896" s="4" t="s">
        <v>107</v>
      </c>
      <c r="P3896" s="6" t="s">
        <v>54</v>
      </c>
      <c r="T3896" s="7">
        <v>10</v>
      </c>
      <c r="U3896" s="7">
        <v>5</v>
      </c>
      <c r="AE3896" s="4">
        <f t="shared" si="241"/>
        <v>28.3</v>
      </c>
      <c r="AF3896" s="8">
        <f t="shared" si="242"/>
        <v>15</v>
      </c>
      <c r="AG3896" s="8">
        <v>6543.52</v>
      </c>
      <c r="AH3896" s="4">
        <f t="shared" si="243"/>
        <v>0.375</v>
      </c>
      <c r="AI3896" s="4">
        <f t="shared" si="243"/>
        <v>163.58800000000002</v>
      </c>
      <c r="AK3896" s="10">
        <f>R3896*(0.0144*(7.5^3.1))+S3896*(0.0162*(15^3.0252))+T3896*(0.0162*(25^3.0252))+U3896*(0.0162*(35^3.0252))+V3896*(0.0162*(45^3.0252))</f>
        <v>6543.5223310730016</v>
      </c>
    </row>
    <row r="3897" spans="1:37" ht="12.75" customHeight="1">
      <c r="A3897" s="12">
        <v>297</v>
      </c>
      <c r="B3897" s="4">
        <v>16</v>
      </c>
      <c r="C3897" s="4">
        <v>1</v>
      </c>
      <c r="D3897" s="5">
        <v>39533</v>
      </c>
      <c r="E3897" s="6" t="s">
        <v>73</v>
      </c>
      <c r="F3897" s="4" t="s">
        <v>131</v>
      </c>
      <c r="G3897" s="11" t="s">
        <v>132</v>
      </c>
      <c r="H3897" s="4" t="s">
        <v>165</v>
      </c>
      <c r="I3897" s="12" t="s">
        <v>151</v>
      </c>
      <c r="J3897" s="4" t="s">
        <v>41</v>
      </c>
      <c r="K3897" s="4">
        <v>4</v>
      </c>
      <c r="L3897" s="4" t="str">
        <f t="shared" si="240"/>
        <v>0-5</v>
      </c>
      <c r="M3897" s="4" t="s">
        <v>42</v>
      </c>
      <c r="N3897" s="12">
        <v>2</v>
      </c>
      <c r="O3897" s="4" t="s">
        <v>53</v>
      </c>
      <c r="P3897" s="12" t="s">
        <v>54</v>
      </c>
      <c r="R3897" s="7">
        <v>30</v>
      </c>
      <c r="S3897" s="7">
        <v>20</v>
      </c>
      <c r="AE3897" s="4">
        <f t="shared" si="241"/>
        <v>10.5</v>
      </c>
      <c r="AF3897" s="8">
        <f t="shared" si="242"/>
        <v>50</v>
      </c>
      <c r="AG3897" s="8">
        <v>1374.4</v>
      </c>
      <c r="AH3897" s="4">
        <f t="shared" si="243"/>
        <v>1.25</v>
      </c>
      <c r="AI3897" s="4">
        <f t="shared" si="243"/>
        <v>34.36</v>
      </c>
      <c r="AK3897" s="10">
        <f>Q3897*(0.026*(2.5^2.87))+R3897*(0.026*(7.5^2.87))+S3897*(0.0236*((15/1.1)^2.975))+T3897*(0.0236*((25/1.1)^2.975))+U3897*(0.0236*((35/1.1)^2.975))</f>
        <v>1374.3999447742285</v>
      </c>
    </row>
    <row r="3898" spans="1:37" ht="12.75" customHeight="1">
      <c r="A3898" s="12">
        <v>297</v>
      </c>
      <c r="B3898" s="4">
        <v>16</v>
      </c>
      <c r="C3898" s="4">
        <v>1</v>
      </c>
      <c r="D3898" s="5">
        <v>39533</v>
      </c>
      <c r="E3898" s="6" t="s">
        <v>73</v>
      </c>
      <c r="F3898" s="4" t="s">
        <v>131</v>
      </c>
      <c r="G3898" s="11" t="s">
        <v>132</v>
      </c>
      <c r="H3898" s="4" t="s">
        <v>165</v>
      </c>
      <c r="I3898" s="12" t="s">
        <v>151</v>
      </c>
      <c r="J3898" s="4" t="s">
        <v>41</v>
      </c>
      <c r="K3898" s="4">
        <v>4</v>
      </c>
      <c r="L3898" s="4" t="str">
        <f t="shared" si="240"/>
        <v>0-5</v>
      </c>
      <c r="M3898" s="4" t="s">
        <v>42</v>
      </c>
      <c r="N3898" s="12">
        <v>3</v>
      </c>
      <c r="O3898" s="4" t="s">
        <v>116</v>
      </c>
      <c r="P3898" s="6" t="s">
        <v>84</v>
      </c>
      <c r="R3898" s="15">
        <v>3</v>
      </c>
      <c r="AE3898" s="4">
        <f t="shared" si="241"/>
        <v>7.5</v>
      </c>
      <c r="AF3898" s="8">
        <f t="shared" si="242"/>
        <v>3</v>
      </c>
      <c r="AG3898" s="8">
        <v>25.66</v>
      </c>
      <c r="AH3898" s="4">
        <f t="shared" si="243"/>
        <v>7.4999999999999997E-2</v>
      </c>
      <c r="AI3898" s="4">
        <f t="shared" si="243"/>
        <v>0.64149999999999996</v>
      </c>
      <c r="AK3898" s="10">
        <f>Q3898*(0.0156*(2.5^3.13))+R3898*(0.0156*(7.5^3.13))</f>
        <v>25.655920873115704</v>
      </c>
    </row>
    <row r="3899" spans="1:37" ht="12.75" customHeight="1">
      <c r="A3899" s="12">
        <v>297</v>
      </c>
      <c r="B3899" s="4">
        <v>16</v>
      </c>
      <c r="C3899" s="4">
        <v>1</v>
      </c>
      <c r="D3899" s="5">
        <v>39533</v>
      </c>
      <c r="E3899" s="6" t="s">
        <v>73</v>
      </c>
      <c r="F3899" s="4" t="s">
        <v>131</v>
      </c>
      <c r="G3899" s="11" t="s">
        <v>132</v>
      </c>
      <c r="H3899" s="4" t="s">
        <v>165</v>
      </c>
      <c r="I3899" s="12" t="s">
        <v>151</v>
      </c>
      <c r="J3899" s="4" t="s">
        <v>41</v>
      </c>
      <c r="K3899" s="4">
        <v>4</v>
      </c>
      <c r="L3899" s="4" t="str">
        <f t="shared" si="240"/>
        <v>0-5</v>
      </c>
      <c r="M3899" s="4" t="s">
        <v>42</v>
      </c>
      <c r="N3899" s="12">
        <v>4</v>
      </c>
      <c r="O3899" s="4" t="s">
        <v>58</v>
      </c>
      <c r="P3899" s="12" t="s">
        <v>46</v>
      </c>
      <c r="Q3899" s="7">
        <v>2</v>
      </c>
      <c r="S3899" s="7">
        <v>1</v>
      </c>
      <c r="AE3899" s="4">
        <f t="shared" si="241"/>
        <v>6.7</v>
      </c>
      <c r="AF3899" s="8">
        <f t="shared" si="242"/>
        <v>3</v>
      </c>
      <c r="AG3899" s="8">
        <v>44.82</v>
      </c>
      <c r="AH3899" s="4">
        <f t="shared" si="243"/>
        <v>7.4999999999999997E-2</v>
      </c>
      <c r="AI3899" s="4">
        <f t="shared" si="243"/>
        <v>1.1205000000000001</v>
      </c>
      <c r="AK3899" s="10">
        <f>Q3899*(0.0145*((2.5/1.08175)^3.053))+R3899*(0.0145*((7.5/1.08175)^3.053))+S3899*(0.0145*((15/1.08175)^3.053))+T3899*(0.0145*((25/1.08175)^3.053))+U3899*(0.0145*((35/1.08175)^3.053))+V3899*(0.0145*((45/1.08175)^3.053))+W3899*(0.0145*((55/1.08175)^3.053))</f>
        <v>44.815352205545409</v>
      </c>
    </row>
    <row r="3900" spans="1:37" ht="12.75" customHeight="1">
      <c r="A3900" s="12">
        <v>297</v>
      </c>
      <c r="B3900" s="4">
        <v>16</v>
      </c>
      <c r="C3900" s="4">
        <v>1</v>
      </c>
      <c r="D3900" s="5">
        <v>39533</v>
      </c>
      <c r="E3900" s="6" t="s">
        <v>73</v>
      </c>
      <c r="F3900" s="4" t="s">
        <v>131</v>
      </c>
      <c r="G3900" s="11" t="s">
        <v>132</v>
      </c>
      <c r="H3900" s="4" t="s">
        <v>165</v>
      </c>
      <c r="I3900" s="12" t="s">
        <v>151</v>
      </c>
      <c r="J3900" s="4" t="s">
        <v>41</v>
      </c>
      <c r="K3900" s="4">
        <v>4</v>
      </c>
      <c r="L3900" s="4" t="str">
        <f t="shared" si="240"/>
        <v>0-5</v>
      </c>
      <c r="M3900" s="4" t="s">
        <v>42</v>
      </c>
      <c r="N3900" s="12">
        <v>5</v>
      </c>
      <c r="O3900" s="4" t="s">
        <v>95</v>
      </c>
      <c r="P3900" s="6" t="s">
        <v>56</v>
      </c>
      <c r="T3900" s="7">
        <v>50</v>
      </c>
      <c r="AE3900" s="4">
        <f t="shared" si="241"/>
        <v>25</v>
      </c>
      <c r="AF3900" s="8">
        <f t="shared" si="242"/>
        <v>50</v>
      </c>
      <c r="AG3900" s="8">
        <v>15482.42</v>
      </c>
      <c r="AH3900" s="4">
        <f t="shared" si="243"/>
        <v>1.25</v>
      </c>
      <c r="AI3900" s="4">
        <f t="shared" si="243"/>
        <v>387.06049999999999</v>
      </c>
      <c r="AK3900" s="10">
        <f>S3900*(0.0204*(15^2.991))+T3900*(0.0204*(25^2.991))+U3900*(0.0204*(35^2.991))</f>
        <v>15482.416188263885</v>
      </c>
    </row>
    <row r="3901" spans="1:37" ht="12.75" customHeight="1">
      <c r="A3901" s="12">
        <v>297</v>
      </c>
      <c r="B3901" s="4">
        <v>16</v>
      </c>
      <c r="C3901" s="4">
        <v>1</v>
      </c>
      <c r="D3901" s="5">
        <v>39533</v>
      </c>
      <c r="E3901" s="6" t="s">
        <v>73</v>
      </c>
      <c r="F3901" s="4" t="s">
        <v>131</v>
      </c>
      <c r="G3901" s="11" t="s">
        <v>132</v>
      </c>
      <c r="H3901" s="4" t="s">
        <v>165</v>
      </c>
      <c r="I3901" s="12" t="s">
        <v>151</v>
      </c>
      <c r="J3901" s="4" t="s">
        <v>41</v>
      </c>
      <c r="K3901" s="4">
        <v>4</v>
      </c>
      <c r="L3901" s="4" t="str">
        <f t="shared" si="240"/>
        <v>0-5</v>
      </c>
      <c r="M3901" s="4" t="s">
        <v>42</v>
      </c>
      <c r="N3901" s="12">
        <v>6</v>
      </c>
      <c r="O3901" s="4" t="s">
        <v>79</v>
      </c>
      <c r="P3901" s="12" t="s">
        <v>54</v>
      </c>
      <c r="T3901" s="7">
        <v>3</v>
      </c>
      <c r="AE3901" s="4">
        <f t="shared" si="241"/>
        <v>25</v>
      </c>
      <c r="AF3901" s="8">
        <f t="shared" si="242"/>
        <v>3</v>
      </c>
      <c r="AG3901" s="8">
        <v>953.59</v>
      </c>
      <c r="AH3901" s="4">
        <f t="shared" si="243"/>
        <v>7.4999999999999997E-2</v>
      </c>
      <c r="AI3901" s="4">
        <f t="shared" si="243"/>
        <v>23.839750000000002</v>
      </c>
      <c r="AK3901" s="10">
        <f>Q3901*(0.024*(2.5^2.93))+R3901*(0.024*(7.5^2.93))+S3901*(0.0225*((15/1.03416)^3))+T3901*(0.0225*((25/1.03416)^3))+U3901*(0.0225*((35/1.03416)^3))</f>
        <v>953.58759203701663</v>
      </c>
    </row>
    <row r="3902" spans="1:37" s="13" customFormat="1" ht="12.75" customHeight="1">
      <c r="A3902" s="12">
        <v>297</v>
      </c>
      <c r="B3902" s="4">
        <v>16</v>
      </c>
      <c r="C3902" s="4">
        <v>1</v>
      </c>
      <c r="D3902" s="5">
        <v>39533</v>
      </c>
      <c r="E3902" s="6" t="s">
        <v>73</v>
      </c>
      <c r="F3902" s="4" t="s">
        <v>131</v>
      </c>
      <c r="G3902" s="11" t="s">
        <v>132</v>
      </c>
      <c r="H3902" s="4" t="s">
        <v>165</v>
      </c>
      <c r="I3902" s="12" t="s">
        <v>151</v>
      </c>
      <c r="J3902" s="4" t="s">
        <v>41</v>
      </c>
      <c r="K3902" s="4">
        <v>4</v>
      </c>
      <c r="L3902" s="4" t="str">
        <f t="shared" si="240"/>
        <v>0-5</v>
      </c>
      <c r="M3902" s="4" t="s">
        <v>42</v>
      </c>
      <c r="N3902" s="12">
        <v>7</v>
      </c>
      <c r="O3902" s="4" t="s">
        <v>49</v>
      </c>
      <c r="P3902" s="6" t="s">
        <v>46</v>
      </c>
      <c r="Q3902" s="7"/>
      <c r="R3902" s="7"/>
      <c r="S3902" s="7">
        <v>1</v>
      </c>
      <c r="T3902" s="7">
        <v>1</v>
      </c>
      <c r="U3902" s="7"/>
      <c r="V3902" s="7"/>
      <c r="W3902" s="7"/>
      <c r="X3902" s="7"/>
      <c r="Y3902" s="7"/>
      <c r="Z3902" s="7"/>
      <c r="AA3902" s="7"/>
      <c r="AB3902" s="7"/>
      <c r="AC3902" s="7"/>
      <c r="AD3902" s="7"/>
      <c r="AE3902" s="4">
        <f t="shared" si="241"/>
        <v>20</v>
      </c>
      <c r="AF3902" s="8">
        <f t="shared" si="242"/>
        <v>2</v>
      </c>
      <c r="AG3902" s="8">
        <v>295.52</v>
      </c>
      <c r="AH3902" s="4">
        <f t="shared" si="243"/>
        <v>0.05</v>
      </c>
      <c r="AI3902" s="4">
        <f t="shared" si="243"/>
        <v>7.3879999999999999</v>
      </c>
      <c r="AJ3902" s="4"/>
      <c r="AK3902" s="10">
        <f>Q3902*(0.007*(2.5^3.39))+R3902*(0.0126*(7.5^3.0673))+S3902*(0.0126*(15^3.0673))+T3902*(0.0126*(25^3.0673))+U3902*(0.0126*(35^3.0673))</f>
        <v>295.52253805017631</v>
      </c>
    </row>
    <row r="3903" spans="1:37" ht="12.75" customHeight="1">
      <c r="A3903" s="12">
        <v>298</v>
      </c>
      <c r="B3903" s="4">
        <v>16</v>
      </c>
      <c r="C3903" s="4">
        <v>1</v>
      </c>
      <c r="D3903" s="5">
        <v>39533</v>
      </c>
      <c r="E3903" s="6" t="s">
        <v>73</v>
      </c>
      <c r="F3903" s="4" t="s">
        <v>131</v>
      </c>
      <c r="G3903" s="11" t="s">
        <v>132</v>
      </c>
      <c r="H3903" s="4" t="s">
        <v>133</v>
      </c>
      <c r="I3903" s="12" t="s">
        <v>151</v>
      </c>
      <c r="J3903" s="4" t="s">
        <v>41</v>
      </c>
      <c r="K3903" s="4">
        <v>6</v>
      </c>
      <c r="L3903" s="4" t="str">
        <f t="shared" si="240"/>
        <v>5-10</v>
      </c>
      <c r="M3903" s="4" t="s">
        <v>42</v>
      </c>
      <c r="N3903" s="12">
        <v>1</v>
      </c>
      <c r="O3903" s="4" t="s">
        <v>53</v>
      </c>
      <c r="P3903" s="12" t="s">
        <v>54</v>
      </c>
      <c r="S3903" s="7">
        <v>20</v>
      </c>
      <c r="AE3903" s="4">
        <f t="shared" si="241"/>
        <v>15</v>
      </c>
      <c r="AF3903" s="8">
        <f t="shared" si="242"/>
        <v>20</v>
      </c>
      <c r="AG3903" s="8">
        <v>1121.17</v>
      </c>
      <c r="AH3903" s="4">
        <f t="shared" si="243"/>
        <v>0.5</v>
      </c>
      <c r="AI3903" s="4">
        <f t="shared" si="243"/>
        <v>28.029250000000001</v>
      </c>
      <c r="AK3903" s="10">
        <f>Q3903*(0.026*(2.5^2.87))+R3903*(0.026*(7.5^2.87))+S3903*(0.0236*((15/1.1)^2.975))+T3903*(0.0236*((25/1.1)^2.975))+U3903*(0.0236*((35/1.1)^2.975))</f>
        <v>1121.1668697851726</v>
      </c>
    </row>
    <row r="3904" spans="1:37" ht="12.75" customHeight="1">
      <c r="A3904" s="12">
        <v>298</v>
      </c>
      <c r="B3904" s="4">
        <v>16</v>
      </c>
      <c r="C3904" s="4">
        <v>1</v>
      </c>
      <c r="D3904" s="5">
        <v>39533</v>
      </c>
      <c r="E3904" s="6" t="s">
        <v>73</v>
      </c>
      <c r="F3904" s="4" t="s">
        <v>131</v>
      </c>
      <c r="G3904" s="11" t="s">
        <v>132</v>
      </c>
      <c r="H3904" s="4" t="s">
        <v>133</v>
      </c>
      <c r="I3904" s="12" t="s">
        <v>151</v>
      </c>
      <c r="J3904" s="4" t="s">
        <v>41</v>
      </c>
      <c r="K3904" s="4">
        <v>6</v>
      </c>
      <c r="L3904" s="4" t="str">
        <f t="shared" si="240"/>
        <v>5-10</v>
      </c>
      <c r="M3904" s="4" t="s">
        <v>42</v>
      </c>
      <c r="N3904" s="12">
        <v>2</v>
      </c>
      <c r="O3904" s="4" t="s">
        <v>95</v>
      </c>
      <c r="P3904" s="6" t="s">
        <v>56</v>
      </c>
      <c r="S3904" s="15">
        <v>3</v>
      </c>
      <c r="T3904" s="15">
        <v>3</v>
      </c>
      <c r="AE3904" s="4">
        <f t="shared" si="241"/>
        <v>20</v>
      </c>
      <c r="AF3904" s="8">
        <f t="shared" si="242"/>
        <v>6</v>
      </c>
      <c r="AG3904" s="8">
        <v>1130.52</v>
      </c>
      <c r="AH3904" s="4">
        <f t="shared" si="243"/>
        <v>0.15</v>
      </c>
      <c r="AI3904" s="4">
        <f t="shared" si="243"/>
        <v>28.262999999999998</v>
      </c>
      <c r="AK3904" s="10">
        <f>S3904*(0.0204*(15^2.991))+T3904*(0.0204*(25^2.991))+U3904*(0.0204*(35^2.991))</f>
        <v>1130.5216930483423</v>
      </c>
    </row>
    <row r="3905" spans="1:37" ht="12.75" customHeight="1">
      <c r="A3905" s="12">
        <v>298</v>
      </c>
      <c r="B3905" s="4">
        <v>16</v>
      </c>
      <c r="C3905" s="4">
        <v>1</v>
      </c>
      <c r="D3905" s="5">
        <v>39533</v>
      </c>
      <c r="E3905" s="6" t="s">
        <v>73</v>
      </c>
      <c r="F3905" s="4" t="s">
        <v>131</v>
      </c>
      <c r="G3905" s="11" t="s">
        <v>132</v>
      </c>
      <c r="H3905" s="4" t="s">
        <v>133</v>
      </c>
      <c r="I3905" s="12" t="s">
        <v>151</v>
      </c>
      <c r="J3905" s="4" t="s">
        <v>41</v>
      </c>
      <c r="K3905" s="4">
        <v>6</v>
      </c>
      <c r="L3905" s="4" t="str">
        <f t="shared" si="240"/>
        <v>5-10</v>
      </c>
      <c r="M3905" s="4" t="s">
        <v>42</v>
      </c>
      <c r="N3905" s="12">
        <v>3</v>
      </c>
      <c r="O3905" s="12" t="s">
        <v>77</v>
      </c>
      <c r="P3905" s="6" t="s">
        <v>48</v>
      </c>
      <c r="S3905" s="15">
        <v>1</v>
      </c>
      <c r="AE3905" s="4">
        <f t="shared" si="241"/>
        <v>15</v>
      </c>
      <c r="AF3905" s="8">
        <f t="shared" si="242"/>
        <v>1</v>
      </c>
      <c r="AG3905" s="8">
        <v>98.34</v>
      </c>
      <c r="AH3905" s="4">
        <f t="shared" si="243"/>
        <v>2.5000000000000001E-2</v>
      </c>
      <c r="AI3905" s="4">
        <f t="shared" si="243"/>
        <v>2.4584999999999999</v>
      </c>
      <c r="AK3905" s="10">
        <f>R3905*(0.0428*(7.5^2.858))+S3905*(0.0428*(15^2.858))+T3905*(0.0428*(25^2.858))+U3905*(0.0428*(35^2.858))</f>
        <v>98.336011053719943</v>
      </c>
    </row>
    <row r="3906" spans="1:37" ht="12.75" customHeight="1">
      <c r="A3906" s="12">
        <v>299</v>
      </c>
      <c r="B3906" s="4">
        <v>16</v>
      </c>
      <c r="C3906" s="4">
        <v>1</v>
      </c>
      <c r="D3906" s="5">
        <v>39533</v>
      </c>
      <c r="E3906" s="6" t="s">
        <v>73</v>
      </c>
      <c r="F3906" s="4" t="s">
        <v>131</v>
      </c>
      <c r="G3906" s="11" t="s">
        <v>132</v>
      </c>
      <c r="H3906" s="4" t="s">
        <v>133</v>
      </c>
      <c r="I3906" s="12" t="s">
        <v>151</v>
      </c>
      <c r="J3906" s="4" t="s">
        <v>41</v>
      </c>
      <c r="K3906" s="4">
        <v>6</v>
      </c>
      <c r="L3906" s="4" t="str">
        <f t="shared" ref="L3906:L3969" si="244">IF(K3906&lt;=5,"0-5",IF(K3906&lt;=10,"5-10",IF(K3906&lt;=15,"10-15",IF(K3906&lt;=20,"15-20",IF(K3906&lt;=25,"20-25",IF(K3906&lt;=30,"25-30",IF(K3906&lt;=35,"30-35","35-40")))))))</f>
        <v>5-10</v>
      </c>
      <c r="M3906" s="4" t="s">
        <v>42</v>
      </c>
      <c r="N3906" s="12">
        <v>1</v>
      </c>
      <c r="O3906" s="4" t="s">
        <v>53</v>
      </c>
      <c r="P3906" s="12" t="s">
        <v>54</v>
      </c>
      <c r="S3906" s="15">
        <v>14</v>
      </c>
      <c r="AE3906" s="4">
        <f t="shared" ref="AE3906:AE3969" si="245">ROUND(((Q3906*2.5)+(R3906*7.5)+(S3906*15)+(T3906*25)+(U3906*35)+(V3906*45)+(W3906*55)+(X3906*65)+(Y3906*75)+(Z3906*85)+(AA3906*95)+(AB3906*105)+(AC3906*115)+(AD3906*195))/(SUM(Q3906:AD3906)),1)</f>
        <v>15</v>
      </c>
      <c r="AF3906" s="8">
        <f t="shared" ref="AF3906:AF3969" si="246">SUM(Q3906:AD3906)</f>
        <v>14</v>
      </c>
      <c r="AG3906" s="8">
        <v>784.82</v>
      </c>
      <c r="AH3906" s="4">
        <f t="shared" ref="AH3906:AI3969" si="247">AF3906/40</f>
        <v>0.35</v>
      </c>
      <c r="AI3906" s="4">
        <f t="shared" si="247"/>
        <v>19.6205</v>
      </c>
      <c r="AK3906" s="10">
        <f>Q3906*(0.026*(2.5^2.87))+R3906*(0.026*(7.5^2.87))+S3906*(0.0236*((15/1.1)^2.975))+T3906*(0.0236*((25/1.1)^2.975))+U3906*(0.0236*((35/1.1)^2.975))</f>
        <v>784.81680884962088</v>
      </c>
    </row>
    <row r="3907" spans="1:37" ht="12.75" customHeight="1">
      <c r="A3907" s="12">
        <v>299</v>
      </c>
      <c r="B3907" s="4">
        <v>16</v>
      </c>
      <c r="C3907" s="4">
        <v>1</v>
      </c>
      <c r="D3907" s="5">
        <v>39533</v>
      </c>
      <c r="E3907" s="6" t="s">
        <v>73</v>
      </c>
      <c r="F3907" s="4" t="s">
        <v>131</v>
      </c>
      <c r="G3907" s="11" t="s">
        <v>132</v>
      </c>
      <c r="H3907" s="4" t="s">
        <v>133</v>
      </c>
      <c r="I3907" s="12" t="s">
        <v>151</v>
      </c>
      <c r="J3907" s="4" t="s">
        <v>41</v>
      </c>
      <c r="K3907" s="4">
        <v>6</v>
      </c>
      <c r="L3907" s="4" t="str">
        <f t="shared" si="244"/>
        <v>5-10</v>
      </c>
      <c r="M3907" s="4" t="s">
        <v>42</v>
      </c>
      <c r="N3907" s="12">
        <v>2</v>
      </c>
      <c r="O3907" s="4" t="s">
        <v>79</v>
      </c>
      <c r="P3907" s="12" t="s">
        <v>54</v>
      </c>
      <c r="T3907" s="7">
        <v>1</v>
      </c>
      <c r="AE3907" s="4">
        <f t="shared" si="245"/>
        <v>25</v>
      </c>
      <c r="AF3907" s="8">
        <f t="shared" si="246"/>
        <v>1</v>
      </c>
      <c r="AG3907" s="8">
        <v>317.86</v>
      </c>
      <c r="AH3907" s="4">
        <f t="shared" si="247"/>
        <v>2.5000000000000001E-2</v>
      </c>
      <c r="AI3907" s="4">
        <f t="shared" si="247"/>
        <v>7.9465000000000003</v>
      </c>
      <c r="AK3907" s="10">
        <f>Q3907*(0.024*(2.5^2.93))+R3907*(0.024*(7.5^2.93))+S3907*(0.0225*((15/1.03416)^3))+T3907*(0.0225*((25/1.03416)^3))+U3907*(0.0225*((35/1.03416)^3))</f>
        <v>317.86253067900554</v>
      </c>
    </row>
    <row r="3908" spans="1:37" ht="12.75" customHeight="1">
      <c r="A3908" s="12">
        <v>299</v>
      </c>
      <c r="B3908" s="4">
        <v>16</v>
      </c>
      <c r="C3908" s="4">
        <v>1</v>
      </c>
      <c r="D3908" s="5">
        <v>39533</v>
      </c>
      <c r="E3908" s="6" t="s">
        <v>73</v>
      </c>
      <c r="F3908" s="4" t="s">
        <v>131</v>
      </c>
      <c r="G3908" s="11" t="s">
        <v>132</v>
      </c>
      <c r="H3908" s="4" t="s">
        <v>133</v>
      </c>
      <c r="I3908" s="12" t="s">
        <v>151</v>
      </c>
      <c r="J3908" s="4" t="s">
        <v>41</v>
      </c>
      <c r="K3908" s="4">
        <v>6</v>
      </c>
      <c r="L3908" s="4" t="str">
        <f t="shared" si="244"/>
        <v>5-10</v>
      </c>
      <c r="M3908" s="4" t="s">
        <v>42</v>
      </c>
      <c r="N3908" s="12">
        <v>3</v>
      </c>
      <c r="O3908" s="4" t="s">
        <v>95</v>
      </c>
      <c r="P3908" s="6" t="s">
        <v>56</v>
      </c>
      <c r="T3908" s="7">
        <v>1</v>
      </c>
      <c r="AE3908" s="4">
        <f t="shared" si="245"/>
        <v>25</v>
      </c>
      <c r="AF3908" s="8">
        <f t="shared" si="246"/>
        <v>1</v>
      </c>
      <c r="AG3908" s="8">
        <v>309.64999999999998</v>
      </c>
      <c r="AH3908" s="4">
        <f t="shared" si="247"/>
        <v>2.5000000000000001E-2</v>
      </c>
      <c r="AI3908" s="4">
        <f t="shared" si="247"/>
        <v>7.7412499999999991</v>
      </c>
      <c r="AK3908" s="10">
        <f>S3908*(0.0204*(15^2.991))+T3908*(0.0204*(25^2.991))+U3908*(0.0204*(35^2.991))</f>
        <v>309.64832376527772</v>
      </c>
    </row>
    <row r="3909" spans="1:37" ht="12.75" customHeight="1">
      <c r="A3909" s="12">
        <v>300</v>
      </c>
      <c r="B3909" s="4">
        <v>16</v>
      </c>
      <c r="C3909" s="4">
        <v>1</v>
      </c>
      <c r="D3909" s="5">
        <v>39533</v>
      </c>
      <c r="E3909" s="6" t="s">
        <v>73</v>
      </c>
      <c r="F3909" s="4" t="s">
        <v>131</v>
      </c>
      <c r="G3909" s="11" t="s">
        <v>132</v>
      </c>
      <c r="H3909" s="4" t="s">
        <v>133</v>
      </c>
      <c r="I3909" s="12" t="s">
        <v>151</v>
      </c>
      <c r="J3909" s="4" t="s">
        <v>41</v>
      </c>
      <c r="K3909" s="4">
        <v>6</v>
      </c>
      <c r="L3909" s="4" t="str">
        <f t="shared" si="244"/>
        <v>5-10</v>
      </c>
      <c r="M3909" s="4" t="s">
        <v>42</v>
      </c>
      <c r="N3909" s="12">
        <v>1</v>
      </c>
      <c r="O3909" s="4" t="s">
        <v>87</v>
      </c>
      <c r="P3909" s="6" t="s">
        <v>46</v>
      </c>
      <c r="S3909" s="15">
        <v>1</v>
      </c>
      <c r="T3909" s="7">
        <v>1</v>
      </c>
      <c r="AE3909" s="4">
        <f t="shared" si="245"/>
        <v>20</v>
      </c>
      <c r="AF3909" s="8">
        <f t="shared" si="246"/>
        <v>2</v>
      </c>
      <c r="AG3909" s="8">
        <v>303.86</v>
      </c>
      <c r="AH3909" s="4">
        <f t="shared" si="247"/>
        <v>0.05</v>
      </c>
      <c r="AI3909" s="4">
        <f t="shared" si="247"/>
        <v>7.5965000000000007</v>
      </c>
      <c r="AK3909" s="10">
        <f>Q3909*(0.0229*((2.5/1.08)^2.958))+R3909*(0.0229*((7.5/1.08)^2.958))+S3909*(0.0229*((15/1.08)^2.958))+T3909*(0.0229*((25/1.08)^2.958))+U3909*(0.0229*((35/1.08)^2.958))</f>
        <v>303.86306286001775</v>
      </c>
    </row>
    <row r="3910" spans="1:37" ht="12.75" customHeight="1">
      <c r="A3910" s="12">
        <v>300</v>
      </c>
      <c r="B3910" s="4">
        <v>16</v>
      </c>
      <c r="C3910" s="4">
        <v>1</v>
      </c>
      <c r="D3910" s="5">
        <v>39533</v>
      </c>
      <c r="E3910" s="6" t="s">
        <v>73</v>
      </c>
      <c r="F3910" s="4" t="s">
        <v>131</v>
      </c>
      <c r="G3910" s="11" t="s">
        <v>132</v>
      </c>
      <c r="H3910" s="4" t="s">
        <v>133</v>
      </c>
      <c r="I3910" s="12" t="s">
        <v>151</v>
      </c>
      <c r="J3910" s="4" t="s">
        <v>41</v>
      </c>
      <c r="K3910" s="4">
        <v>6</v>
      </c>
      <c r="L3910" s="4" t="str">
        <f t="shared" si="244"/>
        <v>5-10</v>
      </c>
      <c r="M3910" s="4" t="s">
        <v>42</v>
      </c>
      <c r="N3910" s="12">
        <v>2</v>
      </c>
      <c r="O3910" s="4" t="s">
        <v>53</v>
      </c>
      <c r="P3910" s="12" t="s">
        <v>54</v>
      </c>
      <c r="S3910" s="15">
        <v>7</v>
      </c>
      <c r="AE3910" s="4">
        <f t="shared" si="245"/>
        <v>15</v>
      </c>
      <c r="AF3910" s="8">
        <f t="shared" si="246"/>
        <v>7</v>
      </c>
      <c r="AG3910" s="8">
        <v>392.41</v>
      </c>
      <c r="AH3910" s="4">
        <f t="shared" si="247"/>
        <v>0.17499999999999999</v>
      </c>
      <c r="AI3910" s="4">
        <f t="shared" si="247"/>
        <v>9.8102499999999999</v>
      </c>
      <c r="AK3910" s="10">
        <f>Q3910*(0.026*(2.5^2.87))+R3910*(0.026*(7.5^2.87))+S3910*(0.0236*((15/1.1)^2.975))+T3910*(0.0236*((25/1.1)^2.975))+U3910*(0.0236*((35/1.1)^2.975))</f>
        <v>392.40840442481044</v>
      </c>
    </row>
    <row r="3911" spans="1:37" ht="12.75" customHeight="1">
      <c r="A3911" s="12">
        <v>300</v>
      </c>
      <c r="B3911" s="4">
        <v>16</v>
      </c>
      <c r="C3911" s="4">
        <v>1</v>
      </c>
      <c r="D3911" s="5">
        <v>39533</v>
      </c>
      <c r="E3911" s="6" t="s">
        <v>73</v>
      </c>
      <c r="F3911" s="4" t="s">
        <v>131</v>
      </c>
      <c r="G3911" s="11" t="s">
        <v>132</v>
      </c>
      <c r="H3911" s="4" t="s">
        <v>133</v>
      </c>
      <c r="I3911" s="12" t="s">
        <v>151</v>
      </c>
      <c r="J3911" s="4" t="s">
        <v>41</v>
      </c>
      <c r="K3911" s="4">
        <v>6</v>
      </c>
      <c r="L3911" s="4" t="str">
        <f t="shared" si="244"/>
        <v>5-10</v>
      </c>
      <c r="M3911" s="4" t="s">
        <v>42</v>
      </c>
      <c r="N3911" s="12">
        <v>3</v>
      </c>
      <c r="O3911" s="4" t="s">
        <v>95</v>
      </c>
      <c r="P3911" s="6" t="s">
        <v>56</v>
      </c>
      <c r="S3911" s="15">
        <v>3</v>
      </c>
      <c r="T3911" s="15">
        <v>1</v>
      </c>
      <c r="AE3911" s="4">
        <f t="shared" si="245"/>
        <v>17.5</v>
      </c>
      <c r="AF3911" s="8">
        <f t="shared" si="246"/>
        <v>4</v>
      </c>
      <c r="AG3911" s="8">
        <v>511.23</v>
      </c>
      <c r="AH3911" s="4">
        <f t="shared" si="247"/>
        <v>0.1</v>
      </c>
      <c r="AI3911" s="4">
        <f t="shared" si="247"/>
        <v>12.780750000000001</v>
      </c>
      <c r="AK3911" s="10">
        <f>S3911*(0.0204*(15^2.991))+T3911*(0.0204*(25^2.991))+U3911*(0.0204*(35^2.991))</f>
        <v>511.22504551778684</v>
      </c>
    </row>
    <row r="3912" spans="1:37" ht="12.75" customHeight="1">
      <c r="A3912" s="12">
        <v>301</v>
      </c>
      <c r="B3912" s="4">
        <v>16</v>
      </c>
      <c r="C3912" s="4">
        <v>2</v>
      </c>
      <c r="D3912" s="5">
        <v>39533</v>
      </c>
      <c r="E3912" s="6" t="s">
        <v>73</v>
      </c>
      <c r="F3912" s="4" t="s">
        <v>131</v>
      </c>
      <c r="G3912" s="11" t="s">
        <v>177</v>
      </c>
      <c r="H3912" s="4" t="s">
        <v>75</v>
      </c>
      <c r="I3912" s="12" t="s">
        <v>93</v>
      </c>
      <c r="J3912" s="4" t="s">
        <v>41</v>
      </c>
      <c r="K3912" s="4">
        <v>9</v>
      </c>
      <c r="L3912" s="4" t="str">
        <f t="shared" si="244"/>
        <v>5-10</v>
      </c>
      <c r="M3912" s="4" t="s">
        <v>76</v>
      </c>
      <c r="N3912" s="12">
        <v>1</v>
      </c>
      <c r="O3912" s="4" t="s">
        <v>53</v>
      </c>
      <c r="P3912" s="12" t="s">
        <v>54</v>
      </c>
      <c r="R3912" s="7">
        <v>1</v>
      </c>
      <c r="S3912" s="15">
        <v>13</v>
      </c>
      <c r="AE3912" s="4">
        <f t="shared" si="245"/>
        <v>14.5</v>
      </c>
      <c r="AF3912" s="8">
        <f t="shared" si="246"/>
        <v>14</v>
      </c>
      <c r="AG3912" s="8">
        <v>737.2</v>
      </c>
      <c r="AH3912" s="4">
        <f t="shared" si="247"/>
        <v>0.35</v>
      </c>
      <c r="AI3912" s="4">
        <f t="shared" si="247"/>
        <v>18.43</v>
      </c>
      <c r="AK3912" s="10">
        <f>Q3912*(0.026*(2.5^2.87))+R3912*(0.026*(7.5^2.87))+S3912*(0.0236*((15/1.1)^2.975))+T3912*(0.0236*((25/1.1)^2.975))+U3912*(0.0236*((35/1.1)^2.975))</f>
        <v>737.1995678599975</v>
      </c>
    </row>
    <row r="3913" spans="1:37" s="13" customFormat="1" ht="12.75" customHeight="1">
      <c r="A3913" s="12">
        <v>301</v>
      </c>
      <c r="B3913" s="4">
        <v>16</v>
      </c>
      <c r="C3913" s="4">
        <v>2</v>
      </c>
      <c r="D3913" s="5">
        <v>39533</v>
      </c>
      <c r="E3913" s="6" t="s">
        <v>73</v>
      </c>
      <c r="F3913" s="4" t="s">
        <v>131</v>
      </c>
      <c r="G3913" s="11" t="s">
        <v>177</v>
      </c>
      <c r="H3913" s="4" t="s">
        <v>75</v>
      </c>
      <c r="I3913" s="12" t="s">
        <v>93</v>
      </c>
      <c r="J3913" s="4" t="s">
        <v>41</v>
      </c>
      <c r="K3913" s="4">
        <v>9</v>
      </c>
      <c r="L3913" s="4" t="str">
        <f t="shared" si="244"/>
        <v>5-10</v>
      </c>
      <c r="M3913" s="4" t="s">
        <v>76</v>
      </c>
      <c r="N3913" s="12">
        <v>2</v>
      </c>
      <c r="O3913" s="4" t="s">
        <v>95</v>
      </c>
      <c r="P3913" s="6" t="s">
        <v>56</v>
      </c>
      <c r="Q3913" s="7"/>
      <c r="R3913" s="7"/>
      <c r="S3913" s="7"/>
      <c r="T3913" s="15">
        <v>8</v>
      </c>
      <c r="U3913" s="7"/>
      <c r="V3913" s="7"/>
      <c r="W3913" s="7"/>
      <c r="X3913" s="7"/>
      <c r="Y3913" s="7"/>
      <c r="Z3913" s="7"/>
      <c r="AA3913" s="7"/>
      <c r="AB3913" s="7"/>
      <c r="AC3913" s="7"/>
      <c r="AD3913" s="7"/>
      <c r="AE3913" s="4">
        <f t="shared" si="245"/>
        <v>25</v>
      </c>
      <c r="AF3913" s="8">
        <f t="shared" si="246"/>
        <v>8</v>
      </c>
      <c r="AG3913" s="8">
        <v>2477.19</v>
      </c>
      <c r="AH3913" s="4">
        <f t="shared" si="247"/>
        <v>0.2</v>
      </c>
      <c r="AI3913" s="4">
        <f t="shared" si="247"/>
        <v>61.929749999999999</v>
      </c>
      <c r="AJ3913" s="4"/>
      <c r="AK3913" s="10">
        <f>S3913*(0.0204*(15^2.991))+T3913*(0.0204*(25^2.991))+U3913*(0.0204*(35^2.991))</f>
        <v>2477.1865901222218</v>
      </c>
    </row>
    <row r="3914" spans="1:37" ht="12.75" customHeight="1">
      <c r="A3914" s="12">
        <v>301</v>
      </c>
      <c r="B3914" s="4">
        <v>16</v>
      </c>
      <c r="C3914" s="4">
        <v>2</v>
      </c>
      <c r="D3914" s="5">
        <v>39533</v>
      </c>
      <c r="E3914" s="6" t="s">
        <v>73</v>
      </c>
      <c r="F3914" s="4" t="s">
        <v>131</v>
      </c>
      <c r="G3914" s="11" t="s">
        <v>177</v>
      </c>
      <c r="H3914" s="4" t="s">
        <v>75</v>
      </c>
      <c r="I3914" s="12" t="s">
        <v>93</v>
      </c>
      <c r="J3914" s="4" t="s">
        <v>41</v>
      </c>
      <c r="K3914" s="4">
        <v>9</v>
      </c>
      <c r="L3914" s="4" t="str">
        <f t="shared" si="244"/>
        <v>5-10</v>
      </c>
      <c r="M3914" s="4" t="s">
        <v>76</v>
      </c>
      <c r="N3914" s="12">
        <v>3</v>
      </c>
      <c r="O3914" s="12" t="s">
        <v>77</v>
      </c>
      <c r="P3914" s="6" t="s">
        <v>48</v>
      </c>
      <c r="S3914" s="15">
        <v>3</v>
      </c>
      <c r="T3914" s="15">
        <v>1</v>
      </c>
      <c r="AE3914" s="4">
        <f t="shared" si="245"/>
        <v>17.5</v>
      </c>
      <c r="AF3914" s="8">
        <f t="shared" si="246"/>
        <v>4</v>
      </c>
      <c r="AG3914" s="8">
        <v>718.41</v>
      </c>
      <c r="AH3914" s="4">
        <f t="shared" si="247"/>
        <v>0.1</v>
      </c>
      <c r="AI3914" s="4">
        <f t="shared" si="247"/>
        <v>17.960249999999998</v>
      </c>
      <c r="AK3914" s="10">
        <f>R3914*(0.0428*(7.5^2.858))+S3914*(0.0428*(15^2.858))+T3914*(0.0428*(25^2.858))+U3914*(0.0428*(35^2.858))</f>
        <v>718.41335633953827</v>
      </c>
    </row>
    <row r="3915" spans="1:37" ht="12.75" customHeight="1">
      <c r="A3915" s="12">
        <v>301</v>
      </c>
      <c r="B3915" s="4">
        <v>16</v>
      </c>
      <c r="C3915" s="4">
        <v>2</v>
      </c>
      <c r="D3915" s="5">
        <v>39533</v>
      </c>
      <c r="E3915" s="6" t="s">
        <v>73</v>
      </c>
      <c r="F3915" s="4" t="s">
        <v>131</v>
      </c>
      <c r="G3915" s="11" t="s">
        <v>177</v>
      </c>
      <c r="H3915" s="4" t="s">
        <v>75</v>
      </c>
      <c r="I3915" s="12" t="s">
        <v>93</v>
      </c>
      <c r="J3915" s="4" t="s">
        <v>41</v>
      </c>
      <c r="K3915" s="4">
        <v>9</v>
      </c>
      <c r="L3915" s="4" t="str">
        <f t="shared" si="244"/>
        <v>5-10</v>
      </c>
      <c r="M3915" s="4" t="s">
        <v>76</v>
      </c>
      <c r="N3915" s="12">
        <v>4</v>
      </c>
      <c r="O3915" s="12" t="s">
        <v>98</v>
      </c>
      <c r="P3915" s="6" t="s">
        <v>81</v>
      </c>
      <c r="U3915" s="7">
        <v>1</v>
      </c>
      <c r="AE3915" s="4">
        <f t="shared" si="245"/>
        <v>35</v>
      </c>
      <c r="AF3915" s="8">
        <f t="shared" si="246"/>
        <v>1</v>
      </c>
      <c r="AG3915" s="8">
        <v>452.66</v>
      </c>
      <c r="AH3915" s="4">
        <f t="shared" si="247"/>
        <v>2.5000000000000001E-2</v>
      </c>
      <c r="AI3915" s="4">
        <f t="shared" si="247"/>
        <v>11.316500000000001</v>
      </c>
      <c r="AK3915" s="10">
        <f>R3915*(0.0135*((7.5/1.14)^3.043))+S3915*(0.0135*((15/1.14)^3.043))+T3915*(0.0135*((25/1.14)^3.043))+U3915*(0.0135*((35/1.14)^3.043))+V3915*(0.0135*((45/1.14)^3.043))</f>
        <v>452.65921385260106</v>
      </c>
    </row>
    <row r="3916" spans="1:37" ht="12.75" customHeight="1">
      <c r="A3916" s="12">
        <v>301</v>
      </c>
      <c r="B3916" s="4">
        <v>16</v>
      </c>
      <c r="C3916" s="4">
        <v>2</v>
      </c>
      <c r="D3916" s="5">
        <v>39533</v>
      </c>
      <c r="E3916" s="6" t="s">
        <v>73</v>
      </c>
      <c r="F3916" s="4" t="s">
        <v>131</v>
      </c>
      <c r="G3916" s="11" t="s">
        <v>177</v>
      </c>
      <c r="H3916" s="4" t="s">
        <v>75</v>
      </c>
      <c r="I3916" s="12" t="s">
        <v>93</v>
      </c>
      <c r="J3916" s="4" t="s">
        <v>41</v>
      </c>
      <c r="K3916" s="4">
        <v>9</v>
      </c>
      <c r="L3916" s="4" t="str">
        <f t="shared" si="244"/>
        <v>5-10</v>
      </c>
      <c r="M3916" s="4" t="s">
        <v>76</v>
      </c>
      <c r="N3916" s="12">
        <v>5</v>
      </c>
      <c r="O3916" s="4" t="s">
        <v>79</v>
      </c>
      <c r="P3916" s="12" t="s">
        <v>54</v>
      </c>
      <c r="T3916" s="15">
        <v>3</v>
      </c>
      <c r="U3916" s="7">
        <v>2</v>
      </c>
      <c r="AE3916" s="4">
        <f t="shared" si="245"/>
        <v>29</v>
      </c>
      <c r="AF3916" s="8">
        <f t="shared" si="246"/>
        <v>5</v>
      </c>
      <c r="AG3916" s="8">
        <v>2698.02</v>
      </c>
      <c r="AH3916" s="4">
        <f t="shared" si="247"/>
        <v>0.125</v>
      </c>
      <c r="AI3916" s="4">
        <f t="shared" si="247"/>
        <v>67.450500000000005</v>
      </c>
      <c r="AK3916" s="10">
        <f>Q3916*(0.024*(2.5^2.93))+R3916*(0.024*(7.5^2.93))+S3916*(0.0225*((15/1.03416)^3))+T3916*(0.0225*((25/1.03416)^3))+U3916*(0.0225*((35/1.03416)^3))</f>
        <v>2698.0171604033999</v>
      </c>
    </row>
    <row r="3917" spans="1:37" ht="12.75" customHeight="1">
      <c r="A3917" s="12">
        <v>301</v>
      </c>
      <c r="B3917" s="4">
        <v>16</v>
      </c>
      <c r="C3917" s="4">
        <v>2</v>
      </c>
      <c r="D3917" s="5">
        <v>39533</v>
      </c>
      <c r="E3917" s="6" t="s">
        <v>73</v>
      </c>
      <c r="F3917" s="4" t="s">
        <v>131</v>
      </c>
      <c r="G3917" s="11" t="s">
        <v>177</v>
      </c>
      <c r="H3917" s="4" t="s">
        <v>75</v>
      </c>
      <c r="I3917" s="12" t="s">
        <v>93</v>
      </c>
      <c r="J3917" s="4" t="s">
        <v>41</v>
      </c>
      <c r="K3917" s="4">
        <v>9</v>
      </c>
      <c r="L3917" s="4" t="str">
        <f t="shared" si="244"/>
        <v>5-10</v>
      </c>
      <c r="M3917" s="4" t="s">
        <v>76</v>
      </c>
      <c r="N3917" s="12">
        <v>6</v>
      </c>
      <c r="O3917" s="4" t="s">
        <v>80</v>
      </c>
      <c r="P3917" s="12" t="s">
        <v>81</v>
      </c>
      <c r="S3917" s="7">
        <v>1</v>
      </c>
      <c r="AE3917" s="4">
        <f t="shared" si="245"/>
        <v>15</v>
      </c>
      <c r="AF3917" s="8">
        <f t="shared" si="246"/>
        <v>1</v>
      </c>
      <c r="AG3917" s="8">
        <v>61.09</v>
      </c>
      <c r="AH3917" s="4">
        <f t="shared" si="247"/>
        <v>2.5000000000000001E-2</v>
      </c>
      <c r="AI3917" s="4">
        <f t="shared" si="247"/>
        <v>1.52725</v>
      </c>
      <c r="AK3917" s="10">
        <f>Q3917*(0.0202*(2.5^2.9595))+R3917*(0.0202*(7.5^2.9595))+S3917*(0.0202*(15^2.9595))+T3917*(0.0202*(25^2.9595))</f>
        <v>61.093281166361997</v>
      </c>
    </row>
    <row r="3918" spans="1:37" ht="12.75" customHeight="1">
      <c r="A3918" s="12">
        <v>301</v>
      </c>
      <c r="B3918" s="4">
        <v>16</v>
      </c>
      <c r="C3918" s="4">
        <v>2</v>
      </c>
      <c r="D3918" s="5">
        <v>39533</v>
      </c>
      <c r="E3918" s="6" t="s">
        <v>73</v>
      </c>
      <c r="F3918" s="4" t="s">
        <v>131</v>
      </c>
      <c r="G3918" s="11" t="s">
        <v>177</v>
      </c>
      <c r="H3918" s="4" t="s">
        <v>75</v>
      </c>
      <c r="I3918" s="12" t="s">
        <v>93</v>
      </c>
      <c r="J3918" s="4" t="s">
        <v>41</v>
      </c>
      <c r="K3918" s="4">
        <v>9</v>
      </c>
      <c r="L3918" s="4" t="str">
        <f t="shared" si="244"/>
        <v>5-10</v>
      </c>
      <c r="M3918" s="4" t="s">
        <v>76</v>
      </c>
      <c r="N3918" s="12">
        <v>7</v>
      </c>
      <c r="O3918" s="4" t="s">
        <v>96</v>
      </c>
      <c r="P3918" s="6" t="s">
        <v>84</v>
      </c>
      <c r="S3918" s="7">
        <v>1</v>
      </c>
      <c r="AE3918" s="4">
        <f t="shared" si="245"/>
        <v>15</v>
      </c>
      <c r="AF3918" s="8">
        <f t="shared" si="246"/>
        <v>1</v>
      </c>
      <c r="AG3918" s="8">
        <v>58.45</v>
      </c>
      <c r="AH3918" s="4">
        <f t="shared" si="247"/>
        <v>2.5000000000000001E-2</v>
      </c>
      <c r="AI3918" s="4">
        <f t="shared" si="247"/>
        <v>1.4612500000000002</v>
      </c>
      <c r="AK3918" s="10">
        <f>Q3918*(0.0193*(2.5^2.96))+R3918*(0.0193*(7.5^2.96))+S3918*(0.0193*(15^2.96))</f>
        <v>58.450393035088091</v>
      </c>
    </row>
    <row r="3919" spans="1:37" ht="12.75" customHeight="1">
      <c r="A3919" s="12">
        <v>301</v>
      </c>
      <c r="B3919" s="4">
        <v>16</v>
      </c>
      <c r="C3919" s="4">
        <v>2</v>
      </c>
      <c r="D3919" s="5">
        <v>39533</v>
      </c>
      <c r="E3919" s="6" t="s">
        <v>73</v>
      </c>
      <c r="F3919" s="4" t="s">
        <v>131</v>
      </c>
      <c r="G3919" s="11" t="s">
        <v>177</v>
      </c>
      <c r="H3919" s="4" t="s">
        <v>75</v>
      </c>
      <c r="I3919" s="12" t="s">
        <v>93</v>
      </c>
      <c r="J3919" s="4" t="s">
        <v>41</v>
      </c>
      <c r="K3919" s="4">
        <v>9</v>
      </c>
      <c r="L3919" s="4" t="str">
        <f t="shared" si="244"/>
        <v>5-10</v>
      </c>
      <c r="M3919" s="4" t="s">
        <v>76</v>
      </c>
      <c r="N3919" s="12">
        <v>8</v>
      </c>
      <c r="O3919" s="4" t="s">
        <v>137</v>
      </c>
      <c r="P3919" s="6" t="s">
        <v>46</v>
      </c>
      <c r="S3919" s="15">
        <v>1</v>
      </c>
      <c r="AE3919" s="4">
        <f t="shared" si="245"/>
        <v>15</v>
      </c>
      <c r="AF3919" s="8">
        <f t="shared" si="246"/>
        <v>1</v>
      </c>
      <c r="AG3919" s="8">
        <v>51.03</v>
      </c>
      <c r="AH3919" s="4">
        <f t="shared" si="247"/>
        <v>2.5000000000000001E-2</v>
      </c>
      <c r="AI3919" s="4">
        <f t="shared" si="247"/>
        <v>1.2757499999999999</v>
      </c>
      <c r="AK3919" s="10">
        <f>Q3919*(0.0126*(2.5^3.0673))+R3919*(0.0126*(7.5^3.0673))+S3919*(0.0126*(15^3.0673))+T3919*(0.0126*(25^3.0673))+U3919*(0.0126*(35^3.0673))</f>
        <v>51.026439339633377</v>
      </c>
    </row>
    <row r="3920" spans="1:37" ht="12.75" customHeight="1">
      <c r="A3920" s="12">
        <v>301</v>
      </c>
      <c r="B3920" s="4">
        <v>16</v>
      </c>
      <c r="C3920" s="4">
        <v>2</v>
      </c>
      <c r="D3920" s="5">
        <v>39533</v>
      </c>
      <c r="E3920" s="6" t="s">
        <v>73</v>
      </c>
      <c r="F3920" s="4" t="s">
        <v>131</v>
      </c>
      <c r="G3920" s="11" t="s">
        <v>177</v>
      </c>
      <c r="H3920" s="4" t="s">
        <v>75</v>
      </c>
      <c r="I3920" s="12" t="s">
        <v>93</v>
      </c>
      <c r="J3920" s="4" t="s">
        <v>41</v>
      </c>
      <c r="K3920" s="4">
        <v>9</v>
      </c>
      <c r="L3920" s="4" t="str">
        <f t="shared" si="244"/>
        <v>5-10</v>
      </c>
      <c r="M3920" s="4" t="s">
        <v>76</v>
      </c>
      <c r="N3920" s="12">
        <v>9</v>
      </c>
      <c r="O3920" s="12" t="s">
        <v>138</v>
      </c>
      <c r="P3920" s="12" t="s">
        <v>81</v>
      </c>
      <c r="S3920" s="15">
        <v>2</v>
      </c>
      <c r="AE3920" s="4">
        <f t="shared" si="245"/>
        <v>15</v>
      </c>
      <c r="AF3920" s="8">
        <f t="shared" si="246"/>
        <v>2</v>
      </c>
      <c r="AG3920" s="8">
        <v>97.98</v>
      </c>
      <c r="AH3920" s="4">
        <f t="shared" si="247"/>
        <v>0.05</v>
      </c>
      <c r="AI3920" s="4">
        <f t="shared" si="247"/>
        <v>2.4495</v>
      </c>
      <c r="AK3920" s="10">
        <f>Q3920*(0.0139*(2.5^3.016))+R3920*(0.0139*(7.5^3.016))+S3920*(0.0139*(15^3.016))+T3920*(0.0139*(25^3.016))+U3920*(0.0139*(35^3.016))</f>
        <v>97.979683723842371</v>
      </c>
    </row>
    <row r="3921" spans="1:37" ht="12.75" customHeight="1">
      <c r="A3921" s="12">
        <v>301</v>
      </c>
      <c r="B3921" s="4">
        <v>16</v>
      </c>
      <c r="C3921" s="4">
        <v>2</v>
      </c>
      <c r="D3921" s="5">
        <v>39533</v>
      </c>
      <c r="E3921" s="6" t="s">
        <v>73</v>
      </c>
      <c r="F3921" s="4" t="s">
        <v>131</v>
      </c>
      <c r="G3921" s="11" t="s">
        <v>177</v>
      </c>
      <c r="H3921" s="4" t="s">
        <v>75</v>
      </c>
      <c r="I3921" s="12" t="s">
        <v>93</v>
      </c>
      <c r="J3921" s="4" t="s">
        <v>41</v>
      </c>
      <c r="K3921" s="4">
        <v>9</v>
      </c>
      <c r="L3921" s="4" t="str">
        <f t="shared" si="244"/>
        <v>5-10</v>
      </c>
      <c r="M3921" s="4" t="s">
        <v>76</v>
      </c>
      <c r="N3921" s="12">
        <v>10</v>
      </c>
      <c r="O3921" s="4" t="s">
        <v>83</v>
      </c>
      <c r="P3921" s="6" t="s">
        <v>84</v>
      </c>
      <c r="R3921" s="7">
        <v>1</v>
      </c>
      <c r="AE3921" s="4">
        <f t="shared" si="245"/>
        <v>7.5</v>
      </c>
      <c r="AF3921" s="8">
        <f t="shared" si="246"/>
        <v>1</v>
      </c>
      <c r="AG3921" s="8">
        <v>12.3</v>
      </c>
      <c r="AH3921" s="4">
        <f t="shared" si="247"/>
        <v>2.5000000000000001E-2</v>
      </c>
      <c r="AI3921" s="4">
        <f t="shared" si="247"/>
        <v>0.3075</v>
      </c>
      <c r="AK3921" s="10">
        <f>Q3921*(0.0349*(2.5^2.9109))+R3921*(0.0349*(7.5^2.9109))+S3921*(0.0349*(15^2.9109))</f>
        <v>12.30385653569728</v>
      </c>
    </row>
    <row r="3922" spans="1:37" ht="12.75" customHeight="1">
      <c r="A3922" s="12">
        <v>301</v>
      </c>
      <c r="B3922" s="4">
        <v>16</v>
      </c>
      <c r="C3922" s="4">
        <v>2</v>
      </c>
      <c r="D3922" s="5">
        <v>39533</v>
      </c>
      <c r="E3922" s="6" t="s">
        <v>73</v>
      </c>
      <c r="F3922" s="4" t="s">
        <v>131</v>
      </c>
      <c r="G3922" s="11" t="s">
        <v>177</v>
      </c>
      <c r="H3922" s="4" t="s">
        <v>75</v>
      </c>
      <c r="I3922" s="12" t="s">
        <v>93</v>
      </c>
      <c r="J3922" s="4" t="s">
        <v>41</v>
      </c>
      <c r="K3922" s="4">
        <v>9</v>
      </c>
      <c r="L3922" s="4" t="str">
        <f t="shared" si="244"/>
        <v>5-10</v>
      </c>
      <c r="M3922" s="4" t="s">
        <v>76</v>
      </c>
      <c r="N3922" s="12">
        <v>11</v>
      </c>
      <c r="O3922" s="4" t="s">
        <v>107</v>
      </c>
      <c r="P3922" s="6" t="s">
        <v>54</v>
      </c>
      <c r="U3922" s="7">
        <v>1</v>
      </c>
      <c r="AE3922" s="4">
        <f t="shared" si="245"/>
        <v>35</v>
      </c>
      <c r="AF3922" s="8">
        <f t="shared" si="246"/>
        <v>1</v>
      </c>
      <c r="AG3922" s="8">
        <v>759.68</v>
      </c>
      <c r="AH3922" s="4">
        <f t="shared" si="247"/>
        <v>2.5000000000000001E-2</v>
      </c>
      <c r="AI3922" s="4">
        <f t="shared" si="247"/>
        <v>18.991999999999997</v>
      </c>
      <c r="AK3922" s="10">
        <f>R3922*(0.0144*(7.5^3.1))+S3922*(0.0162*(15^3.0252))+T3922*(0.0162*(25^3.0252))+U3922*(0.0162*(35^3.0252))+V3922*(0.0162*(45^3.0252))</f>
        <v>759.67819720000477</v>
      </c>
    </row>
    <row r="3923" spans="1:37" ht="12.75" customHeight="1">
      <c r="A3923" s="12">
        <v>301</v>
      </c>
      <c r="B3923" s="4">
        <v>16</v>
      </c>
      <c r="C3923" s="4">
        <v>2</v>
      </c>
      <c r="D3923" s="5">
        <v>39533</v>
      </c>
      <c r="E3923" s="6" t="s">
        <v>73</v>
      </c>
      <c r="F3923" s="4" t="s">
        <v>131</v>
      </c>
      <c r="G3923" s="11" t="s">
        <v>177</v>
      </c>
      <c r="H3923" s="4" t="s">
        <v>75</v>
      </c>
      <c r="I3923" s="12" t="s">
        <v>93</v>
      </c>
      <c r="J3923" s="4" t="s">
        <v>41</v>
      </c>
      <c r="K3923" s="4">
        <v>9</v>
      </c>
      <c r="L3923" s="4" t="str">
        <f t="shared" si="244"/>
        <v>5-10</v>
      </c>
      <c r="M3923" s="4" t="s">
        <v>76</v>
      </c>
      <c r="N3923" s="12">
        <v>12</v>
      </c>
      <c r="O3923" s="4" t="s">
        <v>68</v>
      </c>
      <c r="P3923" s="6" t="s">
        <v>46</v>
      </c>
      <c r="S3923" s="15">
        <v>2</v>
      </c>
      <c r="AE3923" s="4">
        <f t="shared" si="245"/>
        <v>15</v>
      </c>
      <c r="AF3923" s="8">
        <f t="shared" si="246"/>
        <v>2</v>
      </c>
      <c r="AG3923" s="8">
        <v>79.25</v>
      </c>
      <c r="AH3923" s="4">
        <f t="shared" si="247"/>
        <v>0.05</v>
      </c>
      <c r="AI3923" s="4">
        <f t="shared" si="247"/>
        <v>1.98125</v>
      </c>
      <c r="AK3923" s="10">
        <f>Q3923*(0.0208*((2.5/1.21)^3))+R3923*(0.0208*((7.5/1.21)^3))+S3923*(0.0208*((15/1.21)^3))+T3923*(0.0079*(25^3.076))+U3923*(0.0079*(35^3.076))</f>
        <v>79.252139779550362</v>
      </c>
    </row>
    <row r="3924" spans="1:37" ht="12.75" customHeight="1">
      <c r="A3924" s="12">
        <v>301</v>
      </c>
      <c r="B3924" s="4">
        <v>16</v>
      </c>
      <c r="C3924" s="4">
        <v>2</v>
      </c>
      <c r="D3924" s="5">
        <v>39533</v>
      </c>
      <c r="E3924" s="6" t="s">
        <v>73</v>
      </c>
      <c r="F3924" s="4" t="s">
        <v>131</v>
      </c>
      <c r="G3924" s="11" t="s">
        <v>177</v>
      </c>
      <c r="H3924" s="4" t="s">
        <v>75</v>
      </c>
      <c r="I3924" s="12" t="s">
        <v>93</v>
      </c>
      <c r="J3924" s="4" t="s">
        <v>41</v>
      </c>
      <c r="K3924" s="4">
        <v>9</v>
      </c>
      <c r="L3924" s="4" t="str">
        <f t="shared" si="244"/>
        <v>5-10</v>
      </c>
      <c r="M3924" s="4" t="s">
        <v>76</v>
      </c>
      <c r="N3924" s="12">
        <v>13</v>
      </c>
      <c r="O3924" s="4" t="s">
        <v>71</v>
      </c>
      <c r="P3924" s="6" t="s">
        <v>46</v>
      </c>
      <c r="Q3924" s="7">
        <v>15</v>
      </c>
      <c r="AE3924" s="4">
        <f t="shared" si="245"/>
        <v>2.5</v>
      </c>
      <c r="AF3924" s="8">
        <f t="shared" si="246"/>
        <v>15</v>
      </c>
      <c r="AG3924" s="8">
        <v>2.09</v>
      </c>
      <c r="AH3924" s="4">
        <f t="shared" si="247"/>
        <v>0.375</v>
      </c>
      <c r="AI3924" s="4">
        <f t="shared" si="247"/>
        <v>5.2249999999999998E-2</v>
      </c>
      <c r="AK3924" s="10">
        <f>Q3924*(0.0089*(2.5^3))+R3924*(0.0089*(7.5^3))</f>
        <v>2.0859375</v>
      </c>
    </row>
    <row r="3925" spans="1:37" ht="12.75" customHeight="1">
      <c r="A3925" s="12">
        <v>301</v>
      </c>
      <c r="B3925" s="4">
        <v>16</v>
      </c>
      <c r="C3925" s="4">
        <v>2</v>
      </c>
      <c r="D3925" s="5">
        <v>39533</v>
      </c>
      <c r="E3925" s="6" t="s">
        <v>73</v>
      </c>
      <c r="F3925" s="4" t="s">
        <v>131</v>
      </c>
      <c r="G3925" s="11" t="s">
        <v>177</v>
      </c>
      <c r="H3925" s="4" t="s">
        <v>75</v>
      </c>
      <c r="I3925" s="12" t="s">
        <v>93</v>
      </c>
      <c r="J3925" s="4" t="s">
        <v>41</v>
      </c>
      <c r="K3925" s="4">
        <v>9</v>
      </c>
      <c r="L3925" s="4" t="str">
        <f t="shared" si="244"/>
        <v>5-10</v>
      </c>
      <c r="M3925" s="4" t="s">
        <v>76</v>
      </c>
      <c r="N3925" s="12">
        <v>14</v>
      </c>
      <c r="O3925" s="13" t="s">
        <v>97</v>
      </c>
      <c r="P3925" s="12" t="s">
        <v>46</v>
      </c>
      <c r="S3925" s="7">
        <v>3</v>
      </c>
      <c r="AE3925" s="4">
        <f t="shared" si="245"/>
        <v>15</v>
      </c>
      <c r="AF3925" s="8">
        <f t="shared" si="246"/>
        <v>3</v>
      </c>
      <c r="AG3925" s="8">
        <v>83.67</v>
      </c>
      <c r="AH3925" s="4">
        <f t="shared" si="247"/>
        <v>7.4999999999999997E-2</v>
      </c>
      <c r="AI3925" s="4">
        <f t="shared" si="247"/>
        <v>2.0917500000000002</v>
      </c>
      <c r="AK3925" s="10">
        <f>Q3925*(0.0026*(2.5^3.427))+R3925*(0.0026*(7.5^3.427))+S3925*(0.0026*(15^3.427))</f>
        <v>83.667992243893949</v>
      </c>
    </row>
    <row r="3926" spans="1:37" ht="12.75" customHeight="1">
      <c r="A3926" s="12">
        <v>301</v>
      </c>
      <c r="B3926" s="4">
        <v>16</v>
      </c>
      <c r="C3926" s="4">
        <v>2</v>
      </c>
      <c r="D3926" s="5">
        <v>39533</v>
      </c>
      <c r="E3926" s="6" t="s">
        <v>73</v>
      </c>
      <c r="F3926" s="4" t="s">
        <v>131</v>
      </c>
      <c r="G3926" s="11" t="s">
        <v>177</v>
      </c>
      <c r="H3926" s="4" t="s">
        <v>75</v>
      </c>
      <c r="I3926" s="12" t="s">
        <v>93</v>
      </c>
      <c r="J3926" s="4" t="s">
        <v>41</v>
      </c>
      <c r="K3926" s="4">
        <v>9</v>
      </c>
      <c r="L3926" s="4" t="str">
        <f t="shared" si="244"/>
        <v>5-10</v>
      </c>
      <c r="M3926" s="4" t="s">
        <v>76</v>
      </c>
      <c r="N3926" s="12">
        <v>15</v>
      </c>
      <c r="O3926" s="12" t="s">
        <v>55</v>
      </c>
      <c r="P3926" s="6" t="s">
        <v>56</v>
      </c>
      <c r="Q3926" s="7">
        <v>2</v>
      </c>
      <c r="AE3926" s="4">
        <f t="shared" si="245"/>
        <v>2.5</v>
      </c>
      <c r="AF3926" s="8">
        <f t="shared" si="246"/>
        <v>2</v>
      </c>
      <c r="AG3926" s="8">
        <v>0.35</v>
      </c>
      <c r="AH3926" s="4">
        <f t="shared" si="247"/>
        <v>0.05</v>
      </c>
      <c r="AI3926" s="4">
        <f t="shared" si="247"/>
        <v>8.7499999999999991E-3</v>
      </c>
      <c r="AK3926" s="10">
        <f>Q3926*(0.0109*(2.5^3.0249))+R3926*(0.0109*(7.5^3.0249))</f>
        <v>0.34848591197730788</v>
      </c>
    </row>
    <row r="3927" spans="1:37" ht="12.75" customHeight="1">
      <c r="A3927" s="12">
        <v>301</v>
      </c>
      <c r="B3927" s="4">
        <v>16</v>
      </c>
      <c r="C3927" s="4">
        <v>2</v>
      </c>
      <c r="D3927" s="5">
        <v>39533</v>
      </c>
      <c r="E3927" s="6" t="s">
        <v>73</v>
      </c>
      <c r="F3927" s="4" t="s">
        <v>131</v>
      </c>
      <c r="G3927" s="11" t="s">
        <v>177</v>
      </c>
      <c r="H3927" s="4" t="s">
        <v>75</v>
      </c>
      <c r="I3927" s="12" t="s">
        <v>93</v>
      </c>
      <c r="J3927" s="4" t="s">
        <v>41</v>
      </c>
      <c r="K3927" s="4">
        <v>9</v>
      </c>
      <c r="L3927" s="4" t="str">
        <f t="shared" si="244"/>
        <v>5-10</v>
      </c>
      <c r="M3927" s="4" t="s">
        <v>76</v>
      </c>
      <c r="N3927" s="12">
        <v>16</v>
      </c>
      <c r="O3927" s="4" t="s">
        <v>85</v>
      </c>
      <c r="P3927" s="6" t="s">
        <v>46</v>
      </c>
      <c r="Q3927" s="7">
        <v>2</v>
      </c>
      <c r="AE3927" s="4">
        <f t="shared" si="245"/>
        <v>2.5</v>
      </c>
      <c r="AF3927" s="8">
        <f t="shared" si="246"/>
        <v>2</v>
      </c>
      <c r="AG3927" s="8">
        <v>0.28000000000000003</v>
      </c>
      <c r="AH3927" s="4">
        <f t="shared" si="247"/>
        <v>0.05</v>
      </c>
      <c r="AI3927" s="4">
        <f t="shared" si="247"/>
        <v>7.000000000000001E-3</v>
      </c>
      <c r="AK3927" s="10">
        <f>Q3927*(0.0091*(2.5^3))+R3927*(0.0091*(7.5^3))</f>
        <v>0.28437499999999999</v>
      </c>
    </row>
    <row r="3928" spans="1:37" s="13" customFormat="1" ht="12.75" customHeight="1">
      <c r="A3928" s="12">
        <v>302</v>
      </c>
      <c r="B3928" s="4">
        <v>16</v>
      </c>
      <c r="C3928" s="4">
        <v>2</v>
      </c>
      <c r="D3928" s="5">
        <v>39533</v>
      </c>
      <c r="E3928" s="6" t="s">
        <v>73</v>
      </c>
      <c r="F3928" s="4" t="s">
        <v>131</v>
      </c>
      <c r="G3928" s="11" t="s">
        <v>177</v>
      </c>
      <c r="H3928" s="4" t="s">
        <v>75</v>
      </c>
      <c r="I3928" s="12" t="s">
        <v>151</v>
      </c>
      <c r="J3928" s="4" t="s">
        <v>41</v>
      </c>
      <c r="K3928" s="4">
        <v>5</v>
      </c>
      <c r="L3928" s="4" t="str">
        <f t="shared" si="244"/>
        <v>0-5</v>
      </c>
      <c r="M3928" s="4" t="s">
        <v>42</v>
      </c>
      <c r="N3928" s="12">
        <v>1</v>
      </c>
      <c r="O3928" s="4" t="s">
        <v>95</v>
      </c>
      <c r="P3928" s="6" t="s">
        <v>56</v>
      </c>
      <c r="Q3928" s="7"/>
      <c r="R3928" s="7"/>
      <c r="S3928" s="7"/>
      <c r="T3928" s="7">
        <v>5</v>
      </c>
      <c r="U3928" s="7"/>
      <c r="V3928" s="7"/>
      <c r="W3928" s="7"/>
      <c r="X3928" s="7"/>
      <c r="Y3928" s="7"/>
      <c r="Z3928" s="7"/>
      <c r="AA3928" s="7"/>
      <c r="AB3928" s="7"/>
      <c r="AC3928" s="7"/>
      <c r="AD3928" s="7"/>
      <c r="AE3928" s="4">
        <f t="shared" si="245"/>
        <v>25</v>
      </c>
      <c r="AF3928" s="8">
        <f t="shared" si="246"/>
        <v>5</v>
      </c>
      <c r="AG3928" s="8">
        <v>1548.24</v>
      </c>
      <c r="AH3928" s="4">
        <f t="shared" si="247"/>
        <v>0.125</v>
      </c>
      <c r="AI3928" s="4">
        <f t="shared" si="247"/>
        <v>38.706000000000003</v>
      </c>
      <c r="AJ3928" s="4"/>
      <c r="AK3928" s="10">
        <f>S3928*(0.0204*(15^2.991))+T3928*(0.0204*(25^2.991))+U3928*(0.0204*(35^2.991))</f>
        <v>1548.2416188263887</v>
      </c>
    </row>
    <row r="3929" spans="1:37" ht="12.75" customHeight="1">
      <c r="A3929" s="12">
        <v>302</v>
      </c>
      <c r="B3929" s="4">
        <v>16</v>
      </c>
      <c r="C3929" s="4">
        <v>2</v>
      </c>
      <c r="D3929" s="5">
        <v>39533</v>
      </c>
      <c r="E3929" s="6" t="s">
        <v>73</v>
      </c>
      <c r="F3929" s="4" t="s">
        <v>131</v>
      </c>
      <c r="G3929" s="11" t="s">
        <v>177</v>
      </c>
      <c r="H3929" s="4" t="s">
        <v>75</v>
      </c>
      <c r="I3929" s="12" t="s">
        <v>151</v>
      </c>
      <c r="J3929" s="4" t="s">
        <v>41</v>
      </c>
      <c r="K3929" s="4">
        <v>5</v>
      </c>
      <c r="L3929" s="4" t="str">
        <f t="shared" si="244"/>
        <v>0-5</v>
      </c>
      <c r="M3929" s="4" t="s">
        <v>42</v>
      </c>
      <c r="N3929" s="12">
        <v>2</v>
      </c>
      <c r="O3929" s="4" t="s">
        <v>107</v>
      </c>
      <c r="P3929" s="6" t="s">
        <v>54</v>
      </c>
      <c r="T3929" s="7">
        <v>1</v>
      </c>
      <c r="U3929" s="7">
        <v>1</v>
      </c>
      <c r="AE3929" s="4">
        <f t="shared" si="245"/>
        <v>30</v>
      </c>
      <c r="AF3929" s="8">
        <f t="shared" si="246"/>
        <v>2</v>
      </c>
      <c r="AG3929" s="8">
        <v>1034.19</v>
      </c>
      <c r="AH3929" s="4">
        <f t="shared" si="247"/>
        <v>0.05</v>
      </c>
      <c r="AI3929" s="4">
        <f t="shared" si="247"/>
        <v>25.854750000000003</v>
      </c>
      <c r="AK3929" s="10">
        <f>R3929*(0.0144*(7.5^3.1))+S3929*(0.0162*(15^3.0252))+T3929*(0.0162*(25^3.0252))+U3929*(0.0162*(35^3.0252))+V3929*(0.0162*(45^3.0252))</f>
        <v>1034.1913317073027</v>
      </c>
    </row>
    <row r="3930" spans="1:37" ht="12.75" customHeight="1">
      <c r="A3930" s="12">
        <v>302</v>
      </c>
      <c r="B3930" s="4">
        <v>16</v>
      </c>
      <c r="C3930" s="4">
        <v>2</v>
      </c>
      <c r="D3930" s="5">
        <v>39533</v>
      </c>
      <c r="E3930" s="6" t="s">
        <v>73</v>
      </c>
      <c r="F3930" s="4" t="s">
        <v>131</v>
      </c>
      <c r="G3930" s="11" t="s">
        <v>177</v>
      </c>
      <c r="H3930" s="4" t="s">
        <v>75</v>
      </c>
      <c r="I3930" s="12" t="s">
        <v>151</v>
      </c>
      <c r="J3930" s="4" t="s">
        <v>41</v>
      </c>
      <c r="K3930" s="4">
        <v>5</v>
      </c>
      <c r="L3930" s="4" t="str">
        <f t="shared" si="244"/>
        <v>0-5</v>
      </c>
      <c r="M3930" s="4" t="s">
        <v>42</v>
      </c>
      <c r="N3930" s="12">
        <v>3</v>
      </c>
      <c r="O3930" s="4" t="s">
        <v>69</v>
      </c>
      <c r="P3930" s="12" t="s">
        <v>48</v>
      </c>
      <c r="S3930" s="7">
        <v>1</v>
      </c>
      <c r="AE3930" s="4">
        <f t="shared" si="245"/>
        <v>15</v>
      </c>
      <c r="AF3930" s="8">
        <f t="shared" si="246"/>
        <v>1</v>
      </c>
      <c r="AG3930" s="8">
        <v>109.47</v>
      </c>
      <c r="AH3930" s="4">
        <f t="shared" si="247"/>
        <v>2.5000000000000001E-2</v>
      </c>
      <c r="AI3930" s="4">
        <f t="shared" si="247"/>
        <v>2.7367499999999998</v>
      </c>
      <c r="AK3930" s="10">
        <f>Q3930*(0.029*(2.5^2.98))+R3930*(0.029*(7.5^2.98))+S3930*(0.0222*(15^3.14))</f>
        <v>109.46607034280856</v>
      </c>
    </row>
    <row r="3931" spans="1:37" ht="12.75" customHeight="1">
      <c r="A3931" s="12">
        <v>302</v>
      </c>
      <c r="B3931" s="4">
        <v>16</v>
      </c>
      <c r="C3931" s="4">
        <v>2</v>
      </c>
      <c r="D3931" s="5">
        <v>39533</v>
      </c>
      <c r="E3931" s="6" t="s">
        <v>73</v>
      </c>
      <c r="F3931" s="4" t="s">
        <v>131</v>
      </c>
      <c r="G3931" s="11" t="s">
        <v>177</v>
      </c>
      <c r="H3931" s="4" t="s">
        <v>75</v>
      </c>
      <c r="I3931" s="12" t="s">
        <v>151</v>
      </c>
      <c r="J3931" s="4" t="s">
        <v>41</v>
      </c>
      <c r="K3931" s="4">
        <v>5</v>
      </c>
      <c r="L3931" s="4" t="str">
        <f t="shared" si="244"/>
        <v>0-5</v>
      </c>
      <c r="M3931" s="4" t="s">
        <v>42</v>
      </c>
      <c r="N3931" s="12">
        <v>4</v>
      </c>
      <c r="O3931" s="4" t="s">
        <v>53</v>
      </c>
      <c r="P3931" s="12" t="s">
        <v>54</v>
      </c>
      <c r="S3931" s="7">
        <v>13</v>
      </c>
      <c r="AE3931" s="4">
        <f t="shared" si="245"/>
        <v>15</v>
      </c>
      <c r="AF3931" s="8">
        <f t="shared" si="246"/>
        <v>13</v>
      </c>
      <c r="AG3931" s="8">
        <v>728.76</v>
      </c>
      <c r="AH3931" s="4">
        <f t="shared" si="247"/>
        <v>0.32500000000000001</v>
      </c>
      <c r="AI3931" s="4">
        <f t="shared" si="247"/>
        <v>18.219000000000001</v>
      </c>
      <c r="AK3931" s="10">
        <f>Q3931*(0.026*(2.5^2.87))+R3931*(0.026*(7.5^2.87))+S3931*(0.0236*((15/1.1)^2.975))+T3931*(0.0236*((25/1.1)^2.975))+U3931*(0.0236*((35/1.1)^2.975))</f>
        <v>728.75846536036227</v>
      </c>
    </row>
    <row r="3932" spans="1:37" ht="12.75" customHeight="1">
      <c r="A3932" s="12">
        <v>302</v>
      </c>
      <c r="B3932" s="4">
        <v>16</v>
      </c>
      <c r="C3932" s="4">
        <v>2</v>
      </c>
      <c r="D3932" s="5">
        <v>39533</v>
      </c>
      <c r="E3932" s="6" t="s">
        <v>73</v>
      </c>
      <c r="F3932" s="4" t="s">
        <v>131</v>
      </c>
      <c r="G3932" s="11" t="s">
        <v>177</v>
      </c>
      <c r="H3932" s="4" t="s">
        <v>75</v>
      </c>
      <c r="I3932" s="12" t="s">
        <v>151</v>
      </c>
      <c r="J3932" s="4" t="s">
        <v>41</v>
      </c>
      <c r="K3932" s="4">
        <v>5</v>
      </c>
      <c r="L3932" s="4" t="str">
        <f t="shared" si="244"/>
        <v>0-5</v>
      </c>
      <c r="M3932" s="4" t="s">
        <v>42</v>
      </c>
      <c r="N3932" s="12">
        <v>5</v>
      </c>
      <c r="O3932" s="4" t="s">
        <v>60</v>
      </c>
      <c r="P3932" s="12" t="s">
        <v>48</v>
      </c>
      <c r="R3932" s="7">
        <v>1</v>
      </c>
      <c r="AE3932" s="4">
        <f t="shared" si="245"/>
        <v>7.5</v>
      </c>
      <c r="AF3932" s="8">
        <f t="shared" si="246"/>
        <v>1</v>
      </c>
      <c r="AG3932" s="8">
        <v>7.04</v>
      </c>
      <c r="AH3932" s="4">
        <f t="shared" si="247"/>
        <v>2.5000000000000001E-2</v>
      </c>
      <c r="AI3932" s="4">
        <f t="shared" si="247"/>
        <v>0.17599999999999999</v>
      </c>
      <c r="AK3932" s="10">
        <f>Q3932*(0.0197*(2.5^2.9174))+R3932*(0.0197*(7.5^2.9174))+S3932*(0.0197*(15^2.9174))</f>
        <v>7.0367149081055116</v>
      </c>
    </row>
    <row r="3933" spans="1:37" ht="12.75" customHeight="1">
      <c r="A3933" s="12">
        <v>302</v>
      </c>
      <c r="B3933" s="4">
        <v>16</v>
      </c>
      <c r="C3933" s="4">
        <v>2</v>
      </c>
      <c r="D3933" s="5">
        <v>39533</v>
      </c>
      <c r="E3933" s="6" t="s">
        <v>73</v>
      </c>
      <c r="F3933" s="4" t="s">
        <v>131</v>
      </c>
      <c r="G3933" s="11" t="s">
        <v>177</v>
      </c>
      <c r="H3933" s="4" t="s">
        <v>75</v>
      </c>
      <c r="I3933" s="12" t="s">
        <v>151</v>
      </c>
      <c r="J3933" s="4" t="s">
        <v>41</v>
      </c>
      <c r="K3933" s="4">
        <v>5</v>
      </c>
      <c r="L3933" s="4" t="str">
        <f t="shared" si="244"/>
        <v>0-5</v>
      </c>
      <c r="M3933" s="4" t="s">
        <v>42</v>
      </c>
      <c r="N3933" s="12">
        <v>6</v>
      </c>
      <c r="O3933" s="4" t="s">
        <v>101</v>
      </c>
      <c r="P3933" s="12" t="s">
        <v>46</v>
      </c>
      <c r="T3933" s="7">
        <v>1</v>
      </c>
      <c r="AE3933" s="4">
        <f t="shared" si="245"/>
        <v>25</v>
      </c>
      <c r="AF3933" s="8">
        <f t="shared" si="246"/>
        <v>1</v>
      </c>
      <c r="AG3933" s="8">
        <v>281.55</v>
      </c>
      <c r="AH3933" s="4">
        <f t="shared" si="247"/>
        <v>2.5000000000000001E-2</v>
      </c>
      <c r="AI3933" s="4">
        <f t="shared" si="247"/>
        <v>7.0387500000000003</v>
      </c>
      <c r="AK3933" s="10">
        <f>Q3933*(0.0148*((2.5/1.11359)^3.167))+R3933*(0.0148*((7.5/1.11359)^3.167))+S3933*(0.0148*((15/1.11359)^3.167))+T3933*(0.0148*((25/1.11359)^3.167))+U3933*(0.0148*((35/1.11359)^3.167))</f>
        <v>281.55200669977285</v>
      </c>
    </row>
    <row r="3934" spans="1:37" ht="12.75" customHeight="1">
      <c r="A3934" s="12">
        <v>302</v>
      </c>
      <c r="B3934" s="4">
        <v>16</v>
      </c>
      <c r="C3934" s="4">
        <v>2</v>
      </c>
      <c r="D3934" s="5">
        <v>39533</v>
      </c>
      <c r="E3934" s="6" t="s">
        <v>73</v>
      </c>
      <c r="F3934" s="4" t="s">
        <v>131</v>
      </c>
      <c r="G3934" s="11" t="s">
        <v>177</v>
      </c>
      <c r="H3934" s="4" t="s">
        <v>75</v>
      </c>
      <c r="I3934" s="12" t="s">
        <v>151</v>
      </c>
      <c r="J3934" s="4" t="s">
        <v>41</v>
      </c>
      <c r="K3934" s="4">
        <v>5</v>
      </c>
      <c r="L3934" s="4" t="str">
        <f t="shared" si="244"/>
        <v>0-5</v>
      </c>
      <c r="M3934" s="4" t="s">
        <v>42</v>
      </c>
      <c r="N3934" s="12">
        <v>7</v>
      </c>
      <c r="O3934" s="12" t="s">
        <v>77</v>
      </c>
      <c r="P3934" s="6" t="s">
        <v>48</v>
      </c>
      <c r="T3934" s="7">
        <v>1</v>
      </c>
      <c r="AE3934" s="4">
        <f t="shared" si="245"/>
        <v>25</v>
      </c>
      <c r="AF3934" s="8">
        <f t="shared" si="246"/>
        <v>1</v>
      </c>
      <c r="AG3934" s="8">
        <v>423.41</v>
      </c>
      <c r="AH3934" s="4">
        <f t="shared" si="247"/>
        <v>2.5000000000000001E-2</v>
      </c>
      <c r="AI3934" s="4">
        <f t="shared" si="247"/>
        <v>10.58525</v>
      </c>
      <c r="AK3934" s="10">
        <f>R3934*(0.0428*(7.5^2.858))+S3934*(0.0428*(15^2.858))+T3934*(0.0428*(25^2.858))+U3934*(0.0428*(35^2.858))</f>
        <v>423.40532317837847</v>
      </c>
    </row>
    <row r="3935" spans="1:37" ht="12.75" customHeight="1">
      <c r="A3935" s="12">
        <v>302</v>
      </c>
      <c r="B3935" s="4">
        <v>16</v>
      </c>
      <c r="C3935" s="4">
        <v>2</v>
      </c>
      <c r="D3935" s="5">
        <v>39533</v>
      </c>
      <c r="E3935" s="6" t="s">
        <v>73</v>
      </c>
      <c r="F3935" s="4" t="s">
        <v>131</v>
      </c>
      <c r="G3935" s="11" t="s">
        <v>177</v>
      </c>
      <c r="H3935" s="4" t="s">
        <v>75</v>
      </c>
      <c r="I3935" s="12" t="s">
        <v>151</v>
      </c>
      <c r="J3935" s="4" t="s">
        <v>41</v>
      </c>
      <c r="K3935" s="4">
        <v>5</v>
      </c>
      <c r="L3935" s="4" t="str">
        <f t="shared" si="244"/>
        <v>0-5</v>
      </c>
      <c r="M3935" s="4" t="s">
        <v>42</v>
      </c>
      <c r="N3935" s="12">
        <v>8</v>
      </c>
      <c r="O3935" s="4" t="s">
        <v>79</v>
      </c>
      <c r="P3935" s="12" t="s">
        <v>54</v>
      </c>
      <c r="S3935" s="7">
        <v>1</v>
      </c>
      <c r="T3935" s="7">
        <v>1</v>
      </c>
      <c r="AE3935" s="4">
        <f t="shared" si="245"/>
        <v>20</v>
      </c>
      <c r="AF3935" s="8">
        <f t="shared" si="246"/>
        <v>2</v>
      </c>
      <c r="AG3935" s="8">
        <v>386.52</v>
      </c>
      <c r="AH3935" s="4">
        <f t="shared" si="247"/>
        <v>0.05</v>
      </c>
      <c r="AI3935" s="4">
        <f t="shared" si="247"/>
        <v>9.6630000000000003</v>
      </c>
      <c r="AK3935" s="10">
        <f>Q3935*(0.024*(2.5^2.93))+R3935*(0.024*(7.5^2.93))+S3935*(0.0225*((15/1.03416)^3))+T3935*(0.0225*((25/1.03416)^3))+U3935*(0.0225*((35/1.03416)^3))</f>
        <v>386.52083730567074</v>
      </c>
    </row>
    <row r="3936" spans="1:37" ht="12.75" customHeight="1">
      <c r="A3936" s="12">
        <v>302</v>
      </c>
      <c r="B3936" s="4">
        <v>16</v>
      </c>
      <c r="C3936" s="4">
        <v>2</v>
      </c>
      <c r="D3936" s="5">
        <v>39533</v>
      </c>
      <c r="E3936" s="6" t="s">
        <v>73</v>
      </c>
      <c r="F3936" s="4" t="s">
        <v>131</v>
      </c>
      <c r="G3936" s="11" t="s">
        <v>177</v>
      </c>
      <c r="H3936" s="4" t="s">
        <v>75</v>
      </c>
      <c r="I3936" s="12" t="s">
        <v>151</v>
      </c>
      <c r="J3936" s="4" t="s">
        <v>41</v>
      </c>
      <c r="K3936" s="4">
        <v>5</v>
      </c>
      <c r="L3936" s="4" t="str">
        <f t="shared" si="244"/>
        <v>0-5</v>
      </c>
      <c r="M3936" s="4" t="s">
        <v>42</v>
      </c>
      <c r="N3936" s="12">
        <v>9</v>
      </c>
      <c r="O3936" s="4" t="s">
        <v>87</v>
      </c>
      <c r="P3936" s="6" t="s">
        <v>46</v>
      </c>
      <c r="S3936" s="7">
        <v>1</v>
      </c>
      <c r="AE3936" s="4">
        <f t="shared" si="245"/>
        <v>15</v>
      </c>
      <c r="AF3936" s="8">
        <f t="shared" si="246"/>
        <v>1</v>
      </c>
      <c r="AG3936" s="8">
        <v>54.93</v>
      </c>
      <c r="AH3936" s="4">
        <f t="shared" si="247"/>
        <v>2.5000000000000001E-2</v>
      </c>
      <c r="AI3936" s="4">
        <f t="shared" si="247"/>
        <v>1.3732500000000001</v>
      </c>
      <c r="AK3936" s="10">
        <f>Q3936*(0.0229*((2.5/1.08)^2.958))+R3936*(0.0229*((7.5/1.08)^2.958))+S3936*(0.0229*((15/1.08)^2.958))+T3936*(0.0229*((25/1.08)^2.958))+U3936*(0.0229*((35/1.08)^2.958))</f>
        <v>54.934598899323518</v>
      </c>
    </row>
    <row r="3937" spans="1:37" s="9" customFormat="1" ht="12.75" customHeight="1">
      <c r="A3937" s="12">
        <v>302</v>
      </c>
      <c r="B3937" s="4">
        <v>16</v>
      </c>
      <c r="C3937" s="4">
        <v>2</v>
      </c>
      <c r="D3937" s="5">
        <v>39533</v>
      </c>
      <c r="E3937" s="6" t="s">
        <v>73</v>
      </c>
      <c r="F3937" s="4" t="s">
        <v>131</v>
      </c>
      <c r="G3937" s="11" t="s">
        <v>177</v>
      </c>
      <c r="H3937" s="4" t="s">
        <v>75</v>
      </c>
      <c r="I3937" s="12" t="s">
        <v>151</v>
      </c>
      <c r="J3937" s="4" t="s">
        <v>41</v>
      </c>
      <c r="K3937" s="4">
        <v>5</v>
      </c>
      <c r="L3937" s="4" t="str">
        <f t="shared" si="244"/>
        <v>0-5</v>
      </c>
      <c r="M3937" s="4" t="s">
        <v>42</v>
      </c>
      <c r="N3937" s="12">
        <v>10</v>
      </c>
      <c r="O3937" s="4" t="s">
        <v>49</v>
      </c>
      <c r="P3937" s="6" t="s">
        <v>46</v>
      </c>
      <c r="Q3937" s="7"/>
      <c r="R3937" s="7"/>
      <c r="S3937" s="7">
        <v>1</v>
      </c>
      <c r="T3937" s="7"/>
      <c r="U3937" s="7"/>
      <c r="V3937" s="7"/>
      <c r="W3937" s="7"/>
      <c r="X3937" s="7"/>
      <c r="Y3937" s="7"/>
      <c r="Z3937" s="7"/>
      <c r="AA3937" s="7"/>
      <c r="AB3937" s="7"/>
      <c r="AC3937" s="7"/>
      <c r="AD3937" s="7"/>
      <c r="AE3937" s="4">
        <f t="shared" si="245"/>
        <v>15</v>
      </c>
      <c r="AF3937" s="8">
        <f t="shared" si="246"/>
        <v>1</v>
      </c>
      <c r="AG3937" s="8">
        <v>51.03</v>
      </c>
      <c r="AH3937" s="4">
        <f t="shared" si="247"/>
        <v>2.5000000000000001E-2</v>
      </c>
      <c r="AI3937" s="4">
        <f t="shared" si="247"/>
        <v>1.2757499999999999</v>
      </c>
      <c r="AJ3937" s="4"/>
      <c r="AK3937" s="10">
        <f>Q3937*(0.007*(2.5^3.39))+R3937*(0.0126*(7.5^3.0673))+S3937*(0.0126*(15^3.0673))+T3937*(0.0126*(25^3.0673))+U3937*(0.0126*(35^3.0673))</f>
        <v>51.026439339633377</v>
      </c>
    </row>
    <row r="3938" spans="1:37" ht="12.75" customHeight="1">
      <c r="A3938" s="12">
        <v>302</v>
      </c>
      <c r="B3938" s="4">
        <v>16</v>
      </c>
      <c r="C3938" s="4">
        <v>2</v>
      </c>
      <c r="D3938" s="5">
        <v>39533</v>
      </c>
      <c r="E3938" s="6" t="s">
        <v>73</v>
      </c>
      <c r="F3938" s="4" t="s">
        <v>131</v>
      </c>
      <c r="G3938" s="11" t="s">
        <v>177</v>
      </c>
      <c r="H3938" s="4" t="s">
        <v>75</v>
      </c>
      <c r="I3938" s="12" t="s">
        <v>151</v>
      </c>
      <c r="J3938" s="4" t="s">
        <v>41</v>
      </c>
      <c r="K3938" s="4">
        <v>5</v>
      </c>
      <c r="L3938" s="4" t="str">
        <f t="shared" si="244"/>
        <v>0-5</v>
      </c>
      <c r="M3938" s="4" t="s">
        <v>42</v>
      </c>
      <c r="N3938" s="12">
        <v>11</v>
      </c>
      <c r="O3938" s="12" t="s">
        <v>202</v>
      </c>
      <c r="P3938" s="6" t="s">
        <v>46</v>
      </c>
      <c r="S3938" s="15">
        <v>1</v>
      </c>
      <c r="AE3938" s="4">
        <f t="shared" si="245"/>
        <v>15</v>
      </c>
      <c r="AF3938" s="8">
        <f t="shared" si="246"/>
        <v>1</v>
      </c>
      <c r="AG3938" s="8">
        <v>45.33</v>
      </c>
      <c r="AH3938" s="4">
        <f t="shared" si="247"/>
        <v>2.5000000000000001E-2</v>
      </c>
      <c r="AI3938" s="4">
        <f t="shared" si="247"/>
        <v>1.1332499999999999</v>
      </c>
      <c r="AK3938" s="10">
        <f>S3938*(0.0079*(15^3.196))</f>
        <v>45.333030786274975</v>
      </c>
    </row>
    <row r="3939" spans="1:37" ht="12.75" customHeight="1">
      <c r="A3939" s="12">
        <v>302</v>
      </c>
      <c r="B3939" s="4">
        <v>16</v>
      </c>
      <c r="C3939" s="4">
        <v>2</v>
      </c>
      <c r="D3939" s="5">
        <v>39533</v>
      </c>
      <c r="E3939" s="6" t="s">
        <v>73</v>
      </c>
      <c r="F3939" s="4" t="s">
        <v>131</v>
      </c>
      <c r="G3939" s="11" t="s">
        <v>177</v>
      </c>
      <c r="H3939" s="4" t="s">
        <v>75</v>
      </c>
      <c r="I3939" s="12" t="s">
        <v>151</v>
      </c>
      <c r="J3939" s="4" t="s">
        <v>41</v>
      </c>
      <c r="K3939" s="4">
        <v>5</v>
      </c>
      <c r="L3939" s="4" t="str">
        <f t="shared" si="244"/>
        <v>0-5</v>
      </c>
      <c r="M3939" s="4" t="s">
        <v>42</v>
      </c>
      <c r="N3939" s="12">
        <v>12</v>
      </c>
      <c r="O3939" s="4" t="s">
        <v>71</v>
      </c>
      <c r="P3939" s="6" t="s">
        <v>46</v>
      </c>
      <c r="Q3939" s="7">
        <v>3</v>
      </c>
      <c r="AE3939" s="4">
        <f t="shared" si="245"/>
        <v>2.5</v>
      </c>
      <c r="AF3939" s="8">
        <f t="shared" si="246"/>
        <v>3</v>
      </c>
      <c r="AG3939" s="8">
        <v>0.42</v>
      </c>
      <c r="AH3939" s="4">
        <f t="shared" si="247"/>
        <v>7.4999999999999997E-2</v>
      </c>
      <c r="AI3939" s="4">
        <f t="shared" si="247"/>
        <v>1.0499999999999999E-2</v>
      </c>
      <c r="AK3939" s="10">
        <f>Q3939*(0.0089*(2.5^3))+R3939*(0.0089*(7.5^3))</f>
        <v>0.41718750000000004</v>
      </c>
    </row>
    <row r="3940" spans="1:37" ht="12.75" customHeight="1">
      <c r="A3940" s="12">
        <v>303</v>
      </c>
      <c r="B3940" s="4">
        <v>16</v>
      </c>
      <c r="C3940" s="4">
        <v>2</v>
      </c>
      <c r="D3940" s="5">
        <v>39533</v>
      </c>
      <c r="E3940" s="6" t="s">
        <v>73</v>
      </c>
      <c r="F3940" s="4" t="s">
        <v>131</v>
      </c>
      <c r="G3940" s="11" t="s">
        <v>177</v>
      </c>
      <c r="H3940" s="4" t="s">
        <v>75</v>
      </c>
      <c r="I3940" s="12" t="s">
        <v>151</v>
      </c>
      <c r="J3940" s="4" t="s">
        <v>41</v>
      </c>
      <c r="K3940" s="4">
        <v>5</v>
      </c>
      <c r="L3940" s="4" t="str">
        <f t="shared" si="244"/>
        <v>0-5</v>
      </c>
      <c r="M3940" s="4" t="s">
        <v>42</v>
      </c>
      <c r="N3940" s="12">
        <v>1</v>
      </c>
      <c r="O3940" s="4" t="s">
        <v>53</v>
      </c>
      <c r="P3940" s="12" t="s">
        <v>54</v>
      </c>
      <c r="S3940" s="15">
        <v>18</v>
      </c>
      <c r="AE3940" s="4">
        <f t="shared" si="245"/>
        <v>15</v>
      </c>
      <c r="AF3940" s="8">
        <f t="shared" si="246"/>
        <v>18</v>
      </c>
      <c r="AG3940" s="8">
        <v>1009.05</v>
      </c>
      <c r="AH3940" s="4">
        <f t="shared" si="247"/>
        <v>0.45</v>
      </c>
      <c r="AI3940" s="4">
        <f t="shared" si="247"/>
        <v>25.22625</v>
      </c>
      <c r="AK3940" s="10">
        <f>Q3940*(0.026*(2.5^2.87))+R3940*(0.026*(7.5^2.87))+S3940*(0.0236*((15/1.1)^2.975))+T3940*(0.0236*((25/1.1)^2.975))+U3940*(0.0236*((35/1.1)^2.975))</f>
        <v>1009.0501828066554</v>
      </c>
    </row>
    <row r="3941" spans="1:37" ht="12.75" customHeight="1">
      <c r="A3941" s="12">
        <v>303</v>
      </c>
      <c r="B3941" s="4">
        <v>16</v>
      </c>
      <c r="C3941" s="4">
        <v>2</v>
      </c>
      <c r="D3941" s="5">
        <v>39533</v>
      </c>
      <c r="E3941" s="6" t="s">
        <v>73</v>
      </c>
      <c r="F3941" s="4" t="s">
        <v>131</v>
      </c>
      <c r="G3941" s="11" t="s">
        <v>177</v>
      </c>
      <c r="H3941" s="4" t="s">
        <v>75</v>
      </c>
      <c r="I3941" s="12" t="s">
        <v>151</v>
      </c>
      <c r="J3941" s="4" t="s">
        <v>41</v>
      </c>
      <c r="K3941" s="4">
        <v>5</v>
      </c>
      <c r="L3941" s="4" t="str">
        <f t="shared" si="244"/>
        <v>0-5</v>
      </c>
      <c r="M3941" s="4" t="s">
        <v>42</v>
      </c>
      <c r="N3941" s="12">
        <v>2</v>
      </c>
      <c r="O3941" s="12" t="s">
        <v>148</v>
      </c>
      <c r="P3941" s="6" t="s">
        <v>46</v>
      </c>
      <c r="R3941" s="7">
        <v>1</v>
      </c>
      <c r="AE3941" s="4">
        <f t="shared" si="245"/>
        <v>7.5</v>
      </c>
      <c r="AF3941" s="8">
        <f t="shared" si="246"/>
        <v>1</v>
      </c>
      <c r="AG3941" s="8">
        <v>10.96</v>
      </c>
      <c r="AH3941" s="4">
        <f t="shared" si="247"/>
        <v>2.5000000000000001E-2</v>
      </c>
      <c r="AI3941" s="4">
        <f t="shared" si="247"/>
        <v>0.27400000000000002</v>
      </c>
      <c r="AK3941" s="10">
        <f>Q3941*(0.0235*(2.5^3.05))+R3941*(0.0235*(7.5^3.05))+S3941*(0.0107*(15^3.267))</f>
        <v>10.964901018865781</v>
      </c>
    </row>
    <row r="3942" spans="1:37" ht="12.75" customHeight="1">
      <c r="A3942" s="12">
        <v>303</v>
      </c>
      <c r="B3942" s="4">
        <v>16</v>
      </c>
      <c r="C3942" s="4">
        <v>2</v>
      </c>
      <c r="D3942" s="5">
        <v>39533</v>
      </c>
      <c r="E3942" s="6" t="s">
        <v>73</v>
      </c>
      <c r="F3942" s="4" t="s">
        <v>131</v>
      </c>
      <c r="G3942" s="11" t="s">
        <v>177</v>
      </c>
      <c r="H3942" s="4" t="s">
        <v>75</v>
      </c>
      <c r="I3942" s="12" t="s">
        <v>151</v>
      </c>
      <c r="J3942" s="4" t="s">
        <v>41</v>
      </c>
      <c r="K3942" s="4">
        <v>5</v>
      </c>
      <c r="L3942" s="4" t="str">
        <f t="shared" si="244"/>
        <v>0-5</v>
      </c>
      <c r="M3942" s="4" t="s">
        <v>42</v>
      </c>
      <c r="N3942" s="12">
        <v>3</v>
      </c>
      <c r="O3942" s="4" t="s">
        <v>95</v>
      </c>
      <c r="P3942" s="6" t="s">
        <v>56</v>
      </c>
      <c r="T3942" s="7">
        <v>5</v>
      </c>
      <c r="AE3942" s="4">
        <f t="shared" si="245"/>
        <v>25</v>
      </c>
      <c r="AF3942" s="8">
        <f t="shared" si="246"/>
        <v>5</v>
      </c>
      <c r="AG3942" s="8">
        <v>1548.24</v>
      </c>
      <c r="AH3942" s="4">
        <f t="shared" si="247"/>
        <v>0.125</v>
      </c>
      <c r="AI3942" s="4">
        <f t="shared" si="247"/>
        <v>38.706000000000003</v>
      </c>
      <c r="AK3942" s="10">
        <f>S3942*(0.0204*(15^2.991))+T3942*(0.0204*(25^2.991))+U3942*(0.0204*(35^2.991))</f>
        <v>1548.2416188263887</v>
      </c>
    </row>
    <row r="3943" spans="1:37" ht="12.75" customHeight="1">
      <c r="A3943" s="12">
        <v>303</v>
      </c>
      <c r="B3943" s="4">
        <v>16</v>
      </c>
      <c r="C3943" s="4">
        <v>2</v>
      </c>
      <c r="D3943" s="5">
        <v>39533</v>
      </c>
      <c r="E3943" s="6" t="s">
        <v>73</v>
      </c>
      <c r="F3943" s="4" t="s">
        <v>131</v>
      </c>
      <c r="G3943" s="11" t="s">
        <v>177</v>
      </c>
      <c r="H3943" s="4" t="s">
        <v>75</v>
      </c>
      <c r="I3943" s="12" t="s">
        <v>151</v>
      </c>
      <c r="J3943" s="4" t="s">
        <v>41</v>
      </c>
      <c r="K3943" s="4">
        <v>5</v>
      </c>
      <c r="L3943" s="4" t="str">
        <f t="shared" si="244"/>
        <v>0-5</v>
      </c>
      <c r="M3943" s="4" t="s">
        <v>42</v>
      </c>
      <c r="N3943" s="12">
        <v>4</v>
      </c>
      <c r="O3943" s="4" t="s">
        <v>107</v>
      </c>
      <c r="P3943" s="6" t="s">
        <v>54</v>
      </c>
      <c r="T3943" s="7">
        <v>1</v>
      </c>
      <c r="AE3943" s="4">
        <f t="shared" si="245"/>
        <v>25</v>
      </c>
      <c r="AF3943" s="8">
        <f t="shared" si="246"/>
        <v>1</v>
      </c>
      <c r="AG3943" s="8">
        <v>274.51</v>
      </c>
      <c r="AH3943" s="4">
        <f t="shared" si="247"/>
        <v>2.5000000000000001E-2</v>
      </c>
      <c r="AI3943" s="4">
        <f t="shared" si="247"/>
        <v>6.8627500000000001</v>
      </c>
      <c r="AJ3943" s="13"/>
      <c r="AK3943" s="10">
        <f>R3943*(0.0144*(7.5^3.1))+S3943*(0.0162*(15^3.0252))+T3943*(0.0162*(25^3.0252))+U3943*(0.0162*(35^3.0252))+V3943*(0.0162*(45^3.0252))</f>
        <v>274.51313450729776</v>
      </c>
    </row>
    <row r="3944" spans="1:37" ht="12.75" customHeight="1">
      <c r="A3944" s="12">
        <v>303</v>
      </c>
      <c r="B3944" s="4">
        <v>16</v>
      </c>
      <c r="C3944" s="4">
        <v>2</v>
      </c>
      <c r="D3944" s="5">
        <v>39533</v>
      </c>
      <c r="E3944" s="6" t="s">
        <v>73</v>
      </c>
      <c r="F3944" s="4" t="s">
        <v>131</v>
      </c>
      <c r="G3944" s="11" t="s">
        <v>177</v>
      </c>
      <c r="H3944" s="4" t="s">
        <v>75</v>
      </c>
      <c r="I3944" s="12" t="s">
        <v>151</v>
      </c>
      <c r="J3944" s="4" t="s">
        <v>41</v>
      </c>
      <c r="K3944" s="4">
        <v>5</v>
      </c>
      <c r="L3944" s="4" t="str">
        <f t="shared" si="244"/>
        <v>0-5</v>
      </c>
      <c r="M3944" s="4" t="s">
        <v>42</v>
      </c>
      <c r="N3944" s="12">
        <v>5</v>
      </c>
      <c r="O3944" s="12" t="s">
        <v>77</v>
      </c>
      <c r="P3944" s="6" t="s">
        <v>48</v>
      </c>
      <c r="T3944" s="7">
        <v>1</v>
      </c>
      <c r="AE3944" s="4">
        <f t="shared" si="245"/>
        <v>25</v>
      </c>
      <c r="AF3944" s="8">
        <f t="shared" si="246"/>
        <v>1</v>
      </c>
      <c r="AG3944" s="8">
        <v>423.41</v>
      </c>
      <c r="AH3944" s="4">
        <f t="shared" si="247"/>
        <v>2.5000000000000001E-2</v>
      </c>
      <c r="AI3944" s="4">
        <f t="shared" si="247"/>
        <v>10.58525</v>
      </c>
      <c r="AK3944" s="10">
        <f>R3944*(0.0428*(7.5^2.858))+S3944*(0.0428*(15^2.858))+T3944*(0.0428*(25^2.858))+U3944*(0.0428*(35^2.858))</f>
        <v>423.40532317837847</v>
      </c>
    </row>
    <row r="3945" spans="1:37" ht="12.75" customHeight="1">
      <c r="A3945" s="12">
        <v>303</v>
      </c>
      <c r="B3945" s="4">
        <v>16</v>
      </c>
      <c r="C3945" s="4">
        <v>2</v>
      </c>
      <c r="D3945" s="5">
        <v>39533</v>
      </c>
      <c r="E3945" s="6" t="s">
        <v>73</v>
      </c>
      <c r="F3945" s="4" t="s">
        <v>131</v>
      </c>
      <c r="G3945" s="11" t="s">
        <v>177</v>
      </c>
      <c r="H3945" s="4" t="s">
        <v>75</v>
      </c>
      <c r="I3945" s="12" t="s">
        <v>151</v>
      </c>
      <c r="J3945" s="4" t="s">
        <v>41</v>
      </c>
      <c r="K3945" s="4">
        <v>5</v>
      </c>
      <c r="L3945" s="4" t="str">
        <f t="shared" si="244"/>
        <v>0-5</v>
      </c>
      <c r="M3945" s="4" t="s">
        <v>42</v>
      </c>
      <c r="N3945" s="12">
        <v>6</v>
      </c>
      <c r="O3945" s="4" t="s">
        <v>71</v>
      </c>
      <c r="P3945" s="6" t="s">
        <v>46</v>
      </c>
      <c r="Q3945" s="7">
        <v>4</v>
      </c>
      <c r="AE3945" s="4">
        <f t="shared" si="245"/>
        <v>2.5</v>
      </c>
      <c r="AF3945" s="8">
        <f t="shared" si="246"/>
        <v>4</v>
      </c>
      <c r="AG3945" s="8">
        <v>0.56000000000000005</v>
      </c>
      <c r="AH3945" s="4">
        <f t="shared" si="247"/>
        <v>0.1</v>
      </c>
      <c r="AI3945" s="4">
        <f t="shared" si="247"/>
        <v>1.4000000000000002E-2</v>
      </c>
      <c r="AK3945" s="10">
        <f>Q3945*(0.0089*(2.5^3))+R3945*(0.0089*(7.5^3))</f>
        <v>0.55625000000000002</v>
      </c>
    </row>
    <row r="3946" spans="1:37" ht="12.75" customHeight="1">
      <c r="A3946" s="12">
        <v>303</v>
      </c>
      <c r="B3946" s="4">
        <v>16</v>
      </c>
      <c r="C3946" s="4">
        <v>2</v>
      </c>
      <c r="D3946" s="5">
        <v>39533</v>
      </c>
      <c r="E3946" s="6" t="s">
        <v>73</v>
      </c>
      <c r="F3946" s="4" t="s">
        <v>131</v>
      </c>
      <c r="G3946" s="11" t="s">
        <v>177</v>
      </c>
      <c r="H3946" s="4" t="s">
        <v>75</v>
      </c>
      <c r="I3946" s="12" t="s">
        <v>151</v>
      </c>
      <c r="J3946" s="4" t="s">
        <v>41</v>
      </c>
      <c r="K3946" s="4">
        <v>5</v>
      </c>
      <c r="L3946" s="4" t="str">
        <f t="shared" si="244"/>
        <v>0-5</v>
      </c>
      <c r="M3946" s="4" t="s">
        <v>42</v>
      </c>
      <c r="N3946" s="12">
        <v>7</v>
      </c>
      <c r="O3946" s="12" t="s">
        <v>55</v>
      </c>
      <c r="P3946" s="6" t="s">
        <v>56</v>
      </c>
      <c r="Q3946" s="7">
        <v>2</v>
      </c>
      <c r="AE3946" s="4">
        <f t="shared" si="245"/>
        <v>2.5</v>
      </c>
      <c r="AF3946" s="8">
        <f t="shared" si="246"/>
        <v>2</v>
      </c>
      <c r="AG3946" s="8">
        <v>0.35</v>
      </c>
      <c r="AH3946" s="4">
        <f t="shared" si="247"/>
        <v>0.05</v>
      </c>
      <c r="AI3946" s="4">
        <f t="shared" si="247"/>
        <v>8.7499999999999991E-3</v>
      </c>
      <c r="AK3946" s="10">
        <f>Q3946*(0.0109*(2.5^3.0249))+R3946*(0.0109*(7.5^3.0249))</f>
        <v>0.34848591197730788</v>
      </c>
    </row>
    <row r="3947" spans="1:37" ht="12.75" customHeight="1">
      <c r="A3947" s="12">
        <v>304</v>
      </c>
      <c r="B3947" s="4">
        <v>16</v>
      </c>
      <c r="C3947" s="4">
        <v>2</v>
      </c>
      <c r="D3947" s="5">
        <v>39533</v>
      </c>
      <c r="E3947" s="6" t="s">
        <v>73</v>
      </c>
      <c r="F3947" s="4" t="s">
        <v>131</v>
      </c>
      <c r="G3947" s="11" t="s">
        <v>177</v>
      </c>
      <c r="H3947" s="4" t="s">
        <v>75</v>
      </c>
      <c r="I3947" s="12" t="s">
        <v>151</v>
      </c>
      <c r="J3947" s="4" t="s">
        <v>41</v>
      </c>
      <c r="K3947" s="4">
        <v>4</v>
      </c>
      <c r="L3947" s="4" t="str">
        <f t="shared" si="244"/>
        <v>0-5</v>
      </c>
      <c r="M3947" s="4" t="s">
        <v>42</v>
      </c>
      <c r="N3947" s="12">
        <v>1</v>
      </c>
      <c r="O3947" s="4" t="s">
        <v>53</v>
      </c>
      <c r="P3947" s="12" t="s">
        <v>54</v>
      </c>
      <c r="S3947" s="7">
        <v>16</v>
      </c>
      <c r="AE3947" s="4">
        <f t="shared" si="245"/>
        <v>15</v>
      </c>
      <c r="AF3947" s="8">
        <f t="shared" si="246"/>
        <v>16</v>
      </c>
      <c r="AG3947" s="8">
        <v>896.93</v>
      </c>
      <c r="AH3947" s="4">
        <f t="shared" si="247"/>
        <v>0.4</v>
      </c>
      <c r="AI3947" s="4">
        <f t="shared" si="247"/>
        <v>22.423249999999999</v>
      </c>
      <c r="AK3947" s="10">
        <f>Q3947*(0.026*(2.5^2.87))+R3947*(0.026*(7.5^2.87))+S3947*(0.0236*((15/1.1)^2.975))+T3947*(0.0236*((25/1.1)^2.975))+U3947*(0.0236*((35/1.1)^2.975))</f>
        <v>896.93349582813812</v>
      </c>
    </row>
    <row r="3948" spans="1:37" ht="12.75" customHeight="1">
      <c r="A3948" s="12">
        <v>304</v>
      </c>
      <c r="B3948" s="4">
        <v>16</v>
      </c>
      <c r="C3948" s="4">
        <v>2</v>
      </c>
      <c r="D3948" s="5">
        <v>39533</v>
      </c>
      <c r="E3948" s="6" t="s">
        <v>73</v>
      </c>
      <c r="F3948" s="4" t="s">
        <v>131</v>
      </c>
      <c r="G3948" s="11" t="s">
        <v>177</v>
      </c>
      <c r="H3948" s="4" t="s">
        <v>75</v>
      </c>
      <c r="I3948" s="12" t="s">
        <v>151</v>
      </c>
      <c r="J3948" s="4" t="s">
        <v>41</v>
      </c>
      <c r="K3948" s="4">
        <v>4</v>
      </c>
      <c r="L3948" s="4" t="str">
        <f t="shared" si="244"/>
        <v>0-5</v>
      </c>
      <c r="M3948" s="4" t="s">
        <v>42</v>
      </c>
      <c r="N3948" s="12">
        <v>2</v>
      </c>
      <c r="O3948" s="4" t="s">
        <v>95</v>
      </c>
      <c r="P3948" s="6" t="s">
        <v>56</v>
      </c>
      <c r="T3948" s="7">
        <v>2</v>
      </c>
      <c r="AE3948" s="4">
        <f t="shared" si="245"/>
        <v>25</v>
      </c>
      <c r="AF3948" s="8">
        <f t="shared" si="246"/>
        <v>2</v>
      </c>
      <c r="AG3948" s="8">
        <v>619.29999999999995</v>
      </c>
      <c r="AH3948" s="4">
        <f t="shared" si="247"/>
        <v>0.05</v>
      </c>
      <c r="AI3948" s="4">
        <f t="shared" si="247"/>
        <v>15.482499999999998</v>
      </c>
      <c r="AK3948" s="10">
        <f>S3948*(0.0204*(15^2.991))+T3948*(0.0204*(25^2.991))+U3948*(0.0204*(35^2.991))</f>
        <v>619.29664753055545</v>
      </c>
    </row>
    <row r="3949" spans="1:37" ht="12.75" customHeight="1">
      <c r="A3949" s="12">
        <v>304</v>
      </c>
      <c r="B3949" s="4">
        <v>16</v>
      </c>
      <c r="C3949" s="4">
        <v>2</v>
      </c>
      <c r="D3949" s="5">
        <v>39533</v>
      </c>
      <c r="E3949" s="6" t="s">
        <v>73</v>
      </c>
      <c r="F3949" s="4" t="s">
        <v>131</v>
      </c>
      <c r="G3949" s="11" t="s">
        <v>177</v>
      </c>
      <c r="H3949" s="4" t="s">
        <v>75</v>
      </c>
      <c r="I3949" s="12" t="s">
        <v>151</v>
      </c>
      <c r="J3949" s="4" t="s">
        <v>41</v>
      </c>
      <c r="K3949" s="4">
        <v>4</v>
      </c>
      <c r="L3949" s="4" t="str">
        <f t="shared" si="244"/>
        <v>0-5</v>
      </c>
      <c r="M3949" s="4" t="s">
        <v>42</v>
      </c>
      <c r="N3949" s="12">
        <v>3</v>
      </c>
      <c r="O3949" s="4" t="s">
        <v>107</v>
      </c>
      <c r="P3949" s="6" t="s">
        <v>54</v>
      </c>
      <c r="T3949" s="7">
        <v>2</v>
      </c>
      <c r="AE3949" s="4">
        <f t="shared" si="245"/>
        <v>25</v>
      </c>
      <c r="AF3949" s="8">
        <f t="shared" si="246"/>
        <v>2</v>
      </c>
      <c r="AG3949" s="8">
        <v>549.03</v>
      </c>
      <c r="AH3949" s="4">
        <f t="shared" si="247"/>
        <v>0.05</v>
      </c>
      <c r="AI3949" s="4">
        <f t="shared" si="247"/>
        <v>13.72575</v>
      </c>
      <c r="AK3949" s="10">
        <f>R3949*(0.0144*(7.5^3.1))+S3949*(0.0162*(15^3.0252))+T3949*(0.0162*(25^3.0252))+U3949*(0.0162*(35^3.0252))+V3949*(0.0162*(45^3.0252))</f>
        <v>549.02626901459553</v>
      </c>
    </row>
    <row r="3950" spans="1:37" ht="12.75" customHeight="1">
      <c r="A3950" s="12">
        <v>304</v>
      </c>
      <c r="B3950" s="4">
        <v>16</v>
      </c>
      <c r="C3950" s="4">
        <v>2</v>
      </c>
      <c r="D3950" s="5">
        <v>39533</v>
      </c>
      <c r="E3950" s="6" t="s">
        <v>73</v>
      </c>
      <c r="F3950" s="4" t="s">
        <v>131</v>
      </c>
      <c r="G3950" s="11" t="s">
        <v>177</v>
      </c>
      <c r="H3950" s="4" t="s">
        <v>75</v>
      </c>
      <c r="I3950" s="12" t="s">
        <v>151</v>
      </c>
      <c r="J3950" s="4" t="s">
        <v>41</v>
      </c>
      <c r="K3950" s="4">
        <v>4</v>
      </c>
      <c r="L3950" s="4" t="str">
        <f t="shared" si="244"/>
        <v>0-5</v>
      </c>
      <c r="M3950" s="4" t="s">
        <v>42</v>
      </c>
      <c r="N3950" s="12">
        <v>4</v>
      </c>
      <c r="O3950" s="12" t="s">
        <v>77</v>
      </c>
      <c r="P3950" s="6" t="s">
        <v>48</v>
      </c>
      <c r="S3950" s="7">
        <v>2</v>
      </c>
      <c r="AE3950" s="4">
        <f t="shared" si="245"/>
        <v>15</v>
      </c>
      <c r="AF3950" s="8">
        <f t="shared" si="246"/>
        <v>2</v>
      </c>
      <c r="AG3950" s="8">
        <v>196.67</v>
      </c>
      <c r="AH3950" s="4">
        <f t="shared" si="247"/>
        <v>0.05</v>
      </c>
      <c r="AI3950" s="4">
        <f t="shared" si="247"/>
        <v>4.9167499999999995</v>
      </c>
      <c r="AK3950" s="10">
        <f>R3950*(0.0428*(7.5^2.858))+S3950*(0.0428*(15^2.858))+T3950*(0.0428*(25^2.858))+U3950*(0.0428*(35^2.858))</f>
        <v>196.67202210743989</v>
      </c>
    </row>
    <row r="3951" spans="1:37" ht="12.75" customHeight="1">
      <c r="A3951" s="12">
        <v>304</v>
      </c>
      <c r="B3951" s="4">
        <v>16</v>
      </c>
      <c r="C3951" s="4">
        <v>2</v>
      </c>
      <c r="D3951" s="5">
        <v>39533</v>
      </c>
      <c r="E3951" s="6" t="s">
        <v>73</v>
      </c>
      <c r="F3951" s="4" t="s">
        <v>131</v>
      </c>
      <c r="G3951" s="11" t="s">
        <v>177</v>
      </c>
      <c r="H3951" s="4" t="s">
        <v>75</v>
      </c>
      <c r="I3951" s="12" t="s">
        <v>151</v>
      </c>
      <c r="J3951" s="4" t="s">
        <v>41</v>
      </c>
      <c r="K3951" s="4">
        <v>4</v>
      </c>
      <c r="L3951" s="4" t="str">
        <f t="shared" si="244"/>
        <v>0-5</v>
      </c>
      <c r="M3951" s="4" t="s">
        <v>42</v>
      </c>
      <c r="N3951" s="12">
        <v>5</v>
      </c>
      <c r="O3951" s="12" t="s">
        <v>55</v>
      </c>
      <c r="P3951" s="6" t="s">
        <v>56</v>
      </c>
      <c r="Q3951" s="7">
        <v>3</v>
      </c>
      <c r="AE3951" s="4">
        <f t="shared" si="245"/>
        <v>2.5</v>
      </c>
      <c r="AF3951" s="8">
        <f t="shared" si="246"/>
        <v>3</v>
      </c>
      <c r="AG3951" s="8">
        <v>0.52</v>
      </c>
      <c r="AH3951" s="4">
        <f t="shared" si="247"/>
        <v>7.4999999999999997E-2</v>
      </c>
      <c r="AI3951" s="4">
        <f t="shared" si="247"/>
        <v>1.3000000000000001E-2</v>
      </c>
      <c r="AK3951" s="10">
        <f>Q3951*(0.0109*(2.5^3.0249))+R3951*(0.0109*(7.5^3.0249))</f>
        <v>0.52272886796596185</v>
      </c>
    </row>
    <row r="3952" spans="1:37" ht="12.75" customHeight="1">
      <c r="A3952" s="12">
        <v>304</v>
      </c>
      <c r="B3952" s="4">
        <v>16</v>
      </c>
      <c r="C3952" s="4">
        <v>2</v>
      </c>
      <c r="D3952" s="5">
        <v>39533</v>
      </c>
      <c r="E3952" s="6" t="s">
        <v>73</v>
      </c>
      <c r="F3952" s="4" t="s">
        <v>131</v>
      </c>
      <c r="G3952" s="11" t="s">
        <v>177</v>
      </c>
      <c r="H3952" s="4" t="s">
        <v>75</v>
      </c>
      <c r="I3952" s="12" t="s">
        <v>151</v>
      </c>
      <c r="J3952" s="4" t="s">
        <v>41</v>
      </c>
      <c r="K3952" s="4">
        <v>4</v>
      </c>
      <c r="L3952" s="4" t="str">
        <f t="shared" si="244"/>
        <v>0-5</v>
      </c>
      <c r="M3952" s="4" t="s">
        <v>42</v>
      </c>
      <c r="N3952" s="12">
        <v>6</v>
      </c>
      <c r="O3952" s="4" t="s">
        <v>71</v>
      </c>
      <c r="P3952" s="6" t="s">
        <v>46</v>
      </c>
      <c r="Q3952" s="7">
        <v>1</v>
      </c>
      <c r="AE3952" s="4">
        <f t="shared" si="245"/>
        <v>2.5</v>
      </c>
      <c r="AF3952" s="8">
        <f t="shared" si="246"/>
        <v>1</v>
      </c>
      <c r="AG3952" s="8">
        <v>0.14000000000000001</v>
      </c>
      <c r="AH3952" s="4">
        <f t="shared" si="247"/>
        <v>2.5000000000000001E-2</v>
      </c>
      <c r="AI3952" s="4">
        <f t="shared" si="247"/>
        <v>3.5000000000000005E-3</v>
      </c>
      <c r="AK3952" s="10">
        <f>Q3952*(0.0089*(2.5^3))+R3952*(0.0089*(7.5^3))</f>
        <v>0.13906250000000001</v>
      </c>
    </row>
    <row r="3953" spans="1:41" ht="12.75" customHeight="1">
      <c r="A3953" s="12">
        <v>305</v>
      </c>
      <c r="B3953" s="4">
        <v>16</v>
      </c>
      <c r="C3953" s="4">
        <v>2</v>
      </c>
      <c r="D3953" s="5">
        <v>39533</v>
      </c>
      <c r="E3953" s="6" t="s">
        <v>73</v>
      </c>
      <c r="F3953" s="4" t="s">
        <v>131</v>
      </c>
      <c r="G3953" s="11" t="s">
        <v>177</v>
      </c>
      <c r="H3953" s="4" t="s">
        <v>75</v>
      </c>
      <c r="I3953" s="12" t="s">
        <v>151</v>
      </c>
      <c r="J3953" s="4" t="s">
        <v>41</v>
      </c>
      <c r="K3953" s="4">
        <v>4</v>
      </c>
      <c r="L3953" s="4" t="str">
        <f t="shared" si="244"/>
        <v>0-5</v>
      </c>
      <c r="M3953" s="4" t="s">
        <v>42</v>
      </c>
      <c r="N3953" s="12">
        <v>1</v>
      </c>
      <c r="O3953" s="12" t="s">
        <v>203</v>
      </c>
      <c r="P3953" s="12" t="s">
        <v>44</v>
      </c>
      <c r="U3953" s="7">
        <v>1</v>
      </c>
      <c r="AE3953" s="4">
        <f t="shared" si="245"/>
        <v>35</v>
      </c>
      <c r="AF3953" s="8">
        <f t="shared" si="246"/>
        <v>1</v>
      </c>
      <c r="AG3953" s="8">
        <v>614.53</v>
      </c>
      <c r="AH3953" s="4">
        <f t="shared" si="247"/>
        <v>2.5000000000000001E-2</v>
      </c>
      <c r="AI3953" s="4">
        <f t="shared" si="247"/>
        <v>15.363249999999999</v>
      </c>
      <c r="AJ3953" s="9"/>
      <c r="AK3953" s="10">
        <f>U3953*(0.0518*((35/1.13347)^2.735))</f>
        <v>614.5318961626557</v>
      </c>
    </row>
    <row r="3954" spans="1:41" ht="12.75" customHeight="1">
      <c r="A3954" s="12">
        <v>305</v>
      </c>
      <c r="B3954" s="4">
        <v>16</v>
      </c>
      <c r="C3954" s="4">
        <v>2</v>
      </c>
      <c r="D3954" s="5">
        <v>39533</v>
      </c>
      <c r="E3954" s="6" t="s">
        <v>73</v>
      </c>
      <c r="F3954" s="4" t="s">
        <v>131</v>
      </c>
      <c r="G3954" s="11" t="s">
        <v>177</v>
      </c>
      <c r="H3954" s="4" t="s">
        <v>75</v>
      </c>
      <c r="I3954" s="12" t="s">
        <v>151</v>
      </c>
      <c r="J3954" s="4" t="s">
        <v>41</v>
      </c>
      <c r="K3954" s="4">
        <v>4</v>
      </c>
      <c r="L3954" s="4" t="str">
        <f t="shared" si="244"/>
        <v>0-5</v>
      </c>
      <c r="M3954" s="4" t="s">
        <v>42</v>
      </c>
      <c r="N3954" s="12">
        <v>2</v>
      </c>
      <c r="O3954" s="12" t="s">
        <v>204</v>
      </c>
      <c r="P3954" s="12" t="s">
        <v>44</v>
      </c>
      <c r="S3954" s="7">
        <v>4</v>
      </c>
      <c r="AE3954" s="4">
        <f t="shared" si="245"/>
        <v>15</v>
      </c>
      <c r="AF3954" s="8">
        <f t="shared" si="246"/>
        <v>4</v>
      </c>
      <c r="AG3954" s="8">
        <v>27.02</v>
      </c>
      <c r="AH3954" s="4">
        <f t="shared" si="247"/>
        <v>0.1</v>
      </c>
      <c r="AI3954" s="4">
        <f t="shared" si="247"/>
        <v>0.67549999999999999</v>
      </c>
      <c r="AK3954" s="10">
        <f>S3954*(0.0065*((15*0.835)^2.748))</f>
        <v>27.018831474667714</v>
      </c>
    </row>
    <row r="3955" spans="1:41" ht="12.75" customHeight="1">
      <c r="A3955" s="12">
        <v>305</v>
      </c>
      <c r="B3955" s="4">
        <v>16</v>
      </c>
      <c r="C3955" s="4">
        <v>2</v>
      </c>
      <c r="D3955" s="5">
        <v>39533</v>
      </c>
      <c r="E3955" s="6" t="s">
        <v>73</v>
      </c>
      <c r="F3955" s="4" t="s">
        <v>131</v>
      </c>
      <c r="G3955" s="11" t="s">
        <v>177</v>
      </c>
      <c r="H3955" s="4" t="s">
        <v>75</v>
      </c>
      <c r="I3955" s="12" t="s">
        <v>151</v>
      </c>
      <c r="J3955" s="4" t="s">
        <v>41</v>
      </c>
      <c r="K3955" s="4">
        <v>4</v>
      </c>
      <c r="L3955" s="4" t="str">
        <f t="shared" si="244"/>
        <v>0-5</v>
      </c>
      <c r="M3955" s="4" t="s">
        <v>42</v>
      </c>
      <c r="N3955" s="12">
        <v>3</v>
      </c>
      <c r="O3955" s="4" t="s">
        <v>53</v>
      </c>
      <c r="P3955" s="12" t="s">
        <v>54</v>
      </c>
      <c r="S3955" s="7">
        <v>15</v>
      </c>
      <c r="AE3955" s="4">
        <f t="shared" si="245"/>
        <v>15</v>
      </c>
      <c r="AF3955" s="8">
        <f t="shared" si="246"/>
        <v>15</v>
      </c>
      <c r="AG3955" s="8">
        <v>840.88</v>
      </c>
      <c r="AH3955" s="4">
        <f t="shared" si="247"/>
        <v>0.375</v>
      </c>
      <c r="AI3955" s="4">
        <f t="shared" si="247"/>
        <v>21.021999999999998</v>
      </c>
      <c r="AK3955" s="10">
        <f>Q3955*(0.026*(2.5^2.87))+R3955*(0.026*(7.5^2.87))+S3955*(0.0236*((15/1.1)^2.975))+T3955*(0.0236*((25/1.1)^2.975))+U3955*(0.0236*((35/1.1)^2.975))</f>
        <v>840.8751523388795</v>
      </c>
    </row>
    <row r="3956" spans="1:41" ht="12.75" customHeight="1">
      <c r="A3956" s="12">
        <v>305</v>
      </c>
      <c r="B3956" s="4">
        <v>16</v>
      </c>
      <c r="C3956" s="4">
        <v>2</v>
      </c>
      <c r="D3956" s="5">
        <v>39533</v>
      </c>
      <c r="E3956" s="6" t="s">
        <v>73</v>
      </c>
      <c r="F3956" s="4" t="s">
        <v>131</v>
      </c>
      <c r="G3956" s="11" t="s">
        <v>177</v>
      </c>
      <c r="H3956" s="4" t="s">
        <v>75</v>
      </c>
      <c r="I3956" s="12" t="s">
        <v>151</v>
      </c>
      <c r="J3956" s="4" t="s">
        <v>41</v>
      </c>
      <c r="K3956" s="4">
        <v>4</v>
      </c>
      <c r="L3956" s="4" t="str">
        <f t="shared" si="244"/>
        <v>0-5</v>
      </c>
      <c r="M3956" s="4" t="s">
        <v>42</v>
      </c>
      <c r="N3956" s="12">
        <v>4</v>
      </c>
      <c r="O3956" s="4" t="s">
        <v>107</v>
      </c>
      <c r="P3956" s="6" t="s">
        <v>54</v>
      </c>
      <c r="T3956" s="7">
        <v>1</v>
      </c>
      <c r="AE3956" s="4">
        <f t="shared" si="245"/>
        <v>25</v>
      </c>
      <c r="AF3956" s="8">
        <f t="shared" si="246"/>
        <v>1</v>
      </c>
      <c r="AG3956" s="8">
        <v>274.51</v>
      </c>
      <c r="AH3956" s="4">
        <f t="shared" si="247"/>
        <v>2.5000000000000001E-2</v>
      </c>
      <c r="AI3956" s="4">
        <f t="shared" si="247"/>
        <v>6.8627500000000001</v>
      </c>
      <c r="AK3956" s="10">
        <f>R3956*(0.0144*(7.5^3.1))+S3956*(0.0162*(15^3.0252))+T3956*(0.0162*(25^3.0252))+U3956*(0.0162*(35^3.0252))+V3956*(0.0162*(45^3.0252))</f>
        <v>274.51313450729776</v>
      </c>
    </row>
    <row r="3957" spans="1:41" ht="12.75" customHeight="1">
      <c r="A3957" s="12">
        <v>305</v>
      </c>
      <c r="B3957" s="4">
        <v>16</v>
      </c>
      <c r="C3957" s="4">
        <v>2</v>
      </c>
      <c r="D3957" s="5">
        <v>39533</v>
      </c>
      <c r="E3957" s="6" t="s">
        <v>73</v>
      </c>
      <c r="F3957" s="4" t="s">
        <v>131</v>
      </c>
      <c r="G3957" s="11" t="s">
        <v>177</v>
      </c>
      <c r="H3957" s="4" t="s">
        <v>75</v>
      </c>
      <c r="I3957" s="12" t="s">
        <v>151</v>
      </c>
      <c r="J3957" s="4" t="s">
        <v>41</v>
      </c>
      <c r="K3957" s="4">
        <v>4</v>
      </c>
      <c r="L3957" s="4" t="str">
        <f t="shared" si="244"/>
        <v>0-5</v>
      </c>
      <c r="M3957" s="4" t="s">
        <v>42</v>
      </c>
      <c r="N3957" s="12">
        <v>5</v>
      </c>
      <c r="O3957" s="4" t="s">
        <v>71</v>
      </c>
      <c r="P3957" s="6" t="s">
        <v>46</v>
      </c>
      <c r="Q3957" s="7">
        <v>5</v>
      </c>
      <c r="AE3957" s="4">
        <f t="shared" si="245"/>
        <v>2.5</v>
      </c>
      <c r="AF3957" s="8">
        <f t="shared" si="246"/>
        <v>5</v>
      </c>
      <c r="AG3957" s="8">
        <v>0.7</v>
      </c>
      <c r="AH3957" s="4">
        <f t="shared" si="247"/>
        <v>0.125</v>
      </c>
      <c r="AI3957" s="4">
        <f t="shared" si="247"/>
        <v>1.7499999999999998E-2</v>
      </c>
      <c r="AK3957" s="10">
        <f>Q3957*(0.0089*(2.5^3))+R3957*(0.0089*(7.5^3))</f>
        <v>0.6953125</v>
      </c>
    </row>
    <row r="3958" spans="1:41" ht="12.75" customHeight="1">
      <c r="A3958" s="12">
        <v>305</v>
      </c>
      <c r="B3958" s="4">
        <v>16</v>
      </c>
      <c r="C3958" s="4">
        <v>2</v>
      </c>
      <c r="D3958" s="5">
        <v>39533</v>
      </c>
      <c r="E3958" s="6" t="s">
        <v>73</v>
      </c>
      <c r="F3958" s="4" t="s">
        <v>131</v>
      </c>
      <c r="G3958" s="11" t="s">
        <v>177</v>
      </c>
      <c r="H3958" s="4" t="s">
        <v>75</v>
      </c>
      <c r="I3958" s="12" t="s">
        <v>151</v>
      </c>
      <c r="J3958" s="4" t="s">
        <v>41</v>
      </c>
      <c r="K3958" s="4">
        <v>4</v>
      </c>
      <c r="L3958" s="4" t="str">
        <f t="shared" si="244"/>
        <v>0-5</v>
      </c>
      <c r="M3958" s="4" t="s">
        <v>42</v>
      </c>
      <c r="N3958" s="12">
        <v>6</v>
      </c>
      <c r="O3958" s="12" t="s">
        <v>55</v>
      </c>
      <c r="P3958" s="6" t="s">
        <v>56</v>
      </c>
      <c r="Q3958" s="7">
        <v>2</v>
      </c>
      <c r="AE3958" s="4">
        <f t="shared" si="245"/>
        <v>2.5</v>
      </c>
      <c r="AF3958" s="8">
        <f t="shared" si="246"/>
        <v>2</v>
      </c>
      <c r="AG3958" s="8">
        <v>0.35</v>
      </c>
      <c r="AH3958" s="4">
        <f t="shared" si="247"/>
        <v>0.05</v>
      </c>
      <c r="AI3958" s="4">
        <f t="shared" si="247"/>
        <v>8.7499999999999991E-3</v>
      </c>
      <c r="AK3958" s="10">
        <f>Q3958*(0.0109*(2.5^3.0249))+R3958*(0.0109*(7.5^3.0249))</f>
        <v>0.34848591197730788</v>
      </c>
    </row>
    <row r="3959" spans="1:41" ht="12.75" customHeight="1">
      <c r="A3959" s="12">
        <v>305</v>
      </c>
      <c r="B3959" s="4">
        <v>16</v>
      </c>
      <c r="C3959" s="4">
        <v>2</v>
      </c>
      <c r="D3959" s="5">
        <v>39533</v>
      </c>
      <c r="E3959" s="6" t="s">
        <v>73</v>
      </c>
      <c r="F3959" s="4" t="s">
        <v>131</v>
      </c>
      <c r="G3959" s="11" t="s">
        <v>177</v>
      </c>
      <c r="H3959" s="4" t="s">
        <v>75</v>
      </c>
      <c r="I3959" s="12" t="s">
        <v>151</v>
      </c>
      <c r="J3959" s="4" t="s">
        <v>41</v>
      </c>
      <c r="K3959" s="4">
        <v>4</v>
      </c>
      <c r="L3959" s="4" t="str">
        <f t="shared" si="244"/>
        <v>0-5</v>
      </c>
      <c r="M3959" s="4" t="s">
        <v>42</v>
      </c>
      <c r="N3959" s="12">
        <v>7</v>
      </c>
      <c r="O3959" s="12" t="s">
        <v>187</v>
      </c>
      <c r="P3959" s="6" t="s">
        <v>46</v>
      </c>
      <c r="Q3959" s="7">
        <v>1</v>
      </c>
      <c r="AE3959" s="4">
        <f t="shared" si="245"/>
        <v>2.5</v>
      </c>
      <c r="AF3959" s="8">
        <f t="shared" si="246"/>
        <v>1</v>
      </c>
      <c r="AG3959" s="8">
        <v>0.12</v>
      </c>
      <c r="AH3959" s="4">
        <f t="shared" si="247"/>
        <v>2.5000000000000001E-2</v>
      </c>
      <c r="AI3959" s="4">
        <f t="shared" si="247"/>
        <v>3.0000000000000001E-3</v>
      </c>
      <c r="AK3959" s="10">
        <f>Q3959*(0.0077*(2.5^2.962))</f>
        <v>0.11619542555785063</v>
      </c>
    </row>
    <row r="3960" spans="1:41" ht="12.75" customHeight="1">
      <c r="A3960" s="12">
        <v>306</v>
      </c>
      <c r="B3960" s="4">
        <v>16</v>
      </c>
      <c r="C3960" s="4">
        <v>2</v>
      </c>
      <c r="D3960" s="5">
        <v>39533</v>
      </c>
      <c r="E3960" s="6" t="s">
        <v>73</v>
      </c>
      <c r="F3960" s="4" t="s">
        <v>131</v>
      </c>
      <c r="G3960" s="11" t="s">
        <v>177</v>
      </c>
      <c r="H3960" s="4" t="s">
        <v>75</v>
      </c>
      <c r="I3960" s="12" t="s">
        <v>151</v>
      </c>
      <c r="J3960" s="4" t="s">
        <v>41</v>
      </c>
      <c r="K3960" s="4">
        <v>4</v>
      </c>
      <c r="L3960" s="4" t="str">
        <f t="shared" si="244"/>
        <v>0-5</v>
      </c>
      <c r="M3960" s="4" t="s">
        <v>76</v>
      </c>
      <c r="N3960" s="12">
        <v>1</v>
      </c>
      <c r="O3960" s="4" t="s">
        <v>53</v>
      </c>
      <c r="P3960" s="12" t="s">
        <v>54</v>
      </c>
      <c r="S3960" s="7">
        <v>14</v>
      </c>
      <c r="AE3960" s="4">
        <f t="shared" si="245"/>
        <v>15</v>
      </c>
      <c r="AF3960" s="8">
        <f t="shared" si="246"/>
        <v>14</v>
      </c>
      <c r="AG3960" s="8">
        <v>784.82</v>
      </c>
      <c r="AH3960" s="4">
        <f t="shared" si="247"/>
        <v>0.35</v>
      </c>
      <c r="AI3960" s="4">
        <f t="shared" si="247"/>
        <v>19.6205</v>
      </c>
      <c r="AK3960" s="10">
        <f>Q3960*(0.026*(2.5^2.87))+R3960*(0.026*(7.5^2.87))+S3960*(0.0236*((15/1.1)^2.975))+T3960*(0.0236*((25/1.1)^2.975))+U3960*(0.0236*((35/1.1)^2.975))</f>
        <v>784.81680884962088</v>
      </c>
    </row>
    <row r="3961" spans="1:41" ht="12.75" customHeight="1">
      <c r="A3961" s="12">
        <v>306</v>
      </c>
      <c r="B3961" s="4">
        <v>16</v>
      </c>
      <c r="C3961" s="4">
        <v>2</v>
      </c>
      <c r="D3961" s="5">
        <v>39533</v>
      </c>
      <c r="E3961" s="6" t="s">
        <v>73</v>
      </c>
      <c r="F3961" s="4" t="s">
        <v>131</v>
      </c>
      <c r="G3961" s="11" t="s">
        <v>177</v>
      </c>
      <c r="H3961" s="4" t="s">
        <v>75</v>
      </c>
      <c r="I3961" s="12" t="s">
        <v>151</v>
      </c>
      <c r="J3961" s="4" t="s">
        <v>41</v>
      </c>
      <c r="K3961" s="4">
        <v>4</v>
      </c>
      <c r="L3961" s="4" t="str">
        <f t="shared" si="244"/>
        <v>0-5</v>
      </c>
      <c r="M3961" s="4" t="s">
        <v>76</v>
      </c>
      <c r="N3961" s="12">
        <v>2</v>
      </c>
      <c r="O3961" s="4" t="s">
        <v>107</v>
      </c>
      <c r="P3961" s="6" t="s">
        <v>54</v>
      </c>
      <c r="T3961" s="7">
        <v>1</v>
      </c>
      <c r="AE3961" s="4">
        <f t="shared" si="245"/>
        <v>25</v>
      </c>
      <c r="AF3961" s="8">
        <f t="shared" si="246"/>
        <v>1</v>
      </c>
      <c r="AG3961" s="8">
        <v>274.51</v>
      </c>
      <c r="AH3961" s="4">
        <f t="shared" si="247"/>
        <v>2.5000000000000001E-2</v>
      </c>
      <c r="AI3961" s="4">
        <f t="shared" si="247"/>
        <v>6.8627500000000001</v>
      </c>
      <c r="AK3961" s="10">
        <f>R3961*(0.0144*(7.5^3.1))+S3961*(0.0162*(15^3.0252))+T3961*(0.0162*(25^3.0252))+U3961*(0.0162*(35^3.0252))+V3961*(0.0162*(45^3.0252))</f>
        <v>274.51313450729776</v>
      </c>
    </row>
    <row r="3962" spans="1:41" ht="12.75" customHeight="1">
      <c r="A3962" s="12">
        <v>306</v>
      </c>
      <c r="B3962" s="4">
        <v>16</v>
      </c>
      <c r="C3962" s="4">
        <v>2</v>
      </c>
      <c r="D3962" s="5">
        <v>39533</v>
      </c>
      <c r="E3962" s="6" t="s">
        <v>73</v>
      </c>
      <c r="F3962" s="4" t="s">
        <v>131</v>
      </c>
      <c r="G3962" s="11" t="s">
        <v>177</v>
      </c>
      <c r="H3962" s="4" t="s">
        <v>75</v>
      </c>
      <c r="I3962" s="12" t="s">
        <v>151</v>
      </c>
      <c r="J3962" s="4" t="s">
        <v>41</v>
      </c>
      <c r="K3962" s="4">
        <v>4</v>
      </c>
      <c r="L3962" s="4" t="str">
        <f t="shared" si="244"/>
        <v>0-5</v>
      </c>
      <c r="M3962" s="4" t="s">
        <v>76</v>
      </c>
      <c r="N3962" s="12">
        <v>3</v>
      </c>
      <c r="O3962" s="4" t="s">
        <v>59</v>
      </c>
      <c r="P3962" s="6" t="s">
        <v>46</v>
      </c>
      <c r="R3962" s="7">
        <v>1</v>
      </c>
      <c r="S3962" s="7">
        <v>3</v>
      </c>
      <c r="AE3962" s="4">
        <f t="shared" si="245"/>
        <v>13.1</v>
      </c>
      <c r="AF3962" s="8">
        <f t="shared" si="246"/>
        <v>4</v>
      </c>
      <c r="AG3962" s="8">
        <v>118.33</v>
      </c>
      <c r="AH3962" s="4">
        <f t="shared" si="247"/>
        <v>0.1</v>
      </c>
      <c r="AI3962" s="4">
        <f t="shared" si="247"/>
        <v>2.95825</v>
      </c>
      <c r="AK3962" s="10">
        <f>Q3962*(0.0093*(2.5^3.07))+R3962*(0.0093*(7.5^3.07))+S3962*(0.0093*(15^3.07))+T3962*(0.0126*(25^3.0673))</f>
        <v>118.33401304983316</v>
      </c>
    </row>
    <row r="3963" spans="1:41" ht="12.75" customHeight="1">
      <c r="A3963" s="12">
        <v>306</v>
      </c>
      <c r="B3963" s="4">
        <v>16</v>
      </c>
      <c r="C3963" s="4">
        <v>2</v>
      </c>
      <c r="D3963" s="5">
        <v>39533</v>
      </c>
      <c r="E3963" s="6" t="s">
        <v>73</v>
      </c>
      <c r="F3963" s="4" t="s">
        <v>131</v>
      </c>
      <c r="G3963" s="11" t="s">
        <v>177</v>
      </c>
      <c r="H3963" s="4" t="s">
        <v>75</v>
      </c>
      <c r="I3963" s="12" t="s">
        <v>151</v>
      </c>
      <c r="J3963" s="4" t="s">
        <v>41</v>
      </c>
      <c r="K3963" s="4">
        <v>4</v>
      </c>
      <c r="L3963" s="4" t="str">
        <f t="shared" si="244"/>
        <v>0-5</v>
      </c>
      <c r="M3963" s="4" t="s">
        <v>76</v>
      </c>
      <c r="N3963" s="12">
        <v>4</v>
      </c>
      <c r="O3963" s="4" t="s">
        <v>87</v>
      </c>
      <c r="P3963" s="6" t="s">
        <v>46</v>
      </c>
      <c r="S3963" s="7">
        <v>1</v>
      </c>
      <c r="AE3963" s="4">
        <f t="shared" si="245"/>
        <v>15</v>
      </c>
      <c r="AF3963" s="8">
        <f t="shared" si="246"/>
        <v>1</v>
      </c>
      <c r="AG3963" s="8">
        <v>54.93</v>
      </c>
      <c r="AH3963" s="4">
        <f t="shared" si="247"/>
        <v>2.5000000000000001E-2</v>
      </c>
      <c r="AI3963" s="4">
        <f t="shared" si="247"/>
        <v>1.3732500000000001</v>
      </c>
      <c r="AK3963" s="10">
        <f>Q3963*(0.0229*((2.5/1.08)^2.958))+R3963*(0.0229*((7.5/1.08)^2.958))+S3963*(0.0229*((15/1.08)^2.958))+T3963*(0.0229*((25/1.08)^2.958))+U3963*(0.0229*((35/1.08)^2.958))</f>
        <v>54.934598899323518</v>
      </c>
    </row>
    <row r="3964" spans="1:41" s="9" customFormat="1" ht="12.75" customHeight="1">
      <c r="A3964" s="12">
        <v>306</v>
      </c>
      <c r="B3964" s="4">
        <v>16</v>
      </c>
      <c r="C3964" s="4">
        <v>2</v>
      </c>
      <c r="D3964" s="5">
        <v>39533</v>
      </c>
      <c r="E3964" s="6" t="s">
        <v>73</v>
      </c>
      <c r="F3964" s="4" t="s">
        <v>131</v>
      </c>
      <c r="G3964" s="11" t="s">
        <v>177</v>
      </c>
      <c r="H3964" s="4" t="s">
        <v>75</v>
      </c>
      <c r="I3964" s="12" t="s">
        <v>151</v>
      </c>
      <c r="J3964" s="4" t="s">
        <v>41</v>
      </c>
      <c r="K3964" s="4">
        <v>4</v>
      </c>
      <c r="L3964" s="4" t="str">
        <f t="shared" si="244"/>
        <v>0-5</v>
      </c>
      <c r="M3964" s="4" t="s">
        <v>76</v>
      </c>
      <c r="N3964" s="12">
        <v>5</v>
      </c>
      <c r="O3964" s="4" t="s">
        <v>79</v>
      </c>
      <c r="P3964" s="12" t="s">
        <v>54</v>
      </c>
      <c r="Q3964" s="7"/>
      <c r="R3964" s="7"/>
      <c r="S3964" s="7"/>
      <c r="T3964" s="7"/>
      <c r="U3964" s="7">
        <v>1</v>
      </c>
      <c r="V3964" s="7"/>
      <c r="W3964" s="7"/>
      <c r="X3964" s="7"/>
      <c r="Y3964" s="7"/>
      <c r="Z3964" s="7"/>
      <c r="AA3964" s="7"/>
      <c r="AB3964" s="7"/>
      <c r="AC3964" s="7"/>
      <c r="AD3964" s="7"/>
      <c r="AE3964" s="4">
        <f t="shared" si="245"/>
        <v>35</v>
      </c>
      <c r="AF3964" s="8">
        <f t="shared" si="246"/>
        <v>1</v>
      </c>
      <c r="AG3964" s="8">
        <v>872.21</v>
      </c>
      <c r="AH3964" s="4">
        <f t="shared" si="247"/>
        <v>2.5000000000000001E-2</v>
      </c>
      <c r="AI3964" s="4">
        <f t="shared" si="247"/>
        <v>21.805250000000001</v>
      </c>
      <c r="AJ3964" s="4"/>
      <c r="AK3964" s="10">
        <f>Q3964*(0.024*(2.5^2.93))+R3964*(0.024*(7.5^2.93))+S3964*(0.0225*((15/1.03416)^3))+T3964*(0.0225*((25/1.03416)^3))+U3964*(0.0225*((35/1.03416)^3))</f>
        <v>872.21478418319157</v>
      </c>
      <c r="AL3964" s="4"/>
      <c r="AM3964" s="4"/>
      <c r="AN3964" s="4"/>
      <c r="AO3964" s="4"/>
    </row>
    <row r="3965" spans="1:41" ht="12.75" customHeight="1">
      <c r="A3965" s="12">
        <v>306</v>
      </c>
      <c r="B3965" s="4">
        <v>16</v>
      </c>
      <c r="C3965" s="4">
        <v>2</v>
      </c>
      <c r="D3965" s="5">
        <v>39533</v>
      </c>
      <c r="E3965" s="6" t="s">
        <v>73</v>
      </c>
      <c r="F3965" s="4" t="s">
        <v>131</v>
      </c>
      <c r="G3965" s="11" t="s">
        <v>177</v>
      </c>
      <c r="H3965" s="4" t="s">
        <v>75</v>
      </c>
      <c r="I3965" s="12" t="s">
        <v>151</v>
      </c>
      <c r="J3965" s="4" t="s">
        <v>41</v>
      </c>
      <c r="K3965" s="4">
        <v>4</v>
      </c>
      <c r="L3965" s="4" t="str">
        <f t="shared" si="244"/>
        <v>0-5</v>
      </c>
      <c r="M3965" s="4" t="s">
        <v>76</v>
      </c>
      <c r="N3965" s="12">
        <v>6</v>
      </c>
      <c r="O3965" s="4" t="s">
        <v>135</v>
      </c>
      <c r="P3965" s="6" t="s">
        <v>46</v>
      </c>
      <c r="R3965" s="7">
        <v>1</v>
      </c>
      <c r="S3965" s="15">
        <v>1</v>
      </c>
      <c r="AE3965" s="4">
        <f t="shared" si="245"/>
        <v>11.3</v>
      </c>
      <c r="AF3965" s="8">
        <f t="shared" si="246"/>
        <v>2</v>
      </c>
      <c r="AG3965" s="8">
        <v>57.11</v>
      </c>
      <c r="AH3965" s="4">
        <f t="shared" si="247"/>
        <v>0.05</v>
      </c>
      <c r="AI3965" s="4">
        <f t="shared" si="247"/>
        <v>1.4277500000000001</v>
      </c>
      <c r="AK3965" s="10">
        <f>Q3965*(0.0126*(2.5^3.0673))+R3965*(0.0126*(7.5^3.0673))+S3965*(0.0126*(15^3.0673))</f>
        <v>57.114037236404933</v>
      </c>
    </row>
    <row r="3966" spans="1:41" ht="12.75" customHeight="1">
      <c r="A3966" s="12">
        <v>306</v>
      </c>
      <c r="B3966" s="4">
        <v>16</v>
      </c>
      <c r="C3966" s="4">
        <v>2</v>
      </c>
      <c r="D3966" s="5">
        <v>39533</v>
      </c>
      <c r="E3966" s="6" t="s">
        <v>73</v>
      </c>
      <c r="F3966" s="4" t="s">
        <v>131</v>
      </c>
      <c r="G3966" s="11" t="s">
        <v>177</v>
      </c>
      <c r="H3966" s="4" t="s">
        <v>75</v>
      </c>
      <c r="I3966" s="12" t="s">
        <v>151</v>
      </c>
      <c r="J3966" s="4" t="s">
        <v>41</v>
      </c>
      <c r="K3966" s="4">
        <v>4</v>
      </c>
      <c r="L3966" s="4" t="str">
        <f t="shared" si="244"/>
        <v>0-5</v>
      </c>
      <c r="M3966" s="4" t="s">
        <v>76</v>
      </c>
      <c r="N3966" s="12">
        <v>7</v>
      </c>
      <c r="O3966" s="4" t="s">
        <v>49</v>
      </c>
      <c r="P3966" s="6" t="s">
        <v>46</v>
      </c>
      <c r="R3966" s="7">
        <v>2</v>
      </c>
      <c r="S3966" s="15">
        <v>1</v>
      </c>
      <c r="U3966" s="7">
        <v>1</v>
      </c>
      <c r="AE3966" s="4">
        <f t="shared" si="245"/>
        <v>16.3</v>
      </c>
      <c r="AF3966" s="8">
        <f t="shared" si="246"/>
        <v>4</v>
      </c>
      <c r="AG3966" s="8">
        <v>749.46</v>
      </c>
      <c r="AH3966" s="4">
        <f t="shared" si="247"/>
        <v>0.1</v>
      </c>
      <c r="AI3966" s="4">
        <f t="shared" si="247"/>
        <v>18.736499999999999</v>
      </c>
      <c r="AK3966" s="10">
        <f>Q3966*(0.007*(2.5^3.39))+R3966*(0.0126*(7.5^3.0673))+S3966*(0.0126*(15^3.0673))+T3966*(0.0126*(25^3.0673))+U3966*(0.0126*(35^3.0673))</f>
        <v>749.46443460973819</v>
      </c>
    </row>
    <row r="3967" spans="1:41" s="13" customFormat="1" ht="12.75" customHeight="1">
      <c r="A3967" s="12">
        <v>306</v>
      </c>
      <c r="B3967" s="4">
        <v>16</v>
      </c>
      <c r="C3967" s="4">
        <v>2</v>
      </c>
      <c r="D3967" s="5">
        <v>39533</v>
      </c>
      <c r="E3967" s="6" t="s">
        <v>73</v>
      </c>
      <c r="F3967" s="4" t="s">
        <v>131</v>
      </c>
      <c r="G3967" s="11" t="s">
        <v>177</v>
      </c>
      <c r="H3967" s="4" t="s">
        <v>75</v>
      </c>
      <c r="I3967" s="12" t="s">
        <v>151</v>
      </c>
      <c r="J3967" s="4" t="s">
        <v>41</v>
      </c>
      <c r="K3967" s="4">
        <v>4</v>
      </c>
      <c r="L3967" s="4" t="str">
        <f t="shared" si="244"/>
        <v>0-5</v>
      </c>
      <c r="M3967" s="4" t="s">
        <v>76</v>
      </c>
      <c r="N3967" s="12">
        <v>8</v>
      </c>
      <c r="O3967" s="12" t="s">
        <v>77</v>
      </c>
      <c r="P3967" s="6" t="s">
        <v>48</v>
      </c>
      <c r="Q3967" s="7"/>
      <c r="R3967" s="7"/>
      <c r="S3967" s="15">
        <v>1</v>
      </c>
      <c r="T3967" s="7"/>
      <c r="U3967" s="7"/>
      <c r="V3967" s="7"/>
      <c r="W3967" s="7"/>
      <c r="X3967" s="7"/>
      <c r="Y3967" s="7"/>
      <c r="Z3967" s="7"/>
      <c r="AA3967" s="7"/>
      <c r="AB3967" s="7"/>
      <c r="AC3967" s="7"/>
      <c r="AD3967" s="7"/>
      <c r="AE3967" s="4">
        <f t="shared" si="245"/>
        <v>15</v>
      </c>
      <c r="AF3967" s="8">
        <f t="shared" si="246"/>
        <v>1</v>
      </c>
      <c r="AG3967" s="8">
        <v>98.34</v>
      </c>
      <c r="AH3967" s="4">
        <f t="shared" si="247"/>
        <v>2.5000000000000001E-2</v>
      </c>
      <c r="AI3967" s="4">
        <f t="shared" si="247"/>
        <v>2.4584999999999999</v>
      </c>
      <c r="AJ3967" s="4"/>
      <c r="AK3967" s="10">
        <f>R3967*(0.0428*(7.5^2.858))+S3967*(0.0428*(15^2.858))+T3967*(0.0428*(25^2.858))+U3967*(0.0428*(35^2.858))</f>
        <v>98.336011053719943</v>
      </c>
    </row>
    <row r="3968" spans="1:41" ht="12.75" customHeight="1">
      <c r="A3968" s="12">
        <v>306</v>
      </c>
      <c r="B3968" s="4">
        <v>16</v>
      </c>
      <c r="C3968" s="4">
        <v>2</v>
      </c>
      <c r="D3968" s="5">
        <v>39533</v>
      </c>
      <c r="E3968" s="6" t="s">
        <v>73</v>
      </c>
      <c r="F3968" s="4" t="s">
        <v>131</v>
      </c>
      <c r="G3968" s="11" t="s">
        <v>177</v>
      </c>
      <c r="H3968" s="4" t="s">
        <v>75</v>
      </c>
      <c r="I3968" s="12" t="s">
        <v>151</v>
      </c>
      <c r="J3968" s="4" t="s">
        <v>41</v>
      </c>
      <c r="K3968" s="4">
        <v>4</v>
      </c>
      <c r="L3968" s="4" t="str">
        <f t="shared" si="244"/>
        <v>0-5</v>
      </c>
      <c r="M3968" s="4" t="s">
        <v>76</v>
      </c>
      <c r="N3968" s="12">
        <v>9</v>
      </c>
      <c r="O3968" s="4" t="s">
        <v>101</v>
      </c>
      <c r="P3968" s="12" t="s">
        <v>46</v>
      </c>
      <c r="T3968" s="7">
        <v>1</v>
      </c>
      <c r="AE3968" s="4">
        <f t="shared" si="245"/>
        <v>25</v>
      </c>
      <c r="AF3968" s="8">
        <f t="shared" si="246"/>
        <v>1</v>
      </c>
      <c r="AG3968" s="8">
        <v>281.55</v>
      </c>
      <c r="AH3968" s="4">
        <f t="shared" si="247"/>
        <v>2.5000000000000001E-2</v>
      </c>
      <c r="AI3968" s="4">
        <f t="shared" si="247"/>
        <v>7.0387500000000003</v>
      </c>
      <c r="AK3968" s="10">
        <f>Q3968*(0.0148*((2.5/1.11359)^3.167))+R3968*(0.0148*((7.5/1.11359)^3.167))+S3968*(0.0148*((15/1.11359)^3.167))+T3968*(0.0148*((25/1.11359)^3.167))+U3968*(0.0148*((35/1.11359)^3.167))</f>
        <v>281.55200669977285</v>
      </c>
    </row>
    <row r="3969" spans="1:41" ht="12.75" customHeight="1">
      <c r="A3969" s="12">
        <v>306</v>
      </c>
      <c r="B3969" s="4">
        <v>16</v>
      </c>
      <c r="C3969" s="4">
        <v>2</v>
      </c>
      <c r="D3969" s="5">
        <v>39533</v>
      </c>
      <c r="E3969" s="6" t="s">
        <v>73</v>
      </c>
      <c r="F3969" s="4" t="s">
        <v>131</v>
      </c>
      <c r="G3969" s="11" t="s">
        <v>177</v>
      </c>
      <c r="H3969" s="4" t="s">
        <v>75</v>
      </c>
      <c r="I3969" s="12" t="s">
        <v>151</v>
      </c>
      <c r="J3969" s="4" t="s">
        <v>41</v>
      </c>
      <c r="K3969" s="4">
        <v>4</v>
      </c>
      <c r="L3969" s="4" t="str">
        <f t="shared" si="244"/>
        <v>0-5</v>
      </c>
      <c r="M3969" s="4" t="s">
        <v>76</v>
      </c>
      <c r="N3969" s="12">
        <v>10</v>
      </c>
      <c r="O3969" s="12" t="s">
        <v>90</v>
      </c>
      <c r="P3969" s="6" t="s">
        <v>46</v>
      </c>
      <c r="S3969" s="15">
        <v>4</v>
      </c>
      <c r="AE3969" s="4">
        <f t="shared" si="245"/>
        <v>15</v>
      </c>
      <c r="AF3969" s="8">
        <f t="shared" si="246"/>
        <v>4</v>
      </c>
      <c r="AG3969" s="8">
        <v>204.4</v>
      </c>
      <c r="AH3969" s="4">
        <f t="shared" si="247"/>
        <v>0.1</v>
      </c>
      <c r="AI3969" s="4">
        <f t="shared" si="247"/>
        <v>5.1100000000000003</v>
      </c>
      <c r="AK3969" s="10">
        <f>R3969*(0.0207*((7.5*0.901)^3))+S3969*(0.0207*((15*0.901)^3))</f>
        <v>204.39886829445001</v>
      </c>
    </row>
    <row r="3970" spans="1:41" ht="12.75" customHeight="1">
      <c r="A3970" s="12">
        <v>306</v>
      </c>
      <c r="B3970" s="4">
        <v>16</v>
      </c>
      <c r="C3970" s="4">
        <v>2</v>
      </c>
      <c r="D3970" s="5">
        <v>39533</v>
      </c>
      <c r="E3970" s="6" t="s">
        <v>73</v>
      </c>
      <c r="F3970" s="4" t="s">
        <v>131</v>
      </c>
      <c r="G3970" s="11" t="s">
        <v>177</v>
      </c>
      <c r="H3970" s="4" t="s">
        <v>75</v>
      </c>
      <c r="I3970" s="12" t="s">
        <v>151</v>
      </c>
      <c r="J3970" s="4" t="s">
        <v>41</v>
      </c>
      <c r="K3970" s="4">
        <v>4</v>
      </c>
      <c r="L3970" s="4" t="str">
        <f t="shared" ref="L3970:L4033" si="248">IF(K3970&lt;=5,"0-5",IF(K3970&lt;=10,"5-10",IF(K3970&lt;=15,"10-15",IF(K3970&lt;=20,"15-20",IF(K3970&lt;=25,"20-25",IF(K3970&lt;=30,"25-30",IF(K3970&lt;=35,"30-35","35-40")))))))</f>
        <v>0-5</v>
      </c>
      <c r="M3970" s="4" t="s">
        <v>76</v>
      </c>
      <c r="N3970" s="12">
        <v>11</v>
      </c>
      <c r="O3970" s="4" t="s">
        <v>95</v>
      </c>
      <c r="P3970" s="6" t="s">
        <v>56</v>
      </c>
      <c r="S3970" s="15"/>
      <c r="T3970" s="7">
        <v>1</v>
      </c>
      <c r="AE3970" s="4">
        <f t="shared" ref="AE3970:AE4033" si="249">ROUND(((Q3970*2.5)+(R3970*7.5)+(S3970*15)+(T3970*25)+(U3970*35)+(V3970*45)+(W3970*55)+(X3970*65)+(Y3970*75)+(Z3970*85)+(AA3970*95)+(AB3970*105)+(AC3970*115)+(AD3970*195))/(SUM(Q3970:AD3970)),1)</f>
        <v>25</v>
      </c>
      <c r="AF3970" s="8">
        <f t="shared" ref="AF3970:AF4033" si="250">SUM(Q3970:AD3970)</f>
        <v>1</v>
      </c>
      <c r="AG3970" s="8">
        <v>309.64999999999998</v>
      </c>
      <c r="AH3970" s="4">
        <f t="shared" ref="AH3970:AI4033" si="251">AF3970/40</f>
        <v>2.5000000000000001E-2</v>
      </c>
      <c r="AI3970" s="4">
        <f t="shared" si="251"/>
        <v>7.7412499999999991</v>
      </c>
      <c r="AK3970" s="10">
        <f>S3970*(0.0204*(15^2.991))+T3970*(0.0204*(25^2.991))+U3970*(0.0204*(35^2.991))</f>
        <v>309.64832376527772</v>
      </c>
    </row>
    <row r="3971" spans="1:41" ht="12.75" customHeight="1">
      <c r="A3971" s="12">
        <v>306</v>
      </c>
      <c r="B3971" s="4">
        <v>16</v>
      </c>
      <c r="C3971" s="4">
        <v>2</v>
      </c>
      <c r="D3971" s="5">
        <v>39533</v>
      </c>
      <c r="E3971" s="6" t="s">
        <v>73</v>
      </c>
      <c r="F3971" s="4" t="s">
        <v>131</v>
      </c>
      <c r="G3971" s="11" t="s">
        <v>177</v>
      </c>
      <c r="H3971" s="4" t="s">
        <v>75</v>
      </c>
      <c r="I3971" s="12" t="s">
        <v>151</v>
      </c>
      <c r="J3971" s="4" t="s">
        <v>41</v>
      </c>
      <c r="K3971" s="4">
        <v>4</v>
      </c>
      <c r="L3971" s="4" t="str">
        <f t="shared" si="248"/>
        <v>0-5</v>
      </c>
      <c r="M3971" s="4" t="s">
        <v>76</v>
      </c>
      <c r="N3971" s="12">
        <v>12</v>
      </c>
      <c r="O3971" s="12" t="s">
        <v>55</v>
      </c>
      <c r="P3971" s="6" t="s">
        <v>56</v>
      </c>
      <c r="Q3971" s="7">
        <v>1</v>
      </c>
      <c r="AE3971" s="4">
        <f t="shared" si="249"/>
        <v>2.5</v>
      </c>
      <c r="AF3971" s="8">
        <f t="shared" si="250"/>
        <v>1</v>
      </c>
      <c r="AG3971" s="8">
        <v>0.17</v>
      </c>
      <c r="AH3971" s="4">
        <f t="shared" si="251"/>
        <v>2.5000000000000001E-2</v>
      </c>
      <c r="AI3971" s="4">
        <f t="shared" si="251"/>
        <v>4.2500000000000003E-3</v>
      </c>
      <c r="AK3971" s="10">
        <f>Q3971*(0.0109*(2.5^3.0249))+R3971*(0.0109*(7.5^3.0249))</f>
        <v>0.17424295598865394</v>
      </c>
    </row>
    <row r="3972" spans="1:41" ht="12.75" customHeight="1">
      <c r="A3972" s="12">
        <v>306</v>
      </c>
      <c r="B3972" s="4">
        <v>16</v>
      </c>
      <c r="C3972" s="4">
        <v>2</v>
      </c>
      <c r="D3972" s="5">
        <v>39533</v>
      </c>
      <c r="E3972" s="6" t="s">
        <v>73</v>
      </c>
      <c r="F3972" s="4" t="s">
        <v>131</v>
      </c>
      <c r="G3972" s="11" t="s">
        <v>177</v>
      </c>
      <c r="H3972" s="4" t="s">
        <v>75</v>
      </c>
      <c r="I3972" s="12" t="s">
        <v>151</v>
      </c>
      <c r="J3972" s="4" t="s">
        <v>41</v>
      </c>
      <c r="K3972" s="4">
        <v>4</v>
      </c>
      <c r="L3972" s="4" t="str">
        <f t="shared" si="248"/>
        <v>0-5</v>
      </c>
      <c r="M3972" s="4" t="s">
        <v>76</v>
      </c>
      <c r="N3972" s="12">
        <v>13</v>
      </c>
      <c r="O3972" s="4" t="s">
        <v>71</v>
      </c>
      <c r="P3972" s="6" t="s">
        <v>46</v>
      </c>
      <c r="Q3972" s="7">
        <v>1</v>
      </c>
      <c r="AE3972" s="4">
        <f t="shared" si="249"/>
        <v>2.5</v>
      </c>
      <c r="AF3972" s="8">
        <f t="shared" si="250"/>
        <v>1</v>
      </c>
      <c r="AG3972" s="8">
        <v>0.14000000000000001</v>
      </c>
      <c r="AH3972" s="4">
        <f t="shared" si="251"/>
        <v>2.5000000000000001E-2</v>
      </c>
      <c r="AI3972" s="4">
        <f t="shared" si="251"/>
        <v>3.5000000000000005E-3</v>
      </c>
      <c r="AK3972" s="10">
        <f>Q3972*(0.0089*(2.5^3))+R3972*(0.0089*(7.5^3))</f>
        <v>0.13906250000000001</v>
      </c>
    </row>
    <row r="3973" spans="1:41" s="13" customFormat="1" ht="12.75" customHeight="1">
      <c r="A3973" s="12">
        <v>307</v>
      </c>
      <c r="B3973" s="4">
        <v>16</v>
      </c>
      <c r="C3973" s="4">
        <v>1</v>
      </c>
      <c r="D3973" s="5">
        <v>39533</v>
      </c>
      <c r="E3973" s="6" t="s">
        <v>73</v>
      </c>
      <c r="F3973" s="4" t="s">
        <v>131</v>
      </c>
      <c r="G3973" s="11" t="s">
        <v>132</v>
      </c>
      <c r="H3973" s="4" t="s">
        <v>165</v>
      </c>
      <c r="I3973" s="12" t="s">
        <v>40</v>
      </c>
      <c r="J3973" s="4" t="s">
        <v>110</v>
      </c>
      <c r="K3973" s="4">
        <v>20</v>
      </c>
      <c r="L3973" s="4" t="str">
        <f t="shared" si="248"/>
        <v>15-20</v>
      </c>
      <c r="M3973" s="4" t="s">
        <v>42</v>
      </c>
      <c r="N3973" s="12">
        <v>1</v>
      </c>
      <c r="O3973" s="4" t="s">
        <v>89</v>
      </c>
      <c r="P3973" s="4" t="s">
        <v>56</v>
      </c>
      <c r="Q3973" s="7"/>
      <c r="R3973" s="7"/>
      <c r="S3973" s="7">
        <v>1</v>
      </c>
      <c r="T3973" s="7"/>
      <c r="U3973" s="7"/>
      <c r="V3973" s="7"/>
      <c r="W3973" s="7"/>
      <c r="X3973" s="7"/>
      <c r="Y3973" s="7"/>
      <c r="Z3973" s="7"/>
      <c r="AA3973" s="7"/>
      <c r="AB3973" s="7"/>
      <c r="AC3973" s="7"/>
      <c r="AD3973" s="7"/>
      <c r="AE3973" s="4">
        <f t="shared" si="249"/>
        <v>15</v>
      </c>
      <c r="AF3973" s="8">
        <f t="shared" si="250"/>
        <v>1</v>
      </c>
      <c r="AG3973" s="8">
        <v>72.010000000000005</v>
      </c>
      <c r="AH3973" s="4">
        <f t="shared" si="251"/>
        <v>2.5000000000000001E-2</v>
      </c>
      <c r="AI3973" s="4">
        <f t="shared" si="251"/>
        <v>1.8002500000000001</v>
      </c>
      <c r="AK3973" s="10">
        <f>R3973*(0.0246*(7.5^2.85))+S3973*(0.0227*((15/1.13204)^3.12))+T3973*(0.0227*((25/1.13204)^3.12))</f>
        <v>72.008183380890259</v>
      </c>
    </row>
    <row r="3974" spans="1:41" ht="12.75" customHeight="1">
      <c r="A3974" s="12">
        <v>307</v>
      </c>
      <c r="B3974" s="4">
        <v>16</v>
      </c>
      <c r="C3974" s="4">
        <v>1</v>
      </c>
      <c r="D3974" s="5">
        <v>39533</v>
      </c>
      <c r="E3974" s="6" t="s">
        <v>73</v>
      </c>
      <c r="F3974" s="4" t="s">
        <v>131</v>
      </c>
      <c r="G3974" s="11" t="s">
        <v>132</v>
      </c>
      <c r="H3974" s="4" t="s">
        <v>165</v>
      </c>
      <c r="I3974" s="12" t="s">
        <v>40</v>
      </c>
      <c r="J3974" s="4" t="s">
        <v>110</v>
      </c>
      <c r="K3974" s="4">
        <v>20</v>
      </c>
      <c r="L3974" s="4" t="str">
        <f t="shared" si="248"/>
        <v>15-20</v>
      </c>
      <c r="M3974" s="4" t="s">
        <v>42</v>
      </c>
      <c r="N3974" s="12">
        <v>2</v>
      </c>
      <c r="O3974" s="4" t="s">
        <v>134</v>
      </c>
      <c r="P3974" s="12" t="s">
        <v>56</v>
      </c>
      <c r="S3974" s="7">
        <v>1</v>
      </c>
      <c r="AE3974" s="4">
        <f t="shared" si="249"/>
        <v>15</v>
      </c>
      <c r="AF3974" s="8">
        <f t="shared" si="250"/>
        <v>1</v>
      </c>
      <c r="AG3974" s="8">
        <v>70.59</v>
      </c>
      <c r="AH3974" s="4">
        <f t="shared" si="251"/>
        <v>2.5000000000000001E-2</v>
      </c>
      <c r="AI3974" s="4">
        <f t="shared" si="251"/>
        <v>1.76475</v>
      </c>
      <c r="AJ3974" s="13"/>
      <c r="AK3974" s="10">
        <f>R3974*(0.0683*(7.5^2.563))+S3974*(0.0683*(15^2.563))+T3974*(0.0683*(25^2.563))</f>
        <v>70.589905523267788</v>
      </c>
    </row>
    <row r="3975" spans="1:41" ht="12.75" customHeight="1">
      <c r="A3975" s="12">
        <v>307</v>
      </c>
      <c r="B3975" s="4">
        <v>16</v>
      </c>
      <c r="C3975" s="4">
        <v>1</v>
      </c>
      <c r="D3975" s="5">
        <v>39533</v>
      </c>
      <c r="E3975" s="6" t="s">
        <v>73</v>
      </c>
      <c r="F3975" s="4" t="s">
        <v>131</v>
      </c>
      <c r="G3975" s="11" t="s">
        <v>132</v>
      </c>
      <c r="H3975" s="4" t="s">
        <v>165</v>
      </c>
      <c r="I3975" s="12" t="s">
        <v>40</v>
      </c>
      <c r="J3975" s="4" t="s">
        <v>110</v>
      </c>
      <c r="K3975" s="4">
        <v>20</v>
      </c>
      <c r="L3975" s="4" t="str">
        <f t="shared" si="248"/>
        <v>15-20</v>
      </c>
      <c r="M3975" s="4" t="s">
        <v>42</v>
      </c>
      <c r="N3975" s="12">
        <v>3</v>
      </c>
      <c r="O3975" s="4" t="s">
        <v>59</v>
      </c>
      <c r="P3975" s="6" t="s">
        <v>46</v>
      </c>
      <c r="R3975" s="7">
        <v>2</v>
      </c>
      <c r="AE3975" s="4">
        <f t="shared" si="249"/>
        <v>7.5</v>
      </c>
      <c r="AF3975" s="8">
        <f t="shared" si="250"/>
        <v>2</v>
      </c>
      <c r="AG3975" s="8">
        <v>9.0399999999999991</v>
      </c>
      <c r="AH3975" s="4">
        <f t="shared" si="251"/>
        <v>0.05</v>
      </c>
      <c r="AI3975" s="4">
        <f t="shared" si="251"/>
        <v>0.22599999999999998</v>
      </c>
      <c r="AK3975" s="10">
        <f>Q3975*(0.0093*(2.5^3.07))+R3975*(0.0093*(7.5^3.07))+S3975*(0.0093*(15^3.07))+T3975*(0.0126*(25^3.0673))</f>
        <v>9.0354757121179148</v>
      </c>
    </row>
    <row r="3976" spans="1:41" ht="12.75" customHeight="1">
      <c r="A3976" s="12">
        <v>307</v>
      </c>
      <c r="B3976" s="4">
        <v>16</v>
      </c>
      <c r="C3976" s="4">
        <v>1</v>
      </c>
      <c r="D3976" s="5">
        <v>39533</v>
      </c>
      <c r="E3976" s="6" t="s">
        <v>73</v>
      </c>
      <c r="F3976" s="4" t="s">
        <v>131</v>
      </c>
      <c r="G3976" s="11" t="s">
        <v>132</v>
      </c>
      <c r="H3976" s="4" t="s">
        <v>165</v>
      </c>
      <c r="I3976" s="12" t="s">
        <v>40</v>
      </c>
      <c r="J3976" s="4" t="s">
        <v>110</v>
      </c>
      <c r="K3976" s="4">
        <v>20</v>
      </c>
      <c r="L3976" s="4" t="str">
        <f t="shared" si="248"/>
        <v>15-20</v>
      </c>
      <c r="M3976" s="4" t="s">
        <v>42</v>
      </c>
      <c r="N3976" s="12">
        <v>4</v>
      </c>
      <c r="O3976" s="12" t="s">
        <v>205</v>
      </c>
      <c r="P3976" s="12" t="s">
        <v>56</v>
      </c>
      <c r="Q3976" s="7">
        <v>1</v>
      </c>
      <c r="AE3976" s="4">
        <f t="shared" si="249"/>
        <v>2.5</v>
      </c>
      <c r="AF3976" s="8">
        <f t="shared" si="250"/>
        <v>1</v>
      </c>
      <c r="AG3976" s="8">
        <v>0.41</v>
      </c>
      <c r="AH3976" s="4">
        <f t="shared" si="251"/>
        <v>2.5000000000000001E-2</v>
      </c>
      <c r="AI3976" s="4">
        <f t="shared" si="251"/>
        <v>1.0249999999999999E-2</v>
      </c>
      <c r="AJ3976" s="13"/>
      <c r="AK3976" s="10">
        <f>Q3976*(0.0314*(2.5^2.7995))</f>
        <v>0.40828432095650563</v>
      </c>
    </row>
    <row r="3977" spans="1:41" ht="12.75" customHeight="1">
      <c r="A3977" s="12">
        <v>307</v>
      </c>
      <c r="B3977" s="4">
        <v>16</v>
      </c>
      <c r="C3977" s="4">
        <v>1</v>
      </c>
      <c r="D3977" s="5">
        <v>39533</v>
      </c>
      <c r="E3977" s="6" t="s">
        <v>73</v>
      </c>
      <c r="F3977" s="4" t="s">
        <v>131</v>
      </c>
      <c r="G3977" s="11" t="s">
        <v>132</v>
      </c>
      <c r="H3977" s="4" t="s">
        <v>165</v>
      </c>
      <c r="I3977" s="12" t="s">
        <v>40</v>
      </c>
      <c r="J3977" s="4" t="s">
        <v>110</v>
      </c>
      <c r="K3977" s="4">
        <v>20</v>
      </c>
      <c r="L3977" s="4" t="str">
        <f t="shared" si="248"/>
        <v>15-20</v>
      </c>
      <c r="M3977" s="4" t="s">
        <v>42</v>
      </c>
      <c r="N3977" s="12">
        <v>5</v>
      </c>
      <c r="O3977" s="4" t="s">
        <v>95</v>
      </c>
      <c r="P3977" s="6" t="s">
        <v>56</v>
      </c>
      <c r="T3977" s="7">
        <v>2</v>
      </c>
      <c r="AE3977" s="4">
        <f t="shared" si="249"/>
        <v>25</v>
      </c>
      <c r="AF3977" s="8">
        <f t="shared" si="250"/>
        <v>2</v>
      </c>
      <c r="AG3977" s="8">
        <v>619.29999999999995</v>
      </c>
      <c r="AH3977" s="4">
        <f t="shared" si="251"/>
        <v>0.05</v>
      </c>
      <c r="AI3977" s="4">
        <f t="shared" si="251"/>
        <v>15.482499999999998</v>
      </c>
      <c r="AK3977" s="10">
        <f>S3977*(0.0204*(15^2.991))+T3977*(0.0204*(25^2.991))+U3977*(0.0204*(35^2.991))</f>
        <v>619.29664753055545</v>
      </c>
    </row>
    <row r="3978" spans="1:41" ht="12.75" customHeight="1">
      <c r="A3978" s="12">
        <v>307</v>
      </c>
      <c r="B3978" s="4">
        <v>16</v>
      </c>
      <c r="C3978" s="4">
        <v>1</v>
      </c>
      <c r="D3978" s="5">
        <v>39533</v>
      </c>
      <c r="E3978" s="6" t="s">
        <v>73</v>
      </c>
      <c r="F3978" s="4" t="s">
        <v>131</v>
      </c>
      <c r="G3978" s="11" t="s">
        <v>132</v>
      </c>
      <c r="H3978" s="4" t="s">
        <v>165</v>
      </c>
      <c r="I3978" s="12" t="s">
        <v>40</v>
      </c>
      <c r="J3978" s="4" t="s">
        <v>110</v>
      </c>
      <c r="K3978" s="4">
        <v>20</v>
      </c>
      <c r="L3978" s="4" t="str">
        <f t="shared" si="248"/>
        <v>15-20</v>
      </c>
      <c r="M3978" s="4" t="s">
        <v>42</v>
      </c>
      <c r="N3978" s="12">
        <v>6</v>
      </c>
      <c r="O3978" s="12" t="s">
        <v>51</v>
      </c>
      <c r="P3978" s="6" t="s">
        <v>48</v>
      </c>
      <c r="T3978" s="7">
        <v>1</v>
      </c>
      <c r="AE3978" s="4">
        <f t="shared" si="249"/>
        <v>25</v>
      </c>
      <c r="AF3978" s="8">
        <f t="shared" si="250"/>
        <v>1</v>
      </c>
      <c r="AG3978" s="8">
        <v>381.64</v>
      </c>
      <c r="AH3978" s="4">
        <f t="shared" si="251"/>
        <v>2.5000000000000001E-2</v>
      </c>
      <c r="AI3978" s="4">
        <f t="shared" si="251"/>
        <v>9.5410000000000004</v>
      </c>
      <c r="AK3978" s="10">
        <f>Q3978*(0.0337*(2.5^2.9))+R3978*(0.0337*(7.5^2.9))+S3978*(0.0337*(15^2.9))+T3978*(0.0337*(25^2.9))+U3978*(0.0337*(35^2.9))</f>
        <v>381.64179165528623</v>
      </c>
    </row>
    <row r="3979" spans="1:41" ht="12.75" customHeight="1">
      <c r="A3979" s="12">
        <v>307</v>
      </c>
      <c r="B3979" s="4">
        <v>16</v>
      </c>
      <c r="C3979" s="4">
        <v>1</v>
      </c>
      <c r="D3979" s="5">
        <v>39533</v>
      </c>
      <c r="E3979" s="6" t="s">
        <v>73</v>
      </c>
      <c r="F3979" s="4" t="s">
        <v>131</v>
      </c>
      <c r="G3979" s="11" t="s">
        <v>132</v>
      </c>
      <c r="H3979" s="4" t="s">
        <v>165</v>
      </c>
      <c r="I3979" s="12" t="s">
        <v>40</v>
      </c>
      <c r="J3979" s="4" t="s">
        <v>110</v>
      </c>
      <c r="K3979" s="4">
        <v>20</v>
      </c>
      <c r="L3979" s="4" t="str">
        <f t="shared" si="248"/>
        <v>15-20</v>
      </c>
      <c r="M3979" s="4" t="s">
        <v>42</v>
      </c>
      <c r="N3979" s="12">
        <v>7</v>
      </c>
      <c r="O3979" s="4" t="s">
        <v>53</v>
      </c>
      <c r="P3979" s="12" t="s">
        <v>54</v>
      </c>
      <c r="S3979" s="7">
        <v>2</v>
      </c>
      <c r="T3979" s="7">
        <v>4</v>
      </c>
      <c r="AE3979" s="4">
        <f t="shared" si="249"/>
        <v>21.7</v>
      </c>
      <c r="AF3979" s="8">
        <f t="shared" si="250"/>
        <v>6</v>
      </c>
      <c r="AG3979" s="8">
        <v>1137.06</v>
      </c>
      <c r="AH3979" s="4">
        <f t="shared" si="251"/>
        <v>0.15</v>
      </c>
      <c r="AI3979" s="4">
        <f t="shared" si="251"/>
        <v>28.426499999999997</v>
      </c>
      <c r="AK3979" s="10">
        <f>Q3979*(0.026*(2.5^2.87))+R3979*(0.026*(7.5^2.87))+S3979*(0.0236*((15/1.1)^2.975))+T3979*(0.0236*((25/1.1)^2.975))+U3979*(0.0236*((35/1.1)^2.975))</f>
        <v>1137.0610275681631</v>
      </c>
    </row>
    <row r="3980" spans="1:41" ht="12.75" customHeight="1">
      <c r="A3980" s="12">
        <v>307</v>
      </c>
      <c r="B3980" s="4">
        <v>16</v>
      </c>
      <c r="C3980" s="4">
        <v>1</v>
      </c>
      <c r="D3980" s="5">
        <v>39533</v>
      </c>
      <c r="E3980" s="6" t="s">
        <v>73</v>
      </c>
      <c r="F3980" s="4" t="s">
        <v>131</v>
      </c>
      <c r="G3980" s="11" t="s">
        <v>132</v>
      </c>
      <c r="H3980" s="4" t="s">
        <v>165</v>
      </c>
      <c r="I3980" s="12" t="s">
        <v>40</v>
      </c>
      <c r="J3980" s="4" t="s">
        <v>110</v>
      </c>
      <c r="K3980" s="4">
        <v>20</v>
      </c>
      <c r="L3980" s="4" t="str">
        <f t="shared" si="248"/>
        <v>15-20</v>
      </c>
      <c r="M3980" s="4" t="s">
        <v>42</v>
      </c>
      <c r="N3980" s="12">
        <v>8</v>
      </c>
      <c r="O3980" s="4" t="s">
        <v>60</v>
      </c>
      <c r="P3980" s="12" t="s">
        <v>48</v>
      </c>
      <c r="R3980" s="7">
        <v>1</v>
      </c>
      <c r="AE3980" s="4">
        <f t="shared" si="249"/>
        <v>7.5</v>
      </c>
      <c r="AF3980" s="8">
        <f t="shared" si="250"/>
        <v>1</v>
      </c>
      <c r="AG3980" s="8">
        <v>7.04</v>
      </c>
      <c r="AH3980" s="4">
        <f t="shared" si="251"/>
        <v>2.5000000000000001E-2</v>
      </c>
      <c r="AI3980" s="4">
        <f t="shared" si="251"/>
        <v>0.17599999999999999</v>
      </c>
      <c r="AJ3980" s="13"/>
      <c r="AK3980" s="10">
        <f>Q3980*(0.0197*(2.5^2.9174))+R3980*(0.0197*(7.5^2.9174))+S3980*(0.0197*(15^2.9174))</f>
        <v>7.0367149081055116</v>
      </c>
    </row>
    <row r="3981" spans="1:41" ht="12.75" customHeight="1">
      <c r="A3981" s="12">
        <v>307</v>
      </c>
      <c r="B3981" s="4">
        <v>16</v>
      </c>
      <c r="C3981" s="4">
        <v>1</v>
      </c>
      <c r="D3981" s="5">
        <v>39533</v>
      </c>
      <c r="E3981" s="6" t="s">
        <v>73</v>
      </c>
      <c r="F3981" s="4" t="s">
        <v>131</v>
      </c>
      <c r="G3981" s="11" t="s">
        <v>132</v>
      </c>
      <c r="H3981" s="4" t="s">
        <v>165</v>
      </c>
      <c r="I3981" s="12" t="s">
        <v>40</v>
      </c>
      <c r="J3981" s="4" t="s">
        <v>110</v>
      </c>
      <c r="K3981" s="4">
        <v>20</v>
      </c>
      <c r="L3981" s="4" t="str">
        <f t="shared" si="248"/>
        <v>15-20</v>
      </c>
      <c r="M3981" s="4" t="s">
        <v>42</v>
      </c>
      <c r="N3981" s="12">
        <v>9</v>
      </c>
      <c r="O3981" s="4" t="s">
        <v>58</v>
      </c>
      <c r="P3981" s="12" t="s">
        <v>46</v>
      </c>
      <c r="S3981" s="7">
        <v>1</v>
      </c>
      <c r="AE3981" s="4">
        <f t="shared" si="249"/>
        <v>15</v>
      </c>
      <c r="AF3981" s="8">
        <f t="shared" si="250"/>
        <v>1</v>
      </c>
      <c r="AG3981" s="8">
        <v>44.44</v>
      </c>
      <c r="AH3981" s="4">
        <f t="shared" si="251"/>
        <v>2.5000000000000001E-2</v>
      </c>
      <c r="AI3981" s="4">
        <f t="shared" si="251"/>
        <v>1.111</v>
      </c>
      <c r="AK3981" s="10">
        <f>Q3981*(0.0145*((2.5/1.08175)^3.053))+R3981*(0.0145*((7.5/1.08175)^3.053))+S3981*(0.0145*((15/1.08175)^3.053))+T3981*(0.0145*((25/1.08175)^3.053))+U3981*(0.0145*((35/1.08175)^3.053))+V3981*(0.0145*((45/1.08175)^3.053))+W3981*(0.0145*((55/1.08175)^3.053))</f>
        <v>44.441138743501973</v>
      </c>
    </row>
    <row r="3982" spans="1:41" s="13" customFormat="1" ht="12.75" customHeight="1">
      <c r="A3982" s="12">
        <v>307</v>
      </c>
      <c r="B3982" s="4">
        <v>16</v>
      </c>
      <c r="C3982" s="4">
        <v>1</v>
      </c>
      <c r="D3982" s="5">
        <v>39533</v>
      </c>
      <c r="E3982" s="6" t="s">
        <v>73</v>
      </c>
      <c r="F3982" s="4" t="s">
        <v>131</v>
      </c>
      <c r="G3982" s="11" t="s">
        <v>132</v>
      </c>
      <c r="H3982" s="4" t="s">
        <v>165</v>
      </c>
      <c r="I3982" s="12" t="s">
        <v>40</v>
      </c>
      <c r="J3982" s="4" t="s">
        <v>110</v>
      </c>
      <c r="K3982" s="4">
        <v>20</v>
      </c>
      <c r="L3982" s="4" t="str">
        <f t="shared" si="248"/>
        <v>15-20</v>
      </c>
      <c r="M3982" s="4" t="s">
        <v>42</v>
      </c>
      <c r="N3982" s="12">
        <v>10</v>
      </c>
      <c r="O3982" s="4" t="s">
        <v>72</v>
      </c>
      <c r="P3982" s="6" t="s">
        <v>46</v>
      </c>
      <c r="Q3982" s="7">
        <v>2</v>
      </c>
      <c r="R3982" s="7">
        <v>3</v>
      </c>
      <c r="S3982" s="7"/>
      <c r="T3982" s="7"/>
      <c r="U3982" s="7"/>
      <c r="V3982" s="7"/>
      <c r="W3982" s="7"/>
      <c r="X3982" s="7"/>
      <c r="Y3982" s="7"/>
      <c r="Z3982" s="7"/>
      <c r="AA3982" s="7"/>
      <c r="AB3982" s="7"/>
      <c r="AC3982" s="7"/>
      <c r="AD3982" s="7"/>
      <c r="AE3982" s="4">
        <f t="shared" si="249"/>
        <v>5.5</v>
      </c>
      <c r="AF3982" s="8">
        <f t="shared" si="250"/>
        <v>5</v>
      </c>
      <c r="AG3982" s="8">
        <v>17.829999999999998</v>
      </c>
      <c r="AH3982" s="4">
        <f t="shared" si="251"/>
        <v>0.125</v>
      </c>
      <c r="AI3982" s="4">
        <f t="shared" si="251"/>
        <v>0.44574999999999998</v>
      </c>
      <c r="AJ3982" s="9"/>
      <c r="AK3982" s="10">
        <f>Q3982*(0.0128*(2.5^3.036))+R3982*(0.0128*(7.5^3.036))+S3982*(0.0128*(15^3.036))</f>
        <v>17.832174004649993</v>
      </c>
      <c r="AL3982" s="4"/>
      <c r="AM3982" s="4"/>
      <c r="AN3982" s="4"/>
      <c r="AO3982" s="4"/>
    </row>
    <row r="3983" spans="1:41" ht="12.75" customHeight="1">
      <c r="A3983" s="12">
        <v>307</v>
      </c>
      <c r="B3983" s="4">
        <v>16</v>
      </c>
      <c r="C3983" s="4">
        <v>1</v>
      </c>
      <c r="D3983" s="5">
        <v>39533</v>
      </c>
      <c r="E3983" s="6" t="s">
        <v>73</v>
      </c>
      <c r="F3983" s="4" t="s">
        <v>131</v>
      </c>
      <c r="G3983" s="11" t="s">
        <v>132</v>
      </c>
      <c r="H3983" s="4" t="s">
        <v>165</v>
      </c>
      <c r="I3983" s="12" t="s">
        <v>40</v>
      </c>
      <c r="J3983" s="4" t="s">
        <v>110</v>
      </c>
      <c r="K3983" s="4">
        <v>20</v>
      </c>
      <c r="L3983" s="4" t="str">
        <f t="shared" si="248"/>
        <v>15-20</v>
      </c>
      <c r="M3983" s="4" t="s">
        <v>42</v>
      </c>
      <c r="N3983" s="12">
        <v>11</v>
      </c>
      <c r="O3983" s="4" t="s">
        <v>66</v>
      </c>
      <c r="P3983" s="12" t="s">
        <v>46</v>
      </c>
      <c r="Q3983" s="7">
        <v>2</v>
      </c>
      <c r="AE3983" s="4">
        <f t="shared" si="249"/>
        <v>2.5</v>
      </c>
      <c r="AF3983" s="8">
        <f t="shared" si="250"/>
        <v>2</v>
      </c>
      <c r="AG3983" s="8">
        <v>0.56999999999999995</v>
      </c>
      <c r="AH3983" s="4">
        <f t="shared" si="251"/>
        <v>0.05</v>
      </c>
      <c r="AI3983" s="4">
        <f t="shared" si="251"/>
        <v>1.4249999999999999E-2</v>
      </c>
      <c r="AK3983" s="10">
        <f>Q3983*(0.0213*(2.5^2.8235))+R3983*(0.0213*(7.5^2.8235))</f>
        <v>0.56623044088770236</v>
      </c>
    </row>
    <row r="3984" spans="1:41" s="13" customFormat="1" ht="12.75" customHeight="1">
      <c r="A3984" s="12">
        <v>307</v>
      </c>
      <c r="B3984" s="4">
        <v>16</v>
      </c>
      <c r="C3984" s="4">
        <v>1</v>
      </c>
      <c r="D3984" s="5">
        <v>39533</v>
      </c>
      <c r="E3984" s="6" t="s">
        <v>73</v>
      </c>
      <c r="F3984" s="4" t="s">
        <v>131</v>
      </c>
      <c r="G3984" s="11" t="s">
        <v>132</v>
      </c>
      <c r="H3984" s="4" t="s">
        <v>165</v>
      </c>
      <c r="I3984" s="12" t="s">
        <v>40</v>
      </c>
      <c r="J3984" s="4" t="s">
        <v>110</v>
      </c>
      <c r="K3984" s="4">
        <v>20</v>
      </c>
      <c r="L3984" s="4" t="str">
        <f t="shared" si="248"/>
        <v>15-20</v>
      </c>
      <c r="M3984" s="4" t="s">
        <v>42</v>
      </c>
      <c r="N3984" s="12">
        <v>12</v>
      </c>
      <c r="O3984" s="4" t="s">
        <v>83</v>
      </c>
      <c r="P3984" s="6" t="s">
        <v>84</v>
      </c>
      <c r="Q3984" s="7">
        <v>2</v>
      </c>
      <c r="R3984" s="7"/>
      <c r="S3984" s="7"/>
      <c r="T3984" s="7"/>
      <c r="U3984" s="7"/>
      <c r="V3984" s="7"/>
      <c r="W3984" s="7"/>
      <c r="X3984" s="7"/>
      <c r="Y3984" s="7"/>
      <c r="Z3984" s="7"/>
      <c r="AA3984" s="7"/>
      <c r="AB3984" s="7"/>
      <c r="AC3984" s="7"/>
      <c r="AD3984" s="7"/>
      <c r="AE3984" s="4">
        <f t="shared" si="249"/>
        <v>2.5</v>
      </c>
      <c r="AF3984" s="8">
        <f t="shared" si="250"/>
        <v>2</v>
      </c>
      <c r="AG3984" s="8">
        <v>1.01</v>
      </c>
      <c r="AH3984" s="4">
        <f t="shared" si="251"/>
        <v>0.05</v>
      </c>
      <c r="AI3984" s="4">
        <f t="shared" si="251"/>
        <v>2.5250000000000002E-2</v>
      </c>
      <c r="AK3984" s="10">
        <f>Q3984*(0.0349*(2.5^2.9109))+R3984*(0.0349*(7.5^2.9109))+S3984*(0.0349*(15^2.9109))</f>
        <v>1.0051224975559583</v>
      </c>
    </row>
    <row r="3985" spans="1:37" ht="12.75" customHeight="1">
      <c r="A3985" s="12">
        <v>308</v>
      </c>
      <c r="B3985" s="4">
        <v>16</v>
      </c>
      <c r="C3985" s="4">
        <v>1</v>
      </c>
      <c r="D3985" s="5">
        <v>39533</v>
      </c>
      <c r="E3985" s="6" t="s">
        <v>73</v>
      </c>
      <c r="F3985" s="4" t="s">
        <v>131</v>
      </c>
      <c r="G3985" s="11" t="s">
        <v>132</v>
      </c>
      <c r="H3985" s="4" t="s">
        <v>165</v>
      </c>
      <c r="I3985" s="12" t="s">
        <v>40</v>
      </c>
      <c r="J3985" s="4" t="s">
        <v>110</v>
      </c>
      <c r="K3985" s="4">
        <v>18</v>
      </c>
      <c r="L3985" s="4" t="str">
        <f t="shared" si="248"/>
        <v>15-20</v>
      </c>
      <c r="M3985" s="4" t="s">
        <v>42</v>
      </c>
      <c r="N3985" s="12">
        <v>1</v>
      </c>
      <c r="O3985" s="4" t="s">
        <v>53</v>
      </c>
      <c r="P3985" s="12" t="s">
        <v>54</v>
      </c>
      <c r="T3985" s="7">
        <v>3</v>
      </c>
      <c r="AE3985" s="4">
        <f t="shared" si="249"/>
        <v>25</v>
      </c>
      <c r="AF3985" s="8">
        <f t="shared" si="250"/>
        <v>3</v>
      </c>
      <c r="AG3985" s="8">
        <v>768.71</v>
      </c>
      <c r="AH3985" s="4">
        <f t="shared" si="251"/>
        <v>7.4999999999999997E-2</v>
      </c>
      <c r="AI3985" s="4">
        <f t="shared" si="251"/>
        <v>19.217750000000002</v>
      </c>
      <c r="AK3985" s="10">
        <f>Q3985*(0.026*(2.5^2.87))+R3985*(0.026*(7.5^2.87))+S3985*(0.0236*((15/1.1)^2.975))+T3985*(0.0236*((25/1.1)^2.975))+U3985*(0.0236*((35/1.1)^2.975))</f>
        <v>768.70825544223442</v>
      </c>
    </row>
    <row r="3986" spans="1:37" ht="12.75" customHeight="1">
      <c r="A3986" s="12">
        <v>308</v>
      </c>
      <c r="B3986" s="4">
        <v>16</v>
      </c>
      <c r="C3986" s="4">
        <v>1</v>
      </c>
      <c r="D3986" s="5">
        <v>39533</v>
      </c>
      <c r="E3986" s="6" t="s">
        <v>73</v>
      </c>
      <c r="F3986" s="4" t="s">
        <v>131</v>
      </c>
      <c r="G3986" s="11" t="s">
        <v>132</v>
      </c>
      <c r="H3986" s="4" t="s">
        <v>165</v>
      </c>
      <c r="I3986" s="12" t="s">
        <v>40</v>
      </c>
      <c r="J3986" s="4" t="s">
        <v>110</v>
      </c>
      <c r="K3986" s="4">
        <v>18</v>
      </c>
      <c r="L3986" s="4" t="str">
        <f t="shared" si="248"/>
        <v>15-20</v>
      </c>
      <c r="M3986" s="4" t="s">
        <v>42</v>
      </c>
      <c r="N3986" s="12">
        <v>2</v>
      </c>
      <c r="O3986" s="12" t="s">
        <v>51</v>
      </c>
      <c r="P3986" s="6" t="s">
        <v>48</v>
      </c>
      <c r="T3986" s="7">
        <v>1</v>
      </c>
      <c r="AE3986" s="4">
        <f t="shared" si="249"/>
        <v>25</v>
      </c>
      <c r="AF3986" s="8">
        <f t="shared" si="250"/>
        <v>1</v>
      </c>
      <c r="AG3986" s="8">
        <v>381.64</v>
      </c>
      <c r="AH3986" s="4">
        <f t="shared" si="251"/>
        <v>2.5000000000000001E-2</v>
      </c>
      <c r="AI3986" s="4">
        <f t="shared" si="251"/>
        <v>9.5410000000000004</v>
      </c>
      <c r="AJ3986" s="13"/>
      <c r="AK3986" s="10">
        <f>Q3986*(0.0337*(2.5^2.9))+R3986*(0.0337*(7.5^2.9))+S3986*(0.0337*(15^2.9))+T3986*(0.0337*(25^2.9))+U3986*(0.0337*(35^2.9))</f>
        <v>381.64179165528623</v>
      </c>
    </row>
    <row r="3987" spans="1:37" ht="12.75" customHeight="1">
      <c r="A3987" s="12">
        <v>308</v>
      </c>
      <c r="B3987" s="4">
        <v>16</v>
      </c>
      <c r="C3987" s="4">
        <v>1</v>
      </c>
      <c r="D3987" s="5">
        <v>39533</v>
      </c>
      <c r="E3987" s="6" t="s">
        <v>73</v>
      </c>
      <c r="F3987" s="4" t="s">
        <v>131</v>
      </c>
      <c r="G3987" s="11" t="s">
        <v>132</v>
      </c>
      <c r="H3987" s="4" t="s">
        <v>165</v>
      </c>
      <c r="I3987" s="12" t="s">
        <v>40</v>
      </c>
      <c r="J3987" s="4" t="s">
        <v>110</v>
      </c>
      <c r="K3987" s="4">
        <v>18</v>
      </c>
      <c r="L3987" s="4" t="str">
        <f t="shared" si="248"/>
        <v>15-20</v>
      </c>
      <c r="M3987" s="4" t="s">
        <v>42</v>
      </c>
      <c r="N3987" s="12">
        <v>3</v>
      </c>
      <c r="O3987" s="4" t="s">
        <v>79</v>
      </c>
      <c r="P3987" s="12" t="s">
        <v>54</v>
      </c>
      <c r="U3987" s="7">
        <v>1</v>
      </c>
      <c r="AE3987" s="4">
        <f t="shared" si="249"/>
        <v>35</v>
      </c>
      <c r="AF3987" s="8">
        <f t="shared" si="250"/>
        <v>1</v>
      </c>
      <c r="AG3987" s="8">
        <v>872.21</v>
      </c>
      <c r="AH3987" s="4">
        <f t="shared" si="251"/>
        <v>2.5000000000000001E-2</v>
      </c>
      <c r="AI3987" s="4">
        <f t="shared" si="251"/>
        <v>21.805250000000001</v>
      </c>
      <c r="AK3987" s="10">
        <f>Q3987*(0.024*(2.5^2.93))+R3987*(0.024*(7.5^2.93))+S3987*(0.0225*((15/1.03416)^3))+T3987*(0.0225*((25/1.03416)^3))+U3987*(0.0225*((35/1.03416)^3))</f>
        <v>872.21478418319157</v>
      </c>
    </row>
    <row r="3988" spans="1:37" ht="12.75" customHeight="1">
      <c r="A3988" s="12">
        <v>308</v>
      </c>
      <c r="B3988" s="4">
        <v>16</v>
      </c>
      <c r="C3988" s="4">
        <v>1</v>
      </c>
      <c r="D3988" s="5">
        <v>39533</v>
      </c>
      <c r="E3988" s="6" t="s">
        <v>73</v>
      </c>
      <c r="F3988" s="4" t="s">
        <v>131</v>
      </c>
      <c r="G3988" s="11" t="s">
        <v>132</v>
      </c>
      <c r="H3988" s="4" t="s">
        <v>165</v>
      </c>
      <c r="I3988" s="12" t="s">
        <v>40</v>
      </c>
      <c r="J3988" s="4" t="s">
        <v>110</v>
      </c>
      <c r="K3988" s="4">
        <v>18</v>
      </c>
      <c r="L3988" s="4" t="str">
        <f t="shared" si="248"/>
        <v>15-20</v>
      </c>
      <c r="M3988" s="4" t="s">
        <v>42</v>
      </c>
      <c r="N3988" s="12">
        <v>4</v>
      </c>
      <c r="O3988" s="4" t="s">
        <v>69</v>
      </c>
      <c r="P3988" s="12" t="s">
        <v>48</v>
      </c>
      <c r="S3988" s="7">
        <v>2</v>
      </c>
      <c r="AE3988" s="4">
        <f t="shared" si="249"/>
        <v>15</v>
      </c>
      <c r="AF3988" s="8">
        <f t="shared" si="250"/>
        <v>2</v>
      </c>
      <c r="AG3988" s="8">
        <v>218.93</v>
      </c>
      <c r="AH3988" s="4">
        <f t="shared" si="251"/>
        <v>0.05</v>
      </c>
      <c r="AI3988" s="4">
        <f t="shared" si="251"/>
        <v>5.4732500000000002</v>
      </c>
      <c r="AK3988" s="10">
        <f>Q3988*(0.029*(2.5^2.98))+R3988*(0.029*(7.5^2.98))+S3988*(0.0222*(15^3.14))</f>
        <v>218.93214068561713</v>
      </c>
    </row>
    <row r="3989" spans="1:37" ht="12.75" customHeight="1">
      <c r="A3989" s="12">
        <v>308</v>
      </c>
      <c r="B3989" s="4">
        <v>16</v>
      </c>
      <c r="C3989" s="4">
        <v>1</v>
      </c>
      <c r="D3989" s="5">
        <v>39533</v>
      </c>
      <c r="E3989" s="6" t="s">
        <v>73</v>
      </c>
      <c r="F3989" s="4" t="s">
        <v>131</v>
      </c>
      <c r="G3989" s="11" t="s">
        <v>132</v>
      </c>
      <c r="H3989" s="4" t="s">
        <v>165</v>
      </c>
      <c r="I3989" s="12" t="s">
        <v>40</v>
      </c>
      <c r="J3989" s="4" t="s">
        <v>110</v>
      </c>
      <c r="K3989" s="4">
        <v>18</v>
      </c>
      <c r="L3989" s="4" t="str">
        <f t="shared" si="248"/>
        <v>15-20</v>
      </c>
      <c r="M3989" s="4" t="s">
        <v>42</v>
      </c>
      <c r="N3989" s="12">
        <v>5</v>
      </c>
      <c r="O3989" s="4" t="s">
        <v>60</v>
      </c>
      <c r="P3989" s="12" t="s">
        <v>48</v>
      </c>
      <c r="R3989" s="7">
        <v>1</v>
      </c>
      <c r="AE3989" s="4">
        <f t="shared" si="249"/>
        <v>7.5</v>
      </c>
      <c r="AF3989" s="8">
        <f t="shared" si="250"/>
        <v>1</v>
      </c>
      <c r="AG3989" s="8">
        <v>7.04</v>
      </c>
      <c r="AH3989" s="4">
        <f t="shared" si="251"/>
        <v>2.5000000000000001E-2</v>
      </c>
      <c r="AI3989" s="4">
        <f t="shared" si="251"/>
        <v>0.17599999999999999</v>
      </c>
      <c r="AK3989" s="10">
        <f>Q3989*(0.0197*(2.5^2.9174))+R3989*(0.0197*(7.5^2.9174))+S3989*(0.0197*(15^2.9174))</f>
        <v>7.0367149081055116</v>
      </c>
    </row>
    <row r="3990" spans="1:37" ht="12.75" customHeight="1">
      <c r="A3990" s="12">
        <v>308</v>
      </c>
      <c r="B3990" s="4">
        <v>16</v>
      </c>
      <c r="C3990" s="4">
        <v>1</v>
      </c>
      <c r="D3990" s="5">
        <v>39533</v>
      </c>
      <c r="E3990" s="6" t="s">
        <v>73</v>
      </c>
      <c r="F3990" s="4" t="s">
        <v>131</v>
      </c>
      <c r="G3990" s="11" t="s">
        <v>132</v>
      </c>
      <c r="H3990" s="4" t="s">
        <v>165</v>
      </c>
      <c r="I3990" s="12" t="s">
        <v>40</v>
      </c>
      <c r="J3990" s="4" t="s">
        <v>110</v>
      </c>
      <c r="K3990" s="4">
        <v>18</v>
      </c>
      <c r="L3990" s="4" t="str">
        <f t="shared" si="248"/>
        <v>15-20</v>
      </c>
      <c r="M3990" s="4" t="s">
        <v>42</v>
      </c>
      <c r="N3990" s="12">
        <v>6</v>
      </c>
      <c r="O3990" s="4" t="s">
        <v>59</v>
      </c>
      <c r="P3990" s="6" t="s">
        <v>46</v>
      </c>
      <c r="S3990" s="7">
        <v>1</v>
      </c>
      <c r="AE3990" s="4">
        <f t="shared" si="249"/>
        <v>15</v>
      </c>
      <c r="AF3990" s="8">
        <f t="shared" si="250"/>
        <v>1</v>
      </c>
      <c r="AG3990" s="8">
        <v>37.94</v>
      </c>
      <c r="AH3990" s="4">
        <f t="shared" si="251"/>
        <v>2.5000000000000001E-2</v>
      </c>
      <c r="AI3990" s="4">
        <f t="shared" si="251"/>
        <v>0.9484999999999999</v>
      </c>
      <c r="AK3990" s="10">
        <f>Q3990*(0.0093*(2.5^3.07))+R3990*(0.0093*(7.5^3.07))+S3990*(0.0093*(15^3.07))+T3990*(0.0126*(25^3.0673))</f>
        <v>37.938758397924737</v>
      </c>
    </row>
    <row r="3991" spans="1:37" ht="12.75" customHeight="1">
      <c r="A3991" s="12">
        <v>308</v>
      </c>
      <c r="B3991" s="4">
        <v>16</v>
      </c>
      <c r="C3991" s="4">
        <v>1</v>
      </c>
      <c r="D3991" s="5">
        <v>39533</v>
      </c>
      <c r="E3991" s="6" t="s">
        <v>73</v>
      </c>
      <c r="F3991" s="4" t="s">
        <v>131</v>
      </c>
      <c r="G3991" s="11" t="s">
        <v>132</v>
      </c>
      <c r="H3991" s="4" t="s">
        <v>165</v>
      </c>
      <c r="I3991" s="12" t="s">
        <v>40</v>
      </c>
      <c r="J3991" s="4" t="s">
        <v>110</v>
      </c>
      <c r="K3991" s="4">
        <v>18</v>
      </c>
      <c r="L3991" s="4" t="str">
        <f t="shared" si="248"/>
        <v>15-20</v>
      </c>
      <c r="M3991" s="4" t="s">
        <v>42</v>
      </c>
      <c r="N3991" s="12">
        <v>7</v>
      </c>
      <c r="O3991" s="12" t="s">
        <v>112</v>
      </c>
      <c r="P3991" s="6" t="s">
        <v>44</v>
      </c>
      <c r="S3991" s="7">
        <v>1</v>
      </c>
      <c r="AE3991" s="4">
        <f t="shared" si="249"/>
        <v>15</v>
      </c>
      <c r="AF3991" s="8">
        <f t="shared" si="250"/>
        <v>1</v>
      </c>
      <c r="AG3991" s="8">
        <v>33.32</v>
      </c>
      <c r="AH3991" s="4">
        <f t="shared" si="251"/>
        <v>2.5000000000000001E-2</v>
      </c>
      <c r="AI3991" s="4">
        <f t="shared" si="251"/>
        <v>0.83299999999999996</v>
      </c>
      <c r="AK3991" s="10">
        <f>Q3991*(0.0099*(2.5^2.999))+R3991*(0.0099*(7.5^2.999))+S3991*(0.0099*(15^2.999))+T3991*(0.0099*(25^2.999))</f>
        <v>33.322139678021429</v>
      </c>
    </row>
    <row r="3992" spans="1:37" ht="12.75" customHeight="1">
      <c r="A3992" s="12">
        <v>308</v>
      </c>
      <c r="B3992" s="4">
        <v>16</v>
      </c>
      <c r="C3992" s="4">
        <v>1</v>
      </c>
      <c r="D3992" s="5">
        <v>39533</v>
      </c>
      <c r="E3992" s="6" t="s">
        <v>73</v>
      </c>
      <c r="F3992" s="4" t="s">
        <v>131</v>
      </c>
      <c r="G3992" s="11" t="s">
        <v>132</v>
      </c>
      <c r="H3992" s="4" t="s">
        <v>165</v>
      </c>
      <c r="I3992" s="12" t="s">
        <v>40</v>
      </c>
      <c r="J3992" s="4" t="s">
        <v>110</v>
      </c>
      <c r="K3992" s="4">
        <v>18</v>
      </c>
      <c r="L3992" s="4" t="str">
        <f t="shared" si="248"/>
        <v>15-20</v>
      </c>
      <c r="M3992" s="4" t="s">
        <v>42</v>
      </c>
      <c r="N3992" s="12">
        <v>8</v>
      </c>
      <c r="O3992" s="4" t="s">
        <v>72</v>
      </c>
      <c r="P3992" s="6" t="s">
        <v>46</v>
      </c>
      <c r="Q3992" s="7">
        <v>1</v>
      </c>
      <c r="R3992" s="7">
        <v>2</v>
      </c>
      <c r="AE3992" s="4">
        <f t="shared" si="249"/>
        <v>5.8</v>
      </c>
      <c r="AF3992" s="8">
        <f t="shared" si="250"/>
        <v>3</v>
      </c>
      <c r="AG3992" s="8">
        <v>11.82</v>
      </c>
      <c r="AH3992" s="4">
        <f t="shared" si="251"/>
        <v>7.4999999999999997E-2</v>
      </c>
      <c r="AI3992" s="4">
        <f t="shared" si="251"/>
        <v>0.29549999999999998</v>
      </c>
      <c r="AK3992" s="10">
        <f>Q3992*(0.0128*(2.5^3.036))+R3992*(0.0128*(7.5^3.036))+S3992*(0.0128*(15^3.036))</f>
        <v>11.819213566325189</v>
      </c>
    </row>
    <row r="3993" spans="1:37" ht="12.75" customHeight="1">
      <c r="A3993" s="12">
        <v>308</v>
      </c>
      <c r="B3993" s="4">
        <v>16</v>
      </c>
      <c r="C3993" s="4">
        <v>1</v>
      </c>
      <c r="D3993" s="5">
        <v>39533</v>
      </c>
      <c r="E3993" s="6" t="s">
        <v>73</v>
      </c>
      <c r="F3993" s="4" t="s">
        <v>131</v>
      </c>
      <c r="G3993" s="11" t="s">
        <v>132</v>
      </c>
      <c r="H3993" s="4" t="s">
        <v>165</v>
      </c>
      <c r="I3993" s="12" t="s">
        <v>40</v>
      </c>
      <c r="J3993" s="4" t="s">
        <v>110</v>
      </c>
      <c r="K3993" s="4">
        <v>18</v>
      </c>
      <c r="L3993" s="4" t="str">
        <f t="shared" si="248"/>
        <v>15-20</v>
      </c>
      <c r="M3993" s="4" t="s">
        <v>42</v>
      </c>
      <c r="N3993" s="12">
        <v>9</v>
      </c>
      <c r="O3993" s="4" t="s">
        <v>66</v>
      </c>
      <c r="P3993" s="12" t="s">
        <v>46</v>
      </c>
      <c r="Q3993" s="7">
        <v>1</v>
      </c>
      <c r="AE3993" s="4">
        <f t="shared" si="249"/>
        <v>2.5</v>
      </c>
      <c r="AF3993" s="8">
        <f t="shared" si="250"/>
        <v>1</v>
      </c>
      <c r="AG3993" s="8">
        <v>0.28000000000000003</v>
      </c>
      <c r="AH3993" s="4">
        <f t="shared" si="251"/>
        <v>2.5000000000000001E-2</v>
      </c>
      <c r="AI3993" s="4">
        <f t="shared" si="251"/>
        <v>7.000000000000001E-3</v>
      </c>
      <c r="AK3993" s="10">
        <f>Q3993*(0.0213*(2.5^2.8235))+R3993*(0.0213*(7.5^2.8235))</f>
        <v>0.28311522044385118</v>
      </c>
    </row>
    <row r="3994" spans="1:37" ht="12.75" customHeight="1">
      <c r="A3994" s="12">
        <v>309</v>
      </c>
      <c r="B3994" s="4">
        <v>16</v>
      </c>
      <c r="C3994" s="4">
        <v>1</v>
      </c>
      <c r="D3994" s="5">
        <v>39533</v>
      </c>
      <c r="E3994" s="6" t="s">
        <v>73</v>
      </c>
      <c r="F3994" s="4" t="s">
        <v>131</v>
      </c>
      <c r="G3994" s="11" t="s">
        <v>132</v>
      </c>
      <c r="H3994" s="4" t="s">
        <v>165</v>
      </c>
      <c r="I3994" s="12" t="s">
        <v>40</v>
      </c>
      <c r="J3994" s="4" t="s">
        <v>110</v>
      </c>
      <c r="K3994" s="4">
        <v>15</v>
      </c>
      <c r="L3994" s="4" t="str">
        <f t="shared" si="248"/>
        <v>10-15</v>
      </c>
      <c r="M3994" s="4" t="s">
        <v>42</v>
      </c>
      <c r="N3994" s="12">
        <v>1</v>
      </c>
      <c r="O3994" s="4" t="s">
        <v>87</v>
      </c>
      <c r="P3994" s="6" t="s">
        <v>46</v>
      </c>
      <c r="S3994" s="7">
        <v>2</v>
      </c>
      <c r="T3994" s="7">
        <v>2</v>
      </c>
      <c r="AE3994" s="4">
        <f t="shared" si="249"/>
        <v>20</v>
      </c>
      <c r="AF3994" s="8">
        <f t="shared" si="250"/>
        <v>4</v>
      </c>
      <c r="AG3994" s="8">
        <v>607.73</v>
      </c>
      <c r="AH3994" s="4">
        <f t="shared" si="251"/>
        <v>0.1</v>
      </c>
      <c r="AI3994" s="4">
        <f t="shared" si="251"/>
        <v>15.193250000000001</v>
      </c>
      <c r="AK3994" s="10">
        <f>Q3994*(0.0229*((2.5/1.08)^2.958))+R3994*(0.0229*((7.5/1.08)^2.958))+S3994*(0.0229*((15/1.08)^2.958))+T3994*(0.0229*((25/1.08)^2.958))+U3994*(0.0229*((35/1.08)^2.958))</f>
        <v>607.7261257200355</v>
      </c>
    </row>
    <row r="3995" spans="1:37" ht="12.75" customHeight="1">
      <c r="A3995" s="12">
        <v>309</v>
      </c>
      <c r="B3995" s="4">
        <v>16</v>
      </c>
      <c r="C3995" s="4">
        <v>1</v>
      </c>
      <c r="D3995" s="5">
        <v>39533</v>
      </c>
      <c r="E3995" s="6" t="s">
        <v>73</v>
      </c>
      <c r="F3995" s="4" t="s">
        <v>131</v>
      </c>
      <c r="G3995" s="11" t="s">
        <v>132</v>
      </c>
      <c r="H3995" s="4" t="s">
        <v>165</v>
      </c>
      <c r="I3995" s="12" t="s">
        <v>40</v>
      </c>
      <c r="J3995" s="4" t="s">
        <v>110</v>
      </c>
      <c r="K3995" s="4">
        <v>15</v>
      </c>
      <c r="L3995" s="4" t="str">
        <f t="shared" si="248"/>
        <v>10-15</v>
      </c>
      <c r="M3995" s="4" t="s">
        <v>42</v>
      </c>
      <c r="N3995" s="12">
        <v>2</v>
      </c>
      <c r="O3995" s="4" t="s">
        <v>69</v>
      </c>
      <c r="P3995" s="12" t="s">
        <v>48</v>
      </c>
      <c r="S3995" s="15">
        <v>2</v>
      </c>
      <c r="AE3995" s="4">
        <f t="shared" si="249"/>
        <v>15</v>
      </c>
      <c r="AF3995" s="8">
        <f t="shared" si="250"/>
        <v>2</v>
      </c>
      <c r="AG3995" s="8">
        <v>218.93</v>
      </c>
      <c r="AH3995" s="4">
        <f t="shared" si="251"/>
        <v>0.05</v>
      </c>
      <c r="AI3995" s="4">
        <f t="shared" si="251"/>
        <v>5.4732500000000002</v>
      </c>
      <c r="AK3995" s="10">
        <f>Q3995*(0.029*(2.5^2.98))+R3995*(0.029*(7.5^2.98))+S3995*(0.0222*(15^3.14))</f>
        <v>218.93214068561713</v>
      </c>
    </row>
    <row r="3996" spans="1:37" ht="12.75" customHeight="1">
      <c r="A3996" s="12">
        <v>309</v>
      </c>
      <c r="B3996" s="4">
        <v>16</v>
      </c>
      <c r="C3996" s="4">
        <v>1</v>
      </c>
      <c r="D3996" s="5">
        <v>39533</v>
      </c>
      <c r="E3996" s="6" t="s">
        <v>73</v>
      </c>
      <c r="F3996" s="4" t="s">
        <v>131</v>
      </c>
      <c r="G3996" s="11" t="s">
        <v>132</v>
      </c>
      <c r="H3996" s="4" t="s">
        <v>165</v>
      </c>
      <c r="I3996" s="12" t="s">
        <v>40</v>
      </c>
      <c r="J3996" s="4" t="s">
        <v>110</v>
      </c>
      <c r="K3996" s="4">
        <v>15</v>
      </c>
      <c r="L3996" s="4" t="str">
        <f t="shared" si="248"/>
        <v>10-15</v>
      </c>
      <c r="M3996" s="4" t="s">
        <v>42</v>
      </c>
      <c r="N3996" s="12">
        <v>3</v>
      </c>
      <c r="O3996" s="4" t="s">
        <v>120</v>
      </c>
      <c r="P3996" s="6" t="s">
        <v>54</v>
      </c>
      <c r="U3996" s="7">
        <v>1</v>
      </c>
      <c r="AE3996" s="4">
        <f t="shared" si="249"/>
        <v>35</v>
      </c>
      <c r="AF3996" s="8">
        <f t="shared" si="250"/>
        <v>1</v>
      </c>
      <c r="AG3996" s="8">
        <v>759.68</v>
      </c>
      <c r="AH3996" s="4">
        <f t="shared" si="251"/>
        <v>2.5000000000000001E-2</v>
      </c>
      <c r="AI3996" s="4">
        <f t="shared" si="251"/>
        <v>18.991999999999997</v>
      </c>
      <c r="AJ3996" s="4" t="s">
        <v>140</v>
      </c>
      <c r="AK3996" s="10">
        <f>R3996*(0.0162*(7.5^3.0252))+S3996*(0.0162*(15^3.0252))+T3996*(0.0162*(25^3.0252))+U3996*(0.0162*(35^3.0252))+V3996*(0.0162*(45^3.0252))</f>
        <v>759.67819720000477</v>
      </c>
    </row>
    <row r="3997" spans="1:37" ht="12.75" customHeight="1">
      <c r="A3997" s="12">
        <v>309</v>
      </c>
      <c r="B3997" s="4">
        <v>16</v>
      </c>
      <c r="C3997" s="4">
        <v>1</v>
      </c>
      <c r="D3997" s="5">
        <v>39533</v>
      </c>
      <c r="E3997" s="6" t="s">
        <v>73</v>
      </c>
      <c r="F3997" s="4" t="s">
        <v>131</v>
      </c>
      <c r="G3997" s="11" t="s">
        <v>132</v>
      </c>
      <c r="H3997" s="4" t="s">
        <v>165</v>
      </c>
      <c r="I3997" s="12" t="s">
        <v>40</v>
      </c>
      <c r="J3997" s="4" t="s">
        <v>110</v>
      </c>
      <c r="K3997" s="4">
        <v>15</v>
      </c>
      <c r="L3997" s="4" t="str">
        <f t="shared" si="248"/>
        <v>10-15</v>
      </c>
      <c r="M3997" s="4" t="s">
        <v>42</v>
      </c>
      <c r="N3997" s="12">
        <v>4</v>
      </c>
      <c r="O3997" s="4" t="s">
        <v>53</v>
      </c>
      <c r="P3997" s="12" t="s">
        <v>54</v>
      </c>
      <c r="T3997" s="7">
        <v>1</v>
      </c>
      <c r="AE3997" s="4">
        <f t="shared" si="249"/>
        <v>25</v>
      </c>
      <c r="AF3997" s="8">
        <f t="shared" si="250"/>
        <v>1</v>
      </c>
      <c r="AG3997" s="8">
        <v>256.24</v>
      </c>
      <c r="AH3997" s="4">
        <f t="shared" si="251"/>
        <v>2.5000000000000001E-2</v>
      </c>
      <c r="AI3997" s="4">
        <f t="shared" si="251"/>
        <v>6.4060000000000006</v>
      </c>
      <c r="AK3997" s="10">
        <f>Q3997*(0.026*(2.5^2.87))+R3997*(0.026*(7.5^2.87))+S3997*(0.0236*((15/1.1)^2.975))+T3997*(0.0236*((25/1.1)^2.975))+U3997*(0.0236*((35/1.1)^2.975))</f>
        <v>256.23608514741147</v>
      </c>
    </row>
    <row r="3998" spans="1:37" ht="12.75" customHeight="1">
      <c r="A3998" s="12">
        <v>309</v>
      </c>
      <c r="B3998" s="4">
        <v>16</v>
      </c>
      <c r="C3998" s="4">
        <v>1</v>
      </c>
      <c r="D3998" s="5">
        <v>39533</v>
      </c>
      <c r="E3998" s="6" t="s">
        <v>73</v>
      </c>
      <c r="F3998" s="4" t="s">
        <v>131</v>
      </c>
      <c r="G3998" s="11" t="s">
        <v>132</v>
      </c>
      <c r="H3998" s="4" t="s">
        <v>165</v>
      </c>
      <c r="I3998" s="12" t="s">
        <v>40</v>
      </c>
      <c r="J3998" s="4" t="s">
        <v>110</v>
      </c>
      <c r="K3998" s="4">
        <v>15</v>
      </c>
      <c r="L3998" s="4" t="str">
        <f t="shared" si="248"/>
        <v>10-15</v>
      </c>
      <c r="M3998" s="4" t="s">
        <v>42</v>
      </c>
      <c r="N3998" s="12">
        <v>5</v>
      </c>
      <c r="O3998" s="12" t="s">
        <v>143</v>
      </c>
      <c r="P3998" s="6" t="s">
        <v>81</v>
      </c>
      <c r="R3998" s="7">
        <v>2</v>
      </c>
      <c r="S3998" s="7">
        <v>1</v>
      </c>
      <c r="AE3998" s="4">
        <f t="shared" si="249"/>
        <v>10</v>
      </c>
      <c r="AF3998" s="8">
        <f t="shared" si="250"/>
        <v>3</v>
      </c>
      <c r="AG3998" s="8">
        <v>38.39</v>
      </c>
      <c r="AH3998" s="4">
        <f t="shared" si="251"/>
        <v>7.4999999999999997E-2</v>
      </c>
      <c r="AI3998" s="4">
        <f t="shared" si="251"/>
        <v>0.95974999999999999</v>
      </c>
      <c r="AK3998" s="10">
        <f>Q3998*(0.0091*(2.5^3))+R3998*(0.0091*(7.5^3))+S3998*(0.0091*(15^3))</f>
        <v>38.390625</v>
      </c>
    </row>
    <row r="3999" spans="1:37" ht="12.75" customHeight="1">
      <c r="A3999" s="12">
        <v>309</v>
      </c>
      <c r="B3999" s="4">
        <v>16</v>
      </c>
      <c r="C3999" s="4">
        <v>1</v>
      </c>
      <c r="D3999" s="5">
        <v>39533</v>
      </c>
      <c r="E3999" s="6" t="s">
        <v>73</v>
      </c>
      <c r="F3999" s="4" t="s">
        <v>131</v>
      </c>
      <c r="G3999" s="11" t="s">
        <v>132</v>
      </c>
      <c r="H3999" s="4" t="s">
        <v>165</v>
      </c>
      <c r="I3999" s="12" t="s">
        <v>40</v>
      </c>
      <c r="J3999" s="4" t="s">
        <v>110</v>
      </c>
      <c r="K3999" s="4">
        <v>15</v>
      </c>
      <c r="L3999" s="4" t="str">
        <f t="shared" si="248"/>
        <v>10-15</v>
      </c>
      <c r="M3999" s="4" t="s">
        <v>42</v>
      </c>
      <c r="N3999" s="12">
        <v>6</v>
      </c>
      <c r="O3999" s="4" t="s">
        <v>206</v>
      </c>
      <c r="P3999" s="12" t="s">
        <v>46</v>
      </c>
      <c r="U3999" s="7">
        <v>1</v>
      </c>
      <c r="AE3999" s="4">
        <f t="shared" si="249"/>
        <v>35</v>
      </c>
      <c r="AF3999" s="8">
        <f t="shared" si="250"/>
        <v>1</v>
      </c>
      <c r="AG3999" s="8">
        <v>710.15</v>
      </c>
      <c r="AH3999" s="4">
        <f t="shared" si="251"/>
        <v>2.5000000000000001E-2</v>
      </c>
      <c r="AI3999" s="4">
        <f t="shared" si="251"/>
        <v>17.75375</v>
      </c>
      <c r="AK3999" s="10">
        <f>S3999*(0.0119*(15^3.093))+U3999*(0.0119*(35^3.093))</f>
        <v>710.14890636626649</v>
      </c>
    </row>
    <row r="4000" spans="1:37" ht="12.75" customHeight="1">
      <c r="A4000" s="12">
        <v>309</v>
      </c>
      <c r="B4000" s="4">
        <v>16</v>
      </c>
      <c r="C4000" s="4">
        <v>1</v>
      </c>
      <c r="D4000" s="5">
        <v>39533</v>
      </c>
      <c r="E4000" s="6" t="s">
        <v>73</v>
      </c>
      <c r="F4000" s="4" t="s">
        <v>131</v>
      </c>
      <c r="G4000" s="11" t="s">
        <v>132</v>
      </c>
      <c r="H4000" s="4" t="s">
        <v>165</v>
      </c>
      <c r="I4000" s="12" t="s">
        <v>40</v>
      </c>
      <c r="J4000" s="4" t="s">
        <v>110</v>
      </c>
      <c r="K4000" s="4">
        <v>15</v>
      </c>
      <c r="L4000" s="4" t="str">
        <f t="shared" si="248"/>
        <v>10-15</v>
      </c>
      <c r="M4000" s="4" t="s">
        <v>42</v>
      </c>
      <c r="N4000" s="12">
        <v>7</v>
      </c>
      <c r="O4000" s="4" t="s">
        <v>59</v>
      </c>
      <c r="P4000" s="6" t="s">
        <v>46</v>
      </c>
      <c r="R4000" s="7">
        <v>2</v>
      </c>
      <c r="AE4000" s="4">
        <f t="shared" si="249"/>
        <v>7.5</v>
      </c>
      <c r="AF4000" s="8">
        <f t="shared" si="250"/>
        <v>2</v>
      </c>
      <c r="AG4000" s="8">
        <v>9.0399999999999991</v>
      </c>
      <c r="AH4000" s="4">
        <f t="shared" si="251"/>
        <v>0.05</v>
      </c>
      <c r="AI4000" s="4">
        <f t="shared" si="251"/>
        <v>0.22599999999999998</v>
      </c>
      <c r="AK4000" s="10">
        <f>Q4000*(0.0093*(2.5^3.07))+R4000*(0.0093*(7.5^3.07))+S4000*(0.0093*(15^3.07))+T4000*(0.0126*(25^3.0673))</f>
        <v>9.0354757121179148</v>
      </c>
    </row>
    <row r="4001" spans="1:37" ht="12.75" customHeight="1">
      <c r="A4001" s="12">
        <v>309</v>
      </c>
      <c r="B4001" s="4">
        <v>16</v>
      </c>
      <c r="C4001" s="4">
        <v>1</v>
      </c>
      <c r="D4001" s="5">
        <v>39533</v>
      </c>
      <c r="E4001" s="6" t="s">
        <v>73</v>
      </c>
      <c r="F4001" s="4" t="s">
        <v>131</v>
      </c>
      <c r="G4001" s="11" t="s">
        <v>132</v>
      </c>
      <c r="H4001" s="4" t="s">
        <v>165</v>
      </c>
      <c r="I4001" s="12" t="s">
        <v>40</v>
      </c>
      <c r="J4001" s="4" t="s">
        <v>110</v>
      </c>
      <c r="K4001" s="4">
        <v>15</v>
      </c>
      <c r="L4001" s="4" t="str">
        <f t="shared" si="248"/>
        <v>10-15</v>
      </c>
      <c r="M4001" s="4" t="s">
        <v>42</v>
      </c>
      <c r="N4001" s="12">
        <v>8</v>
      </c>
      <c r="O4001" s="4" t="s">
        <v>60</v>
      </c>
      <c r="P4001" s="12" t="s">
        <v>48</v>
      </c>
      <c r="R4001" s="7">
        <v>1</v>
      </c>
      <c r="AE4001" s="4">
        <f t="shared" si="249"/>
        <v>7.5</v>
      </c>
      <c r="AF4001" s="8">
        <f t="shared" si="250"/>
        <v>1</v>
      </c>
      <c r="AG4001" s="8">
        <v>7.04</v>
      </c>
      <c r="AH4001" s="4">
        <f t="shared" si="251"/>
        <v>2.5000000000000001E-2</v>
      </c>
      <c r="AI4001" s="4">
        <f t="shared" si="251"/>
        <v>0.17599999999999999</v>
      </c>
      <c r="AK4001" s="10">
        <f>Q4001*(0.0197*(2.5^2.9174))+R4001*(0.0197*(7.5^2.9174))+S4001*(0.0197*(15^2.9174))</f>
        <v>7.0367149081055116</v>
      </c>
    </row>
    <row r="4002" spans="1:37" ht="12.75" customHeight="1">
      <c r="A4002" s="12">
        <v>309</v>
      </c>
      <c r="B4002" s="4">
        <v>16</v>
      </c>
      <c r="C4002" s="4">
        <v>1</v>
      </c>
      <c r="D4002" s="5">
        <v>39533</v>
      </c>
      <c r="E4002" s="6" t="s">
        <v>73</v>
      </c>
      <c r="F4002" s="4" t="s">
        <v>131</v>
      </c>
      <c r="G4002" s="11" t="s">
        <v>132</v>
      </c>
      <c r="H4002" s="4" t="s">
        <v>165</v>
      </c>
      <c r="I4002" s="12" t="s">
        <v>40</v>
      </c>
      <c r="J4002" s="4" t="s">
        <v>110</v>
      </c>
      <c r="K4002" s="4">
        <v>15</v>
      </c>
      <c r="L4002" s="4" t="str">
        <f t="shared" si="248"/>
        <v>10-15</v>
      </c>
      <c r="M4002" s="4" t="s">
        <v>42</v>
      </c>
      <c r="N4002" s="12">
        <v>9</v>
      </c>
      <c r="O4002" s="12" t="s">
        <v>112</v>
      </c>
      <c r="P4002" s="6" t="s">
        <v>44</v>
      </c>
      <c r="T4002" s="7">
        <v>1</v>
      </c>
      <c r="AE4002" s="4">
        <f t="shared" si="249"/>
        <v>25</v>
      </c>
      <c r="AF4002" s="8">
        <f t="shared" si="250"/>
        <v>1</v>
      </c>
      <c r="AG4002" s="8">
        <v>154.19</v>
      </c>
      <c r="AH4002" s="4">
        <f t="shared" si="251"/>
        <v>2.5000000000000001E-2</v>
      </c>
      <c r="AI4002" s="4">
        <f t="shared" si="251"/>
        <v>3.8547500000000001</v>
      </c>
      <c r="AJ4002" s="9"/>
      <c r="AK4002" s="10">
        <f>Q4002*(0.0099*(2.5^2.999))+R4002*(0.0099*(7.5^2.999))+S4002*(0.0099*(15^2.999))+T4002*(0.0099*(25^2.999))</f>
        <v>154.1903806577848</v>
      </c>
    </row>
    <row r="4003" spans="1:37" ht="12.75" customHeight="1">
      <c r="A4003" s="12">
        <v>309</v>
      </c>
      <c r="B4003" s="4">
        <v>16</v>
      </c>
      <c r="C4003" s="4">
        <v>1</v>
      </c>
      <c r="D4003" s="5">
        <v>39533</v>
      </c>
      <c r="E4003" s="6" t="s">
        <v>73</v>
      </c>
      <c r="F4003" s="4" t="s">
        <v>131</v>
      </c>
      <c r="G4003" s="11" t="s">
        <v>132</v>
      </c>
      <c r="H4003" s="4" t="s">
        <v>165</v>
      </c>
      <c r="I4003" s="12" t="s">
        <v>40</v>
      </c>
      <c r="J4003" s="4" t="s">
        <v>110</v>
      </c>
      <c r="K4003" s="4">
        <v>15</v>
      </c>
      <c r="L4003" s="4" t="str">
        <f t="shared" si="248"/>
        <v>10-15</v>
      </c>
      <c r="M4003" s="4" t="s">
        <v>42</v>
      </c>
      <c r="N4003" s="12">
        <v>10</v>
      </c>
      <c r="O4003" s="4" t="s">
        <v>72</v>
      </c>
      <c r="P4003" s="6" t="s">
        <v>46</v>
      </c>
      <c r="R4003" s="15">
        <v>1</v>
      </c>
      <c r="AE4003" s="4">
        <f t="shared" si="249"/>
        <v>7.5</v>
      </c>
      <c r="AF4003" s="8">
        <f t="shared" si="250"/>
        <v>1</v>
      </c>
      <c r="AG4003" s="8">
        <v>5.81</v>
      </c>
      <c r="AH4003" s="4">
        <f t="shared" si="251"/>
        <v>2.5000000000000001E-2</v>
      </c>
      <c r="AI4003" s="4">
        <f t="shared" si="251"/>
        <v>0.14524999999999999</v>
      </c>
      <c r="AJ4003" s="13"/>
      <c r="AK4003" s="10">
        <f>Q4003*(0.0128*(2.5^3.036))+R4003*(0.0128*(7.5^3.036))+S4003*(0.0128*(15^3.036))</f>
        <v>5.8062531280003862</v>
      </c>
    </row>
    <row r="4004" spans="1:37" ht="12.75" customHeight="1">
      <c r="A4004" s="12">
        <v>310</v>
      </c>
      <c r="B4004" s="4">
        <v>16</v>
      </c>
      <c r="C4004" s="4">
        <v>1</v>
      </c>
      <c r="D4004" s="5">
        <v>39533</v>
      </c>
      <c r="E4004" s="6" t="s">
        <v>73</v>
      </c>
      <c r="F4004" s="4" t="s">
        <v>131</v>
      </c>
      <c r="G4004" s="11" t="s">
        <v>132</v>
      </c>
      <c r="H4004" s="4" t="s">
        <v>165</v>
      </c>
      <c r="I4004" s="12" t="s">
        <v>93</v>
      </c>
      <c r="J4004" s="4" t="s">
        <v>110</v>
      </c>
      <c r="K4004" s="4">
        <v>11</v>
      </c>
      <c r="L4004" s="4" t="str">
        <f t="shared" si="248"/>
        <v>10-15</v>
      </c>
      <c r="M4004" s="4" t="s">
        <v>76</v>
      </c>
      <c r="N4004" s="12">
        <v>1</v>
      </c>
      <c r="O4004" s="4" t="s">
        <v>95</v>
      </c>
      <c r="P4004" s="6" t="s">
        <v>56</v>
      </c>
      <c r="T4004" s="7">
        <v>17</v>
      </c>
      <c r="AE4004" s="4">
        <f t="shared" si="249"/>
        <v>25</v>
      </c>
      <c r="AF4004" s="8">
        <f t="shared" si="250"/>
        <v>17</v>
      </c>
      <c r="AG4004" s="8">
        <v>5264.02</v>
      </c>
      <c r="AH4004" s="4">
        <f t="shared" si="251"/>
        <v>0.42499999999999999</v>
      </c>
      <c r="AI4004" s="4">
        <f t="shared" si="251"/>
        <v>131.60050000000001</v>
      </c>
      <c r="AK4004" s="10">
        <f>S4004*(0.0204*(15^2.991))+T4004*(0.0204*(25^2.991))+U4004*(0.0204*(35^2.991))</f>
        <v>5264.021504009721</v>
      </c>
    </row>
    <row r="4005" spans="1:37" ht="12.75" customHeight="1">
      <c r="A4005" s="12">
        <v>310</v>
      </c>
      <c r="B4005" s="4">
        <v>16</v>
      </c>
      <c r="C4005" s="4">
        <v>1</v>
      </c>
      <c r="D4005" s="5">
        <v>39533</v>
      </c>
      <c r="E4005" s="6" t="s">
        <v>73</v>
      </c>
      <c r="F4005" s="4" t="s">
        <v>131</v>
      </c>
      <c r="G4005" s="11" t="s">
        <v>132</v>
      </c>
      <c r="H4005" s="4" t="s">
        <v>165</v>
      </c>
      <c r="I4005" s="12" t="s">
        <v>93</v>
      </c>
      <c r="J4005" s="4" t="s">
        <v>110</v>
      </c>
      <c r="K4005" s="4">
        <v>11</v>
      </c>
      <c r="L4005" s="4" t="str">
        <f t="shared" si="248"/>
        <v>10-15</v>
      </c>
      <c r="M4005" s="4" t="s">
        <v>76</v>
      </c>
      <c r="N4005" s="12">
        <v>2</v>
      </c>
      <c r="O4005" s="4" t="s">
        <v>58</v>
      </c>
      <c r="P4005" s="12" t="s">
        <v>46</v>
      </c>
      <c r="R4005" s="15">
        <v>1</v>
      </c>
      <c r="T4005" s="7">
        <v>1</v>
      </c>
      <c r="AE4005" s="4">
        <f t="shared" si="249"/>
        <v>16.3</v>
      </c>
      <c r="AF4005" s="8">
        <f t="shared" si="250"/>
        <v>2</v>
      </c>
      <c r="AG4005" s="8">
        <v>216.75</v>
      </c>
      <c r="AH4005" s="4">
        <f t="shared" si="251"/>
        <v>0.05</v>
      </c>
      <c r="AI4005" s="4">
        <f t="shared" si="251"/>
        <v>5.4187500000000002</v>
      </c>
      <c r="AK4005" s="10">
        <f>Q4005*(0.0145*((2.5/1.08175)^3.053))+R4005*(0.0145*((7.5/1.08175)^3.053))+S4005*(0.0145*((15/1.08175)^3.053))+T4005*(0.0145*((25/1.08175)^3.053))+U4005*(0.0145*((35/1.08175)^3.053))+V4005*(0.0145*((45/1.08175)^3.053))+W4005*(0.0145*((55/1.08175)^3.053))</f>
        <v>216.74718760672062</v>
      </c>
    </row>
    <row r="4006" spans="1:37" ht="12.75" customHeight="1">
      <c r="A4006" s="12">
        <v>310</v>
      </c>
      <c r="B4006" s="4">
        <v>16</v>
      </c>
      <c r="C4006" s="4">
        <v>1</v>
      </c>
      <c r="D4006" s="5">
        <v>39533</v>
      </c>
      <c r="E4006" s="6" t="s">
        <v>73</v>
      </c>
      <c r="F4006" s="4" t="s">
        <v>131</v>
      </c>
      <c r="G4006" s="11" t="s">
        <v>132</v>
      </c>
      <c r="H4006" s="4" t="s">
        <v>165</v>
      </c>
      <c r="I4006" s="12" t="s">
        <v>93</v>
      </c>
      <c r="J4006" s="4" t="s">
        <v>110</v>
      </c>
      <c r="K4006" s="4">
        <v>11</v>
      </c>
      <c r="L4006" s="4" t="str">
        <f t="shared" si="248"/>
        <v>10-15</v>
      </c>
      <c r="M4006" s="4" t="s">
        <v>76</v>
      </c>
      <c r="N4006" s="12">
        <v>3</v>
      </c>
      <c r="O4006" s="4" t="s">
        <v>69</v>
      </c>
      <c r="P4006" s="12" t="s">
        <v>48</v>
      </c>
      <c r="S4006" s="7">
        <v>2</v>
      </c>
      <c r="AE4006" s="4">
        <f t="shared" si="249"/>
        <v>15</v>
      </c>
      <c r="AF4006" s="8">
        <f t="shared" si="250"/>
        <v>2</v>
      </c>
      <c r="AG4006" s="8">
        <v>218.93</v>
      </c>
      <c r="AH4006" s="4">
        <f t="shared" si="251"/>
        <v>0.05</v>
      </c>
      <c r="AI4006" s="4">
        <f t="shared" si="251"/>
        <v>5.4732500000000002</v>
      </c>
      <c r="AK4006" s="10">
        <f>Q4006*(0.029*(2.5^2.98))+R4006*(0.029*(7.5^2.98))+S4006*(0.0222*(15^3.14))</f>
        <v>218.93214068561713</v>
      </c>
    </row>
    <row r="4007" spans="1:37" ht="12.75" customHeight="1">
      <c r="A4007" s="12">
        <v>310</v>
      </c>
      <c r="B4007" s="4">
        <v>16</v>
      </c>
      <c r="C4007" s="4">
        <v>1</v>
      </c>
      <c r="D4007" s="5">
        <v>39533</v>
      </c>
      <c r="E4007" s="6" t="s">
        <v>73</v>
      </c>
      <c r="F4007" s="4" t="s">
        <v>131</v>
      </c>
      <c r="G4007" s="11" t="s">
        <v>132</v>
      </c>
      <c r="H4007" s="4" t="s">
        <v>165</v>
      </c>
      <c r="I4007" s="12" t="s">
        <v>93</v>
      </c>
      <c r="J4007" s="4" t="s">
        <v>110</v>
      </c>
      <c r="K4007" s="4">
        <v>11</v>
      </c>
      <c r="L4007" s="4" t="str">
        <f t="shared" si="248"/>
        <v>10-15</v>
      </c>
      <c r="M4007" s="4" t="s">
        <v>76</v>
      </c>
      <c r="N4007" s="12">
        <v>4</v>
      </c>
      <c r="O4007" s="4" t="s">
        <v>89</v>
      </c>
      <c r="P4007" s="4" t="s">
        <v>56</v>
      </c>
      <c r="S4007" s="7">
        <v>18</v>
      </c>
      <c r="AE4007" s="4">
        <f t="shared" si="249"/>
        <v>15</v>
      </c>
      <c r="AF4007" s="8">
        <f t="shared" si="250"/>
        <v>18</v>
      </c>
      <c r="AG4007" s="8">
        <v>1296.1500000000001</v>
      </c>
      <c r="AH4007" s="4">
        <f t="shared" si="251"/>
        <v>0.45</v>
      </c>
      <c r="AI4007" s="4">
        <f t="shared" si="251"/>
        <v>32.403750000000002</v>
      </c>
      <c r="AK4007" s="10">
        <f>R4007*(0.0246*(7.5^2.85))+S4007*(0.0227*((15/1.13204)^3.12))+T4007*(0.0227*((25/1.13204)^3.12))</f>
        <v>1296.1473008560247</v>
      </c>
    </row>
    <row r="4008" spans="1:37" ht="12.75" customHeight="1">
      <c r="A4008" s="12">
        <v>310</v>
      </c>
      <c r="B4008" s="4">
        <v>16</v>
      </c>
      <c r="C4008" s="4">
        <v>1</v>
      </c>
      <c r="D4008" s="5">
        <v>39533</v>
      </c>
      <c r="E4008" s="6" t="s">
        <v>73</v>
      </c>
      <c r="F4008" s="4" t="s">
        <v>131</v>
      </c>
      <c r="G4008" s="11" t="s">
        <v>132</v>
      </c>
      <c r="H4008" s="4" t="s">
        <v>165</v>
      </c>
      <c r="I4008" s="12" t="s">
        <v>93</v>
      </c>
      <c r="J4008" s="4" t="s">
        <v>110</v>
      </c>
      <c r="K4008" s="4">
        <v>11</v>
      </c>
      <c r="L4008" s="4" t="str">
        <f t="shared" si="248"/>
        <v>10-15</v>
      </c>
      <c r="M4008" s="4" t="s">
        <v>76</v>
      </c>
      <c r="N4008" s="12">
        <v>5</v>
      </c>
      <c r="O4008" s="4" t="s">
        <v>53</v>
      </c>
      <c r="P4008" s="12" t="s">
        <v>54</v>
      </c>
      <c r="T4008" s="7">
        <v>2</v>
      </c>
      <c r="AE4008" s="4">
        <f t="shared" si="249"/>
        <v>25</v>
      </c>
      <c r="AF4008" s="8">
        <f t="shared" si="250"/>
        <v>2</v>
      </c>
      <c r="AG4008" s="8">
        <v>512.47</v>
      </c>
      <c r="AH4008" s="4">
        <f t="shared" si="251"/>
        <v>0.05</v>
      </c>
      <c r="AI4008" s="4">
        <f t="shared" si="251"/>
        <v>12.81175</v>
      </c>
      <c r="AK4008" s="10">
        <f>Q4008*(0.026*(2.5^2.87))+R4008*(0.026*(7.5^2.87))+S4008*(0.0236*((15/1.1)^2.975))+T4008*(0.0236*((25/1.1)^2.975))+U4008*(0.0236*((35/1.1)^2.975))</f>
        <v>512.47217029482294</v>
      </c>
    </row>
    <row r="4009" spans="1:37" ht="12.75" customHeight="1">
      <c r="A4009" s="12">
        <v>310</v>
      </c>
      <c r="B4009" s="4">
        <v>16</v>
      </c>
      <c r="C4009" s="4">
        <v>1</v>
      </c>
      <c r="D4009" s="5">
        <v>39533</v>
      </c>
      <c r="E4009" s="6" t="s">
        <v>73</v>
      </c>
      <c r="F4009" s="4" t="s">
        <v>131</v>
      </c>
      <c r="G4009" s="11" t="s">
        <v>132</v>
      </c>
      <c r="H4009" s="4" t="s">
        <v>165</v>
      </c>
      <c r="I4009" s="12" t="s">
        <v>93</v>
      </c>
      <c r="J4009" s="4" t="s">
        <v>110</v>
      </c>
      <c r="K4009" s="4">
        <v>11</v>
      </c>
      <c r="L4009" s="4" t="str">
        <f t="shared" si="248"/>
        <v>10-15</v>
      </c>
      <c r="M4009" s="4" t="s">
        <v>76</v>
      </c>
      <c r="N4009" s="12">
        <v>6</v>
      </c>
      <c r="O4009" s="4" t="s">
        <v>101</v>
      </c>
      <c r="P4009" s="12" t="s">
        <v>46</v>
      </c>
      <c r="T4009" s="15">
        <v>1</v>
      </c>
      <c r="AE4009" s="4">
        <f t="shared" si="249"/>
        <v>25</v>
      </c>
      <c r="AF4009" s="8">
        <f t="shared" si="250"/>
        <v>1</v>
      </c>
      <c r="AG4009" s="8">
        <v>281.55</v>
      </c>
      <c r="AH4009" s="4">
        <f t="shared" si="251"/>
        <v>2.5000000000000001E-2</v>
      </c>
      <c r="AI4009" s="4">
        <f t="shared" si="251"/>
        <v>7.0387500000000003</v>
      </c>
      <c r="AK4009" s="10">
        <f>Q4009*(0.0148*((2.5/1.11359)^3.167))+R4009*(0.0148*((7.5/1.11359)^3.167))+S4009*(0.0148*((15/1.11359)^3.167))+T4009*(0.0148*((25/1.11359)^3.167))+U4009*(0.0148*((35/1.11359)^3.167))</f>
        <v>281.55200669977285</v>
      </c>
    </row>
    <row r="4010" spans="1:37" ht="12.75" customHeight="1">
      <c r="A4010" s="12">
        <v>310</v>
      </c>
      <c r="B4010" s="4">
        <v>16</v>
      </c>
      <c r="C4010" s="4">
        <v>1</v>
      </c>
      <c r="D4010" s="5">
        <v>39533</v>
      </c>
      <c r="E4010" s="6" t="s">
        <v>73</v>
      </c>
      <c r="F4010" s="4" t="s">
        <v>131</v>
      </c>
      <c r="G4010" s="11" t="s">
        <v>132</v>
      </c>
      <c r="H4010" s="4" t="s">
        <v>165</v>
      </c>
      <c r="I4010" s="12" t="s">
        <v>93</v>
      </c>
      <c r="J4010" s="4" t="s">
        <v>110</v>
      </c>
      <c r="K4010" s="4">
        <v>11</v>
      </c>
      <c r="L4010" s="4" t="str">
        <f t="shared" si="248"/>
        <v>10-15</v>
      </c>
      <c r="M4010" s="4" t="s">
        <v>76</v>
      </c>
      <c r="N4010" s="12">
        <v>7</v>
      </c>
      <c r="O4010" s="4" t="s">
        <v>59</v>
      </c>
      <c r="P4010" s="6" t="s">
        <v>46</v>
      </c>
      <c r="R4010" s="7">
        <v>1</v>
      </c>
      <c r="AE4010" s="4">
        <f t="shared" si="249"/>
        <v>7.5</v>
      </c>
      <c r="AF4010" s="8">
        <f t="shared" si="250"/>
        <v>1</v>
      </c>
      <c r="AG4010" s="8">
        <v>4.5199999999999996</v>
      </c>
      <c r="AH4010" s="4">
        <f t="shared" si="251"/>
        <v>2.5000000000000001E-2</v>
      </c>
      <c r="AI4010" s="4">
        <f t="shared" si="251"/>
        <v>0.11299999999999999</v>
      </c>
      <c r="AK4010" s="10">
        <f>Q4010*(0.0093*(2.5^3.07))+R4010*(0.0093*(7.5^3.07))+S4010*(0.0093*(15^3.07))+T4010*(0.0126*(25^3.0673))</f>
        <v>4.5177378560589574</v>
      </c>
    </row>
    <row r="4011" spans="1:37" ht="12.75" customHeight="1">
      <c r="A4011" s="12">
        <v>310</v>
      </c>
      <c r="B4011" s="4">
        <v>16</v>
      </c>
      <c r="C4011" s="4">
        <v>1</v>
      </c>
      <c r="D4011" s="5">
        <v>39533</v>
      </c>
      <c r="E4011" s="6" t="s">
        <v>73</v>
      </c>
      <c r="F4011" s="4" t="s">
        <v>131</v>
      </c>
      <c r="G4011" s="11" t="s">
        <v>132</v>
      </c>
      <c r="H4011" s="4" t="s">
        <v>165</v>
      </c>
      <c r="I4011" s="12" t="s">
        <v>93</v>
      </c>
      <c r="J4011" s="4" t="s">
        <v>110</v>
      </c>
      <c r="K4011" s="4">
        <v>11</v>
      </c>
      <c r="L4011" s="4" t="str">
        <f t="shared" si="248"/>
        <v>10-15</v>
      </c>
      <c r="M4011" s="4" t="s">
        <v>76</v>
      </c>
      <c r="N4011" s="12">
        <v>8</v>
      </c>
      <c r="O4011" s="4" t="s">
        <v>83</v>
      </c>
      <c r="P4011" s="6" t="s">
        <v>84</v>
      </c>
      <c r="R4011" s="7">
        <v>3</v>
      </c>
      <c r="AE4011" s="4">
        <f t="shared" si="249"/>
        <v>7.5</v>
      </c>
      <c r="AF4011" s="8">
        <f t="shared" si="250"/>
        <v>3</v>
      </c>
      <c r="AG4011" s="8">
        <v>36.909999999999997</v>
      </c>
      <c r="AH4011" s="4">
        <f t="shared" si="251"/>
        <v>7.4999999999999997E-2</v>
      </c>
      <c r="AI4011" s="4">
        <f t="shared" si="251"/>
        <v>0.92274999999999996</v>
      </c>
      <c r="AJ4011" s="13"/>
      <c r="AK4011" s="10">
        <f>Q4011*(0.0349*(2.5^2.9109))+R4011*(0.0349*(7.5^2.9109))+S4011*(0.0349*(15^2.9109))</f>
        <v>36.911569607091842</v>
      </c>
    </row>
    <row r="4012" spans="1:37" ht="12.75" customHeight="1">
      <c r="A4012" s="12">
        <v>310</v>
      </c>
      <c r="B4012" s="4">
        <v>16</v>
      </c>
      <c r="C4012" s="4">
        <v>1</v>
      </c>
      <c r="D4012" s="5">
        <v>39533</v>
      </c>
      <c r="E4012" s="6" t="s">
        <v>73</v>
      </c>
      <c r="F4012" s="4" t="s">
        <v>131</v>
      </c>
      <c r="G4012" s="11" t="s">
        <v>132</v>
      </c>
      <c r="H4012" s="4" t="s">
        <v>165</v>
      </c>
      <c r="I4012" s="12" t="s">
        <v>93</v>
      </c>
      <c r="J4012" s="4" t="s">
        <v>110</v>
      </c>
      <c r="K4012" s="4">
        <v>11</v>
      </c>
      <c r="L4012" s="4" t="str">
        <f t="shared" si="248"/>
        <v>10-15</v>
      </c>
      <c r="M4012" s="4" t="s">
        <v>76</v>
      </c>
      <c r="N4012" s="12">
        <v>9</v>
      </c>
      <c r="O4012" s="4" t="s">
        <v>80</v>
      </c>
      <c r="P4012" s="12" t="s">
        <v>81</v>
      </c>
      <c r="S4012" s="7">
        <v>12</v>
      </c>
      <c r="AE4012" s="4">
        <f t="shared" si="249"/>
        <v>15</v>
      </c>
      <c r="AF4012" s="8">
        <f t="shared" si="250"/>
        <v>12</v>
      </c>
      <c r="AG4012" s="8">
        <v>733.12</v>
      </c>
      <c r="AH4012" s="4">
        <f t="shared" si="251"/>
        <v>0.3</v>
      </c>
      <c r="AI4012" s="4">
        <f t="shared" si="251"/>
        <v>18.327999999999999</v>
      </c>
      <c r="AJ4012" s="13"/>
      <c r="AK4012" s="10">
        <f>Q4012*(0.0202*(2.5^2.9595))+R4012*(0.0202*(7.5^2.9595))+S4012*(0.0202*(15^2.9595))+T4012*(0.0202*(25^2.9595))</f>
        <v>733.11937399634394</v>
      </c>
    </row>
    <row r="4013" spans="1:37" ht="12.75" customHeight="1">
      <c r="A4013" s="12">
        <v>310</v>
      </c>
      <c r="B4013" s="4">
        <v>16</v>
      </c>
      <c r="C4013" s="4">
        <v>1</v>
      </c>
      <c r="D4013" s="5">
        <v>39533</v>
      </c>
      <c r="E4013" s="6" t="s">
        <v>73</v>
      </c>
      <c r="F4013" s="4" t="s">
        <v>131</v>
      </c>
      <c r="G4013" s="11" t="s">
        <v>132</v>
      </c>
      <c r="H4013" s="4" t="s">
        <v>165</v>
      </c>
      <c r="I4013" s="12" t="s">
        <v>93</v>
      </c>
      <c r="J4013" s="4" t="s">
        <v>110</v>
      </c>
      <c r="K4013" s="4">
        <v>11</v>
      </c>
      <c r="L4013" s="4" t="str">
        <f t="shared" si="248"/>
        <v>10-15</v>
      </c>
      <c r="M4013" s="4" t="s">
        <v>76</v>
      </c>
      <c r="N4013" s="12">
        <v>10</v>
      </c>
      <c r="O4013" s="4" t="s">
        <v>60</v>
      </c>
      <c r="P4013" s="12" t="s">
        <v>48</v>
      </c>
      <c r="R4013" s="7">
        <v>1</v>
      </c>
      <c r="AE4013" s="4">
        <f t="shared" si="249"/>
        <v>7.5</v>
      </c>
      <c r="AF4013" s="8">
        <f t="shared" si="250"/>
        <v>1</v>
      </c>
      <c r="AG4013" s="8">
        <v>7.04</v>
      </c>
      <c r="AH4013" s="4">
        <f t="shared" si="251"/>
        <v>2.5000000000000001E-2</v>
      </c>
      <c r="AI4013" s="4">
        <f t="shared" si="251"/>
        <v>0.17599999999999999</v>
      </c>
      <c r="AK4013" s="10">
        <f>Q4013*(0.0197*(2.5^2.9174))+R4013*(0.0197*(7.5^2.9174))+S4013*(0.0197*(15^2.9174))</f>
        <v>7.0367149081055116</v>
      </c>
    </row>
    <row r="4014" spans="1:37" ht="12.75" customHeight="1">
      <c r="A4014" s="12">
        <v>310</v>
      </c>
      <c r="B4014" s="4">
        <v>16</v>
      </c>
      <c r="C4014" s="4">
        <v>1</v>
      </c>
      <c r="D4014" s="5">
        <v>39533</v>
      </c>
      <c r="E4014" s="6" t="s">
        <v>73</v>
      </c>
      <c r="F4014" s="4" t="s">
        <v>131</v>
      </c>
      <c r="G4014" s="11" t="s">
        <v>132</v>
      </c>
      <c r="H4014" s="4" t="s">
        <v>165</v>
      </c>
      <c r="I4014" s="12" t="s">
        <v>93</v>
      </c>
      <c r="J4014" s="4" t="s">
        <v>110</v>
      </c>
      <c r="K4014" s="4">
        <v>11</v>
      </c>
      <c r="L4014" s="4" t="str">
        <f t="shared" si="248"/>
        <v>10-15</v>
      </c>
      <c r="M4014" s="4" t="s">
        <v>76</v>
      </c>
      <c r="N4014" s="12">
        <v>11</v>
      </c>
      <c r="O4014" s="4" t="s">
        <v>107</v>
      </c>
      <c r="P4014" s="6" t="s">
        <v>54</v>
      </c>
      <c r="T4014" s="7">
        <v>2</v>
      </c>
      <c r="U4014" s="7">
        <v>3</v>
      </c>
      <c r="V4014" s="7">
        <v>1</v>
      </c>
      <c r="AE4014" s="4">
        <f t="shared" si="249"/>
        <v>33.299999999999997</v>
      </c>
      <c r="AF4014" s="8">
        <f t="shared" si="250"/>
        <v>6</v>
      </c>
      <c r="AG4014" s="8">
        <v>4452.91</v>
      </c>
      <c r="AH4014" s="4">
        <f t="shared" si="251"/>
        <v>0.15</v>
      </c>
      <c r="AI4014" s="4">
        <f t="shared" si="251"/>
        <v>111.32275</v>
      </c>
      <c r="AK4014" s="10">
        <f>R4014*(0.0144*(7.5^3.1))+S4014*(0.0162*(15^3.0252))+T4014*(0.0162*(25^3.0252))+U4014*(0.0162*(35^3.0252))+V4014*(0.0162*(45^3.0252))</f>
        <v>4452.9117453431727</v>
      </c>
    </row>
    <row r="4015" spans="1:37" ht="12.75" customHeight="1">
      <c r="A4015" s="12">
        <v>310</v>
      </c>
      <c r="B4015" s="4">
        <v>16</v>
      </c>
      <c r="C4015" s="4">
        <v>1</v>
      </c>
      <c r="D4015" s="5">
        <v>39533</v>
      </c>
      <c r="E4015" s="6" t="s">
        <v>73</v>
      </c>
      <c r="F4015" s="4" t="s">
        <v>131</v>
      </c>
      <c r="G4015" s="11" t="s">
        <v>132</v>
      </c>
      <c r="H4015" s="4" t="s">
        <v>165</v>
      </c>
      <c r="I4015" s="12" t="s">
        <v>93</v>
      </c>
      <c r="J4015" s="4" t="s">
        <v>110</v>
      </c>
      <c r="K4015" s="4">
        <v>11</v>
      </c>
      <c r="L4015" s="4" t="str">
        <f t="shared" si="248"/>
        <v>10-15</v>
      </c>
      <c r="M4015" s="4" t="s">
        <v>76</v>
      </c>
      <c r="N4015" s="12">
        <v>12</v>
      </c>
      <c r="O4015" s="4" t="s">
        <v>68</v>
      </c>
      <c r="P4015" s="6" t="s">
        <v>46</v>
      </c>
      <c r="S4015" s="7">
        <v>1</v>
      </c>
      <c r="T4015" s="7">
        <v>4</v>
      </c>
      <c r="AE4015" s="4">
        <f t="shared" si="249"/>
        <v>23</v>
      </c>
      <c r="AF4015" s="8">
        <f t="shared" si="250"/>
        <v>5</v>
      </c>
      <c r="AG4015" s="8">
        <v>670.22</v>
      </c>
      <c r="AH4015" s="4">
        <f t="shared" si="251"/>
        <v>0.125</v>
      </c>
      <c r="AI4015" s="4">
        <f t="shared" si="251"/>
        <v>16.755500000000001</v>
      </c>
      <c r="AK4015" s="10">
        <f>Q4015*(0.0208*((2.5/1.21)^3))+R4015*(0.0208*((7.5/1.21)^3))+S4015*(0.0208*((15/1.21)^3))+T4015*(0.0079*(25^3.076))+U4015*(0.0079*(35^3.076))</f>
        <v>670.22110821881427</v>
      </c>
    </row>
    <row r="4016" spans="1:37" ht="12.75" customHeight="1">
      <c r="A4016" s="12">
        <v>310</v>
      </c>
      <c r="B4016" s="4">
        <v>16</v>
      </c>
      <c r="C4016" s="4">
        <v>1</v>
      </c>
      <c r="D4016" s="5">
        <v>39533</v>
      </c>
      <c r="E4016" s="6" t="s">
        <v>73</v>
      </c>
      <c r="F4016" s="4" t="s">
        <v>131</v>
      </c>
      <c r="G4016" s="11" t="s">
        <v>132</v>
      </c>
      <c r="H4016" s="4" t="s">
        <v>165</v>
      </c>
      <c r="I4016" s="12" t="s">
        <v>93</v>
      </c>
      <c r="J4016" s="4" t="s">
        <v>110</v>
      </c>
      <c r="K4016" s="4">
        <v>11</v>
      </c>
      <c r="L4016" s="4" t="str">
        <f t="shared" si="248"/>
        <v>10-15</v>
      </c>
      <c r="M4016" s="4" t="s">
        <v>76</v>
      </c>
      <c r="N4016" s="12">
        <v>13</v>
      </c>
      <c r="O4016" s="4" t="s">
        <v>82</v>
      </c>
      <c r="P4016" s="6" t="s">
        <v>46</v>
      </c>
      <c r="U4016" s="7">
        <v>1</v>
      </c>
      <c r="AE4016" s="4">
        <f t="shared" si="249"/>
        <v>35</v>
      </c>
      <c r="AF4016" s="8">
        <f t="shared" si="250"/>
        <v>1</v>
      </c>
      <c r="AG4016" s="8">
        <v>638.55999999999995</v>
      </c>
      <c r="AH4016" s="4">
        <f t="shared" si="251"/>
        <v>2.5000000000000001E-2</v>
      </c>
      <c r="AI4016" s="4">
        <f t="shared" si="251"/>
        <v>15.963999999999999</v>
      </c>
      <c r="AK4016" s="10">
        <f>Q4016*(0.0121*((2.5/1.09)^3.161))+R4016*(0.0121*((7.5/1.09)^3.161))+S4016*(0.0335*(15^2.772))+T4016*(0.0335*(25^2.772))+U4016*(0.0335*(35^2.772))</f>
        <v>638.55958174149339</v>
      </c>
    </row>
    <row r="4017" spans="1:37" ht="12.75" customHeight="1">
      <c r="A4017" s="12">
        <v>310</v>
      </c>
      <c r="B4017" s="4">
        <v>16</v>
      </c>
      <c r="C4017" s="4">
        <v>1</v>
      </c>
      <c r="D4017" s="5">
        <v>39533</v>
      </c>
      <c r="E4017" s="6" t="s">
        <v>73</v>
      </c>
      <c r="F4017" s="4" t="s">
        <v>131</v>
      </c>
      <c r="G4017" s="11" t="s">
        <v>132</v>
      </c>
      <c r="H4017" s="4" t="s">
        <v>165</v>
      </c>
      <c r="I4017" s="12" t="s">
        <v>93</v>
      </c>
      <c r="J4017" s="4" t="s">
        <v>110</v>
      </c>
      <c r="K4017" s="4">
        <v>11</v>
      </c>
      <c r="L4017" s="4" t="str">
        <f t="shared" si="248"/>
        <v>10-15</v>
      </c>
      <c r="M4017" s="4" t="s">
        <v>76</v>
      </c>
      <c r="N4017" s="12">
        <v>14</v>
      </c>
      <c r="O4017" s="4" t="s">
        <v>134</v>
      </c>
      <c r="P4017" s="12" t="s">
        <v>56</v>
      </c>
      <c r="T4017" s="7">
        <v>1</v>
      </c>
      <c r="AE4017" s="4">
        <f t="shared" si="249"/>
        <v>25</v>
      </c>
      <c r="AF4017" s="8">
        <f t="shared" si="250"/>
        <v>1</v>
      </c>
      <c r="AG4017" s="8">
        <v>261.42</v>
      </c>
      <c r="AH4017" s="4">
        <f t="shared" si="251"/>
        <v>2.5000000000000001E-2</v>
      </c>
      <c r="AI4017" s="4">
        <f t="shared" si="251"/>
        <v>6.5355000000000008</v>
      </c>
      <c r="AK4017" s="10">
        <f>R4017*(0.0683*(7.5^2.563))+S4017*(0.0683*(15^2.563))+T4017*(0.0683*(25^2.563))</f>
        <v>261.42128550317625</v>
      </c>
    </row>
    <row r="4018" spans="1:37" ht="12.75" customHeight="1">
      <c r="A4018" s="12">
        <v>310</v>
      </c>
      <c r="B4018" s="4">
        <v>16</v>
      </c>
      <c r="C4018" s="4">
        <v>1</v>
      </c>
      <c r="D4018" s="5">
        <v>39533</v>
      </c>
      <c r="E4018" s="6" t="s">
        <v>73</v>
      </c>
      <c r="F4018" s="4" t="s">
        <v>131</v>
      </c>
      <c r="G4018" s="11" t="s">
        <v>132</v>
      </c>
      <c r="H4018" s="4" t="s">
        <v>165</v>
      </c>
      <c r="I4018" s="12" t="s">
        <v>93</v>
      </c>
      <c r="J4018" s="4" t="s">
        <v>110</v>
      </c>
      <c r="K4018" s="4">
        <v>11</v>
      </c>
      <c r="L4018" s="4" t="str">
        <f t="shared" si="248"/>
        <v>10-15</v>
      </c>
      <c r="M4018" s="4" t="s">
        <v>76</v>
      </c>
      <c r="N4018" s="12">
        <v>15</v>
      </c>
      <c r="O4018" s="12" t="s">
        <v>138</v>
      </c>
      <c r="P4018" s="12" t="s">
        <v>81</v>
      </c>
      <c r="R4018" s="7">
        <v>40</v>
      </c>
      <c r="T4018" s="15">
        <v>2</v>
      </c>
      <c r="AE4018" s="4">
        <f t="shared" si="249"/>
        <v>8.3000000000000007</v>
      </c>
      <c r="AF4018" s="8">
        <f t="shared" si="250"/>
        <v>42</v>
      </c>
      <c r="AG4018" s="8">
        <v>699.58</v>
      </c>
      <c r="AH4018" s="4">
        <f t="shared" si="251"/>
        <v>1.05</v>
      </c>
      <c r="AI4018" s="4">
        <f t="shared" si="251"/>
        <v>17.4895</v>
      </c>
      <c r="AK4018" s="10">
        <f>Q4018*(0.0139*(2.5^3.016))+R4018*(0.0139*(7.5^3.016))+S4018*(0.0139*(15^3.016))+T4018*(0.0139*(25^3.016))+U4018*(0.0139*(35^3.016))</f>
        <v>699.57992999281782</v>
      </c>
    </row>
    <row r="4019" spans="1:37" ht="12.75" customHeight="1">
      <c r="A4019" s="12">
        <v>310</v>
      </c>
      <c r="B4019" s="4">
        <v>16</v>
      </c>
      <c r="C4019" s="4">
        <v>1</v>
      </c>
      <c r="D4019" s="5">
        <v>39533</v>
      </c>
      <c r="E4019" s="6" t="s">
        <v>73</v>
      </c>
      <c r="F4019" s="4" t="s">
        <v>131</v>
      </c>
      <c r="G4019" s="11" t="s">
        <v>132</v>
      </c>
      <c r="H4019" s="4" t="s">
        <v>165</v>
      </c>
      <c r="I4019" s="12" t="s">
        <v>93</v>
      </c>
      <c r="J4019" s="4" t="s">
        <v>110</v>
      </c>
      <c r="K4019" s="4">
        <v>11</v>
      </c>
      <c r="L4019" s="4" t="str">
        <f t="shared" si="248"/>
        <v>10-15</v>
      </c>
      <c r="M4019" s="4" t="s">
        <v>76</v>
      </c>
      <c r="N4019" s="12">
        <v>16</v>
      </c>
      <c r="O4019" s="4" t="s">
        <v>100</v>
      </c>
      <c r="P4019" s="12" t="s">
        <v>44</v>
      </c>
      <c r="V4019" s="7">
        <v>1</v>
      </c>
      <c r="AE4019" s="4">
        <f t="shared" si="249"/>
        <v>45</v>
      </c>
      <c r="AF4019" s="8">
        <f t="shared" si="250"/>
        <v>1</v>
      </c>
      <c r="AG4019" s="8">
        <v>291.77999999999997</v>
      </c>
      <c r="AH4019" s="4">
        <f t="shared" si="251"/>
        <v>2.5000000000000001E-2</v>
      </c>
      <c r="AI4019" s="4">
        <f t="shared" si="251"/>
        <v>7.2944999999999993</v>
      </c>
      <c r="AK4019" s="10">
        <f>R4019*(0.0009*(7.5^3.3334))+T4019*(0.0009*(25^3.3334))+U4019*(0.0009*(35^3.3334))+V4019*(0.0009*(45^3.3334))+W4019*(0.0009*(55^3.3334))+X4019*(0.0009*(65^3.3334))+Y4019*(0.0009*(75^3.3334))</f>
        <v>291.78375089005112</v>
      </c>
    </row>
    <row r="4020" spans="1:37" ht="12.75" customHeight="1">
      <c r="A4020" s="12">
        <v>310</v>
      </c>
      <c r="B4020" s="4">
        <v>16</v>
      </c>
      <c r="C4020" s="4">
        <v>1</v>
      </c>
      <c r="D4020" s="5">
        <v>39533</v>
      </c>
      <c r="E4020" s="6" t="s">
        <v>73</v>
      </c>
      <c r="F4020" s="4" t="s">
        <v>131</v>
      </c>
      <c r="G4020" s="11" t="s">
        <v>132</v>
      </c>
      <c r="H4020" s="4" t="s">
        <v>165</v>
      </c>
      <c r="I4020" s="12" t="s">
        <v>93</v>
      </c>
      <c r="J4020" s="4" t="s">
        <v>110</v>
      </c>
      <c r="K4020" s="4">
        <v>11</v>
      </c>
      <c r="L4020" s="4" t="str">
        <f t="shared" si="248"/>
        <v>10-15</v>
      </c>
      <c r="M4020" s="4" t="s">
        <v>76</v>
      </c>
      <c r="N4020" s="12">
        <v>17</v>
      </c>
      <c r="O4020" s="4" t="s">
        <v>71</v>
      </c>
      <c r="P4020" s="6" t="s">
        <v>46</v>
      </c>
      <c r="Q4020" s="7">
        <v>4</v>
      </c>
      <c r="AE4020" s="4">
        <f t="shared" si="249"/>
        <v>2.5</v>
      </c>
      <c r="AF4020" s="8">
        <f t="shared" si="250"/>
        <v>4</v>
      </c>
      <c r="AG4020" s="8">
        <v>0.56000000000000005</v>
      </c>
      <c r="AH4020" s="4">
        <f t="shared" si="251"/>
        <v>0.1</v>
      </c>
      <c r="AI4020" s="4">
        <f t="shared" si="251"/>
        <v>1.4000000000000002E-2</v>
      </c>
      <c r="AK4020" s="10">
        <f>Q4020*(0.0089*(2.5^3))+R4020*(0.0089*(7.5^3))</f>
        <v>0.55625000000000002</v>
      </c>
    </row>
    <row r="4021" spans="1:37" ht="12.75" customHeight="1">
      <c r="A4021" s="12">
        <v>310</v>
      </c>
      <c r="B4021" s="4">
        <v>16</v>
      </c>
      <c r="C4021" s="4">
        <v>1</v>
      </c>
      <c r="D4021" s="5">
        <v>39533</v>
      </c>
      <c r="E4021" s="6" t="s">
        <v>73</v>
      </c>
      <c r="F4021" s="4" t="s">
        <v>131</v>
      </c>
      <c r="G4021" s="11" t="s">
        <v>132</v>
      </c>
      <c r="H4021" s="4" t="s">
        <v>165</v>
      </c>
      <c r="I4021" s="12" t="s">
        <v>93</v>
      </c>
      <c r="J4021" s="4" t="s">
        <v>110</v>
      </c>
      <c r="K4021" s="4">
        <v>11</v>
      </c>
      <c r="L4021" s="4" t="str">
        <f t="shared" si="248"/>
        <v>10-15</v>
      </c>
      <c r="M4021" s="4" t="s">
        <v>76</v>
      </c>
      <c r="N4021" s="12">
        <v>18</v>
      </c>
      <c r="O4021" s="12" t="s">
        <v>55</v>
      </c>
      <c r="P4021" s="6" t="s">
        <v>56</v>
      </c>
      <c r="Q4021" s="7">
        <v>2</v>
      </c>
      <c r="AE4021" s="4">
        <f t="shared" si="249"/>
        <v>2.5</v>
      </c>
      <c r="AF4021" s="8">
        <f t="shared" si="250"/>
        <v>2</v>
      </c>
      <c r="AG4021" s="8">
        <v>0.35</v>
      </c>
      <c r="AH4021" s="4">
        <f t="shared" si="251"/>
        <v>0.05</v>
      </c>
      <c r="AI4021" s="4">
        <f t="shared" si="251"/>
        <v>8.7499999999999991E-3</v>
      </c>
      <c r="AK4021" s="10">
        <f>Q4021*(0.0109*(2.5^3.0249))+R4021*(0.0109*(7.5^3.0249))</f>
        <v>0.34848591197730788</v>
      </c>
    </row>
    <row r="4022" spans="1:37" ht="12.75" customHeight="1">
      <c r="A4022" s="12">
        <v>311</v>
      </c>
      <c r="B4022" s="4">
        <v>16</v>
      </c>
      <c r="C4022" s="4">
        <v>1</v>
      </c>
      <c r="D4022" s="5">
        <v>39533</v>
      </c>
      <c r="E4022" s="6" t="s">
        <v>73</v>
      </c>
      <c r="F4022" s="4" t="s">
        <v>131</v>
      </c>
      <c r="G4022" s="11" t="s">
        <v>132</v>
      </c>
      <c r="H4022" s="4" t="s">
        <v>165</v>
      </c>
      <c r="I4022" s="12" t="s">
        <v>93</v>
      </c>
      <c r="J4022" s="4" t="s">
        <v>110</v>
      </c>
      <c r="K4022" s="4">
        <v>11</v>
      </c>
      <c r="L4022" s="4" t="str">
        <f t="shared" si="248"/>
        <v>10-15</v>
      </c>
      <c r="M4022" s="4" t="s">
        <v>94</v>
      </c>
      <c r="N4022" s="12">
        <v>1</v>
      </c>
      <c r="O4022" s="4" t="s">
        <v>95</v>
      </c>
      <c r="P4022" s="6" t="s">
        <v>56</v>
      </c>
      <c r="T4022" s="7">
        <v>13</v>
      </c>
      <c r="AE4022" s="4">
        <f t="shared" si="249"/>
        <v>25</v>
      </c>
      <c r="AF4022" s="8">
        <f t="shared" si="250"/>
        <v>13</v>
      </c>
      <c r="AG4022" s="8">
        <v>4025.43</v>
      </c>
      <c r="AH4022" s="4">
        <f t="shared" si="251"/>
        <v>0.32500000000000001</v>
      </c>
      <c r="AI4022" s="4">
        <f t="shared" si="251"/>
        <v>100.63575</v>
      </c>
      <c r="AK4022" s="10">
        <f>S4022*(0.0204*(15^2.991))+T4022*(0.0204*(25^2.991))+U4022*(0.0204*(35^2.991))</f>
        <v>4025.4282089486105</v>
      </c>
    </row>
    <row r="4023" spans="1:37" ht="12.75" customHeight="1">
      <c r="A4023" s="12">
        <v>311</v>
      </c>
      <c r="B4023" s="4">
        <v>16</v>
      </c>
      <c r="C4023" s="4">
        <v>1</v>
      </c>
      <c r="D4023" s="5">
        <v>39533</v>
      </c>
      <c r="E4023" s="6" t="s">
        <v>73</v>
      </c>
      <c r="F4023" s="4" t="s">
        <v>131</v>
      </c>
      <c r="G4023" s="11" t="s">
        <v>132</v>
      </c>
      <c r="H4023" s="4" t="s">
        <v>165</v>
      </c>
      <c r="I4023" s="12" t="s">
        <v>93</v>
      </c>
      <c r="J4023" s="4" t="s">
        <v>110</v>
      </c>
      <c r="K4023" s="4">
        <v>11</v>
      </c>
      <c r="L4023" s="4" t="str">
        <f t="shared" si="248"/>
        <v>10-15</v>
      </c>
      <c r="M4023" s="4" t="s">
        <v>94</v>
      </c>
      <c r="N4023" s="12">
        <v>2</v>
      </c>
      <c r="O4023" s="12" t="s">
        <v>138</v>
      </c>
      <c r="P4023" s="12" t="s">
        <v>81</v>
      </c>
      <c r="R4023" s="7">
        <v>100</v>
      </c>
      <c r="AE4023" s="4">
        <f t="shared" si="249"/>
        <v>7.5</v>
      </c>
      <c r="AF4023" s="8">
        <f t="shared" si="250"/>
        <v>100</v>
      </c>
      <c r="AG4023" s="8">
        <v>605.62</v>
      </c>
      <c r="AH4023" s="4">
        <f t="shared" si="251"/>
        <v>2.5</v>
      </c>
      <c r="AI4023" s="4">
        <f t="shared" si="251"/>
        <v>15.140499999999999</v>
      </c>
      <c r="AK4023" s="10">
        <f>Q4023*(0.0139*(2.5^3.016))+R4023*(0.0139*(7.5^3.016))+S4023*(0.0139*(15^3.016))+T4023*(0.0139*(25^3.016))+U4023*(0.0139*(35^3.016))</f>
        <v>605.61910999426414</v>
      </c>
    </row>
    <row r="4024" spans="1:37" ht="12.75" customHeight="1">
      <c r="A4024" s="12">
        <v>311</v>
      </c>
      <c r="B4024" s="4">
        <v>16</v>
      </c>
      <c r="C4024" s="4">
        <v>1</v>
      </c>
      <c r="D4024" s="5">
        <v>39533</v>
      </c>
      <c r="E4024" s="6" t="s">
        <v>73</v>
      </c>
      <c r="F4024" s="4" t="s">
        <v>131</v>
      </c>
      <c r="G4024" s="11" t="s">
        <v>132</v>
      </c>
      <c r="H4024" s="4" t="s">
        <v>165</v>
      </c>
      <c r="I4024" s="12" t="s">
        <v>93</v>
      </c>
      <c r="J4024" s="4" t="s">
        <v>110</v>
      </c>
      <c r="K4024" s="4">
        <v>11</v>
      </c>
      <c r="L4024" s="4" t="str">
        <f t="shared" si="248"/>
        <v>10-15</v>
      </c>
      <c r="M4024" s="4" t="s">
        <v>94</v>
      </c>
      <c r="N4024" s="12">
        <v>3</v>
      </c>
      <c r="O4024" s="4" t="s">
        <v>89</v>
      </c>
      <c r="P4024" s="4" t="s">
        <v>56</v>
      </c>
      <c r="T4024" s="7">
        <v>2</v>
      </c>
      <c r="AE4024" s="4">
        <f t="shared" si="249"/>
        <v>25</v>
      </c>
      <c r="AF4024" s="8">
        <f t="shared" si="250"/>
        <v>2</v>
      </c>
      <c r="AG4024" s="8">
        <v>708.89</v>
      </c>
      <c r="AH4024" s="4">
        <f t="shared" si="251"/>
        <v>0.05</v>
      </c>
      <c r="AI4024" s="4">
        <f t="shared" si="251"/>
        <v>17.722249999999999</v>
      </c>
      <c r="AK4024" s="10">
        <f>R4024*(0.0246*(7.5^2.85))+S4024*(0.0227*((15/1.13204)^3.12))+T4024*(0.0227*((25/1.13204)^3.12))</f>
        <v>708.89179415729075</v>
      </c>
    </row>
    <row r="4025" spans="1:37" ht="12.75" customHeight="1">
      <c r="A4025" s="12">
        <v>311</v>
      </c>
      <c r="B4025" s="4">
        <v>16</v>
      </c>
      <c r="C4025" s="4">
        <v>1</v>
      </c>
      <c r="D4025" s="5">
        <v>39533</v>
      </c>
      <c r="E4025" s="6" t="s">
        <v>73</v>
      </c>
      <c r="F4025" s="4" t="s">
        <v>131</v>
      </c>
      <c r="G4025" s="11" t="s">
        <v>132</v>
      </c>
      <c r="H4025" s="4" t="s">
        <v>165</v>
      </c>
      <c r="I4025" s="12" t="s">
        <v>93</v>
      </c>
      <c r="J4025" s="4" t="s">
        <v>110</v>
      </c>
      <c r="K4025" s="4">
        <v>11</v>
      </c>
      <c r="L4025" s="4" t="str">
        <f t="shared" si="248"/>
        <v>10-15</v>
      </c>
      <c r="M4025" s="4" t="s">
        <v>94</v>
      </c>
      <c r="N4025" s="12">
        <v>4</v>
      </c>
      <c r="O4025" s="4" t="s">
        <v>107</v>
      </c>
      <c r="P4025" s="6" t="s">
        <v>54</v>
      </c>
      <c r="U4025" s="7">
        <v>4</v>
      </c>
      <c r="AE4025" s="4">
        <f t="shared" si="249"/>
        <v>35</v>
      </c>
      <c r="AF4025" s="8">
        <f t="shared" si="250"/>
        <v>4</v>
      </c>
      <c r="AG4025" s="8">
        <v>3038.71</v>
      </c>
      <c r="AH4025" s="4">
        <f t="shared" si="251"/>
        <v>0.1</v>
      </c>
      <c r="AI4025" s="4">
        <f t="shared" si="251"/>
        <v>75.967749999999995</v>
      </c>
      <c r="AK4025" s="10">
        <f>R4025*(0.0144*(7.5^3.1))+S4025*(0.0162*(15^3.0252))+T4025*(0.0162*(25^3.0252))+U4025*(0.0162*(35^3.0252))+V4025*(0.0162*(45^3.0252))</f>
        <v>3038.7127888000191</v>
      </c>
    </row>
    <row r="4026" spans="1:37" ht="12.75" customHeight="1">
      <c r="A4026" s="12">
        <v>311</v>
      </c>
      <c r="B4026" s="4">
        <v>16</v>
      </c>
      <c r="C4026" s="4">
        <v>1</v>
      </c>
      <c r="D4026" s="5">
        <v>39533</v>
      </c>
      <c r="E4026" s="6" t="s">
        <v>73</v>
      </c>
      <c r="F4026" s="4" t="s">
        <v>131</v>
      </c>
      <c r="G4026" s="11" t="s">
        <v>132</v>
      </c>
      <c r="H4026" s="4" t="s">
        <v>165</v>
      </c>
      <c r="I4026" s="12" t="s">
        <v>93</v>
      </c>
      <c r="J4026" s="4" t="s">
        <v>110</v>
      </c>
      <c r="K4026" s="4">
        <v>11</v>
      </c>
      <c r="L4026" s="4" t="str">
        <f t="shared" si="248"/>
        <v>10-15</v>
      </c>
      <c r="M4026" s="4" t="s">
        <v>94</v>
      </c>
      <c r="N4026" s="12">
        <v>5</v>
      </c>
      <c r="O4026" s="4" t="s">
        <v>101</v>
      </c>
      <c r="P4026" s="12" t="s">
        <v>46</v>
      </c>
      <c r="U4026" s="7">
        <v>7</v>
      </c>
      <c r="AE4026" s="4">
        <f t="shared" si="249"/>
        <v>35</v>
      </c>
      <c r="AF4026" s="8">
        <f t="shared" si="250"/>
        <v>7</v>
      </c>
      <c r="AG4026" s="8">
        <v>5720.63</v>
      </c>
      <c r="AH4026" s="4">
        <f t="shared" si="251"/>
        <v>0.17499999999999999</v>
      </c>
      <c r="AI4026" s="4">
        <f t="shared" si="251"/>
        <v>143.01575</v>
      </c>
      <c r="AJ4026" s="13"/>
      <c r="AK4026" s="10">
        <f>Q4026*(0.0148*((2.5/1.11359)^3.167))+R4026*(0.0148*((7.5/1.11359)^3.167))+S4026*(0.0148*((15/1.11359)^3.167))+T4026*(0.0148*((25/1.11359)^3.167))+U4026*(0.0148*((35/1.11359)^3.167))</f>
        <v>5720.6339087415072</v>
      </c>
    </row>
    <row r="4027" spans="1:37" ht="12.75" customHeight="1">
      <c r="A4027" s="12">
        <v>311</v>
      </c>
      <c r="B4027" s="4">
        <v>16</v>
      </c>
      <c r="C4027" s="4">
        <v>1</v>
      </c>
      <c r="D4027" s="5">
        <v>39533</v>
      </c>
      <c r="E4027" s="6" t="s">
        <v>73</v>
      </c>
      <c r="F4027" s="4" t="s">
        <v>131</v>
      </c>
      <c r="G4027" s="11" t="s">
        <v>132</v>
      </c>
      <c r="H4027" s="4" t="s">
        <v>165</v>
      </c>
      <c r="I4027" s="12" t="s">
        <v>93</v>
      </c>
      <c r="J4027" s="4" t="s">
        <v>110</v>
      </c>
      <c r="K4027" s="4">
        <v>11</v>
      </c>
      <c r="L4027" s="4" t="str">
        <f t="shared" si="248"/>
        <v>10-15</v>
      </c>
      <c r="M4027" s="4" t="s">
        <v>94</v>
      </c>
      <c r="N4027" s="12">
        <v>6</v>
      </c>
      <c r="O4027" s="12" t="s">
        <v>77</v>
      </c>
      <c r="P4027" s="6" t="s">
        <v>48</v>
      </c>
      <c r="U4027" s="7">
        <v>1</v>
      </c>
      <c r="AE4027" s="4">
        <f t="shared" si="249"/>
        <v>35</v>
      </c>
      <c r="AF4027" s="8">
        <f t="shared" si="250"/>
        <v>1</v>
      </c>
      <c r="AG4027" s="8">
        <v>1107.6199999999999</v>
      </c>
      <c r="AH4027" s="4">
        <f t="shared" si="251"/>
        <v>2.5000000000000001E-2</v>
      </c>
      <c r="AI4027" s="4">
        <f t="shared" si="251"/>
        <v>27.690499999999997</v>
      </c>
      <c r="AJ4027" s="9"/>
      <c r="AK4027" s="10">
        <f>R4027*(0.0428*(7.5^2.858))+S4027*(0.0428*(15^2.858))+T4027*(0.0428*(25^2.858))+U4027*(0.0428*(35^2.858))</f>
        <v>1107.6185990258091</v>
      </c>
    </row>
    <row r="4028" spans="1:37" ht="12.75" customHeight="1">
      <c r="A4028" s="12">
        <v>311</v>
      </c>
      <c r="B4028" s="4">
        <v>16</v>
      </c>
      <c r="C4028" s="4">
        <v>1</v>
      </c>
      <c r="D4028" s="5">
        <v>39533</v>
      </c>
      <c r="E4028" s="6" t="s">
        <v>73</v>
      </c>
      <c r="F4028" s="4" t="s">
        <v>131</v>
      </c>
      <c r="G4028" s="11" t="s">
        <v>132</v>
      </c>
      <c r="H4028" s="4" t="s">
        <v>165</v>
      </c>
      <c r="I4028" s="12" t="s">
        <v>93</v>
      </c>
      <c r="J4028" s="4" t="s">
        <v>110</v>
      </c>
      <c r="K4028" s="4">
        <v>11</v>
      </c>
      <c r="L4028" s="4" t="str">
        <f t="shared" si="248"/>
        <v>10-15</v>
      </c>
      <c r="M4028" s="4" t="s">
        <v>94</v>
      </c>
      <c r="N4028" s="12">
        <v>7</v>
      </c>
      <c r="O4028" s="4" t="s">
        <v>60</v>
      </c>
      <c r="P4028" s="12" t="s">
        <v>48</v>
      </c>
      <c r="R4028" s="7">
        <v>3</v>
      </c>
      <c r="AE4028" s="4">
        <f t="shared" si="249"/>
        <v>7.5</v>
      </c>
      <c r="AF4028" s="8">
        <f t="shared" si="250"/>
        <v>3</v>
      </c>
      <c r="AG4028" s="8">
        <v>21.11</v>
      </c>
      <c r="AH4028" s="4">
        <f t="shared" si="251"/>
        <v>7.4999999999999997E-2</v>
      </c>
      <c r="AI4028" s="4">
        <f t="shared" si="251"/>
        <v>0.52774999999999994</v>
      </c>
      <c r="AK4028" s="10">
        <f>Q4028*(0.0197*(2.5^2.9174))+R4028*(0.0197*(7.5^2.9174))+S4028*(0.0197*(15^2.9174))</f>
        <v>21.110144724316534</v>
      </c>
    </row>
    <row r="4029" spans="1:37" ht="12.75" customHeight="1">
      <c r="A4029" s="12">
        <v>311</v>
      </c>
      <c r="B4029" s="4">
        <v>16</v>
      </c>
      <c r="C4029" s="4">
        <v>1</v>
      </c>
      <c r="D4029" s="5">
        <v>39533</v>
      </c>
      <c r="E4029" s="6" t="s">
        <v>73</v>
      </c>
      <c r="F4029" s="4" t="s">
        <v>131</v>
      </c>
      <c r="G4029" s="11" t="s">
        <v>132</v>
      </c>
      <c r="H4029" s="4" t="s">
        <v>165</v>
      </c>
      <c r="I4029" s="12" t="s">
        <v>93</v>
      </c>
      <c r="J4029" s="4" t="s">
        <v>110</v>
      </c>
      <c r="K4029" s="4">
        <v>11</v>
      </c>
      <c r="L4029" s="4" t="str">
        <f t="shared" si="248"/>
        <v>10-15</v>
      </c>
      <c r="M4029" s="4" t="s">
        <v>94</v>
      </c>
      <c r="N4029" s="12">
        <v>8</v>
      </c>
      <c r="O4029" s="4" t="s">
        <v>83</v>
      </c>
      <c r="P4029" s="6" t="s">
        <v>84</v>
      </c>
      <c r="R4029" s="7">
        <v>4</v>
      </c>
      <c r="AE4029" s="4">
        <f t="shared" si="249"/>
        <v>7.5</v>
      </c>
      <c r="AF4029" s="8">
        <f t="shared" si="250"/>
        <v>4</v>
      </c>
      <c r="AG4029" s="8">
        <v>49.22</v>
      </c>
      <c r="AH4029" s="4">
        <f t="shared" si="251"/>
        <v>0.1</v>
      </c>
      <c r="AI4029" s="4">
        <f t="shared" si="251"/>
        <v>1.2304999999999999</v>
      </c>
      <c r="AJ4029" s="13"/>
      <c r="AK4029" s="10">
        <f>Q4029*(0.0349*(2.5^2.9109))+R4029*(0.0349*(7.5^2.9109))+S4029*(0.0349*(15^2.9109))</f>
        <v>49.21542614278912</v>
      </c>
    </row>
    <row r="4030" spans="1:37" s="9" customFormat="1" ht="12.75" customHeight="1">
      <c r="A4030" s="12">
        <v>311</v>
      </c>
      <c r="B4030" s="4">
        <v>16</v>
      </c>
      <c r="C4030" s="4">
        <v>1</v>
      </c>
      <c r="D4030" s="5">
        <v>39533</v>
      </c>
      <c r="E4030" s="6" t="s">
        <v>73</v>
      </c>
      <c r="F4030" s="4" t="s">
        <v>131</v>
      </c>
      <c r="G4030" s="11" t="s">
        <v>132</v>
      </c>
      <c r="H4030" s="4" t="s">
        <v>165</v>
      </c>
      <c r="I4030" s="12" t="s">
        <v>93</v>
      </c>
      <c r="J4030" s="4" t="s">
        <v>110</v>
      </c>
      <c r="K4030" s="4">
        <v>11</v>
      </c>
      <c r="L4030" s="4" t="str">
        <f t="shared" si="248"/>
        <v>10-15</v>
      </c>
      <c r="M4030" s="4" t="s">
        <v>94</v>
      </c>
      <c r="N4030" s="12">
        <v>9</v>
      </c>
      <c r="O4030" s="4" t="s">
        <v>135</v>
      </c>
      <c r="P4030" s="6" t="s">
        <v>46</v>
      </c>
      <c r="Q4030" s="7"/>
      <c r="R4030" s="7">
        <v>4</v>
      </c>
      <c r="S4030" s="7">
        <v>6</v>
      </c>
      <c r="T4030" s="7"/>
      <c r="U4030" s="7"/>
      <c r="V4030" s="7"/>
      <c r="W4030" s="7"/>
      <c r="X4030" s="7"/>
      <c r="Y4030" s="7"/>
      <c r="Z4030" s="7"/>
      <c r="AA4030" s="7"/>
      <c r="AB4030" s="7"/>
      <c r="AC4030" s="7"/>
      <c r="AD4030" s="7"/>
      <c r="AE4030" s="4">
        <f t="shared" si="249"/>
        <v>12</v>
      </c>
      <c r="AF4030" s="8">
        <f t="shared" si="250"/>
        <v>10</v>
      </c>
      <c r="AG4030" s="8">
        <v>330.51</v>
      </c>
      <c r="AH4030" s="4">
        <f t="shared" si="251"/>
        <v>0.25</v>
      </c>
      <c r="AI4030" s="4">
        <f t="shared" si="251"/>
        <v>8.2627500000000005</v>
      </c>
      <c r="AJ4030" s="4"/>
      <c r="AK4030" s="10">
        <f>Q4030*(0.0126*(2.5^3.0673))+R4030*(0.0126*(7.5^3.0673))+S4030*(0.0126*(15^3.0673))</f>
        <v>330.50902762488647</v>
      </c>
    </row>
    <row r="4031" spans="1:37" ht="12.75" customHeight="1">
      <c r="A4031" s="12">
        <v>311</v>
      </c>
      <c r="B4031" s="4">
        <v>16</v>
      </c>
      <c r="C4031" s="4">
        <v>1</v>
      </c>
      <c r="D4031" s="5">
        <v>39533</v>
      </c>
      <c r="E4031" s="6" t="s">
        <v>73</v>
      </c>
      <c r="F4031" s="4" t="s">
        <v>131</v>
      </c>
      <c r="G4031" s="11" t="s">
        <v>132</v>
      </c>
      <c r="H4031" s="4" t="s">
        <v>165</v>
      </c>
      <c r="I4031" s="12" t="s">
        <v>93</v>
      </c>
      <c r="J4031" s="4" t="s">
        <v>110</v>
      </c>
      <c r="K4031" s="4">
        <v>11</v>
      </c>
      <c r="L4031" s="4" t="str">
        <f t="shared" si="248"/>
        <v>10-15</v>
      </c>
      <c r="M4031" s="4" t="s">
        <v>94</v>
      </c>
      <c r="N4031" s="12">
        <v>10</v>
      </c>
      <c r="O4031" s="4" t="s">
        <v>68</v>
      </c>
      <c r="P4031" s="6" t="s">
        <v>46</v>
      </c>
      <c r="S4031" s="7">
        <v>2</v>
      </c>
      <c r="T4031" s="7">
        <v>7</v>
      </c>
      <c r="AE4031" s="4">
        <f t="shared" si="249"/>
        <v>22.8</v>
      </c>
      <c r="AF4031" s="8">
        <f t="shared" si="250"/>
        <v>9</v>
      </c>
      <c r="AG4031" s="8">
        <v>1182.79</v>
      </c>
      <c r="AH4031" s="4">
        <f t="shared" si="251"/>
        <v>0.22500000000000001</v>
      </c>
      <c r="AI4031" s="4">
        <f t="shared" si="251"/>
        <v>29.569749999999999</v>
      </c>
      <c r="AK4031" s="10">
        <f>Q4031*(0.0208*((2.5/1.21)^3))+R4031*(0.0208*((7.5/1.21)^3))+S4031*(0.0208*((15/1.21)^3))+T4031*(0.0079*(25^3.076))+U4031*(0.0079*(35^3.076))</f>
        <v>1182.7934568553687</v>
      </c>
    </row>
    <row r="4032" spans="1:37" ht="12.75" customHeight="1">
      <c r="A4032" s="12">
        <v>311</v>
      </c>
      <c r="B4032" s="4">
        <v>16</v>
      </c>
      <c r="C4032" s="4">
        <v>1</v>
      </c>
      <c r="D4032" s="5">
        <v>39533</v>
      </c>
      <c r="E4032" s="6" t="s">
        <v>73</v>
      </c>
      <c r="F4032" s="4" t="s">
        <v>131</v>
      </c>
      <c r="G4032" s="11" t="s">
        <v>132</v>
      </c>
      <c r="H4032" s="4" t="s">
        <v>165</v>
      </c>
      <c r="I4032" s="12" t="s">
        <v>93</v>
      </c>
      <c r="J4032" s="4" t="s">
        <v>110</v>
      </c>
      <c r="K4032" s="4">
        <v>11</v>
      </c>
      <c r="L4032" s="4" t="str">
        <f t="shared" si="248"/>
        <v>10-15</v>
      </c>
      <c r="M4032" s="4" t="s">
        <v>94</v>
      </c>
      <c r="N4032" s="12">
        <v>11</v>
      </c>
      <c r="O4032" s="4" t="s">
        <v>82</v>
      </c>
      <c r="P4032" s="6" t="s">
        <v>46</v>
      </c>
      <c r="T4032" s="7">
        <v>2</v>
      </c>
      <c r="U4032" s="7">
        <v>7</v>
      </c>
      <c r="AE4032" s="4">
        <f t="shared" si="249"/>
        <v>32.799999999999997</v>
      </c>
      <c r="AF4032" s="8">
        <f t="shared" si="250"/>
        <v>9</v>
      </c>
      <c r="AG4032" s="8">
        <v>4972.45</v>
      </c>
      <c r="AH4032" s="4">
        <f t="shared" si="251"/>
        <v>0.22500000000000001</v>
      </c>
      <c r="AI4032" s="4">
        <f t="shared" si="251"/>
        <v>124.31125</v>
      </c>
      <c r="AK4032" s="10">
        <f>Q4032*(0.0121*((2.5/1.09)^3.161))+R4032*(0.0121*((7.5/1.09)^3.161))+S4032*(0.0335*(15^2.772))+T4032*(0.0335*(25^2.772))+U4032*(0.0335*(35^2.772))</f>
        <v>4972.4499804906263</v>
      </c>
    </row>
    <row r="4033" spans="1:37" ht="12.75" customHeight="1">
      <c r="A4033" s="12">
        <v>311</v>
      </c>
      <c r="B4033" s="4">
        <v>16</v>
      </c>
      <c r="C4033" s="4">
        <v>1</v>
      </c>
      <c r="D4033" s="5">
        <v>39533</v>
      </c>
      <c r="E4033" s="6" t="s">
        <v>73</v>
      </c>
      <c r="F4033" s="4" t="s">
        <v>131</v>
      </c>
      <c r="G4033" s="11" t="s">
        <v>132</v>
      </c>
      <c r="H4033" s="4" t="s">
        <v>165</v>
      </c>
      <c r="I4033" s="12" t="s">
        <v>93</v>
      </c>
      <c r="J4033" s="4" t="s">
        <v>110</v>
      </c>
      <c r="K4033" s="4">
        <v>11</v>
      </c>
      <c r="L4033" s="4" t="str">
        <f t="shared" si="248"/>
        <v>10-15</v>
      </c>
      <c r="M4033" s="4" t="s">
        <v>94</v>
      </c>
      <c r="N4033" s="12">
        <v>12</v>
      </c>
      <c r="O4033" s="4" t="s">
        <v>105</v>
      </c>
      <c r="P4033" s="12" t="s">
        <v>46</v>
      </c>
      <c r="T4033" s="7">
        <v>1</v>
      </c>
      <c r="AE4033" s="4">
        <f t="shared" si="249"/>
        <v>25</v>
      </c>
      <c r="AF4033" s="8">
        <f t="shared" si="250"/>
        <v>1</v>
      </c>
      <c r="AG4033" s="8">
        <v>250.61</v>
      </c>
      <c r="AH4033" s="4">
        <f t="shared" si="251"/>
        <v>2.5000000000000001E-2</v>
      </c>
      <c r="AI4033" s="4">
        <f t="shared" si="251"/>
        <v>6.26525</v>
      </c>
      <c r="AK4033" s="10">
        <f>S4033*(0.0168*(15^2.9856))+T4033*(0.0168*(25^2.9856))</f>
        <v>250.61033187249495</v>
      </c>
    </row>
    <row r="4034" spans="1:37" ht="12.75" customHeight="1">
      <c r="A4034" s="12">
        <v>311</v>
      </c>
      <c r="B4034" s="4">
        <v>16</v>
      </c>
      <c r="C4034" s="4">
        <v>1</v>
      </c>
      <c r="D4034" s="5">
        <v>39533</v>
      </c>
      <c r="E4034" s="6" t="s">
        <v>73</v>
      </c>
      <c r="F4034" s="4" t="s">
        <v>131</v>
      </c>
      <c r="G4034" s="11" t="s">
        <v>132</v>
      </c>
      <c r="H4034" s="4" t="s">
        <v>165</v>
      </c>
      <c r="I4034" s="12" t="s">
        <v>93</v>
      </c>
      <c r="J4034" s="4" t="s">
        <v>110</v>
      </c>
      <c r="K4034" s="4">
        <v>11</v>
      </c>
      <c r="L4034" s="4" t="str">
        <f t="shared" ref="L4034:L4097" si="252">IF(K4034&lt;=5,"0-5",IF(K4034&lt;=10,"5-10",IF(K4034&lt;=15,"10-15",IF(K4034&lt;=20,"15-20",IF(K4034&lt;=25,"20-25",IF(K4034&lt;=30,"25-30",IF(K4034&lt;=35,"30-35","35-40")))))))</f>
        <v>10-15</v>
      </c>
      <c r="M4034" s="4" t="s">
        <v>94</v>
      </c>
      <c r="N4034" s="12">
        <v>13</v>
      </c>
      <c r="O4034" s="4" t="s">
        <v>49</v>
      </c>
      <c r="P4034" s="6" t="s">
        <v>46</v>
      </c>
      <c r="R4034" s="7">
        <v>1</v>
      </c>
      <c r="AE4034" s="4">
        <f t="shared" ref="AE4034:AE4097" si="253">ROUND(((Q4034*2.5)+(R4034*7.5)+(S4034*15)+(T4034*25)+(U4034*35)+(V4034*45)+(W4034*55)+(X4034*65)+(Y4034*75)+(Z4034*85)+(AA4034*95)+(AB4034*105)+(AC4034*115)+(AD4034*195))/(SUM(Q4034:AD4034)),1)</f>
        <v>7.5</v>
      </c>
      <c r="AF4034" s="8">
        <f t="shared" ref="AF4034:AF4097" si="254">SUM(Q4034:AD4034)</f>
        <v>1</v>
      </c>
      <c r="AG4034" s="8">
        <v>6.09</v>
      </c>
      <c r="AH4034" s="4">
        <f t="shared" ref="AH4034:AI4097" si="255">AF4034/40</f>
        <v>2.5000000000000001E-2</v>
      </c>
      <c r="AI4034" s="4">
        <f t="shared" si="255"/>
        <v>0.15225</v>
      </c>
      <c r="AK4034" s="10">
        <f>Q4034*(0.007*(2.5^3.39))+R4034*(0.0126*(7.5^3.0673))+S4034*(0.0126*(15^3.0673))+T4034*(0.0126*(25^3.0673))+U4034*(0.0126*(35^3.0673))</f>
        <v>6.0875978967715536</v>
      </c>
    </row>
    <row r="4035" spans="1:37" ht="12.75" customHeight="1">
      <c r="A4035" s="12">
        <v>311</v>
      </c>
      <c r="B4035" s="4">
        <v>16</v>
      </c>
      <c r="C4035" s="4">
        <v>1</v>
      </c>
      <c r="D4035" s="5">
        <v>39533</v>
      </c>
      <c r="E4035" s="6" t="s">
        <v>73</v>
      </c>
      <c r="F4035" s="4" t="s">
        <v>131</v>
      </c>
      <c r="G4035" s="11" t="s">
        <v>132</v>
      </c>
      <c r="H4035" s="4" t="s">
        <v>165</v>
      </c>
      <c r="I4035" s="12" t="s">
        <v>93</v>
      </c>
      <c r="J4035" s="4" t="s">
        <v>110</v>
      </c>
      <c r="K4035" s="4">
        <v>11</v>
      </c>
      <c r="L4035" s="4" t="str">
        <f t="shared" si="252"/>
        <v>10-15</v>
      </c>
      <c r="M4035" s="4" t="s">
        <v>94</v>
      </c>
      <c r="N4035" s="12">
        <v>14</v>
      </c>
      <c r="O4035" s="4" t="s">
        <v>62</v>
      </c>
      <c r="P4035" s="12" t="s">
        <v>63</v>
      </c>
      <c r="T4035" s="15">
        <v>1</v>
      </c>
      <c r="AE4035" s="4">
        <f t="shared" si="253"/>
        <v>25</v>
      </c>
      <c r="AF4035" s="8">
        <f t="shared" si="254"/>
        <v>1</v>
      </c>
      <c r="AG4035" s="8">
        <v>268.94</v>
      </c>
      <c r="AH4035" s="4">
        <f t="shared" si="255"/>
        <v>2.5000000000000001E-2</v>
      </c>
      <c r="AI4035" s="4">
        <f t="shared" si="255"/>
        <v>6.7234999999999996</v>
      </c>
      <c r="AK4035" s="10">
        <f>R4035*(0.0114*(7.5^3.128))+S4035*(0.0114*(15^3.128))+T4035*(0.0114*(25^3.128))+U4035*(0.0114*(35^3.128))</f>
        <v>268.94359042953022</v>
      </c>
    </row>
    <row r="4036" spans="1:37" ht="12.75" customHeight="1">
      <c r="A4036" s="12">
        <v>311</v>
      </c>
      <c r="B4036" s="4">
        <v>16</v>
      </c>
      <c r="C4036" s="4">
        <v>1</v>
      </c>
      <c r="D4036" s="5">
        <v>39533</v>
      </c>
      <c r="E4036" s="6" t="s">
        <v>73</v>
      </c>
      <c r="F4036" s="4" t="s">
        <v>131</v>
      </c>
      <c r="G4036" s="11" t="s">
        <v>132</v>
      </c>
      <c r="H4036" s="4" t="s">
        <v>165</v>
      </c>
      <c r="I4036" s="12" t="s">
        <v>93</v>
      </c>
      <c r="J4036" s="4" t="s">
        <v>110</v>
      </c>
      <c r="K4036" s="4">
        <v>11</v>
      </c>
      <c r="L4036" s="4" t="str">
        <f t="shared" si="252"/>
        <v>10-15</v>
      </c>
      <c r="M4036" s="4" t="s">
        <v>94</v>
      </c>
      <c r="N4036" s="12">
        <v>15</v>
      </c>
      <c r="O4036" s="4" t="s">
        <v>53</v>
      </c>
      <c r="P4036" s="12" t="s">
        <v>54</v>
      </c>
      <c r="S4036" s="7">
        <v>2</v>
      </c>
      <c r="T4036" s="15">
        <v>4</v>
      </c>
      <c r="AE4036" s="4">
        <f t="shared" si="253"/>
        <v>21.7</v>
      </c>
      <c r="AF4036" s="8">
        <f t="shared" si="254"/>
        <v>6</v>
      </c>
      <c r="AG4036" s="8">
        <v>1137.06</v>
      </c>
      <c r="AH4036" s="4">
        <f t="shared" si="255"/>
        <v>0.15</v>
      </c>
      <c r="AI4036" s="4">
        <f t="shared" si="255"/>
        <v>28.426499999999997</v>
      </c>
      <c r="AK4036" s="10">
        <f>Q4036*(0.026*(2.5^2.87))+R4036*(0.026*(7.5^2.87))+S4036*(0.0236*((15/1.1)^2.975))+T4036*(0.0236*((25/1.1)^2.975))+U4036*(0.0236*((35/1.1)^2.975))</f>
        <v>1137.0610275681631</v>
      </c>
    </row>
    <row r="4037" spans="1:37" ht="12.75" customHeight="1">
      <c r="A4037" s="12">
        <v>311</v>
      </c>
      <c r="B4037" s="4">
        <v>16</v>
      </c>
      <c r="C4037" s="4">
        <v>1</v>
      </c>
      <c r="D4037" s="5">
        <v>39533</v>
      </c>
      <c r="E4037" s="6" t="s">
        <v>73</v>
      </c>
      <c r="F4037" s="4" t="s">
        <v>131</v>
      </c>
      <c r="G4037" s="11" t="s">
        <v>132</v>
      </c>
      <c r="H4037" s="4" t="s">
        <v>165</v>
      </c>
      <c r="I4037" s="12" t="s">
        <v>93</v>
      </c>
      <c r="J4037" s="4" t="s">
        <v>110</v>
      </c>
      <c r="K4037" s="4">
        <v>11</v>
      </c>
      <c r="L4037" s="4" t="str">
        <f t="shared" si="252"/>
        <v>10-15</v>
      </c>
      <c r="M4037" s="4" t="s">
        <v>94</v>
      </c>
      <c r="N4037" s="12">
        <v>16</v>
      </c>
      <c r="O4037" s="4" t="s">
        <v>87</v>
      </c>
      <c r="P4037" s="6" t="s">
        <v>46</v>
      </c>
      <c r="S4037" s="7">
        <v>3</v>
      </c>
      <c r="T4037" s="15">
        <v>2</v>
      </c>
      <c r="AE4037" s="4">
        <f t="shared" si="253"/>
        <v>19</v>
      </c>
      <c r="AF4037" s="8">
        <f t="shared" si="254"/>
        <v>5</v>
      </c>
      <c r="AG4037" s="8">
        <v>662.66</v>
      </c>
      <c r="AH4037" s="4">
        <f t="shared" si="255"/>
        <v>0.125</v>
      </c>
      <c r="AI4037" s="4">
        <f t="shared" si="255"/>
        <v>16.566499999999998</v>
      </c>
      <c r="AK4037" s="10">
        <f>Q4037*(0.0229*((2.5/1.08)^2.958))+R4037*(0.0229*((7.5/1.08)^2.958))+S4037*(0.0229*((15/1.08)^2.958))+T4037*(0.0229*((25/1.08)^2.958))+U4037*(0.0229*((35/1.08)^2.958))</f>
        <v>662.66072461935903</v>
      </c>
    </row>
    <row r="4038" spans="1:37" ht="12.75" customHeight="1">
      <c r="A4038" s="12">
        <v>311</v>
      </c>
      <c r="B4038" s="4">
        <v>16</v>
      </c>
      <c r="C4038" s="4">
        <v>1</v>
      </c>
      <c r="D4038" s="5">
        <v>39533</v>
      </c>
      <c r="E4038" s="6" t="s">
        <v>73</v>
      </c>
      <c r="F4038" s="4" t="s">
        <v>131</v>
      </c>
      <c r="G4038" s="11" t="s">
        <v>132</v>
      </c>
      <c r="H4038" s="4" t="s">
        <v>165</v>
      </c>
      <c r="I4038" s="12" t="s">
        <v>93</v>
      </c>
      <c r="J4038" s="4" t="s">
        <v>110</v>
      </c>
      <c r="K4038" s="4">
        <v>11</v>
      </c>
      <c r="L4038" s="4" t="str">
        <f t="shared" si="252"/>
        <v>10-15</v>
      </c>
      <c r="M4038" s="4" t="s">
        <v>94</v>
      </c>
      <c r="N4038" s="12">
        <v>17</v>
      </c>
      <c r="O4038" s="4" t="s">
        <v>134</v>
      </c>
      <c r="P4038" s="12" t="s">
        <v>56</v>
      </c>
      <c r="T4038" s="15">
        <v>1</v>
      </c>
      <c r="AE4038" s="4">
        <f t="shared" si="253"/>
        <v>25</v>
      </c>
      <c r="AF4038" s="8">
        <f t="shared" si="254"/>
        <v>1</v>
      </c>
      <c r="AG4038" s="8">
        <v>261.42</v>
      </c>
      <c r="AH4038" s="4">
        <f t="shared" si="255"/>
        <v>2.5000000000000001E-2</v>
      </c>
      <c r="AI4038" s="4">
        <f t="shared" si="255"/>
        <v>6.5355000000000008</v>
      </c>
      <c r="AK4038" s="10">
        <f>R4038*(0.0683*(7.5^2.563))+S4038*(0.0683*(15^2.563))+T4038*(0.0683*(25^2.563))</f>
        <v>261.42128550317625</v>
      </c>
    </row>
    <row r="4039" spans="1:37" ht="12.75" customHeight="1">
      <c r="A4039" s="12">
        <v>311</v>
      </c>
      <c r="B4039" s="4">
        <v>16</v>
      </c>
      <c r="C4039" s="4">
        <v>1</v>
      </c>
      <c r="D4039" s="5">
        <v>39533</v>
      </c>
      <c r="E4039" s="6" t="s">
        <v>73</v>
      </c>
      <c r="F4039" s="4" t="s">
        <v>131</v>
      </c>
      <c r="G4039" s="11" t="s">
        <v>132</v>
      </c>
      <c r="H4039" s="4" t="s">
        <v>165</v>
      </c>
      <c r="I4039" s="12" t="s">
        <v>93</v>
      </c>
      <c r="J4039" s="4" t="s">
        <v>110</v>
      </c>
      <c r="K4039" s="4">
        <v>11</v>
      </c>
      <c r="L4039" s="4" t="str">
        <f t="shared" si="252"/>
        <v>10-15</v>
      </c>
      <c r="M4039" s="4" t="s">
        <v>94</v>
      </c>
      <c r="N4039" s="12">
        <v>18</v>
      </c>
      <c r="O4039" s="4" t="s">
        <v>59</v>
      </c>
      <c r="P4039" s="6" t="s">
        <v>46</v>
      </c>
      <c r="R4039" s="7">
        <v>4</v>
      </c>
      <c r="S4039" s="7">
        <v>3</v>
      </c>
      <c r="AE4039" s="4">
        <f t="shared" si="253"/>
        <v>10.7</v>
      </c>
      <c r="AF4039" s="8">
        <f t="shared" si="254"/>
        <v>7</v>
      </c>
      <c r="AG4039" s="8">
        <v>131.88999999999999</v>
      </c>
      <c r="AH4039" s="4">
        <f t="shared" si="255"/>
        <v>0.17499999999999999</v>
      </c>
      <c r="AI4039" s="4">
        <f t="shared" si="255"/>
        <v>3.2972499999999996</v>
      </c>
      <c r="AK4039" s="10">
        <f>Q4039*(0.0093*(2.5^3.07))+R4039*(0.0093*(7.5^3.07))+S4039*(0.0093*(15^3.07))+T4039*(0.0126*(25^3.0673))</f>
        <v>131.88722661801003</v>
      </c>
    </row>
    <row r="4040" spans="1:37" ht="12.75" customHeight="1">
      <c r="A4040" s="12">
        <v>311</v>
      </c>
      <c r="B4040" s="4">
        <v>16</v>
      </c>
      <c r="C4040" s="4">
        <v>1</v>
      </c>
      <c r="D4040" s="5">
        <v>39533</v>
      </c>
      <c r="E4040" s="6" t="s">
        <v>73</v>
      </c>
      <c r="F4040" s="4" t="s">
        <v>131</v>
      </c>
      <c r="G4040" s="11" t="s">
        <v>132</v>
      </c>
      <c r="H4040" s="4" t="s">
        <v>165</v>
      </c>
      <c r="I4040" s="12" t="s">
        <v>93</v>
      </c>
      <c r="J4040" s="4" t="s">
        <v>110</v>
      </c>
      <c r="K4040" s="4">
        <v>11</v>
      </c>
      <c r="L4040" s="4" t="str">
        <f t="shared" si="252"/>
        <v>10-15</v>
      </c>
      <c r="M4040" s="4" t="s">
        <v>94</v>
      </c>
      <c r="N4040" s="12">
        <v>19</v>
      </c>
      <c r="O4040" s="4" t="s">
        <v>88</v>
      </c>
      <c r="P4040" s="12" t="s">
        <v>81</v>
      </c>
      <c r="R4040" s="7">
        <v>1</v>
      </c>
      <c r="AE4040" s="4">
        <f t="shared" si="253"/>
        <v>7.5</v>
      </c>
      <c r="AF4040" s="8">
        <f t="shared" si="254"/>
        <v>1</v>
      </c>
      <c r="AG4040" s="8">
        <v>7.85</v>
      </c>
      <c r="AH4040" s="4">
        <f t="shared" si="255"/>
        <v>2.5000000000000001E-2</v>
      </c>
      <c r="AI4040" s="4">
        <f t="shared" si="255"/>
        <v>0.19624999999999998</v>
      </c>
      <c r="AK4040" s="10">
        <f>R4040*(0.0202*(7.5^2.9595))</f>
        <v>7.8540774295436098</v>
      </c>
    </row>
    <row r="4041" spans="1:37" ht="12.75" customHeight="1">
      <c r="A4041" s="12">
        <v>311</v>
      </c>
      <c r="B4041" s="4">
        <v>16</v>
      </c>
      <c r="C4041" s="4">
        <v>1</v>
      </c>
      <c r="D4041" s="5">
        <v>39533</v>
      </c>
      <c r="E4041" s="6" t="s">
        <v>73</v>
      </c>
      <c r="F4041" s="4" t="s">
        <v>131</v>
      </c>
      <c r="G4041" s="11" t="s">
        <v>132</v>
      </c>
      <c r="H4041" s="4" t="s">
        <v>165</v>
      </c>
      <c r="I4041" s="12" t="s">
        <v>93</v>
      </c>
      <c r="J4041" s="4" t="s">
        <v>110</v>
      </c>
      <c r="K4041" s="4">
        <v>11</v>
      </c>
      <c r="L4041" s="4" t="str">
        <f t="shared" si="252"/>
        <v>10-15</v>
      </c>
      <c r="M4041" s="4" t="s">
        <v>94</v>
      </c>
      <c r="N4041" s="12">
        <v>20</v>
      </c>
      <c r="O4041" s="13" t="s">
        <v>97</v>
      </c>
      <c r="P4041" s="12" t="s">
        <v>46</v>
      </c>
      <c r="R4041" s="7">
        <v>1</v>
      </c>
      <c r="S4041" s="15">
        <v>2</v>
      </c>
      <c r="AE4041" s="4">
        <f t="shared" si="253"/>
        <v>12.5</v>
      </c>
      <c r="AF4041" s="8">
        <f t="shared" si="254"/>
        <v>3</v>
      </c>
      <c r="AG4041" s="8">
        <v>58.37</v>
      </c>
      <c r="AH4041" s="4">
        <f t="shared" si="255"/>
        <v>7.4999999999999997E-2</v>
      </c>
      <c r="AI4041" s="4">
        <f t="shared" si="255"/>
        <v>1.4592499999999999</v>
      </c>
      <c r="AK4041" s="10">
        <f>Q4041*(0.0026*(2.5^3.427))+R4041*(0.0026*(7.5^3.427))+S4041*(0.0026*(15^3.427))</f>
        <v>58.371696011289295</v>
      </c>
    </row>
    <row r="4042" spans="1:37" ht="12.75" customHeight="1">
      <c r="A4042" s="12">
        <v>311</v>
      </c>
      <c r="B4042" s="4">
        <v>16</v>
      </c>
      <c r="C4042" s="4">
        <v>1</v>
      </c>
      <c r="D4042" s="5">
        <v>39533</v>
      </c>
      <c r="E4042" s="6" t="s">
        <v>73</v>
      </c>
      <c r="F4042" s="4" t="s">
        <v>131</v>
      </c>
      <c r="G4042" s="11" t="s">
        <v>132</v>
      </c>
      <c r="H4042" s="4" t="s">
        <v>165</v>
      </c>
      <c r="I4042" s="12" t="s">
        <v>93</v>
      </c>
      <c r="J4042" s="4" t="s">
        <v>110</v>
      </c>
      <c r="K4042" s="4">
        <v>11</v>
      </c>
      <c r="L4042" s="4" t="str">
        <f t="shared" si="252"/>
        <v>10-15</v>
      </c>
      <c r="M4042" s="4" t="s">
        <v>94</v>
      </c>
      <c r="N4042" s="12">
        <v>21</v>
      </c>
      <c r="O4042" s="4" t="s">
        <v>71</v>
      </c>
      <c r="P4042" s="6" t="s">
        <v>46</v>
      </c>
      <c r="Q4042" s="7">
        <v>4</v>
      </c>
      <c r="AE4042" s="4">
        <f t="shared" si="253"/>
        <v>2.5</v>
      </c>
      <c r="AF4042" s="8">
        <f t="shared" si="254"/>
        <v>4</v>
      </c>
      <c r="AG4042" s="8">
        <v>0.56000000000000005</v>
      </c>
      <c r="AH4042" s="4">
        <f t="shared" si="255"/>
        <v>0.1</v>
      </c>
      <c r="AI4042" s="4">
        <f t="shared" si="255"/>
        <v>1.4000000000000002E-2</v>
      </c>
      <c r="AK4042" s="10">
        <f>Q4042*(0.0089*(2.5^3))+R4042*(0.0089*(7.5^3))</f>
        <v>0.55625000000000002</v>
      </c>
    </row>
    <row r="4043" spans="1:37" ht="12.75" customHeight="1">
      <c r="A4043" s="12">
        <v>311</v>
      </c>
      <c r="B4043" s="4">
        <v>16</v>
      </c>
      <c r="C4043" s="4">
        <v>1</v>
      </c>
      <c r="D4043" s="5">
        <v>39533</v>
      </c>
      <c r="E4043" s="6" t="s">
        <v>73</v>
      </c>
      <c r="F4043" s="4" t="s">
        <v>131</v>
      </c>
      <c r="G4043" s="11" t="s">
        <v>132</v>
      </c>
      <c r="H4043" s="4" t="s">
        <v>165</v>
      </c>
      <c r="I4043" s="12" t="s">
        <v>93</v>
      </c>
      <c r="J4043" s="4" t="s">
        <v>110</v>
      </c>
      <c r="K4043" s="4">
        <v>11</v>
      </c>
      <c r="L4043" s="4" t="str">
        <f t="shared" si="252"/>
        <v>10-15</v>
      </c>
      <c r="M4043" s="4" t="s">
        <v>94</v>
      </c>
      <c r="N4043" s="12">
        <v>22</v>
      </c>
      <c r="O4043" s="12" t="s">
        <v>55</v>
      </c>
      <c r="P4043" s="6" t="s">
        <v>56</v>
      </c>
      <c r="Q4043" s="7">
        <v>2</v>
      </c>
      <c r="AE4043" s="4">
        <f t="shared" si="253"/>
        <v>2.5</v>
      </c>
      <c r="AF4043" s="8">
        <f t="shared" si="254"/>
        <v>2</v>
      </c>
      <c r="AG4043" s="8">
        <v>0.35</v>
      </c>
      <c r="AH4043" s="4">
        <f t="shared" si="255"/>
        <v>0.05</v>
      </c>
      <c r="AI4043" s="4">
        <f t="shared" si="255"/>
        <v>8.7499999999999991E-3</v>
      </c>
      <c r="AK4043" s="10">
        <f>Q4043*(0.0109*(2.5^3.0249))+R4043*(0.0109*(7.5^3.0249))</f>
        <v>0.34848591197730788</v>
      </c>
    </row>
    <row r="4044" spans="1:37" ht="12.75" customHeight="1">
      <c r="A4044" s="12">
        <v>311</v>
      </c>
      <c r="B4044" s="4">
        <v>16</v>
      </c>
      <c r="C4044" s="4">
        <v>1</v>
      </c>
      <c r="D4044" s="5">
        <v>39533</v>
      </c>
      <c r="E4044" s="6" t="s">
        <v>73</v>
      </c>
      <c r="F4044" s="4" t="s">
        <v>131</v>
      </c>
      <c r="G4044" s="11" t="s">
        <v>132</v>
      </c>
      <c r="H4044" s="4" t="s">
        <v>165</v>
      </c>
      <c r="I4044" s="12" t="s">
        <v>93</v>
      </c>
      <c r="J4044" s="4" t="s">
        <v>110</v>
      </c>
      <c r="K4044" s="4">
        <v>11</v>
      </c>
      <c r="L4044" s="4" t="str">
        <f t="shared" si="252"/>
        <v>10-15</v>
      </c>
      <c r="M4044" s="4" t="s">
        <v>94</v>
      </c>
      <c r="N4044" s="12">
        <v>23</v>
      </c>
      <c r="O4044" s="4" t="s">
        <v>58</v>
      </c>
      <c r="P4044" s="12" t="s">
        <v>46</v>
      </c>
      <c r="R4044" s="15">
        <v>4</v>
      </c>
      <c r="T4044" s="7">
        <v>1</v>
      </c>
      <c r="AE4044" s="4">
        <f t="shared" si="253"/>
        <v>11</v>
      </c>
      <c r="AF4044" s="8">
        <f t="shared" si="254"/>
        <v>5</v>
      </c>
      <c r="AG4044" s="8">
        <v>232.81</v>
      </c>
      <c r="AH4044" s="4">
        <f t="shared" si="255"/>
        <v>0.125</v>
      </c>
      <c r="AI4044" s="4">
        <f t="shared" si="255"/>
        <v>5.8202499999999997</v>
      </c>
      <c r="AK4044" s="10">
        <f>Q4044*(0.0145*((2.5/1.08175)^3.053))+R4044*(0.0145*((7.5/1.08175)^3.053))+S4044*(0.0145*((15/1.08175)^3.053))+T4044*(0.0145*((25/1.08175)^3.053))+U4044*(0.0145*((35/1.08175)^3.053))+V4044*(0.0145*((45/1.08175)^3.053))+W4044*(0.0145*((55/1.08175)^3.053))</f>
        <v>232.81148947852029</v>
      </c>
    </row>
    <row r="4045" spans="1:37" ht="12.75" customHeight="1">
      <c r="A4045" s="12">
        <v>312</v>
      </c>
      <c r="B4045" s="4">
        <v>16</v>
      </c>
      <c r="C4045" s="4">
        <v>1</v>
      </c>
      <c r="D4045" s="5">
        <v>39533</v>
      </c>
      <c r="E4045" s="6" t="s">
        <v>73</v>
      </c>
      <c r="F4045" s="4" t="s">
        <v>131</v>
      </c>
      <c r="G4045" s="11" t="s">
        <v>132</v>
      </c>
      <c r="H4045" s="4" t="s">
        <v>165</v>
      </c>
      <c r="I4045" s="12" t="s">
        <v>93</v>
      </c>
      <c r="J4045" s="4" t="s">
        <v>110</v>
      </c>
      <c r="K4045" s="4">
        <v>10</v>
      </c>
      <c r="L4045" s="4" t="str">
        <f t="shared" si="252"/>
        <v>5-10</v>
      </c>
      <c r="M4045" s="4" t="s">
        <v>42</v>
      </c>
      <c r="N4045" s="12">
        <v>1</v>
      </c>
      <c r="O4045" s="4" t="s">
        <v>134</v>
      </c>
      <c r="P4045" s="12" t="s">
        <v>56</v>
      </c>
      <c r="T4045" s="7">
        <v>3</v>
      </c>
      <c r="AE4045" s="4">
        <f t="shared" si="253"/>
        <v>25</v>
      </c>
      <c r="AF4045" s="8">
        <f t="shared" si="254"/>
        <v>3</v>
      </c>
      <c r="AG4045" s="8">
        <v>784.26</v>
      </c>
      <c r="AH4045" s="4">
        <f t="shared" si="255"/>
        <v>7.4999999999999997E-2</v>
      </c>
      <c r="AI4045" s="4">
        <f t="shared" si="255"/>
        <v>19.6065</v>
      </c>
      <c r="AK4045" s="10">
        <f>R4045*(0.0683*(7.5^2.563))+S4045*(0.0683*(15^2.563))+T4045*(0.0683*(25^2.563))</f>
        <v>784.26385650952875</v>
      </c>
    </row>
    <row r="4046" spans="1:37" ht="12.75" customHeight="1">
      <c r="A4046" s="12">
        <v>312</v>
      </c>
      <c r="B4046" s="4">
        <v>16</v>
      </c>
      <c r="C4046" s="4">
        <v>1</v>
      </c>
      <c r="D4046" s="5">
        <v>39533</v>
      </c>
      <c r="E4046" s="6" t="s">
        <v>73</v>
      </c>
      <c r="F4046" s="4" t="s">
        <v>131</v>
      </c>
      <c r="G4046" s="11" t="s">
        <v>132</v>
      </c>
      <c r="H4046" s="4" t="s">
        <v>165</v>
      </c>
      <c r="I4046" s="12" t="s">
        <v>93</v>
      </c>
      <c r="J4046" s="4" t="s">
        <v>110</v>
      </c>
      <c r="K4046" s="4">
        <v>10</v>
      </c>
      <c r="L4046" s="4" t="str">
        <f t="shared" si="252"/>
        <v>5-10</v>
      </c>
      <c r="M4046" s="4" t="s">
        <v>42</v>
      </c>
      <c r="N4046" s="12">
        <v>2</v>
      </c>
      <c r="O4046" s="4" t="s">
        <v>58</v>
      </c>
      <c r="P4046" s="12" t="s">
        <v>46</v>
      </c>
      <c r="S4046" s="7">
        <v>1</v>
      </c>
      <c r="AE4046" s="4">
        <f t="shared" si="253"/>
        <v>15</v>
      </c>
      <c r="AF4046" s="8">
        <f t="shared" si="254"/>
        <v>1</v>
      </c>
      <c r="AG4046" s="8">
        <v>44.44</v>
      </c>
      <c r="AH4046" s="4">
        <f t="shared" si="255"/>
        <v>2.5000000000000001E-2</v>
      </c>
      <c r="AI4046" s="4">
        <f t="shared" si="255"/>
        <v>1.111</v>
      </c>
      <c r="AK4046" s="10">
        <f>Q4046*(0.0145*((2.5/1.08175)^3.053))+R4046*(0.0145*((7.5/1.08175)^3.053))+S4046*(0.0145*((15/1.08175)^3.053))+T4046*(0.0145*((25/1.08175)^3.053))+U4046*(0.0145*((35/1.08175)^3.053))+V4046*(0.0145*((45/1.08175)^3.053))+W4046*(0.0145*((55/1.08175)^3.053))</f>
        <v>44.441138743501973</v>
      </c>
    </row>
    <row r="4047" spans="1:37" ht="12.75" customHeight="1">
      <c r="A4047" s="12">
        <v>312</v>
      </c>
      <c r="B4047" s="4">
        <v>16</v>
      </c>
      <c r="C4047" s="4">
        <v>1</v>
      </c>
      <c r="D4047" s="5">
        <v>39533</v>
      </c>
      <c r="E4047" s="6" t="s">
        <v>73</v>
      </c>
      <c r="F4047" s="4" t="s">
        <v>131</v>
      </c>
      <c r="G4047" s="11" t="s">
        <v>132</v>
      </c>
      <c r="H4047" s="4" t="s">
        <v>165</v>
      </c>
      <c r="I4047" s="12" t="s">
        <v>93</v>
      </c>
      <c r="J4047" s="4" t="s">
        <v>110</v>
      </c>
      <c r="K4047" s="4">
        <v>10</v>
      </c>
      <c r="L4047" s="4" t="str">
        <f t="shared" si="252"/>
        <v>5-10</v>
      </c>
      <c r="M4047" s="4" t="s">
        <v>42</v>
      </c>
      <c r="N4047" s="12">
        <v>3</v>
      </c>
      <c r="O4047" s="4" t="s">
        <v>79</v>
      </c>
      <c r="P4047" s="12" t="s">
        <v>54</v>
      </c>
      <c r="T4047" s="7">
        <v>1</v>
      </c>
      <c r="U4047" s="7">
        <v>2</v>
      </c>
      <c r="AE4047" s="4">
        <f t="shared" si="253"/>
        <v>31.7</v>
      </c>
      <c r="AF4047" s="8">
        <f t="shared" si="254"/>
        <v>3</v>
      </c>
      <c r="AG4047" s="8">
        <v>2062.29</v>
      </c>
      <c r="AH4047" s="4">
        <f t="shared" si="255"/>
        <v>7.4999999999999997E-2</v>
      </c>
      <c r="AI4047" s="4">
        <f t="shared" si="255"/>
        <v>51.557249999999996</v>
      </c>
      <c r="AK4047" s="10">
        <f>Q4047*(0.024*(2.5^2.93))+R4047*(0.024*(7.5^2.93))+S4047*(0.0225*((15/1.03416)^3))+T4047*(0.0225*((25/1.03416)^3))+U4047*(0.0225*((35/1.03416)^3))</f>
        <v>2062.2920990453886</v>
      </c>
    </row>
    <row r="4048" spans="1:37" ht="12.75" customHeight="1">
      <c r="A4048" s="12">
        <v>312</v>
      </c>
      <c r="B4048" s="4">
        <v>16</v>
      </c>
      <c r="C4048" s="4">
        <v>1</v>
      </c>
      <c r="D4048" s="5">
        <v>39533</v>
      </c>
      <c r="E4048" s="6" t="s">
        <v>73</v>
      </c>
      <c r="F4048" s="4" t="s">
        <v>131</v>
      </c>
      <c r="G4048" s="11" t="s">
        <v>132</v>
      </c>
      <c r="H4048" s="4" t="s">
        <v>165</v>
      </c>
      <c r="I4048" s="12" t="s">
        <v>93</v>
      </c>
      <c r="J4048" s="4" t="s">
        <v>110</v>
      </c>
      <c r="K4048" s="4">
        <v>10</v>
      </c>
      <c r="L4048" s="4" t="str">
        <f t="shared" si="252"/>
        <v>5-10</v>
      </c>
      <c r="M4048" s="4" t="s">
        <v>42</v>
      </c>
      <c r="N4048" s="12">
        <v>4</v>
      </c>
      <c r="O4048" s="4" t="s">
        <v>107</v>
      </c>
      <c r="P4048" s="6" t="s">
        <v>54</v>
      </c>
      <c r="U4048" s="7">
        <v>6</v>
      </c>
      <c r="AE4048" s="4">
        <f t="shared" si="253"/>
        <v>35</v>
      </c>
      <c r="AF4048" s="8">
        <f t="shared" si="254"/>
        <v>6</v>
      </c>
      <c r="AG4048" s="8">
        <v>4558.07</v>
      </c>
      <c r="AH4048" s="4">
        <f t="shared" si="255"/>
        <v>0.15</v>
      </c>
      <c r="AI4048" s="4">
        <f t="shared" si="255"/>
        <v>113.95174999999999</v>
      </c>
      <c r="AK4048" s="10">
        <f>R4048*(0.0144*(7.5^3.1))+S4048*(0.0162*(15^3.0252))+T4048*(0.0162*(25^3.0252))+U4048*(0.0162*(35^3.0252))+V4048*(0.0162*(45^3.0252))</f>
        <v>4558.0691832000284</v>
      </c>
    </row>
    <row r="4049" spans="1:37" ht="12.75" customHeight="1">
      <c r="A4049" s="12">
        <v>312</v>
      </c>
      <c r="B4049" s="4">
        <v>16</v>
      </c>
      <c r="C4049" s="4">
        <v>1</v>
      </c>
      <c r="D4049" s="5">
        <v>39533</v>
      </c>
      <c r="E4049" s="6" t="s">
        <v>73</v>
      </c>
      <c r="F4049" s="4" t="s">
        <v>131</v>
      </c>
      <c r="G4049" s="11" t="s">
        <v>132</v>
      </c>
      <c r="H4049" s="4" t="s">
        <v>165</v>
      </c>
      <c r="I4049" s="12" t="s">
        <v>93</v>
      </c>
      <c r="J4049" s="4" t="s">
        <v>110</v>
      </c>
      <c r="K4049" s="4">
        <v>10</v>
      </c>
      <c r="L4049" s="4" t="str">
        <f t="shared" si="252"/>
        <v>5-10</v>
      </c>
      <c r="M4049" s="4" t="s">
        <v>42</v>
      </c>
      <c r="N4049" s="12">
        <v>5</v>
      </c>
      <c r="O4049" s="12" t="s">
        <v>51</v>
      </c>
      <c r="P4049" s="6" t="s">
        <v>48</v>
      </c>
      <c r="T4049" s="7">
        <v>1</v>
      </c>
      <c r="AE4049" s="4">
        <f t="shared" si="253"/>
        <v>25</v>
      </c>
      <c r="AF4049" s="8">
        <f t="shared" si="254"/>
        <v>1</v>
      </c>
      <c r="AG4049" s="8">
        <v>381.64</v>
      </c>
      <c r="AH4049" s="4">
        <f t="shared" si="255"/>
        <v>2.5000000000000001E-2</v>
      </c>
      <c r="AI4049" s="4">
        <f t="shared" si="255"/>
        <v>9.5410000000000004</v>
      </c>
      <c r="AK4049" s="10">
        <f>Q4049*(0.0337*(2.5^2.9))+R4049*(0.0337*(7.5^2.9))+S4049*(0.0337*(15^2.9))+T4049*(0.0337*(25^2.9))+U4049*(0.0337*(35^2.9))</f>
        <v>381.64179165528623</v>
      </c>
    </row>
    <row r="4050" spans="1:37" ht="12.75" customHeight="1">
      <c r="A4050" s="12">
        <v>312</v>
      </c>
      <c r="B4050" s="4">
        <v>16</v>
      </c>
      <c r="C4050" s="4">
        <v>1</v>
      </c>
      <c r="D4050" s="5">
        <v>39533</v>
      </c>
      <c r="E4050" s="6" t="s">
        <v>73</v>
      </c>
      <c r="F4050" s="4" t="s">
        <v>131</v>
      </c>
      <c r="G4050" s="11" t="s">
        <v>132</v>
      </c>
      <c r="H4050" s="4" t="s">
        <v>165</v>
      </c>
      <c r="I4050" s="12" t="s">
        <v>93</v>
      </c>
      <c r="J4050" s="4" t="s">
        <v>110</v>
      </c>
      <c r="K4050" s="4">
        <v>10</v>
      </c>
      <c r="L4050" s="4" t="str">
        <f t="shared" si="252"/>
        <v>5-10</v>
      </c>
      <c r="M4050" s="4" t="s">
        <v>42</v>
      </c>
      <c r="N4050" s="12">
        <v>6</v>
      </c>
      <c r="O4050" s="12" t="s">
        <v>185</v>
      </c>
      <c r="P4050" s="12" t="s">
        <v>46</v>
      </c>
      <c r="T4050" s="15">
        <v>1</v>
      </c>
      <c r="AE4050" s="4">
        <f t="shared" si="253"/>
        <v>25</v>
      </c>
      <c r="AF4050" s="8">
        <f t="shared" si="254"/>
        <v>1</v>
      </c>
      <c r="AG4050" s="8">
        <v>181.56</v>
      </c>
      <c r="AH4050" s="4">
        <f t="shared" si="255"/>
        <v>2.5000000000000001E-2</v>
      </c>
      <c r="AI4050" s="4">
        <f t="shared" si="255"/>
        <v>4.5389999999999997</v>
      </c>
      <c r="AK4050" s="10">
        <f>Q4050*(0.0314*((2.5/1.26087)^2.9))+S4050*(0.0314*((15/1.26087)^2.9))+T4050*(0.0314*((25/1.26087)^2.9))</f>
        <v>181.55648642959628</v>
      </c>
    </row>
    <row r="4051" spans="1:37" ht="12.75" customHeight="1">
      <c r="A4051" s="12">
        <v>312</v>
      </c>
      <c r="B4051" s="4">
        <v>16</v>
      </c>
      <c r="C4051" s="4">
        <v>1</v>
      </c>
      <c r="D4051" s="5">
        <v>39533</v>
      </c>
      <c r="E4051" s="6" t="s">
        <v>73</v>
      </c>
      <c r="F4051" s="4" t="s">
        <v>131</v>
      </c>
      <c r="G4051" s="11" t="s">
        <v>132</v>
      </c>
      <c r="H4051" s="4" t="s">
        <v>165</v>
      </c>
      <c r="I4051" s="12" t="s">
        <v>93</v>
      </c>
      <c r="J4051" s="4" t="s">
        <v>110</v>
      </c>
      <c r="K4051" s="4">
        <v>10</v>
      </c>
      <c r="L4051" s="4" t="str">
        <f t="shared" si="252"/>
        <v>5-10</v>
      </c>
      <c r="M4051" s="4" t="s">
        <v>42</v>
      </c>
      <c r="N4051" s="12">
        <v>7</v>
      </c>
      <c r="O4051" s="4" t="s">
        <v>59</v>
      </c>
      <c r="P4051" s="6" t="s">
        <v>46</v>
      </c>
      <c r="R4051" s="7">
        <v>3</v>
      </c>
      <c r="S4051" s="7">
        <v>1</v>
      </c>
      <c r="AE4051" s="4">
        <f t="shared" si="253"/>
        <v>9.4</v>
      </c>
      <c r="AF4051" s="8">
        <f t="shared" si="254"/>
        <v>4</v>
      </c>
      <c r="AG4051" s="8">
        <v>51.49</v>
      </c>
      <c r="AH4051" s="4">
        <f t="shared" si="255"/>
        <v>0.1</v>
      </c>
      <c r="AI4051" s="4">
        <f t="shared" si="255"/>
        <v>1.28725</v>
      </c>
      <c r="AK4051" s="10">
        <f>Q4051*(0.0093*(2.5^3.07))+R4051*(0.0093*(7.5^3.07))+S4051*(0.0093*(15^3.07))+T4051*(0.0126*(25^3.0673))</f>
        <v>51.491971966101609</v>
      </c>
    </row>
    <row r="4052" spans="1:37" ht="12.75" customHeight="1">
      <c r="A4052" s="12">
        <v>312</v>
      </c>
      <c r="B4052" s="4">
        <v>16</v>
      </c>
      <c r="C4052" s="4">
        <v>1</v>
      </c>
      <c r="D4052" s="5">
        <v>39533</v>
      </c>
      <c r="E4052" s="6" t="s">
        <v>73</v>
      </c>
      <c r="F4052" s="4" t="s">
        <v>131</v>
      </c>
      <c r="G4052" s="11" t="s">
        <v>132</v>
      </c>
      <c r="H4052" s="4" t="s">
        <v>165</v>
      </c>
      <c r="I4052" s="12" t="s">
        <v>93</v>
      </c>
      <c r="J4052" s="4" t="s">
        <v>110</v>
      </c>
      <c r="K4052" s="4">
        <v>10</v>
      </c>
      <c r="L4052" s="4" t="str">
        <f t="shared" si="252"/>
        <v>5-10</v>
      </c>
      <c r="M4052" s="4" t="s">
        <v>42</v>
      </c>
      <c r="N4052" s="12">
        <v>8</v>
      </c>
      <c r="O4052" s="4" t="s">
        <v>53</v>
      </c>
      <c r="P4052" s="12" t="s">
        <v>54</v>
      </c>
      <c r="T4052" s="15">
        <v>1</v>
      </c>
      <c r="AE4052" s="4">
        <f t="shared" si="253"/>
        <v>25</v>
      </c>
      <c r="AF4052" s="8">
        <f t="shared" si="254"/>
        <v>1</v>
      </c>
      <c r="AG4052" s="8">
        <v>256.24</v>
      </c>
      <c r="AH4052" s="4">
        <f t="shared" si="255"/>
        <v>2.5000000000000001E-2</v>
      </c>
      <c r="AI4052" s="4">
        <f t="shared" si="255"/>
        <v>6.4060000000000006</v>
      </c>
      <c r="AK4052" s="10">
        <f>Q4052*(0.026*(2.5^2.87))+R4052*(0.026*(7.5^2.87))+S4052*(0.0236*((15/1.1)^2.975))+T4052*(0.0236*((25/1.1)^2.975))+U4052*(0.0236*((35/1.1)^2.975))</f>
        <v>256.23608514741147</v>
      </c>
    </row>
    <row r="4053" spans="1:37" ht="12.75" customHeight="1">
      <c r="A4053" s="12">
        <v>312</v>
      </c>
      <c r="B4053" s="4">
        <v>16</v>
      </c>
      <c r="C4053" s="4">
        <v>1</v>
      </c>
      <c r="D4053" s="5">
        <v>39533</v>
      </c>
      <c r="E4053" s="6" t="s">
        <v>73</v>
      </c>
      <c r="F4053" s="4" t="s">
        <v>131</v>
      </c>
      <c r="G4053" s="11" t="s">
        <v>132</v>
      </c>
      <c r="H4053" s="4" t="s">
        <v>165</v>
      </c>
      <c r="I4053" s="12" t="s">
        <v>93</v>
      </c>
      <c r="J4053" s="4" t="s">
        <v>110</v>
      </c>
      <c r="K4053" s="4">
        <v>10</v>
      </c>
      <c r="L4053" s="4" t="str">
        <f t="shared" si="252"/>
        <v>5-10</v>
      </c>
      <c r="M4053" s="4" t="s">
        <v>42</v>
      </c>
      <c r="N4053" s="12">
        <v>9</v>
      </c>
      <c r="O4053" s="12" t="s">
        <v>55</v>
      </c>
      <c r="P4053" s="6" t="s">
        <v>56</v>
      </c>
      <c r="Q4053" s="7">
        <v>8</v>
      </c>
      <c r="AE4053" s="4">
        <f t="shared" si="253"/>
        <v>2.5</v>
      </c>
      <c r="AF4053" s="8">
        <f t="shared" si="254"/>
        <v>8</v>
      </c>
      <c r="AG4053" s="8">
        <v>1.39</v>
      </c>
      <c r="AH4053" s="4">
        <f t="shared" si="255"/>
        <v>0.2</v>
      </c>
      <c r="AI4053" s="4">
        <f t="shared" si="255"/>
        <v>3.4749999999999996E-2</v>
      </c>
      <c r="AK4053" s="10">
        <f>Q4053*(0.0109*(2.5^3.0249))+R4053*(0.0109*(7.5^3.0249))</f>
        <v>1.3939436479092315</v>
      </c>
    </row>
    <row r="4054" spans="1:37" ht="12.75" customHeight="1">
      <c r="A4054" s="12">
        <v>312</v>
      </c>
      <c r="B4054" s="4">
        <v>16</v>
      </c>
      <c r="C4054" s="4">
        <v>1</v>
      </c>
      <c r="D4054" s="5">
        <v>39533</v>
      </c>
      <c r="E4054" s="6" t="s">
        <v>73</v>
      </c>
      <c r="F4054" s="4" t="s">
        <v>131</v>
      </c>
      <c r="G4054" s="11" t="s">
        <v>132</v>
      </c>
      <c r="H4054" s="4" t="s">
        <v>165</v>
      </c>
      <c r="I4054" s="12" t="s">
        <v>93</v>
      </c>
      <c r="J4054" s="4" t="s">
        <v>110</v>
      </c>
      <c r="K4054" s="4">
        <v>10</v>
      </c>
      <c r="L4054" s="4" t="str">
        <f t="shared" si="252"/>
        <v>5-10</v>
      </c>
      <c r="M4054" s="4" t="s">
        <v>42</v>
      </c>
      <c r="N4054" s="12">
        <v>10</v>
      </c>
      <c r="O4054" s="4" t="s">
        <v>71</v>
      </c>
      <c r="P4054" s="6" t="s">
        <v>46</v>
      </c>
      <c r="Q4054" s="7">
        <v>4</v>
      </c>
      <c r="AE4054" s="4">
        <f t="shared" si="253"/>
        <v>2.5</v>
      </c>
      <c r="AF4054" s="8">
        <f t="shared" si="254"/>
        <v>4</v>
      </c>
      <c r="AG4054" s="8">
        <v>0.56000000000000005</v>
      </c>
      <c r="AH4054" s="4">
        <f t="shared" si="255"/>
        <v>0.1</v>
      </c>
      <c r="AI4054" s="4">
        <f t="shared" si="255"/>
        <v>1.4000000000000002E-2</v>
      </c>
      <c r="AK4054" s="10">
        <f>Q4054*(0.0089*(2.5^3))+R4054*(0.0089*(7.5^3))</f>
        <v>0.55625000000000002</v>
      </c>
    </row>
    <row r="4055" spans="1:37" s="13" customFormat="1" ht="12.75" customHeight="1">
      <c r="A4055" s="12">
        <v>313</v>
      </c>
      <c r="B4055" s="4">
        <v>16</v>
      </c>
      <c r="C4055" s="4">
        <v>1</v>
      </c>
      <c r="D4055" s="5">
        <v>39533</v>
      </c>
      <c r="E4055" s="6" t="s">
        <v>73</v>
      </c>
      <c r="F4055" s="4" t="s">
        <v>131</v>
      </c>
      <c r="G4055" s="11" t="s">
        <v>132</v>
      </c>
      <c r="H4055" s="4" t="s">
        <v>165</v>
      </c>
      <c r="I4055" s="12" t="s">
        <v>93</v>
      </c>
      <c r="J4055" s="4" t="s">
        <v>110</v>
      </c>
      <c r="K4055" s="4">
        <v>9</v>
      </c>
      <c r="L4055" s="4" t="str">
        <f t="shared" si="252"/>
        <v>5-10</v>
      </c>
      <c r="M4055" s="4" t="s">
        <v>42</v>
      </c>
      <c r="N4055" s="12">
        <v>1</v>
      </c>
      <c r="O4055" s="4" t="s">
        <v>180</v>
      </c>
      <c r="P4055" s="9" t="s">
        <v>54</v>
      </c>
      <c r="Q4055" s="7"/>
      <c r="R4055" s="7">
        <v>2</v>
      </c>
      <c r="S4055" s="7"/>
      <c r="T4055" s="7"/>
      <c r="U4055" s="7"/>
      <c r="V4055" s="7"/>
      <c r="W4055" s="7"/>
      <c r="X4055" s="7"/>
      <c r="Y4055" s="7"/>
      <c r="Z4055" s="7"/>
      <c r="AA4055" s="7"/>
      <c r="AB4055" s="7"/>
      <c r="AC4055" s="7"/>
      <c r="AD4055" s="7"/>
      <c r="AE4055" s="4">
        <f t="shared" si="253"/>
        <v>7.5</v>
      </c>
      <c r="AF4055" s="8">
        <f t="shared" si="254"/>
        <v>2</v>
      </c>
      <c r="AG4055" s="8">
        <v>61.48</v>
      </c>
      <c r="AH4055" s="4">
        <f t="shared" si="255"/>
        <v>0.05</v>
      </c>
      <c r="AI4055" s="4">
        <f t="shared" si="255"/>
        <v>1.5369999999999999</v>
      </c>
      <c r="AJ4055" s="4"/>
      <c r="AK4055" s="10">
        <f>R4055*(0.0505*(7.5^3.182))+S4055*(0.0505*(15^3.182))</f>
        <v>61.484594606149656</v>
      </c>
    </row>
    <row r="4056" spans="1:37" ht="12.75" customHeight="1">
      <c r="A4056" s="12">
        <v>313</v>
      </c>
      <c r="B4056" s="4">
        <v>16</v>
      </c>
      <c r="C4056" s="4">
        <v>1</v>
      </c>
      <c r="D4056" s="5">
        <v>39533</v>
      </c>
      <c r="E4056" s="6" t="s">
        <v>73</v>
      </c>
      <c r="F4056" s="4" t="s">
        <v>131</v>
      </c>
      <c r="G4056" s="11" t="s">
        <v>132</v>
      </c>
      <c r="H4056" s="4" t="s">
        <v>165</v>
      </c>
      <c r="I4056" s="12" t="s">
        <v>93</v>
      </c>
      <c r="J4056" s="4" t="s">
        <v>110</v>
      </c>
      <c r="K4056" s="4">
        <v>9</v>
      </c>
      <c r="L4056" s="4" t="str">
        <f t="shared" si="252"/>
        <v>5-10</v>
      </c>
      <c r="M4056" s="4" t="s">
        <v>42</v>
      </c>
      <c r="N4056" s="12">
        <v>2</v>
      </c>
      <c r="O4056" s="4" t="s">
        <v>53</v>
      </c>
      <c r="P4056" s="12" t="s">
        <v>54</v>
      </c>
      <c r="T4056" s="7">
        <v>5</v>
      </c>
      <c r="AE4056" s="4">
        <f t="shared" si="253"/>
        <v>25</v>
      </c>
      <c r="AF4056" s="8">
        <f t="shared" si="254"/>
        <v>5</v>
      </c>
      <c r="AG4056" s="8">
        <v>1281.18</v>
      </c>
      <c r="AH4056" s="4">
        <f t="shared" si="255"/>
        <v>0.125</v>
      </c>
      <c r="AI4056" s="4">
        <f t="shared" si="255"/>
        <v>32.029499999999999</v>
      </c>
      <c r="AK4056" s="10">
        <f>Q4056*(0.026*(2.5^2.87))+R4056*(0.026*(7.5^2.87))+S4056*(0.0236*((15/1.1)^2.975))+T4056*(0.0236*((25/1.1)^2.975))+U4056*(0.0236*((35/1.1)^2.975))</f>
        <v>1281.1804257370572</v>
      </c>
    </row>
    <row r="4057" spans="1:37" ht="12.75" customHeight="1">
      <c r="A4057" s="12">
        <v>313</v>
      </c>
      <c r="B4057" s="4">
        <v>16</v>
      </c>
      <c r="C4057" s="4">
        <v>1</v>
      </c>
      <c r="D4057" s="5">
        <v>39533</v>
      </c>
      <c r="E4057" s="6" t="s">
        <v>73</v>
      </c>
      <c r="F4057" s="4" t="s">
        <v>131</v>
      </c>
      <c r="G4057" s="11" t="s">
        <v>132</v>
      </c>
      <c r="H4057" s="4" t="s">
        <v>165</v>
      </c>
      <c r="I4057" s="12" t="s">
        <v>93</v>
      </c>
      <c r="J4057" s="4" t="s">
        <v>110</v>
      </c>
      <c r="K4057" s="4">
        <v>9</v>
      </c>
      <c r="L4057" s="4" t="str">
        <f t="shared" si="252"/>
        <v>5-10</v>
      </c>
      <c r="M4057" s="4" t="s">
        <v>42</v>
      </c>
      <c r="N4057" s="12">
        <v>3</v>
      </c>
      <c r="O4057" s="4" t="s">
        <v>60</v>
      </c>
      <c r="P4057" s="12" t="s">
        <v>48</v>
      </c>
      <c r="S4057" s="7">
        <v>2</v>
      </c>
      <c r="AE4057" s="4">
        <f t="shared" si="253"/>
        <v>15</v>
      </c>
      <c r="AF4057" s="8">
        <f t="shared" si="254"/>
        <v>2</v>
      </c>
      <c r="AG4057" s="8">
        <v>106.32</v>
      </c>
      <c r="AH4057" s="4">
        <f t="shared" si="255"/>
        <v>0.05</v>
      </c>
      <c r="AI4057" s="4">
        <f t="shared" si="255"/>
        <v>2.6579999999999999</v>
      </c>
      <c r="AK4057" s="10">
        <f>Q4057*(0.0197*(2.5^2.9174))+R4057*(0.0197*(7.5^2.9174))+S4057*(0.0197*(15^2.9174))</f>
        <v>106.32242195597048</v>
      </c>
    </row>
    <row r="4058" spans="1:37" ht="12.75" customHeight="1">
      <c r="A4058" s="12">
        <v>313</v>
      </c>
      <c r="B4058" s="4">
        <v>16</v>
      </c>
      <c r="C4058" s="4">
        <v>1</v>
      </c>
      <c r="D4058" s="5">
        <v>39533</v>
      </c>
      <c r="E4058" s="6" t="s">
        <v>73</v>
      </c>
      <c r="F4058" s="4" t="s">
        <v>131</v>
      </c>
      <c r="G4058" s="11" t="s">
        <v>132</v>
      </c>
      <c r="H4058" s="4" t="s">
        <v>165</v>
      </c>
      <c r="I4058" s="12" t="s">
        <v>93</v>
      </c>
      <c r="J4058" s="4" t="s">
        <v>110</v>
      </c>
      <c r="K4058" s="4">
        <v>9</v>
      </c>
      <c r="L4058" s="4" t="str">
        <f t="shared" si="252"/>
        <v>5-10</v>
      </c>
      <c r="M4058" s="4" t="s">
        <v>42</v>
      </c>
      <c r="N4058" s="12">
        <v>4</v>
      </c>
      <c r="O4058" s="12" t="s">
        <v>77</v>
      </c>
      <c r="P4058" s="6" t="s">
        <v>48</v>
      </c>
      <c r="T4058" s="7">
        <v>2</v>
      </c>
      <c r="U4058" s="7">
        <v>1</v>
      </c>
      <c r="AE4058" s="4">
        <f t="shared" si="253"/>
        <v>28.3</v>
      </c>
      <c r="AF4058" s="8">
        <f t="shared" si="254"/>
        <v>3</v>
      </c>
      <c r="AG4058" s="8">
        <v>1954.43</v>
      </c>
      <c r="AH4058" s="4">
        <f t="shared" si="255"/>
        <v>7.4999999999999997E-2</v>
      </c>
      <c r="AI4058" s="4">
        <f t="shared" si="255"/>
        <v>48.860750000000003</v>
      </c>
      <c r="AK4058" s="10">
        <f>R4058*(0.0428*(7.5^2.858))+S4058*(0.0428*(15^2.858))+T4058*(0.0428*(25^2.858))+U4058*(0.0428*(35^2.858))</f>
        <v>1954.429245382566</v>
      </c>
    </row>
    <row r="4059" spans="1:37" ht="12.75" customHeight="1">
      <c r="A4059" s="12">
        <v>313</v>
      </c>
      <c r="B4059" s="4">
        <v>16</v>
      </c>
      <c r="C4059" s="4">
        <v>1</v>
      </c>
      <c r="D4059" s="5">
        <v>39533</v>
      </c>
      <c r="E4059" s="6" t="s">
        <v>73</v>
      </c>
      <c r="F4059" s="4" t="s">
        <v>131</v>
      </c>
      <c r="G4059" s="11" t="s">
        <v>132</v>
      </c>
      <c r="H4059" s="4" t="s">
        <v>165</v>
      </c>
      <c r="I4059" s="12" t="s">
        <v>93</v>
      </c>
      <c r="J4059" s="4" t="s">
        <v>110</v>
      </c>
      <c r="K4059" s="4">
        <v>9</v>
      </c>
      <c r="L4059" s="4" t="str">
        <f t="shared" si="252"/>
        <v>5-10</v>
      </c>
      <c r="M4059" s="4" t="s">
        <v>42</v>
      </c>
      <c r="N4059" s="12">
        <v>5</v>
      </c>
      <c r="O4059" s="4" t="s">
        <v>107</v>
      </c>
      <c r="P4059" s="6" t="s">
        <v>54</v>
      </c>
      <c r="U4059" s="7">
        <v>2</v>
      </c>
      <c r="AE4059" s="4">
        <f t="shared" si="253"/>
        <v>35</v>
      </c>
      <c r="AF4059" s="8">
        <f t="shared" si="254"/>
        <v>2</v>
      </c>
      <c r="AG4059" s="8">
        <v>1519.36</v>
      </c>
      <c r="AH4059" s="4">
        <f t="shared" si="255"/>
        <v>0.05</v>
      </c>
      <c r="AI4059" s="4">
        <f t="shared" si="255"/>
        <v>37.983999999999995</v>
      </c>
      <c r="AK4059" s="10">
        <f>R4059*(0.0144*(7.5^3.1))+S4059*(0.0162*(15^3.0252))+T4059*(0.0162*(25^3.0252))+U4059*(0.0162*(35^3.0252))+V4059*(0.0162*(45^3.0252))</f>
        <v>1519.3563944000095</v>
      </c>
    </row>
    <row r="4060" spans="1:37" ht="12.75" customHeight="1">
      <c r="A4060" s="12">
        <v>313</v>
      </c>
      <c r="B4060" s="4">
        <v>16</v>
      </c>
      <c r="C4060" s="4">
        <v>1</v>
      </c>
      <c r="D4060" s="5">
        <v>39533</v>
      </c>
      <c r="E4060" s="6" t="s">
        <v>73</v>
      </c>
      <c r="F4060" s="4" t="s">
        <v>131</v>
      </c>
      <c r="G4060" s="11" t="s">
        <v>132</v>
      </c>
      <c r="H4060" s="4" t="s">
        <v>165</v>
      </c>
      <c r="I4060" s="12" t="s">
        <v>93</v>
      </c>
      <c r="J4060" s="4" t="s">
        <v>110</v>
      </c>
      <c r="K4060" s="4">
        <v>9</v>
      </c>
      <c r="L4060" s="4" t="str">
        <f t="shared" si="252"/>
        <v>5-10</v>
      </c>
      <c r="M4060" s="4" t="s">
        <v>42</v>
      </c>
      <c r="N4060" s="12">
        <v>6</v>
      </c>
      <c r="O4060" s="4" t="s">
        <v>95</v>
      </c>
      <c r="P4060" s="6" t="s">
        <v>56</v>
      </c>
      <c r="U4060" s="7">
        <v>3</v>
      </c>
      <c r="AE4060" s="4">
        <f t="shared" si="253"/>
        <v>35</v>
      </c>
      <c r="AF4060" s="8">
        <f t="shared" si="254"/>
        <v>3</v>
      </c>
      <c r="AG4060" s="8">
        <v>2541.3200000000002</v>
      </c>
      <c r="AH4060" s="4">
        <f t="shared" si="255"/>
        <v>7.4999999999999997E-2</v>
      </c>
      <c r="AI4060" s="4">
        <f t="shared" si="255"/>
        <v>63.533000000000001</v>
      </c>
      <c r="AJ4060" s="13"/>
      <c r="AK4060" s="10">
        <f>S4060*(0.0204*(15^2.991))+T4060*(0.0204*(25^2.991))+U4060*(0.0204*(35^2.991))</f>
        <v>2541.3175918171642</v>
      </c>
    </row>
    <row r="4061" spans="1:37" ht="12.75" customHeight="1">
      <c r="A4061" s="12">
        <v>313</v>
      </c>
      <c r="B4061" s="4">
        <v>16</v>
      </c>
      <c r="C4061" s="4">
        <v>1</v>
      </c>
      <c r="D4061" s="5">
        <v>39533</v>
      </c>
      <c r="E4061" s="6" t="s">
        <v>73</v>
      </c>
      <c r="F4061" s="4" t="s">
        <v>131</v>
      </c>
      <c r="G4061" s="11" t="s">
        <v>132</v>
      </c>
      <c r="H4061" s="4" t="s">
        <v>165</v>
      </c>
      <c r="I4061" s="12" t="s">
        <v>93</v>
      </c>
      <c r="J4061" s="4" t="s">
        <v>110</v>
      </c>
      <c r="K4061" s="4">
        <v>9</v>
      </c>
      <c r="L4061" s="4" t="str">
        <f t="shared" si="252"/>
        <v>5-10</v>
      </c>
      <c r="M4061" s="4" t="s">
        <v>42</v>
      </c>
      <c r="N4061" s="12">
        <v>7</v>
      </c>
      <c r="O4061" s="4" t="s">
        <v>134</v>
      </c>
      <c r="P4061" s="12" t="s">
        <v>56</v>
      </c>
      <c r="T4061" s="7">
        <v>1</v>
      </c>
      <c r="AE4061" s="4">
        <f t="shared" si="253"/>
        <v>25</v>
      </c>
      <c r="AF4061" s="8">
        <f t="shared" si="254"/>
        <v>1</v>
      </c>
      <c r="AG4061" s="8">
        <v>261.42</v>
      </c>
      <c r="AH4061" s="4">
        <f t="shared" si="255"/>
        <v>2.5000000000000001E-2</v>
      </c>
      <c r="AI4061" s="4">
        <f t="shared" si="255"/>
        <v>6.5355000000000008</v>
      </c>
      <c r="AK4061" s="10">
        <f>R4061*(0.0683*(7.5^2.563))+S4061*(0.0683*(15^2.563))+T4061*(0.0683*(25^2.563))</f>
        <v>261.42128550317625</v>
      </c>
    </row>
    <row r="4062" spans="1:37" s="13" customFormat="1" ht="12.75" customHeight="1">
      <c r="A4062" s="12">
        <v>313</v>
      </c>
      <c r="B4062" s="4">
        <v>16</v>
      </c>
      <c r="C4062" s="4">
        <v>1</v>
      </c>
      <c r="D4062" s="5">
        <v>39533</v>
      </c>
      <c r="E4062" s="6" t="s">
        <v>73</v>
      </c>
      <c r="F4062" s="4" t="s">
        <v>131</v>
      </c>
      <c r="G4062" s="11" t="s">
        <v>132</v>
      </c>
      <c r="H4062" s="4" t="s">
        <v>165</v>
      </c>
      <c r="I4062" s="12" t="s">
        <v>93</v>
      </c>
      <c r="J4062" s="4" t="s">
        <v>110</v>
      </c>
      <c r="K4062" s="4">
        <v>9</v>
      </c>
      <c r="L4062" s="4" t="str">
        <f t="shared" si="252"/>
        <v>5-10</v>
      </c>
      <c r="M4062" s="4" t="s">
        <v>42</v>
      </c>
      <c r="N4062" s="12">
        <v>8</v>
      </c>
      <c r="O4062" s="12" t="s">
        <v>196</v>
      </c>
      <c r="P4062" s="6" t="s">
        <v>56</v>
      </c>
      <c r="Q4062" s="7"/>
      <c r="R4062" s="7"/>
      <c r="S4062" s="7"/>
      <c r="T4062" s="7">
        <v>1</v>
      </c>
      <c r="U4062" s="7"/>
      <c r="V4062" s="7"/>
      <c r="W4062" s="7"/>
      <c r="X4062" s="7"/>
      <c r="Y4062" s="7"/>
      <c r="Z4062" s="7"/>
      <c r="AA4062" s="7"/>
      <c r="AB4062" s="7"/>
      <c r="AC4062" s="7"/>
      <c r="AD4062" s="7"/>
      <c r="AE4062" s="4">
        <f t="shared" si="253"/>
        <v>25</v>
      </c>
      <c r="AF4062" s="8">
        <f t="shared" si="254"/>
        <v>1</v>
      </c>
      <c r="AG4062" s="8">
        <v>0.75</v>
      </c>
      <c r="AH4062" s="4">
        <f t="shared" si="255"/>
        <v>2.5000000000000001E-2</v>
      </c>
      <c r="AI4062" s="4">
        <f t="shared" si="255"/>
        <v>1.8749999999999999E-2</v>
      </c>
      <c r="AJ4062" s="4"/>
      <c r="AK4062" s="10">
        <f>S4062*(0.0001*(15^2.772))+T4062*(0.0001*(25^2.772))</f>
        <v>0.75004911686592857</v>
      </c>
    </row>
    <row r="4063" spans="1:37" ht="12.75" customHeight="1">
      <c r="A4063" s="12">
        <v>313</v>
      </c>
      <c r="B4063" s="4">
        <v>16</v>
      </c>
      <c r="C4063" s="4">
        <v>1</v>
      </c>
      <c r="D4063" s="5">
        <v>39533</v>
      </c>
      <c r="E4063" s="6" t="s">
        <v>73</v>
      </c>
      <c r="F4063" s="4" t="s">
        <v>131</v>
      </c>
      <c r="G4063" s="11" t="s">
        <v>132</v>
      </c>
      <c r="H4063" s="4" t="s">
        <v>165</v>
      </c>
      <c r="I4063" s="12" t="s">
        <v>93</v>
      </c>
      <c r="J4063" s="4" t="s">
        <v>110</v>
      </c>
      <c r="K4063" s="4">
        <v>9</v>
      </c>
      <c r="L4063" s="4" t="str">
        <f t="shared" si="252"/>
        <v>5-10</v>
      </c>
      <c r="M4063" s="4" t="s">
        <v>42</v>
      </c>
      <c r="N4063" s="12">
        <v>9</v>
      </c>
      <c r="O4063" s="12" t="s">
        <v>55</v>
      </c>
      <c r="P4063" s="6" t="s">
        <v>56</v>
      </c>
      <c r="Q4063" s="7">
        <v>3</v>
      </c>
      <c r="AE4063" s="4">
        <f t="shared" si="253"/>
        <v>2.5</v>
      </c>
      <c r="AF4063" s="8">
        <f t="shared" si="254"/>
        <v>3</v>
      </c>
      <c r="AG4063" s="8">
        <v>0.52</v>
      </c>
      <c r="AH4063" s="4">
        <f t="shared" si="255"/>
        <v>7.4999999999999997E-2</v>
      </c>
      <c r="AI4063" s="4">
        <f t="shared" si="255"/>
        <v>1.3000000000000001E-2</v>
      </c>
      <c r="AK4063" s="10">
        <f>Q4063*(0.0109*(2.5^3.0249))+R4063*(0.0109*(7.5^3.0249))</f>
        <v>0.52272886796596185</v>
      </c>
    </row>
    <row r="4064" spans="1:37" ht="12.75" customHeight="1">
      <c r="A4064" s="12">
        <v>314</v>
      </c>
      <c r="B4064" s="4">
        <v>16</v>
      </c>
      <c r="C4064" s="4">
        <v>1</v>
      </c>
      <c r="D4064" s="5">
        <v>39533</v>
      </c>
      <c r="E4064" s="6" t="s">
        <v>73</v>
      </c>
      <c r="F4064" s="4" t="s">
        <v>131</v>
      </c>
      <c r="G4064" s="11" t="s">
        <v>132</v>
      </c>
      <c r="H4064" s="4" t="s">
        <v>165</v>
      </c>
      <c r="I4064" s="12" t="s">
        <v>151</v>
      </c>
      <c r="J4064" s="4" t="s">
        <v>110</v>
      </c>
      <c r="K4064" s="4">
        <v>6</v>
      </c>
      <c r="L4064" s="4" t="str">
        <f t="shared" si="252"/>
        <v>5-10</v>
      </c>
      <c r="M4064" s="4" t="s">
        <v>76</v>
      </c>
      <c r="N4064" s="12">
        <v>1</v>
      </c>
      <c r="O4064" s="4" t="s">
        <v>53</v>
      </c>
      <c r="P4064" s="12" t="s">
        <v>54</v>
      </c>
      <c r="R4064" s="7">
        <v>12</v>
      </c>
      <c r="T4064" s="7">
        <v>19</v>
      </c>
      <c r="AE4064" s="4">
        <f t="shared" si="253"/>
        <v>18.2</v>
      </c>
      <c r="AF4064" s="8">
        <f t="shared" si="254"/>
        <v>31</v>
      </c>
      <c r="AG4064" s="8">
        <v>4969.78</v>
      </c>
      <c r="AH4064" s="4">
        <f t="shared" si="255"/>
        <v>0.77500000000000002</v>
      </c>
      <c r="AI4064" s="4">
        <f t="shared" si="255"/>
        <v>124.24449999999999</v>
      </c>
      <c r="AK4064" s="10">
        <f>Q4064*(0.026*(2.5^2.87))+R4064*(0.026*(7.5^2.87))+S4064*(0.0236*((15/1.1)^2.975))+T4064*(0.0236*((25/1.1)^2.975))+U4064*(0.0236*((35/1.1)^2.975))</f>
        <v>4969.7788477964405</v>
      </c>
    </row>
    <row r="4065" spans="1:37" ht="12.75" customHeight="1">
      <c r="A4065" s="12">
        <v>314</v>
      </c>
      <c r="B4065" s="4">
        <v>16</v>
      </c>
      <c r="C4065" s="4">
        <v>1</v>
      </c>
      <c r="D4065" s="5">
        <v>39533</v>
      </c>
      <c r="E4065" s="6" t="s">
        <v>73</v>
      </c>
      <c r="F4065" s="4" t="s">
        <v>131</v>
      </c>
      <c r="G4065" s="11" t="s">
        <v>132</v>
      </c>
      <c r="H4065" s="4" t="s">
        <v>165</v>
      </c>
      <c r="I4065" s="12" t="s">
        <v>151</v>
      </c>
      <c r="J4065" s="4" t="s">
        <v>110</v>
      </c>
      <c r="K4065" s="4">
        <v>6</v>
      </c>
      <c r="L4065" s="4" t="str">
        <f t="shared" si="252"/>
        <v>5-10</v>
      </c>
      <c r="M4065" s="4" t="s">
        <v>76</v>
      </c>
      <c r="N4065" s="12">
        <v>2</v>
      </c>
      <c r="O4065" s="4" t="s">
        <v>95</v>
      </c>
      <c r="P4065" s="6" t="s">
        <v>56</v>
      </c>
      <c r="T4065" s="15">
        <v>12</v>
      </c>
      <c r="AE4065" s="4">
        <f t="shared" si="253"/>
        <v>25</v>
      </c>
      <c r="AF4065" s="8">
        <f t="shared" si="254"/>
        <v>12</v>
      </c>
      <c r="AG4065" s="8">
        <v>3715.78</v>
      </c>
      <c r="AH4065" s="4">
        <f t="shared" si="255"/>
        <v>0.3</v>
      </c>
      <c r="AI4065" s="4">
        <f t="shared" si="255"/>
        <v>92.894500000000008</v>
      </c>
      <c r="AK4065" s="10">
        <f>S4065*(0.0204*(15^2.991))+T4065*(0.0204*(25^2.991))+U4065*(0.0204*(35^2.991))</f>
        <v>3715.7798851833327</v>
      </c>
    </row>
    <row r="4066" spans="1:37" ht="12.75" customHeight="1">
      <c r="A4066" s="12">
        <v>314</v>
      </c>
      <c r="B4066" s="4">
        <v>16</v>
      </c>
      <c r="C4066" s="4">
        <v>1</v>
      </c>
      <c r="D4066" s="5">
        <v>39533</v>
      </c>
      <c r="E4066" s="6" t="s">
        <v>73</v>
      </c>
      <c r="F4066" s="4" t="s">
        <v>131</v>
      </c>
      <c r="G4066" s="11" t="s">
        <v>132</v>
      </c>
      <c r="H4066" s="4" t="s">
        <v>165</v>
      </c>
      <c r="I4066" s="12" t="s">
        <v>151</v>
      </c>
      <c r="J4066" s="4" t="s">
        <v>110</v>
      </c>
      <c r="K4066" s="4">
        <v>6</v>
      </c>
      <c r="L4066" s="4" t="str">
        <f t="shared" si="252"/>
        <v>5-10</v>
      </c>
      <c r="M4066" s="4" t="s">
        <v>76</v>
      </c>
      <c r="N4066" s="12">
        <v>3</v>
      </c>
      <c r="O4066" s="4" t="s">
        <v>58</v>
      </c>
      <c r="P4066" s="12" t="s">
        <v>46</v>
      </c>
      <c r="S4066" s="7">
        <v>1</v>
      </c>
      <c r="T4066" s="15">
        <v>1</v>
      </c>
      <c r="U4066" s="7">
        <v>1</v>
      </c>
      <c r="W4066" s="7">
        <v>1</v>
      </c>
      <c r="AE4066" s="4">
        <f t="shared" si="253"/>
        <v>32.5</v>
      </c>
      <c r="AF4066" s="8">
        <f t="shared" si="254"/>
        <v>4</v>
      </c>
      <c r="AG4066" s="8">
        <v>3193.29</v>
      </c>
      <c r="AH4066" s="4">
        <f t="shared" si="255"/>
        <v>0.1</v>
      </c>
      <c r="AI4066" s="4">
        <f t="shared" si="255"/>
        <v>79.832250000000002</v>
      </c>
      <c r="AK4066" s="10">
        <f>Q4066*(0.0145*((2.5/1.08175)^3.053))+R4066*(0.0145*((7.5/1.08175)^3.053))+S4066*(0.0145*((15/1.08175)^3.053))+T4066*(0.0145*((25/1.08175)^3.053))+U4066*(0.0145*((35/1.08175)^3.053))+V4066*(0.0145*((45/1.08175)^3.053))+W4066*(0.0145*((55/1.08175)^3.053))</f>
        <v>3193.2922938937722</v>
      </c>
    </row>
    <row r="4067" spans="1:37" ht="12.75" customHeight="1">
      <c r="A4067" s="12">
        <v>314</v>
      </c>
      <c r="B4067" s="4">
        <v>16</v>
      </c>
      <c r="C4067" s="4">
        <v>1</v>
      </c>
      <c r="D4067" s="5">
        <v>39533</v>
      </c>
      <c r="E4067" s="6" t="s">
        <v>73</v>
      </c>
      <c r="F4067" s="4" t="s">
        <v>131</v>
      </c>
      <c r="G4067" s="11" t="s">
        <v>132</v>
      </c>
      <c r="H4067" s="4" t="s">
        <v>165</v>
      </c>
      <c r="I4067" s="12" t="s">
        <v>151</v>
      </c>
      <c r="J4067" s="4" t="s">
        <v>110</v>
      </c>
      <c r="K4067" s="4">
        <v>6</v>
      </c>
      <c r="L4067" s="4" t="str">
        <f t="shared" si="252"/>
        <v>5-10</v>
      </c>
      <c r="M4067" s="4" t="s">
        <v>76</v>
      </c>
      <c r="N4067" s="12">
        <v>4</v>
      </c>
      <c r="O4067" s="4" t="s">
        <v>79</v>
      </c>
      <c r="P4067" s="12" t="s">
        <v>54</v>
      </c>
      <c r="T4067" s="15">
        <v>1</v>
      </c>
      <c r="AE4067" s="4">
        <f t="shared" si="253"/>
        <v>25</v>
      </c>
      <c r="AF4067" s="8">
        <f t="shared" si="254"/>
        <v>1</v>
      </c>
      <c r="AG4067" s="8">
        <v>317.86</v>
      </c>
      <c r="AH4067" s="4">
        <f t="shared" si="255"/>
        <v>2.5000000000000001E-2</v>
      </c>
      <c r="AI4067" s="4">
        <f t="shared" si="255"/>
        <v>7.9465000000000003</v>
      </c>
      <c r="AK4067" s="10">
        <f>Q4067*(0.024*(2.5^2.93))+R4067*(0.024*(7.5^2.93))+S4067*(0.0225*((15/1.03416)^3))+T4067*(0.0225*((25/1.03416)^3))+U4067*(0.0225*((35/1.03416)^3))</f>
        <v>317.86253067900554</v>
      </c>
    </row>
    <row r="4068" spans="1:37" ht="12.75" customHeight="1">
      <c r="A4068" s="12">
        <v>314</v>
      </c>
      <c r="B4068" s="4">
        <v>16</v>
      </c>
      <c r="C4068" s="4">
        <v>1</v>
      </c>
      <c r="D4068" s="5">
        <v>39533</v>
      </c>
      <c r="E4068" s="6" t="s">
        <v>73</v>
      </c>
      <c r="F4068" s="4" t="s">
        <v>131</v>
      </c>
      <c r="G4068" s="11" t="s">
        <v>132</v>
      </c>
      <c r="H4068" s="4" t="s">
        <v>165</v>
      </c>
      <c r="I4068" s="12" t="s">
        <v>151</v>
      </c>
      <c r="J4068" s="4" t="s">
        <v>110</v>
      </c>
      <c r="K4068" s="4">
        <v>6</v>
      </c>
      <c r="L4068" s="4" t="str">
        <f t="shared" si="252"/>
        <v>5-10</v>
      </c>
      <c r="M4068" s="4" t="s">
        <v>76</v>
      </c>
      <c r="N4068" s="12">
        <v>5</v>
      </c>
      <c r="O4068" s="4" t="s">
        <v>49</v>
      </c>
      <c r="P4068" s="6" t="s">
        <v>46</v>
      </c>
      <c r="R4068" s="7">
        <v>1</v>
      </c>
      <c r="AE4068" s="4">
        <f t="shared" si="253"/>
        <v>7.5</v>
      </c>
      <c r="AF4068" s="8">
        <f t="shared" si="254"/>
        <v>1</v>
      </c>
      <c r="AG4068" s="8">
        <v>6.09</v>
      </c>
      <c r="AH4068" s="4">
        <f t="shared" si="255"/>
        <v>2.5000000000000001E-2</v>
      </c>
      <c r="AI4068" s="4">
        <f t="shared" si="255"/>
        <v>0.15225</v>
      </c>
      <c r="AK4068" s="10">
        <f>Q4068*(0.007*(2.5^3.39))+R4068*(0.0126*(7.5^3.0673))+S4068*(0.0126*(15^3.0673))+T4068*(0.0126*(25^3.0673))+U4068*(0.0126*(35^3.0673))</f>
        <v>6.0875978967715536</v>
      </c>
    </row>
    <row r="4069" spans="1:37" ht="12.75" customHeight="1">
      <c r="A4069" s="12">
        <v>314</v>
      </c>
      <c r="B4069" s="4">
        <v>16</v>
      </c>
      <c r="C4069" s="4">
        <v>1</v>
      </c>
      <c r="D4069" s="5">
        <v>39533</v>
      </c>
      <c r="E4069" s="6" t="s">
        <v>73</v>
      </c>
      <c r="F4069" s="4" t="s">
        <v>131</v>
      </c>
      <c r="G4069" s="11" t="s">
        <v>132</v>
      </c>
      <c r="H4069" s="4" t="s">
        <v>165</v>
      </c>
      <c r="I4069" s="12" t="s">
        <v>151</v>
      </c>
      <c r="J4069" s="4" t="s">
        <v>110</v>
      </c>
      <c r="K4069" s="4">
        <v>6</v>
      </c>
      <c r="L4069" s="4" t="str">
        <f t="shared" si="252"/>
        <v>5-10</v>
      </c>
      <c r="M4069" s="4" t="s">
        <v>76</v>
      </c>
      <c r="N4069" s="12">
        <v>6</v>
      </c>
      <c r="O4069" s="4" t="s">
        <v>69</v>
      </c>
      <c r="P4069" s="12" t="s">
        <v>48</v>
      </c>
      <c r="S4069" s="7">
        <v>1</v>
      </c>
      <c r="AE4069" s="4">
        <f t="shared" si="253"/>
        <v>15</v>
      </c>
      <c r="AF4069" s="8">
        <f t="shared" si="254"/>
        <v>1</v>
      </c>
      <c r="AG4069" s="8">
        <v>109.47</v>
      </c>
      <c r="AH4069" s="4">
        <f t="shared" si="255"/>
        <v>2.5000000000000001E-2</v>
      </c>
      <c r="AI4069" s="4">
        <f t="shared" si="255"/>
        <v>2.7367499999999998</v>
      </c>
      <c r="AK4069" s="10">
        <f>Q4069*(0.029*(2.5^2.98))+R4069*(0.029*(7.5^2.98))+S4069*(0.0222*(15^3.14))</f>
        <v>109.46607034280856</v>
      </c>
    </row>
    <row r="4070" spans="1:37" ht="12.75" customHeight="1">
      <c r="A4070" s="12">
        <v>314</v>
      </c>
      <c r="B4070" s="4">
        <v>16</v>
      </c>
      <c r="C4070" s="4">
        <v>1</v>
      </c>
      <c r="D4070" s="5">
        <v>39533</v>
      </c>
      <c r="E4070" s="6" t="s">
        <v>73</v>
      </c>
      <c r="F4070" s="4" t="s">
        <v>131</v>
      </c>
      <c r="G4070" s="11" t="s">
        <v>132</v>
      </c>
      <c r="H4070" s="4" t="s">
        <v>165</v>
      </c>
      <c r="I4070" s="12" t="s">
        <v>151</v>
      </c>
      <c r="J4070" s="4" t="s">
        <v>110</v>
      </c>
      <c r="K4070" s="4">
        <v>6</v>
      </c>
      <c r="L4070" s="4" t="str">
        <f t="shared" si="252"/>
        <v>5-10</v>
      </c>
      <c r="M4070" s="4" t="s">
        <v>76</v>
      </c>
      <c r="N4070" s="12">
        <v>7</v>
      </c>
      <c r="O4070" s="12" t="s">
        <v>77</v>
      </c>
      <c r="P4070" s="6" t="s">
        <v>48</v>
      </c>
      <c r="T4070" s="15">
        <v>1</v>
      </c>
      <c r="AE4070" s="4">
        <f t="shared" si="253"/>
        <v>25</v>
      </c>
      <c r="AF4070" s="8">
        <f t="shared" si="254"/>
        <v>1</v>
      </c>
      <c r="AG4070" s="8">
        <v>423.41</v>
      </c>
      <c r="AH4070" s="4">
        <f t="shared" si="255"/>
        <v>2.5000000000000001E-2</v>
      </c>
      <c r="AI4070" s="4">
        <f t="shared" si="255"/>
        <v>10.58525</v>
      </c>
      <c r="AK4070" s="10">
        <f>R4070*(0.0428*(7.5^2.858))+S4070*(0.0428*(15^2.858))+T4070*(0.0428*(25^2.858))+U4070*(0.0428*(35^2.858))</f>
        <v>423.40532317837847</v>
      </c>
    </row>
    <row r="4071" spans="1:37" ht="12.75" customHeight="1">
      <c r="A4071" s="12">
        <v>314</v>
      </c>
      <c r="B4071" s="4">
        <v>16</v>
      </c>
      <c r="C4071" s="4">
        <v>1</v>
      </c>
      <c r="D4071" s="5">
        <v>39533</v>
      </c>
      <c r="E4071" s="6" t="s">
        <v>73</v>
      </c>
      <c r="F4071" s="4" t="s">
        <v>131</v>
      </c>
      <c r="G4071" s="11" t="s">
        <v>132</v>
      </c>
      <c r="H4071" s="4" t="s">
        <v>165</v>
      </c>
      <c r="I4071" s="12" t="s">
        <v>151</v>
      </c>
      <c r="J4071" s="4" t="s">
        <v>110</v>
      </c>
      <c r="K4071" s="4">
        <v>6</v>
      </c>
      <c r="L4071" s="4" t="str">
        <f t="shared" si="252"/>
        <v>5-10</v>
      </c>
      <c r="M4071" s="4" t="s">
        <v>76</v>
      </c>
      <c r="N4071" s="12">
        <v>8</v>
      </c>
      <c r="O4071" s="4" t="s">
        <v>68</v>
      </c>
      <c r="P4071" s="6" t="s">
        <v>46</v>
      </c>
      <c r="T4071" s="15">
        <v>1</v>
      </c>
      <c r="AE4071" s="4">
        <f t="shared" si="253"/>
        <v>25</v>
      </c>
      <c r="AF4071" s="8">
        <f t="shared" si="254"/>
        <v>1</v>
      </c>
      <c r="AG4071" s="8">
        <v>157.65</v>
      </c>
      <c r="AH4071" s="4">
        <f t="shared" si="255"/>
        <v>2.5000000000000001E-2</v>
      </c>
      <c r="AI4071" s="4">
        <f t="shared" si="255"/>
        <v>3.9412500000000001</v>
      </c>
      <c r="AJ4071" s="13"/>
      <c r="AK4071" s="10">
        <f>Q4071*(0.0208*((2.5/1.21)^3))+R4071*(0.0208*((7.5/1.21)^3))+S4071*(0.0208*((15/1.21)^3))+T4071*(0.0079*(25^3.076))+U4071*(0.0079*(35^3.076))</f>
        <v>157.64875958225977</v>
      </c>
    </row>
    <row r="4072" spans="1:37" ht="12.75" customHeight="1">
      <c r="A4072" s="12">
        <v>314</v>
      </c>
      <c r="B4072" s="4">
        <v>16</v>
      </c>
      <c r="C4072" s="4">
        <v>1</v>
      </c>
      <c r="D4072" s="5">
        <v>39533</v>
      </c>
      <c r="E4072" s="6" t="s">
        <v>73</v>
      </c>
      <c r="F4072" s="4" t="s">
        <v>131</v>
      </c>
      <c r="G4072" s="11" t="s">
        <v>132</v>
      </c>
      <c r="H4072" s="4" t="s">
        <v>165</v>
      </c>
      <c r="I4072" s="12" t="s">
        <v>151</v>
      </c>
      <c r="J4072" s="4" t="s">
        <v>110</v>
      </c>
      <c r="K4072" s="4">
        <v>6</v>
      </c>
      <c r="L4072" s="4" t="str">
        <f t="shared" si="252"/>
        <v>5-10</v>
      </c>
      <c r="M4072" s="4" t="s">
        <v>76</v>
      </c>
      <c r="N4072" s="12">
        <v>9</v>
      </c>
      <c r="O4072" s="4" t="s">
        <v>101</v>
      </c>
      <c r="P4072" s="12" t="s">
        <v>46</v>
      </c>
      <c r="T4072" s="15">
        <v>1</v>
      </c>
      <c r="AE4072" s="4">
        <f t="shared" si="253"/>
        <v>25</v>
      </c>
      <c r="AF4072" s="8">
        <f t="shared" si="254"/>
        <v>1</v>
      </c>
      <c r="AG4072" s="8">
        <v>281.55</v>
      </c>
      <c r="AH4072" s="4">
        <f t="shared" si="255"/>
        <v>2.5000000000000001E-2</v>
      </c>
      <c r="AI4072" s="4">
        <f t="shared" si="255"/>
        <v>7.0387500000000003</v>
      </c>
      <c r="AK4072" s="10">
        <f>Q4072*(0.0148*((2.5/1.11359)^3.167))+R4072*(0.0148*((7.5/1.11359)^3.167))+S4072*(0.0148*((15/1.11359)^3.167))+T4072*(0.0148*((25/1.11359)^3.167))+U4072*(0.0148*((35/1.11359)^3.167))</f>
        <v>281.55200669977285</v>
      </c>
    </row>
    <row r="4073" spans="1:37" s="13" customFormat="1" ht="12.75" customHeight="1">
      <c r="A4073" s="12">
        <v>314</v>
      </c>
      <c r="B4073" s="4">
        <v>16</v>
      </c>
      <c r="C4073" s="4">
        <v>1</v>
      </c>
      <c r="D4073" s="5">
        <v>39533</v>
      </c>
      <c r="E4073" s="6" t="s">
        <v>73</v>
      </c>
      <c r="F4073" s="4" t="s">
        <v>131</v>
      </c>
      <c r="G4073" s="11" t="s">
        <v>132</v>
      </c>
      <c r="H4073" s="4" t="s">
        <v>165</v>
      </c>
      <c r="I4073" s="12" t="s">
        <v>151</v>
      </c>
      <c r="J4073" s="4" t="s">
        <v>110</v>
      </c>
      <c r="K4073" s="4">
        <v>6</v>
      </c>
      <c r="L4073" s="4" t="str">
        <f t="shared" si="252"/>
        <v>5-10</v>
      </c>
      <c r="M4073" s="4" t="s">
        <v>76</v>
      </c>
      <c r="N4073" s="12">
        <v>10</v>
      </c>
      <c r="O4073" s="4" t="s">
        <v>96</v>
      </c>
      <c r="P4073" s="6" t="s">
        <v>84</v>
      </c>
      <c r="Q4073" s="7"/>
      <c r="R4073" s="7">
        <v>2</v>
      </c>
      <c r="S4073" s="7"/>
      <c r="T4073" s="7"/>
      <c r="U4073" s="7"/>
      <c r="V4073" s="7"/>
      <c r="W4073" s="7"/>
      <c r="X4073" s="7"/>
      <c r="Y4073" s="7"/>
      <c r="Z4073" s="7"/>
      <c r="AA4073" s="7"/>
      <c r="AB4073" s="7"/>
      <c r="AC4073" s="7"/>
      <c r="AD4073" s="7"/>
      <c r="AE4073" s="4">
        <f t="shared" si="253"/>
        <v>7.5</v>
      </c>
      <c r="AF4073" s="8">
        <f t="shared" si="254"/>
        <v>2</v>
      </c>
      <c r="AG4073" s="8">
        <v>15.02</v>
      </c>
      <c r="AH4073" s="4">
        <f t="shared" si="255"/>
        <v>0.05</v>
      </c>
      <c r="AI4073" s="4">
        <f t="shared" si="255"/>
        <v>0.3755</v>
      </c>
      <c r="AK4073" s="10">
        <f>Q4073*(0.0193*(2.5^2.96))+R4073*(0.0193*(7.5^2.96))+S4073*(0.0193*(15^2.96))</f>
        <v>15.023414313213864</v>
      </c>
    </row>
    <row r="4074" spans="1:37" s="13" customFormat="1" ht="12.75" customHeight="1">
      <c r="A4074" s="12">
        <v>314</v>
      </c>
      <c r="B4074" s="4">
        <v>16</v>
      </c>
      <c r="C4074" s="4">
        <v>1</v>
      </c>
      <c r="D4074" s="5">
        <v>39533</v>
      </c>
      <c r="E4074" s="6" t="s">
        <v>73</v>
      </c>
      <c r="F4074" s="4" t="s">
        <v>131</v>
      </c>
      <c r="G4074" s="11" t="s">
        <v>132</v>
      </c>
      <c r="H4074" s="4" t="s">
        <v>165</v>
      </c>
      <c r="I4074" s="12" t="s">
        <v>151</v>
      </c>
      <c r="J4074" s="4" t="s">
        <v>110</v>
      </c>
      <c r="K4074" s="4">
        <v>6</v>
      </c>
      <c r="L4074" s="4" t="str">
        <f t="shared" si="252"/>
        <v>5-10</v>
      </c>
      <c r="M4074" s="4" t="s">
        <v>76</v>
      </c>
      <c r="N4074" s="12">
        <v>11</v>
      </c>
      <c r="O4074" s="4" t="s">
        <v>116</v>
      </c>
      <c r="P4074" s="6" t="s">
        <v>84</v>
      </c>
      <c r="Q4074" s="7"/>
      <c r="R4074" s="7">
        <v>1</v>
      </c>
      <c r="S4074" s="7"/>
      <c r="T4074" s="7"/>
      <c r="U4074" s="7"/>
      <c r="V4074" s="7"/>
      <c r="W4074" s="7"/>
      <c r="X4074" s="7"/>
      <c r="Y4074" s="7"/>
      <c r="Z4074" s="7"/>
      <c r="AA4074" s="7"/>
      <c r="AB4074" s="7"/>
      <c r="AC4074" s="7"/>
      <c r="AD4074" s="7"/>
      <c r="AE4074" s="4">
        <f t="shared" si="253"/>
        <v>7.5</v>
      </c>
      <c r="AF4074" s="8">
        <f t="shared" si="254"/>
        <v>1</v>
      </c>
      <c r="AG4074" s="8">
        <v>8.5500000000000007</v>
      </c>
      <c r="AH4074" s="4">
        <f t="shared" si="255"/>
        <v>2.5000000000000001E-2</v>
      </c>
      <c r="AI4074" s="4">
        <f t="shared" si="255"/>
        <v>0.21375000000000002</v>
      </c>
      <c r="AJ4074" s="4"/>
      <c r="AK4074" s="10">
        <f>Q4074*(0.0156*(2.5^3.13))+R4074*(0.0156*(7.5^3.13))</f>
        <v>8.551973624371902</v>
      </c>
    </row>
    <row r="4075" spans="1:37" ht="12.75" customHeight="1">
      <c r="A4075" s="12">
        <v>314</v>
      </c>
      <c r="B4075" s="4">
        <v>16</v>
      </c>
      <c r="C4075" s="4">
        <v>1</v>
      </c>
      <c r="D4075" s="5">
        <v>39533</v>
      </c>
      <c r="E4075" s="6" t="s">
        <v>73</v>
      </c>
      <c r="F4075" s="4" t="s">
        <v>131</v>
      </c>
      <c r="G4075" s="11" t="s">
        <v>132</v>
      </c>
      <c r="H4075" s="4" t="s">
        <v>165</v>
      </c>
      <c r="I4075" s="12" t="s">
        <v>151</v>
      </c>
      <c r="J4075" s="4" t="s">
        <v>110</v>
      </c>
      <c r="K4075" s="4">
        <v>6</v>
      </c>
      <c r="L4075" s="4" t="str">
        <f t="shared" si="252"/>
        <v>5-10</v>
      </c>
      <c r="M4075" s="4" t="s">
        <v>76</v>
      </c>
      <c r="N4075" s="12">
        <v>12</v>
      </c>
      <c r="O4075" s="12" t="s">
        <v>55</v>
      </c>
      <c r="P4075" s="6" t="s">
        <v>56</v>
      </c>
      <c r="Q4075" s="7">
        <v>3</v>
      </c>
      <c r="AE4075" s="4">
        <f t="shared" si="253"/>
        <v>2.5</v>
      </c>
      <c r="AF4075" s="8">
        <f t="shared" si="254"/>
        <v>3</v>
      </c>
      <c r="AG4075" s="8">
        <v>0.52</v>
      </c>
      <c r="AH4075" s="4">
        <f t="shared" si="255"/>
        <v>7.4999999999999997E-2</v>
      </c>
      <c r="AI4075" s="4">
        <f t="shared" si="255"/>
        <v>1.3000000000000001E-2</v>
      </c>
      <c r="AK4075" s="10">
        <f>Q4075*(0.0109*(2.5^3.0249))+R4075*(0.0109*(7.5^3.0249))</f>
        <v>0.52272886796596185</v>
      </c>
    </row>
    <row r="4076" spans="1:37" ht="12.75" customHeight="1">
      <c r="A4076" s="12">
        <v>314</v>
      </c>
      <c r="B4076" s="4">
        <v>16</v>
      </c>
      <c r="C4076" s="4">
        <v>1</v>
      </c>
      <c r="D4076" s="5">
        <v>39533</v>
      </c>
      <c r="E4076" s="6" t="s">
        <v>73</v>
      </c>
      <c r="F4076" s="4" t="s">
        <v>131</v>
      </c>
      <c r="G4076" s="11" t="s">
        <v>132</v>
      </c>
      <c r="H4076" s="4" t="s">
        <v>165</v>
      </c>
      <c r="I4076" s="12" t="s">
        <v>151</v>
      </c>
      <c r="J4076" s="4" t="s">
        <v>110</v>
      </c>
      <c r="K4076" s="4">
        <v>6</v>
      </c>
      <c r="L4076" s="4" t="str">
        <f t="shared" si="252"/>
        <v>5-10</v>
      </c>
      <c r="M4076" s="4" t="s">
        <v>76</v>
      </c>
      <c r="N4076" s="12">
        <v>13</v>
      </c>
      <c r="O4076" s="4" t="s">
        <v>71</v>
      </c>
      <c r="P4076" s="6" t="s">
        <v>46</v>
      </c>
      <c r="Q4076" s="7">
        <v>1</v>
      </c>
      <c r="AE4076" s="4">
        <f t="shared" si="253"/>
        <v>2.5</v>
      </c>
      <c r="AF4076" s="8">
        <f t="shared" si="254"/>
        <v>1</v>
      </c>
      <c r="AG4076" s="8">
        <v>0.14000000000000001</v>
      </c>
      <c r="AH4076" s="4">
        <f t="shared" si="255"/>
        <v>2.5000000000000001E-2</v>
      </c>
      <c r="AI4076" s="4">
        <f t="shared" si="255"/>
        <v>3.5000000000000005E-3</v>
      </c>
      <c r="AJ4076" s="13"/>
      <c r="AK4076" s="10">
        <f>Q4076*(0.0089*(2.5^3))+R4076*(0.0089*(7.5^3))</f>
        <v>0.13906250000000001</v>
      </c>
    </row>
    <row r="4077" spans="1:37" ht="12.75" customHeight="1">
      <c r="A4077" s="12">
        <v>315</v>
      </c>
      <c r="B4077" s="4">
        <v>16</v>
      </c>
      <c r="C4077" s="4">
        <v>1</v>
      </c>
      <c r="D4077" s="5">
        <v>39533</v>
      </c>
      <c r="E4077" s="6" t="s">
        <v>73</v>
      </c>
      <c r="F4077" s="4" t="s">
        <v>131</v>
      </c>
      <c r="G4077" s="11" t="s">
        <v>132</v>
      </c>
      <c r="H4077" s="4" t="s">
        <v>165</v>
      </c>
      <c r="I4077" s="12" t="s">
        <v>151</v>
      </c>
      <c r="J4077" s="4" t="s">
        <v>110</v>
      </c>
      <c r="K4077" s="4">
        <v>5</v>
      </c>
      <c r="L4077" s="4" t="str">
        <f t="shared" si="252"/>
        <v>0-5</v>
      </c>
      <c r="M4077" s="4" t="s">
        <v>42</v>
      </c>
      <c r="N4077" s="12">
        <v>1</v>
      </c>
      <c r="O4077" s="4" t="s">
        <v>95</v>
      </c>
      <c r="P4077" s="6" t="s">
        <v>56</v>
      </c>
      <c r="T4077" s="7">
        <v>50</v>
      </c>
      <c r="AE4077" s="4">
        <f t="shared" si="253"/>
        <v>25</v>
      </c>
      <c r="AF4077" s="8">
        <f t="shared" si="254"/>
        <v>50</v>
      </c>
      <c r="AG4077" s="8">
        <v>15482.42</v>
      </c>
      <c r="AH4077" s="4">
        <f t="shared" si="255"/>
        <v>1.25</v>
      </c>
      <c r="AI4077" s="4">
        <f t="shared" si="255"/>
        <v>387.06049999999999</v>
      </c>
      <c r="AK4077" s="10">
        <f>S4077*(0.0204*(15^2.991))+T4077*(0.0204*(25^2.991))+U4077*(0.0204*(35^2.991))</f>
        <v>15482.416188263885</v>
      </c>
    </row>
    <row r="4078" spans="1:37" s="9" customFormat="1" ht="12.75" customHeight="1">
      <c r="A4078" s="12">
        <v>315</v>
      </c>
      <c r="B4078" s="4">
        <v>16</v>
      </c>
      <c r="C4078" s="4">
        <v>1</v>
      </c>
      <c r="D4078" s="5">
        <v>39533</v>
      </c>
      <c r="E4078" s="6" t="s">
        <v>73</v>
      </c>
      <c r="F4078" s="4" t="s">
        <v>131</v>
      </c>
      <c r="G4078" s="11" t="s">
        <v>132</v>
      </c>
      <c r="H4078" s="4" t="s">
        <v>165</v>
      </c>
      <c r="I4078" s="12" t="s">
        <v>151</v>
      </c>
      <c r="J4078" s="4" t="s">
        <v>110</v>
      </c>
      <c r="K4078" s="4">
        <v>5</v>
      </c>
      <c r="L4078" s="4" t="str">
        <f t="shared" si="252"/>
        <v>0-5</v>
      </c>
      <c r="M4078" s="4" t="s">
        <v>42</v>
      </c>
      <c r="N4078" s="12">
        <v>2</v>
      </c>
      <c r="O4078" s="4" t="s">
        <v>53</v>
      </c>
      <c r="P4078" s="12" t="s">
        <v>54</v>
      </c>
      <c r="Q4078" s="7"/>
      <c r="R4078" s="7"/>
      <c r="S4078" s="7"/>
      <c r="T4078" s="7">
        <v>19</v>
      </c>
      <c r="U4078" s="7"/>
      <c r="V4078" s="7"/>
      <c r="W4078" s="7"/>
      <c r="X4078" s="7"/>
      <c r="Y4078" s="7"/>
      <c r="Z4078" s="7"/>
      <c r="AA4078" s="7"/>
      <c r="AB4078" s="7"/>
      <c r="AC4078" s="7"/>
      <c r="AD4078" s="7"/>
      <c r="AE4078" s="4">
        <f t="shared" si="253"/>
        <v>25</v>
      </c>
      <c r="AF4078" s="8">
        <f t="shared" si="254"/>
        <v>19</v>
      </c>
      <c r="AG4078" s="8">
        <v>4868.49</v>
      </c>
      <c r="AH4078" s="4">
        <f t="shared" si="255"/>
        <v>0.47499999999999998</v>
      </c>
      <c r="AI4078" s="4">
        <f t="shared" si="255"/>
        <v>121.71225</v>
      </c>
      <c r="AJ4078" s="4"/>
      <c r="AK4078" s="10">
        <f>Q4078*(0.026*(2.5^2.87))+R4078*(0.026*(7.5^2.87))+S4078*(0.0236*((15/1.1)^2.975))+T4078*(0.0236*((25/1.1)^2.975))+U4078*(0.0236*((35/1.1)^2.975))</f>
        <v>4868.4856178008176</v>
      </c>
    </row>
    <row r="4079" spans="1:37" ht="12.75" customHeight="1">
      <c r="A4079" s="12">
        <v>315</v>
      </c>
      <c r="B4079" s="4">
        <v>16</v>
      </c>
      <c r="C4079" s="4">
        <v>1</v>
      </c>
      <c r="D4079" s="5">
        <v>39533</v>
      </c>
      <c r="E4079" s="6" t="s">
        <v>73</v>
      </c>
      <c r="F4079" s="4" t="s">
        <v>131</v>
      </c>
      <c r="G4079" s="11" t="s">
        <v>132</v>
      </c>
      <c r="H4079" s="4" t="s">
        <v>165</v>
      </c>
      <c r="I4079" s="12" t="s">
        <v>151</v>
      </c>
      <c r="J4079" s="4" t="s">
        <v>110</v>
      </c>
      <c r="K4079" s="4">
        <v>5</v>
      </c>
      <c r="L4079" s="4" t="str">
        <f t="shared" si="252"/>
        <v>0-5</v>
      </c>
      <c r="M4079" s="4" t="s">
        <v>42</v>
      </c>
      <c r="N4079" s="12">
        <v>3</v>
      </c>
      <c r="O4079" s="12" t="s">
        <v>138</v>
      </c>
      <c r="P4079" s="12" t="s">
        <v>81</v>
      </c>
      <c r="U4079" s="7">
        <v>1</v>
      </c>
      <c r="AE4079" s="4">
        <f t="shared" si="253"/>
        <v>35</v>
      </c>
      <c r="AF4079" s="8">
        <f t="shared" si="254"/>
        <v>1</v>
      </c>
      <c r="AG4079" s="8">
        <v>630.85</v>
      </c>
      <c r="AH4079" s="4">
        <f t="shared" si="255"/>
        <v>2.5000000000000001E-2</v>
      </c>
      <c r="AI4079" s="4">
        <f t="shared" si="255"/>
        <v>15.77125</v>
      </c>
      <c r="AK4079" s="10">
        <f>Q4079*(0.0139*(2.5^3.016))+R4079*(0.0139*(7.5^3.016))+S4079*(0.0139*(15^3.016))+T4079*(0.0139*(25^3.016))+U4079*(0.0139*(35^3.016))</f>
        <v>630.84697081245338</v>
      </c>
    </row>
    <row r="4080" spans="1:37" ht="12.75" customHeight="1">
      <c r="A4080" s="12">
        <v>315</v>
      </c>
      <c r="B4080" s="4">
        <v>16</v>
      </c>
      <c r="C4080" s="4">
        <v>1</v>
      </c>
      <c r="D4080" s="5">
        <v>39533</v>
      </c>
      <c r="E4080" s="6" t="s">
        <v>73</v>
      </c>
      <c r="F4080" s="4" t="s">
        <v>131</v>
      </c>
      <c r="G4080" s="11" t="s">
        <v>132</v>
      </c>
      <c r="H4080" s="4" t="s">
        <v>165</v>
      </c>
      <c r="I4080" s="12" t="s">
        <v>151</v>
      </c>
      <c r="J4080" s="4" t="s">
        <v>110</v>
      </c>
      <c r="K4080" s="4">
        <v>5</v>
      </c>
      <c r="L4080" s="4" t="str">
        <f t="shared" si="252"/>
        <v>0-5</v>
      </c>
      <c r="M4080" s="4" t="s">
        <v>42</v>
      </c>
      <c r="N4080" s="12">
        <v>4</v>
      </c>
      <c r="O4080" s="4" t="s">
        <v>58</v>
      </c>
      <c r="P4080" s="12" t="s">
        <v>46</v>
      </c>
      <c r="Q4080" s="7">
        <v>7</v>
      </c>
      <c r="R4080" s="7">
        <v>1</v>
      </c>
      <c r="S4080" s="15">
        <v>1</v>
      </c>
      <c r="AE4080" s="4">
        <f t="shared" si="253"/>
        <v>4.4000000000000004</v>
      </c>
      <c r="AF4080" s="8">
        <f t="shared" si="254"/>
        <v>9</v>
      </c>
      <c r="AG4080" s="8">
        <v>51.11</v>
      </c>
      <c r="AH4080" s="4">
        <f t="shared" si="255"/>
        <v>0.22500000000000001</v>
      </c>
      <c r="AI4080" s="4">
        <f t="shared" si="255"/>
        <v>1.2777499999999999</v>
      </c>
      <c r="AK4080" s="10">
        <f>Q4080*(0.0145*((2.5/1.08175)^3.053))+R4080*(0.0145*((7.5/1.08175)^3.053))+S4080*(0.0145*((15/1.08175)^3.053))+T4080*(0.0145*((25/1.08175)^3.053))+U4080*(0.0145*((35/1.08175)^3.053))+V4080*(0.0145*((45/1.08175)^3.053))+W4080*(0.0145*((55/1.08175)^3.053))</f>
        <v>51.105653151253897</v>
      </c>
    </row>
    <row r="4081" spans="1:41" ht="12.75" customHeight="1">
      <c r="A4081" s="12">
        <v>315</v>
      </c>
      <c r="B4081" s="4">
        <v>16</v>
      </c>
      <c r="C4081" s="4">
        <v>1</v>
      </c>
      <c r="D4081" s="5">
        <v>39533</v>
      </c>
      <c r="E4081" s="6" t="s">
        <v>73</v>
      </c>
      <c r="F4081" s="4" t="s">
        <v>131</v>
      </c>
      <c r="G4081" s="11" t="s">
        <v>132</v>
      </c>
      <c r="H4081" s="4" t="s">
        <v>165</v>
      </c>
      <c r="I4081" s="12" t="s">
        <v>151</v>
      </c>
      <c r="J4081" s="4" t="s">
        <v>110</v>
      </c>
      <c r="K4081" s="4">
        <v>5</v>
      </c>
      <c r="L4081" s="4" t="str">
        <f t="shared" si="252"/>
        <v>0-5</v>
      </c>
      <c r="M4081" s="4" t="s">
        <v>42</v>
      </c>
      <c r="N4081" s="12">
        <v>5</v>
      </c>
      <c r="O4081" s="4" t="s">
        <v>60</v>
      </c>
      <c r="P4081" s="12" t="s">
        <v>48</v>
      </c>
      <c r="R4081" s="7">
        <v>2</v>
      </c>
      <c r="AE4081" s="4">
        <f t="shared" si="253"/>
        <v>7.5</v>
      </c>
      <c r="AF4081" s="8">
        <f t="shared" si="254"/>
        <v>2</v>
      </c>
      <c r="AG4081" s="8">
        <v>14.07</v>
      </c>
      <c r="AH4081" s="4">
        <f t="shared" si="255"/>
        <v>0.05</v>
      </c>
      <c r="AI4081" s="4">
        <f t="shared" si="255"/>
        <v>0.35175000000000001</v>
      </c>
      <c r="AK4081" s="10">
        <f>Q4081*(0.0197*(2.5^2.9174))+R4081*(0.0197*(7.5^2.9174))+S4081*(0.0197*(15^2.9174))</f>
        <v>14.073429816211023</v>
      </c>
    </row>
    <row r="4082" spans="1:41" ht="12.75" customHeight="1">
      <c r="A4082" s="12">
        <v>315</v>
      </c>
      <c r="B4082" s="4">
        <v>16</v>
      </c>
      <c r="C4082" s="4">
        <v>1</v>
      </c>
      <c r="D4082" s="5">
        <v>39533</v>
      </c>
      <c r="E4082" s="6" t="s">
        <v>73</v>
      </c>
      <c r="F4082" s="4" t="s">
        <v>131</v>
      </c>
      <c r="G4082" s="11" t="s">
        <v>132</v>
      </c>
      <c r="H4082" s="4" t="s">
        <v>165</v>
      </c>
      <c r="I4082" s="12" t="s">
        <v>151</v>
      </c>
      <c r="J4082" s="4" t="s">
        <v>110</v>
      </c>
      <c r="K4082" s="4">
        <v>5</v>
      </c>
      <c r="L4082" s="4" t="str">
        <f t="shared" si="252"/>
        <v>0-5</v>
      </c>
      <c r="M4082" s="4" t="s">
        <v>42</v>
      </c>
      <c r="N4082" s="12">
        <v>6</v>
      </c>
      <c r="O4082" s="4" t="s">
        <v>69</v>
      </c>
      <c r="P4082" s="12" t="s">
        <v>48</v>
      </c>
      <c r="S4082" s="7">
        <v>2</v>
      </c>
      <c r="AE4082" s="4">
        <f t="shared" si="253"/>
        <v>15</v>
      </c>
      <c r="AF4082" s="8">
        <f t="shared" si="254"/>
        <v>2</v>
      </c>
      <c r="AG4082" s="8">
        <v>218.93</v>
      </c>
      <c r="AH4082" s="4">
        <f t="shared" si="255"/>
        <v>0.05</v>
      </c>
      <c r="AI4082" s="4">
        <f t="shared" si="255"/>
        <v>5.4732500000000002</v>
      </c>
      <c r="AK4082" s="10">
        <f>Q4082*(0.029*(2.5^2.98))+R4082*(0.029*(7.5^2.98))+S4082*(0.0222*(15^3.14))</f>
        <v>218.93214068561713</v>
      </c>
    </row>
    <row r="4083" spans="1:41" ht="12.75" customHeight="1">
      <c r="A4083" s="12">
        <v>315</v>
      </c>
      <c r="B4083" s="4">
        <v>16</v>
      </c>
      <c r="C4083" s="4">
        <v>1</v>
      </c>
      <c r="D4083" s="5">
        <v>39533</v>
      </c>
      <c r="E4083" s="6" t="s">
        <v>73</v>
      </c>
      <c r="F4083" s="4" t="s">
        <v>131</v>
      </c>
      <c r="G4083" s="11" t="s">
        <v>132</v>
      </c>
      <c r="H4083" s="4" t="s">
        <v>165</v>
      </c>
      <c r="I4083" s="12" t="s">
        <v>151</v>
      </c>
      <c r="J4083" s="4" t="s">
        <v>110</v>
      </c>
      <c r="K4083" s="4">
        <v>5</v>
      </c>
      <c r="L4083" s="4" t="str">
        <f t="shared" si="252"/>
        <v>0-5</v>
      </c>
      <c r="M4083" s="4" t="s">
        <v>42</v>
      </c>
      <c r="N4083" s="12">
        <v>7</v>
      </c>
      <c r="O4083" s="4" t="s">
        <v>49</v>
      </c>
      <c r="P4083" s="6" t="s">
        <v>46</v>
      </c>
      <c r="S4083" s="7">
        <v>1</v>
      </c>
      <c r="AE4083" s="4">
        <f t="shared" si="253"/>
        <v>15</v>
      </c>
      <c r="AF4083" s="8">
        <f t="shared" si="254"/>
        <v>1</v>
      </c>
      <c r="AG4083" s="8">
        <v>51.03</v>
      </c>
      <c r="AH4083" s="4">
        <f t="shared" si="255"/>
        <v>2.5000000000000001E-2</v>
      </c>
      <c r="AI4083" s="4">
        <f t="shared" si="255"/>
        <v>1.2757499999999999</v>
      </c>
      <c r="AK4083" s="10">
        <f>Q4083*(0.007*(2.5^3.39))+R4083*(0.0126*(7.5^3.0673))+S4083*(0.0126*(15^3.0673))+T4083*(0.0126*(25^3.0673))+U4083*(0.0126*(35^3.0673))</f>
        <v>51.026439339633377</v>
      </c>
    </row>
    <row r="4084" spans="1:41" ht="12.75" customHeight="1">
      <c r="A4084" s="12">
        <v>315</v>
      </c>
      <c r="B4084" s="4">
        <v>16</v>
      </c>
      <c r="C4084" s="4">
        <v>1</v>
      </c>
      <c r="D4084" s="5">
        <v>39533</v>
      </c>
      <c r="E4084" s="6" t="s">
        <v>73</v>
      </c>
      <c r="F4084" s="4" t="s">
        <v>131</v>
      </c>
      <c r="G4084" s="11" t="s">
        <v>132</v>
      </c>
      <c r="H4084" s="4" t="s">
        <v>165</v>
      </c>
      <c r="I4084" s="12" t="s">
        <v>151</v>
      </c>
      <c r="J4084" s="4" t="s">
        <v>110</v>
      </c>
      <c r="K4084" s="4">
        <v>5</v>
      </c>
      <c r="L4084" s="4" t="str">
        <f t="shared" si="252"/>
        <v>0-5</v>
      </c>
      <c r="M4084" s="4" t="s">
        <v>42</v>
      </c>
      <c r="N4084" s="12">
        <v>8</v>
      </c>
      <c r="O4084" s="4" t="s">
        <v>59</v>
      </c>
      <c r="P4084" s="6" t="s">
        <v>46</v>
      </c>
      <c r="S4084" s="15">
        <v>1</v>
      </c>
      <c r="AE4084" s="4">
        <f t="shared" si="253"/>
        <v>15</v>
      </c>
      <c r="AF4084" s="8">
        <f t="shared" si="254"/>
        <v>1</v>
      </c>
      <c r="AG4084" s="8">
        <v>37.94</v>
      </c>
      <c r="AH4084" s="4">
        <f t="shared" si="255"/>
        <v>2.5000000000000001E-2</v>
      </c>
      <c r="AI4084" s="4">
        <f t="shared" si="255"/>
        <v>0.9484999999999999</v>
      </c>
      <c r="AK4084" s="10">
        <f>Q4084*(0.0093*(2.5^3.07))+R4084*(0.0093*(7.5^3.07))+S4084*(0.0093*(15^3.07))+T4084*(0.0126*(25^3.0673))</f>
        <v>37.938758397924737</v>
      </c>
    </row>
    <row r="4085" spans="1:41" ht="12.75" customHeight="1">
      <c r="A4085" s="12">
        <v>315</v>
      </c>
      <c r="B4085" s="4">
        <v>16</v>
      </c>
      <c r="C4085" s="4">
        <v>1</v>
      </c>
      <c r="D4085" s="5">
        <v>39533</v>
      </c>
      <c r="E4085" s="6" t="s">
        <v>73</v>
      </c>
      <c r="F4085" s="4" t="s">
        <v>131</v>
      </c>
      <c r="G4085" s="11" t="s">
        <v>132</v>
      </c>
      <c r="H4085" s="4" t="s">
        <v>165</v>
      </c>
      <c r="I4085" s="12" t="s">
        <v>151</v>
      </c>
      <c r="J4085" s="4" t="s">
        <v>110</v>
      </c>
      <c r="K4085" s="4">
        <v>5</v>
      </c>
      <c r="L4085" s="4" t="str">
        <f t="shared" si="252"/>
        <v>0-5</v>
      </c>
      <c r="M4085" s="4" t="s">
        <v>42</v>
      </c>
      <c r="N4085" s="12">
        <v>9</v>
      </c>
      <c r="O4085" s="12" t="s">
        <v>181</v>
      </c>
      <c r="P4085" s="6" t="s">
        <v>81</v>
      </c>
      <c r="S4085" s="15">
        <v>1</v>
      </c>
      <c r="AE4085" s="4">
        <f t="shared" si="253"/>
        <v>15</v>
      </c>
      <c r="AF4085" s="8">
        <f t="shared" si="254"/>
        <v>1</v>
      </c>
      <c r="AG4085" s="8">
        <v>49.72</v>
      </c>
      <c r="AH4085" s="4">
        <f t="shared" si="255"/>
        <v>2.5000000000000001E-2</v>
      </c>
      <c r="AI4085" s="4">
        <f t="shared" si="255"/>
        <v>1.2429999999999999</v>
      </c>
      <c r="AJ4085" s="13"/>
      <c r="AK4085" s="10">
        <f>S4085*(0.0159*(15^2.9718))</f>
        <v>49.717024408551566</v>
      </c>
    </row>
    <row r="4086" spans="1:41" ht="12.75" customHeight="1">
      <c r="A4086" s="12">
        <v>315</v>
      </c>
      <c r="B4086" s="4">
        <v>16</v>
      </c>
      <c r="C4086" s="4">
        <v>1</v>
      </c>
      <c r="D4086" s="5">
        <v>39533</v>
      </c>
      <c r="E4086" s="6" t="s">
        <v>73</v>
      </c>
      <c r="F4086" s="4" t="s">
        <v>131</v>
      </c>
      <c r="G4086" s="11" t="s">
        <v>132</v>
      </c>
      <c r="H4086" s="4" t="s">
        <v>165</v>
      </c>
      <c r="I4086" s="12" t="s">
        <v>151</v>
      </c>
      <c r="J4086" s="4" t="s">
        <v>110</v>
      </c>
      <c r="K4086" s="4">
        <v>5</v>
      </c>
      <c r="L4086" s="4" t="str">
        <f t="shared" si="252"/>
        <v>0-5</v>
      </c>
      <c r="M4086" s="4" t="s">
        <v>42</v>
      </c>
      <c r="N4086" s="12">
        <v>10</v>
      </c>
      <c r="O4086" s="4" t="s">
        <v>71</v>
      </c>
      <c r="P4086" s="6" t="s">
        <v>46</v>
      </c>
      <c r="Q4086" s="7">
        <v>2</v>
      </c>
      <c r="AE4086" s="4">
        <f t="shared" si="253"/>
        <v>2.5</v>
      </c>
      <c r="AF4086" s="8">
        <f t="shared" si="254"/>
        <v>2</v>
      </c>
      <c r="AG4086" s="8">
        <v>0.28000000000000003</v>
      </c>
      <c r="AH4086" s="4">
        <f t="shared" si="255"/>
        <v>0.05</v>
      </c>
      <c r="AI4086" s="4">
        <f t="shared" si="255"/>
        <v>7.000000000000001E-3</v>
      </c>
      <c r="AK4086" s="10">
        <f>Q4086*(0.0089*(2.5^3))+R4086*(0.0089*(7.5^3))</f>
        <v>0.27812500000000001</v>
      </c>
    </row>
    <row r="4087" spans="1:41" ht="12.75" customHeight="1">
      <c r="A4087" s="12">
        <v>315</v>
      </c>
      <c r="B4087" s="4">
        <v>16</v>
      </c>
      <c r="C4087" s="4">
        <v>1</v>
      </c>
      <c r="D4087" s="5">
        <v>39533</v>
      </c>
      <c r="E4087" s="6" t="s">
        <v>73</v>
      </c>
      <c r="F4087" s="4" t="s">
        <v>131</v>
      </c>
      <c r="G4087" s="11" t="s">
        <v>132</v>
      </c>
      <c r="H4087" s="4" t="s">
        <v>165</v>
      </c>
      <c r="I4087" s="12" t="s">
        <v>151</v>
      </c>
      <c r="J4087" s="4" t="s">
        <v>110</v>
      </c>
      <c r="K4087" s="4">
        <v>5</v>
      </c>
      <c r="L4087" s="4" t="str">
        <f t="shared" si="252"/>
        <v>0-5</v>
      </c>
      <c r="M4087" s="4" t="s">
        <v>42</v>
      </c>
      <c r="N4087" s="12">
        <v>11</v>
      </c>
      <c r="O4087" s="12" t="s">
        <v>55</v>
      </c>
      <c r="P4087" s="6" t="s">
        <v>56</v>
      </c>
      <c r="Q4087" s="7">
        <v>3</v>
      </c>
      <c r="AE4087" s="4">
        <f t="shared" si="253"/>
        <v>2.5</v>
      </c>
      <c r="AF4087" s="8">
        <f t="shared" si="254"/>
        <v>3</v>
      </c>
      <c r="AG4087" s="8">
        <v>0.52</v>
      </c>
      <c r="AH4087" s="4">
        <f t="shared" si="255"/>
        <v>7.4999999999999997E-2</v>
      </c>
      <c r="AI4087" s="4">
        <f t="shared" si="255"/>
        <v>1.3000000000000001E-2</v>
      </c>
      <c r="AK4087" s="10">
        <f>Q4087*(0.0109*(2.5^3.0249))+R4087*(0.0109*(7.5^3.0249))</f>
        <v>0.52272886796596185</v>
      </c>
    </row>
    <row r="4088" spans="1:41" s="9" customFormat="1" ht="12.75" customHeight="1">
      <c r="A4088" s="12">
        <v>316</v>
      </c>
      <c r="B4088" s="4">
        <v>16</v>
      </c>
      <c r="C4088" s="4">
        <v>1</v>
      </c>
      <c r="D4088" s="5">
        <v>39533</v>
      </c>
      <c r="E4088" s="6" t="s">
        <v>73</v>
      </c>
      <c r="F4088" s="4" t="s">
        <v>131</v>
      </c>
      <c r="G4088" s="11" t="s">
        <v>132</v>
      </c>
      <c r="H4088" s="4" t="s">
        <v>165</v>
      </c>
      <c r="I4088" s="12" t="s">
        <v>151</v>
      </c>
      <c r="J4088" s="4" t="s">
        <v>110</v>
      </c>
      <c r="K4088" s="4">
        <v>5</v>
      </c>
      <c r="L4088" s="4" t="str">
        <f t="shared" si="252"/>
        <v>0-5</v>
      </c>
      <c r="M4088" s="4" t="s">
        <v>42</v>
      </c>
      <c r="N4088" s="12">
        <v>1</v>
      </c>
      <c r="O4088" s="11" t="s">
        <v>125</v>
      </c>
      <c r="P4088" s="4" t="s">
        <v>56</v>
      </c>
      <c r="Q4088" s="7"/>
      <c r="R4088" s="7"/>
      <c r="S4088" s="7"/>
      <c r="T4088" s="7"/>
      <c r="U4088" s="7">
        <v>1</v>
      </c>
      <c r="V4088" s="7"/>
      <c r="W4088" s="7"/>
      <c r="X4088" s="7"/>
      <c r="Y4088" s="7"/>
      <c r="Z4088" s="7"/>
      <c r="AA4088" s="7"/>
      <c r="AB4088" s="7"/>
      <c r="AC4088" s="7"/>
      <c r="AD4088" s="7"/>
      <c r="AE4088" s="4">
        <f t="shared" si="253"/>
        <v>35</v>
      </c>
      <c r="AF4088" s="8">
        <f t="shared" si="254"/>
        <v>1</v>
      </c>
      <c r="AG4088" s="8">
        <v>767.46</v>
      </c>
      <c r="AH4088" s="4">
        <f t="shared" si="255"/>
        <v>2.5000000000000001E-2</v>
      </c>
      <c r="AI4088" s="4">
        <f t="shared" si="255"/>
        <v>19.186500000000002</v>
      </c>
      <c r="AJ4088" s="4"/>
      <c r="AK4088" s="10">
        <f>S4088*(0.0179*(15^3))+T4088*(0.0179*(25^3))+U4088*(0.0179*(35^3))</f>
        <v>767.46249999999998</v>
      </c>
      <c r="AL4088" s="4"/>
      <c r="AM4088" s="4"/>
      <c r="AN4088" s="4"/>
      <c r="AO4088" s="4"/>
    </row>
    <row r="4089" spans="1:41" ht="12.75" customHeight="1">
      <c r="A4089" s="12">
        <v>316</v>
      </c>
      <c r="B4089" s="4">
        <v>16</v>
      </c>
      <c r="C4089" s="4">
        <v>1</v>
      </c>
      <c r="D4089" s="5">
        <v>39533</v>
      </c>
      <c r="E4089" s="6" t="s">
        <v>73</v>
      </c>
      <c r="F4089" s="4" t="s">
        <v>131</v>
      </c>
      <c r="G4089" s="11" t="s">
        <v>132</v>
      </c>
      <c r="H4089" s="4" t="s">
        <v>165</v>
      </c>
      <c r="I4089" s="12" t="s">
        <v>151</v>
      </c>
      <c r="J4089" s="4" t="s">
        <v>110</v>
      </c>
      <c r="K4089" s="4">
        <v>5</v>
      </c>
      <c r="L4089" s="4" t="str">
        <f t="shared" si="252"/>
        <v>0-5</v>
      </c>
      <c r="M4089" s="4" t="s">
        <v>42</v>
      </c>
      <c r="N4089" s="12">
        <v>2</v>
      </c>
      <c r="O4089" s="4" t="s">
        <v>58</v>
      </c>
      <c r="P4089" s="12" t="s">
        <v>46</v>
      </c>
      <c r="U4089" s="7">
        <v>1</v>
      </c>
      <c r="AE4089" s="4">
        <f t="shared" si="253"/>
        <v>35</v>
      </c>
      <c r="AF4089" s="8">
        <f t="shared" si="254"/>
        <v>1</v>
      </c>
      <c r="AG4089" s="8">
        <v>590.5</v>
      </c>
      <c r="AH4089" s="4">
        <f t="shared" si="255"/>
        <v>2.5000000000000001E-2</v>
      </c>
      <c r="AI4089" s="4">
        <f t="shared" si="255"/>
        <v>14.762499999999999</v>
      </c>
      <c r="AK4089" s="10">
        <f>Q4089*(0.0145*((2.5/1.08175)^3.053))+R4089*(0.0145*((7.5/1.08175)^3.053))+S4089*(0.0145*((15/1.08175)^3.053))+T4089*(0.0145*((25/1.08175)^3.053))+U4089*(0.0145*((35/1.08175)^3.053))+V4089*(0.0145*((45/1.08175)^3.053))+W4089*(0.0145*((55/1.08175)^3.053))</f>
        <v>590.49782747127915</v>
      </c>
    </row>
    <row r="4090" spans="1:41" ht="12.75" customHeight="1">
      <c r="A4090" s="12">
        <v>316</v>
      </c>
      <c r="B4090" s="4">
        <v>16</v>
      </c>
      <c r="C4090" s="4">
        <v>1</v>
      </c>
      <c r="D4090" s="5">
        <v>39533</v>
      </c>
      <c r="E4090" s="6" t="s">
        <v>73</v>
      </c>
      <c r="F4090" s="4" t="s">
        <v>131</v>
      </c>
      <c r="G4090" s="11" t="s">
        <v>132</v>
      </c>
      <c r="H4090" s="4" t="s">
        <v>165</v>
      </c>
      <c r="I4090" s="12" t="s">
        <v>151</v>
      </c>
      <c r="J4090" s="4" t="s">
        <v>110</v>
      </c>
      <c r="K4090" s="4">
        <v>5</v>
      </c>
      <c r="L4090" s="4" t="str">
        <f t="shared" si="252"/>
        <v>0-5</v>
      </c>
      <c r="M4090" s="4" t="s">
        <v>42</v>
      </c>
      <c r="N4090" s="12">
        <v>3</v>
      </c>
      <c r="O4090" s="4" t="s">
        <v>53</v>
      </c>
      <c r="P4090" s="12" t="s">
        <v>54</v>
      </c>
      <c r="T4090" s="7">
        <v>11</v>
      </c>
      <c r="AE4090" s="4">
        <f t="shared" si="253"/>
        <v>25</v>
      </c>
      <c r="AF4090" s="8">
        <f t="shared" si="254"/>
        <v>11</v>
      </c>
      <c r="AG4090" s="8">
        <v>2818.6</v>
      </c>
      <c r="AH4090" s="4">
        <f t="shared" si="255"/>
        <v>0.27500000000000002</v>
      </c>
      <c r="AI4090" s="4">
        <f t="shared" si="255"/>
        <v>70.465000000000003</v>
      </c>
      <c r="AK4090" s="10">
        <f>Q4090*(0.026*(2.5^2.87))+R4090*(0.026*(7.5^2.87))+S4090*(0.0236*((15/1.1)^2.975))+T4090*(0.0236*((25/1.1)^2.975))+U4090*(0.0236*((35/1.1)^2.975))</f>
        <v>2818.5969366215263</v>
      </c>
    </row>
    <row r="4091" spans="1:41" ht="12.75" customHeight="1">
      <c r="A4091" s="12">
        <v>316</v>
      </c>
      <c r="B4091" s="4">
        <v>16</v>
      </c>
      <c r="C4091" s="4">
        <v>1</v>
      </c>
      <c r="D4091" s="5">
        <v>39533</v>
      </c>
      <c r="E4091" s="6" t="s">
        <v>73</v>
      </c>
      <c r="F4091" s="4" t="s">
        <v>131</v>
      </c>
      <c r="G4091" s="11" t="s">
        <v>132</v>
      </c>
      <c r="H4091" s="4" t="s">
        <v>165</v>
      </c>
      <c r="I4091" s="12" t="s">
        <v>151</v>
      </c>
      <c r="J4091" s="4" t="s">
        <v>110</v>
      </c>
      <c r="K4091" s="4">
        <v>5</v>
      </c>
      <c r="L4091" s="4" t="str">
        <f t="shared" si="252"/>
        <v>0-5</v>
      </c>
      <c r="M4091" s="4" t="s">
        <v>42</v>
      </c>
      <c r="N4091" s="12">
        <v>4</v>
      </c>
      <c r="O4091" s="4" t="s">
        <v>79</v>
      </c>
      <c r="P4091" s="12" t="s">
        <v>54</v>
      </c>
      <c r="U4091" s="7">
        <v>1</v>
      </c>
      <c r="AE4091" s="4">
        <f t="shared" si="253"/>
        <v>35</v>
      </c>
      <c r="AF4091" s="8">
        <f t="shared" si="254"/>
        <v>1</v>
      </c>
      <c r="AG4091" s="8">
        <v>872.21</v>
      </c>
      <c r="AH4091" s="4">
        <f t="shared" si="255"/>
        <v>2.5000000000000001E-2</v>
      </c>
      <c r="AI4091" s="4">
        <f t="shared" si="255"/>
        <v>21.805250000000001</v>
      </c>
      <c r="AK4091" s="10">
        <f>Q4091*(0.024*(2.5^2.93))+R4091*(0.024*(7.5^2.93))+S4091*(0.0225*((15/1.03416)^3))+T4091*(0.0225*((25/1.03416)^3))+U4091*(0.0225*((35/1.03416)^3))</f>
        <v>872.21478418319157</v>
      </c>
    </row>
    <row r="4092" spans="1:41" ht="12.75" customHeight="1">
      <c r="A4092" s="12">
        <v>316</v>
      </c>
      <c r="B4092" s="4">
        <v>16</v>
      </c>
      <c r="C4092" s="4">
        <v>1</v>
      </c>
      <c r="D4092" s="5">
        <v>39533</v>
      </c>
      <c r="E4092" s="6" t="s">
        <v>73</v>
      </c>
      <c r="F4092" s="4" t="s">
        <v>131</v>
      </c>
      <c r="G4092" s="11" t="s">
        <v>132</v>
      </c>
      <c r="H4092" s="4" t="s">
        <v>165</v>
      </c>
      <c r="I4092" s="12" t="s">
        <v>151</v>
      </c>
      <c r="J4092" s="4" t="s">
        <v>110</v>
      </c>
      <c r="K4092" s="4">
        <v>5</v>
      </c>
      <c r="L4092" s="4" t="str">
        <f t="shared" si="252"/>
        <v>0-5</v>
      </c>
      <c r="M4092" s="4" t="s">
        <v>42</v>
      </c>
      <c r="N4092" s="12">
        <v>5</v>
      </c>
      <c r="O4092" s="12" t="s">
        <v>124</v>
      </c>
      <c r="P4092" s="6" t="s">
        <v>54</v>
      </c>
      <c r="U4092" s="15">
        <v>12</v>
      </c>
      <c r="AE4092" s="4">
        <f t="shared" si="253"/>
        <v>35</v>
      </c>
      <c r="AF4092" s="8">
        <f t="shared" si="254"/>
        <v>12</v>
      </c>
      <c r="AG4092" s="8">
        <v>8870.9599999999991</v>
      </c>
      <c r="AH4092" s="4">
        <f t="shared" si="255"/>
        <v>0.3</v>
      </c>
      <c r="AI4092" s="4">
        <f t="shared" si="255"/>
        <v>221.77399999999997</v>
      </c>
      <c r="AK4092" s="10">
        <f>T4092*(0.0174*((25/1.1)^3.08))+U4092*(0.0174*((35/1.1)^3.08))</f>
        <v>8870.9595846661996</v>
      </c>
    </row>
    <row r="4093" spans="1:41" ht="12.75" customHeight="1">
      <c r="A4093" s="12">
        <v>316</v>
      </c>
      <c r="B4093" s="4">
        <v>16</v>
      </c>
      <c r="C4093" s="4">
        <v>1</v>
      </c>
      <c r="D4093" s="5">
        <v>39533</v>
      </c>
      <c r="E4093" s="6" t="s">
        <v>73</v>
      </c>
      <c r="F4093" s="4" t="s">
        <v>131</v>
      </c>
      <c r="G4093" s="11" t="s">
        <v>132</v>
      </c>
      <c r="H4093" s="4" t="s">
        <v>165</v>
      </c>
      <c r="I4093" s="12" t="s">
        <v>151</v>
      </c>
      <c r="J4093" s="4" t="s">
        <v>110</v>
      </c>
      <c r="K4093" s="4">
        <v>5</v>
      </c>
      <c r="L4093" s="4" t="str">
        <f t="shared" si="252"/>
        <v>0-5</v>
      </c>
      <c r="M4093" s="4" t="s">
        <v>42</v>
      </c>
      <c r="N4093" s="12">
        <v>6</v>
      </c>
      <c r="O4093" s="4" t="s">
        <v>95</v>
      </c>
      <c r="P4093" s="6" t="s">
        <v>56</v>
      </c>
      <c r="T4093" s="7">
        <v>8</v>
      </c>
      <c r="AE4093" s="4">
        <f t="shared" si="253"/>
        <v>25</v>
      </c>
      <c r="AF4093" s="8">
        <f t="shared" si="254"/>
        <v>8</v>
      </c>
      <c r="AG4093" s="8">
        <v>2477.19</v>
      </c>
      <c r="AH4093" s="4">
        <f t="shared" si="255"/>
        <v>0.2</v>
      </c>
      <c r="AI4093" s="4">
        <f t="shared" si="255"/>
        <v>61.929749999999999</v>
      </c>
      <c r="AK4093" s="10">
        <f>S4093*(0.0204*(15^2.991))+T4093*(0.0204*(25^2.991))+U4093*(0.0204*(35^2.991))</f>
        <v>2477.1865901222218</v>
      </c>
    </row>
    <row r="4094" spans="1:41" ht="12.75" customHeight="1">
      <c r="A4094" s="12">
        <v>316</v>
      </c>
      <c r="B4094" s="4">
        <v>16</v>
      </c>
      <c r="C4094" s="4">
        <v>1</v>
      </c>
      <c r="D4094" s="5">
        <v>39533</v>
      </c>
      <c r="E4094" s="6" t="s">
        <v>73</v>
      </c>
      <c r="F4094" s="4" t="s">
        <v>131</v>
      </c>
      <c r="G4094" s="11" t="s">
        <v>132</v>
      </c>
      <c r="H4094" s="4" t="s">
        <v>165</v>
      </c>
      <c r="I4094" s="12" t="s">
        <v>151</v>
      </c>
      <c r="J4094" s="4" t="s">
        <v>110</v>
      </c>
      <c r="K4094" s="4">
        <v>5</v>
      </c>
      <c r="L4094" s="4" t="str">
        <f t="shared" si="252"/>
        <v>0-5</v>
      </c>
      <c r="M4094" s="4" t="s">
        <v>42</v>
      </c>
      <c r="N4094" s="12">
        <v>7</v>
      </c>
      <c r="O4094" s="4" t="s">
        <v>121</v>
      </c>
      <c r="P4094" s="6" t="s">
        <v>56</v>
      </c>
      <c r="U4094" s="15">
        <v>1</v>
      </c>
      <c r="AE4094" s="4">
        <f t="shared" si="253"/>
        <v>35</v>
      </c>
      <c r="AF4094" s="8">
        <f t="shared" si="254"/>
        <v>1</v>
      </c>
      <c r="AG4094" s="8">
        <v>1362.24</v>
      </c>
      <c r="AH4094" s="4">
        <f t="shared" si="255"/>
        <v>2.5000000000000001E-2</v>
      </c>
      <c r="AI4094" s="4">
        <f t="shared" si="255"/>
        <v>34.055999999999997</v>
      </c>
      <c r="AK4094" s="10">
        <f>S4094*(0.0203*(15^3.126))+T4094*(0.0203*(25^3.126))+U4094*(0.0203*(35^3.126))</f>
        <v>1362.2372273563635</v>
      </c>
    </row>
    <row r="4095" spans="1:41" ht="12.75" customHeight="1">
      <c r="A4095" s="12">
        <v>316</v>
      </c>
      <c r="B4095" s="4">
        <v>16</v>
      </c>
      <c r="C4095" s="4">
        <v>1</v>
      </c>
      <c r="D4095" s="5">
        <v>39533</v>
      </c>
      <c r="E4095" s="6" t="s">
        <v>73</v>
      </c>
      <c r="F4095" s="4" t="s">
        <v>131</v>
      </c>
      <c r="G4095" s="11" t="s">
        <v>132</v>
      </c>
      <c r="H4095" s="4" t="s">
        <v>165</v>
      </c>
      <c r="I4095" s="12" t="s">
        <v>151</v>
      </c>
      <c r="J4095" s="4" t="s">
        <v>110</v>
      </c>
      <c r="K4095" s="4">
        <v>5</v>
      </c>
      <c r="L4095" s="4" t="str">
        <f t="shared" si="252"/>
        <v>0-5</v>
      </c>
      <c r="M4095" s="4" t="s">
        <v>42</v>
      </c>
      <c r="N4095" s="12">
        <v>8</v>
      </c>
      <c r="O4095" s="4" t="s">
        <v>60</v>
      </c>
      <c r="P4095" s="12" t="s">
        <v>48</v>
      </c>
      <c r="R4095" s="7">
        <v>1</v>
      </c>
      <c r="AE4095" s="4">
        <f t="shared" si="253"/>
        <v>7.5</v>
      </c>
      <c r="AF4095" s="8">
        <f t="shared" si="254"/>
        <v>1</v>
      </c>
      <c r="AG4095" s="8">
        <v>7.04</v>
      </c>
      <c r="AH4095" s="4">
        <f t="shared" si="255"/>
        <v>2.5000000000000001E-2</v>
      </c>
      <c r="AI4095" s="4">
        <f t="shared" si="255"/>
        <v>0.17599999999999999</v>
      </c>
      <c r="AK4095" s="10">
        <f>Q4095*(0.0197*(2.5^2.9174))+R4095*(0.0197*(7.5^2.9174))+S4095*(0.0197*(15^2.9174))</f>
        <v>7.0367149081055116</v>
      </c>
    </row>
    <row r="4096" spans="1:41" ht="12.75" customHeight="1">
      <c r="A4096" s="12">
        <v>316</v>
      </c>
      <c r="B4096" s="4">
        <v>16</v>
      </c>
      <c r="C4096" s="4">
        <v>1</v>
      </c>
      <c r="D4096" s="5">
        <v>39533</v>
      </c>
      <c r="E4096" s="6" t="s">
        <v>73</v>
      </c>
      <c r="F4096" s="4" t="s">
        <v>131</v>
      </c>
      <c r="G4096" s="11" t="s">
        <v>132</v>
      </c>
      <c r="H4096" s="4" t="s">
        <v>165</v>
      </c>
      <c r="I4096" s="12" t="s">
        <v>151</v>
      </c>
      <c r="J4096" s="4" t="s">
        <v>110</v>
      </c>
      <c r="K4096" s="4">
        <v>5</v>
      </c>
      <c r="L4096" s="4" t="str">
        <f t="shared" si="252"/>
        <v>0-5</v>
      </c>
      <c r="M4096" s="4" t="s">
        <v>42</v>
      </c>
      <c r="N4096" s="12">
        <v>9</v>
      </c>
      <c r="O4096" s="4" t="s">
        <v>71</v>
      </c>
      <c r="P4096" s="6" t="s">
        <v>46</v>
      </c>
      <c r="Q4096" s="7">
        <v>4</v>
      </c>
      <c r="AE4096" s="4">
        <f t="shared" si="253"/>
        <v>2.5</v>
      </c>
      <c r="AF4096" s="8">
        <f t="shared" si="254"/>
        <v>4</v>
      </c>
      <c r="AG4096" s="8">
        <v>0.56000000000000005</v>
      </c>
      <c r="AH4096" s="4">
        <f t="shared" si="255"/>
        <v>0.1</v>
      </c>
      <c r="AI4096" s="4">
        <f t="shared" si="255"/>
        <v>1.4000000000000002E-2</v>
      </c>
      <c r="AK4096" s="10">
        <f>Q4096*(0.0089*(2.5^3))+R4096*(0.0089*(7.5^3))</f>
        <v>0.55625000000000002</v>
      </c>
    </row>
    <row r="4097" spans="1:37" ht="12.75" customHeight="1">
      <c r="A4097" s="12">
        <v>316</v>
      </c>
      <c r="B4097" s="4">
        <v>16</v>
      </c>
      <c r="C4097" s="4">
        <v>1</v>
      </c>
      <c r="D4097" s="5">
        <v>39533</v>
      </c>
      <c r="E4097" s="6" t="s">
        <v>73</v>
      </c>
      <c r="F4097" s="4" t="s">
        <v>131</v>
      </c>
      <c r="G4097" s="11" t="s">
        <v>132</v>
      </c>
      <c r="H4097" s="4" t="s">
        <v>165</v>
      </c>
      <c r="I4097" s="12" t="s">
        <v>151</v>
      </c>
      <c r="J4097" s="4" t="s">
        <v>110</v>
      </c>
      <c r="K4097" s="4">
        <v>5</v>
      </c>
      <c r="L4097" s="4" t="str">
        <f t="shared" si="252"/>
        <v>0-5</v>
      </c>
      <c r="M4097" s="4" t="s">
        <v>42</v>
      </c>
      <c r="N4097" s="12">
        <v>10</v>
      </c>
      <c r="O4097" s="12" t="s">
        <v>55</v>
      </c>
      <c r="P4097" s="6" t="s">
        <v>56</v>
      </c>
      <c r="Q4097" s="7">
        <v>2</v>
      </c>
      <c r="AE4097" s="4">
        <f t="shared" si="253"/>
        <v>2.5</v>
      </c>
      <c r="AF4097" s="8">
        <f t="shared" si="254"/>
        <v>2</v>
      </c>
      <c r="AG4097" s="8">
        <v>0.35</v>
      </c>
      <c r="AH4097" s="4">
        <f t="shared" si="255"/>
        <v>0.05</v>
      </c>
      <c r="AI4097" s="4">
        <f t="shared" si="255"/>
        <v>8.7499999999999991E-3</v>
      </c>
      <c r="AK4097" s="10">
        <f>Q4097*(0.0109*(2.5^3.0249))+R4097*(0.0109*(7.5^3.0249))</f>
        <v>0.34848591197730788</v>
      </c>
    </row>
    <row r="4098" spans="1:37" ht="12.75" customHeight="1">
      <c r="A4098" s="12">
        <v>317</v>
      </c>
      <c r="B4098" s="4">
        <v>16</v>
      </c>
      <c r="C4098" s="4">
        <v>1</v>
      </c>
      <c r="D4098" s="5">
        <v>39533</v>
      </c>
      <c r="E4098" s="6" t="s">
        <v>73</v>
      </c>
      <c r="F4098" s="4" t="s">
        <v>131</v>
      </c>
      <c r="G4098" s="11" t="s">
        <v>132</v>
      </c>
      <c r="H4098" s="4" t="s">
        <v>133</v>
      </c>
      <c r="I4098" s="12" t="s">
        <v>151</v>
      </c>
      <c r="J4098" s="4" t="s">
        <v>110</v>
      </c>
      <c r="K4098" s="4">
        <v>6</v>
      </c>
      <c r="L4098" s="4" t="str">
        <f t="shared" ref="L4098:L4161" si="256">IF(K4098&lt;=5,"0-5",IF(K4098&lt;=10,"5-10",IF(K4098&lt;=15,"10-15",IF(K4098&lt;=20,"15-20",IF(K4098&lt;=25,"20-25",IF(K4098&lt;=30,"25-30",IF(K4098&lt;=35,"30-35","35-40")))))))</f>
        <v>5-10</v>
      </c>
      <c r="M4098" s="4" t="s">
        <v>42</v>
      </c>
      <c r="N4098" s="12">
        <v>1</v>
      </c>
      <c r="O4098" s="4" t="s">
        <v>79</v>
      </c>
      <c r="P4098" s="12" t="s">
        <v>54</v>
      </c>
      <c r="T4098" s="7">
        <v>1</v>
      </c>
      <c r="U4098" s="7">
        <v>2</v>
      </c>
      <c r="AE4098" s="4">
        <f t="shared" ref="AE4098:AE4161" si="257">ROUND(((Q4098*2.5)+(R4098*7.5)+(S4098*15)+(T4098*25)+(U4098*35)+(V4098*45)+(W4098*55)+(X4098*65)+(Y4098*75)+(Z4098*85)+(AA4098*95)+(AB4098*105)+(AC4098*115)+(AD4098*195))/(SUM(Q4098:AD4098)),1)</f>
        <v>31.7</v>
      </c>
      <c r="AF4098" s="8">
        <f t="shared" ref="AF4098:AF4161" si="258">SUM(Q4098:AD4098)</f>
        <v>3</v>
      </c>
      <c r="AG4098" s="8">
        <v>2062.29</v>
      </c>
      <c r="AH4098" s="4">
        <f t="shared" ref="AH4098:AI4161" si="259">AF4098/40</f>
        <v>7.4999999999999997E-2</v>
      </c>
      <c r="AI4098" s="4">
        <f t="shared" si="259"/>
        <v>51.557249999999996</v>
      </c>
      <c r="AK4098" s="10">
        <f>Q4098*(0.024*(2.5^2.93))+R4098*(0.024*(7.5^2.93))+S4098*(0.0225*((15/1.03416)^3))+T4098*(0.0225*((25/1.03416)^3))+U4098*(0.0225*((35/1.03416)^3))</f>
        <v>2062.2920990453886</v>
      </c>
    </row>
    <row r="4099" spans="1:37" ht="12.75" customHeight="1">
      <c r="A4099" s="12">
        <v>317</v>
      </c>
      <c r="B4099" s="4">
        <v>16</v>
      </c>
      <c r="C4099" s="4">
        <v>1</v>
      </c>
      <c r="D4099" s="5">
        <v>39533</v>
      </c>
      <c r="E4099" s="6" t="s">
        <v>73</v>
      </c>
      <c r="F4099" s="4" t="s">
        <v>131</v>
      </c>
      <c r="G4099" s="11" t="s">
        <v>132</v>
      </c>
      <c r="H4099" s="4" t="s">
        <v>133</v>
      </c>
      <c r="I4099" s="12" t="s">
        <v>151</v>
      </c>
      <c r="J4099" s="4" t="s">
        <v>110</v>
      </c>
      <c r="K4099" s="4">
        <v>6</v>
      </c>
      <c r="L4099" s="4" t="str">
        <f t="shared" si="256"/>
        <v>5-10</v>
      </c>
      <c r="M4099" s="4" t="s">
        <v>42</v>
      </c>
      <c r="N4099" s="12">
        <v>2</v>
      </c>
      <c r="O4099" s="4" t="s">
        <v>53</v>
      </c>
      <c r="P4099" s="12" t="s">
        <v>54</v>
      </c>
      <c r="T4099" s="7">
        <v>20</v>
      </c>
      <c r="AE4099" s="4">
        <f t="shared" si="257"/>
        <v>25</v>
      </c>
      <c r="AF4099" s="8">
        <f t="shared" si="258"/>
        <v>20</v>
      </c>
      <c r="AG4099" s="8">
        <v>5124.72</v>
      </c>
      <c r="AH4099" s="4">
        <f t="shared" si="259"/>
        <v>0.5</v>
      </c>
      <c r="AI4099" s="4">
        <f t="shared" si="259"/>
        <v>128.11799999999999</v>
      </c>
      <c r="AK4099" s="10">
        <f>Q4099*(0.026*(2.5^2.87))+R4099*(0.026*(7.5^2.87))+S4099*(0.0236*((15/1.1)^2.975))+T4099*(0.0236*((25/1.1)^2.975))+U4099*(0.0236*((35/1.1)^2.975))</f>
        <v>5124.721702948229</v>
      </c>
    </row>
    <row r="4100" spans="1:37" ht="12.75" customHeight="1">
      <c r="A4100" s="12">
        <v>317</v>
      </c>
      <c r="B4100" s="4">
        <v>16</v>
      </c>
      <c r="C4100" s="4">
        <v>1</v>
      </c>
      <c r="D4100" s="5">
        <v>39533</v>
      </c>
      <c r="E4100" s="6" t="s">
        <v>73</v>
      </c>
      <c r="F4100" s="4" t="s">
        <v>131</v>
      </c>
      <c r="G4100" s="11" t="s">
        <v>132</v>
      </c>
      <c r="H4100" s="4" t="s">
        <v>133</v>
      </c>
      <c r="I4100" s="12" t="s">
        <v>151</v>
      </c>
      <c r="J4100" s="4" t="s">
        <v>110</v>
      </c>
      <c r="K4100" s="4">
        <v>6</v>
      </c>
      <c r="L4100" s="4" t="str">
        <f t="shared" si="256"/>
        <v>5-10</v>
      </c>
      <c r="M4100" s="4" t="s">
        <v>42</v>
      </c>
      <c r="N4100" s="12">
        <v>3</v>
      </c>
      <c r="O4100" s="4" t="s">
        <v>95</v>
      </c>
      <c r="P4100" s="6" t="s">
        <v>56</v>
      </c>
      <c r="T4100" s="7">
        <v>12</v>
      </c>
      <c r="AE4100" s="4">
        <f t="shared" si="257"/>
        <v>25</v>
      </c>
      <c r="AF4100" s="8">
        <f t="shared" si="258"/>
        <v>12</v>
      </c>
      <c r="AG4100" s="8">
        <v>3715.78</v>
      </c>
      <c r="AH4100" s="4">
        <f t="shared" si="259"/>
        <v>0.3</v>
      </c>
      <c r="AI4100" s="4">
        <f t="shared" si="259"/>
        <v>92.894500000000008</v>
      </c>
      <c r="AK4100" s="10">
        <f>S4100*(0.0204*(15^2.991))+T4100*(0.0204*(25^2.991))+U4100*(0.0204*(35^2.991))</f>
        <v>3715.7798851833327</v>
      </c>
    </row>
    <row r="4101" spans="1:37" ht="12.75" customHeight="1">
      <c r="A4101" s="12">
        <v>317</v>
      </c>
      <c r="B4101" s="4">
        <v>16</v>
      </c>
      <c r="C4101" s="4">
        <v>1</v>
      </c>
      <c r="D4101" s="5">
        <v>39533</v>
      </c>
      <c r="E4101" s="6" t="s">
        <v>73</v>
      </c>
      <c r="F4101" s="4" t="s">
        <v>131</v>
      </c>
      <c r="G4101" s="11" t="s">
        <v>132</v>
      </c>
      <c r="H4101" s="4" t="s">
        <v>133</v>
      </c>
      <c r="I4101" s="12" t="s">
        <v>151</v>
      </c>
      <c r="J4101" s="4" t="s">
        <v>110</v>
      </c>
      <c r="K4101" s="4">
        <v>6</v>
      </c>
      <c r="L4101" s="4" t="str">
        <f t="shared" si="256"/>
        <v>5-10</v>
      </c>
      <c r="M4101" s="4" t="s">
        <v>42</v>
      </c>
      <c r="N4101" s="12">
        <v>4</v>
      </c>
      <c r="O4101" s="4" t="s">
        <v>134</v>
      </c>
      <c r="P4101" s="12" t="s">
        <v>56</v>
      </c>
      <c r="T4101" s="15">
        <v>1</v>
      </c>
      <c r="AE4101" s="4">
        <f t="shared" si="257"/>
        <v>25</v>
      </c>
      <c r="AF4101" s="8">
        <f t="shared" si="258"/>
        <v>1</v>
      </c>
      <c r="AG4101" s="8">
        <v>261.42</v>
      </c>
      <c r="AH4101" s="4">
        <f t="shared" si="259"/>
        <v>2.5000000000000001E-2</v>
      </c>
      <c r="AI4101" s="4">
        <f t="shared" si="259"/>
        <v>6.5355000000000008</v>
      </c>
      <c r="AJ4101" s="9"/>
      <c r="AK4101" s="10">
        <f>R4101*(0.0683*(7.5^2.563))+S4101*(0.0683*(15^2.563))+T4101*(0.0683*(25^2.563))</f>
        <v>261.42128550317625</v>
      </c>
    </row>
    <row r="4102" spans="1:37" ht="12.75" customHeight="1">
      <c r="A4102" s="12">
        <v>317</v>
      </c>
      <c r="B4102" s="4">
        <v>16</v>
      </c>
      <c r="C4102" s="4">
        <v>1</v>
      </c>
      <c r="D4102" s="5">
        <v>39533</v>
      </c>
      <c r="E4102" s="6" t="s">
        <v>73</v>
      </c>
      <c r="F4102" s="4" t="s">
        <v>131</v>
      </c>
      <c r="G4102" s="11" t="s">
        <v>132</v>
      </c>
      <c r="H4102" s="4" t="s">
        <v>133</v>
      </c>
      <c r="I4102" s="12" t="s">
        <v>151</v>
      </c>
      <c r="J4102" s="4" t="s">
        <v>110</v>
      </c>
      <c r="K4102" s="4">
        <v>6</v>
      </c>
      <c r="L4102" s="4" t="str">
        <f t="shared" si="256"/>
        <v>5-10</v>
      </c>
      <c r="M4102" s="4" t="s">
        <v>42</v>
      </c>
      <c r="N4102" s="12">
        <v>5</v>
      </c>
      <c r="O4102" s="4" t="s">
        <v>107</v>
      </c>
      <c r="P4102" s="6" t="s">
        <v>54</v>
      </c>
      <c r="U4102" s="7">
        <v>2</v>
      </c>
      <c r="AE4102" s="4">
        <f t="shared" si="257"/>
        <v>35</v>
      </c>
      <c r="AF4102" s="8">
        <f t="shared" si="258"/>
        <v>2</v>
      </c>
      <c r="AG4102" s="8">
        <v>1519.36</v>
      </c>
      <c r="AH4102" s="4">
        <f t="shared" si="259"/>
        <v>0.05</v>
      </c>
      <c r="AI4102" s="4">
        <f t="shared" si="259"/>
        <v>37.983999999999995</v>
      </c>
      <c r="AK4102" s="10">
        <f>R4102*(0.0144*(7.5^3.1))+S4102*(0.0162*(15^3.0252))+T4102*(0.0162*(25^3.0252))+U4102*(0.0162*(35^3.0252))+V4102*(0.0162*(45^3.0252))</f>
        <v>1519.3563944000095</v>
      </c>
    </row>
    <row r="4103" spans="1:37" ht="12.75" customHeight="1">
      <c r="A4103" s="12">
        <v>317</v>
      </c>
      <c r="B4103" s="4">
        <v>16</v>
      </c>
      <c r="C4103" s="4">
        <v>1</v>
      </c>
      <c r="D4103" s="5">
        <v>39533</v>
      </c>
      <c r="E4103" s="6" t="s">
        <v>73</v>
      </c>
      <c r="F4103" s="4" t="s">
        <v>131</v>
      </c>
      <c r="G4103" s="11" t="s">
        <v>132</v>
      </c>
      <c r="H4103" s="4" t="s">
        <v>133</v>
      </c>
      <c r="I4103" s="12" t="s">
        <v>151</v>
      </c>
      <c r="J4103" s="4" t="s">
        <v>110</v>
      </c>
      <c r="K4103" s="4">
        <v>6</v>
      </c>
      <c r="L4103" s="4" t="str">
        <f t="shared" si="256"/>
        <v>5-10</v>
      </c>
      <c r="M4103" s="4" t="s">
        <v>42</v>
      </c>
      <c r="N4103" s="12">
        <v>6</v>
      </c>
      <c r="O4103" s="4" t="s">
        <v>60</v>
      </c>
      <c r="P4103" s="12" t="s">
        <v>48</v>
      </c>
      <c r="S4103" s="7">
        <v>3</v>
      </c>
      <c r="AE4103" s="4">
        <f t="shared" si="257"/>
        <v>15</v>
      </c>
      <c r="AF4103" s="8">
        <f t="shared" si="258"/>
        <v>3</v>
      </c>
      <c r="AG4103" s="8">
        <v>159.47999999999999</v>
      </c>
      <c r="AH4103" s="4">
        <f t="shared" si="259"/>
        <v>7.4999999999999997E-2</v>
      </c>
      <c r="AI4103" s="4">
        <f t="shared" si="259"/>
        <v>3.9869999999999997</v>
      </c>
      <c r="AK4103" s="10">
        <f>Q4103*(0.0197*(2.5^2.9174))+R4103*(0.0197*(7.5^2.9174))+S4103*(0.0197*(15^2.9174))</f>
        <v>159.48363293395573</v>
      </c>
    </row>
    <row r="4104" spans="1:37" ht="12.75" customHeight="1">
      <c r="A4104" s="12">
        <v>317</v>
      </c>
      <c r="B4104" s="4">
        <v>16</v>
      </c>
      <c r="C4104" s="4">
        <v>1</v>
      </c>
      <c r="D4104" s="5">
        <v>39533</v>
      </c>
      <c r="E4104" s="6" t="s">
        <v>73</v>
      </c>
      <c r="F4104" s="4" t="s">
        <v>131</v>
      </c>
      <c r="G4104" s="11" t="s">
        <v>132</v>
      </c>
      <c r="H4104" s="4" t="s">
        <v>133</v>
      </c>
      <c r="I4104" s="12" t="s">
        <v>151</v>
      </c>
      <c r="J4104" s="4" t="s">
        <v>110</v>
      </c>
      <c r="K4104" s="4">
        <v>6</v>
      </c>
      <c r="L4104" s="4" t="str">
        <f t="shared" si="256"/>
        <v>5-10</v>
      </c>
      <c r="M4104" s="4" t="s">
        <v>42</v>
      </c>
      <c r="N4104" s="12">
        <v>7</v>
      </c>
      <c r="O4104" s="4" t="s">
        <v>58</v>
      </c>
      <c r="P4104" s="12" t="s">
        <v>46</v>
      </c>
      <c r="T4104" s="15">
        <v>1</v>
      </c>
      <c r="U4104" s="7">
        <v>1</v>
      </c>
      <c r="AE4104" s="4">
        <f t="shared" si="257"/>
        <v>30</v>
      </c>
      <c r="AF4104" s="8">
        <f t="shared" si="258"/>
        <v>2</v>
      </c>
      <c r="AG4104" s="8">
        <v>801.89</v>
      </c>
      <c r="AH4104" s="4">
        <f t="shared" si="259"/>
        <v>0.05</v>
      </c>
      <c r="AI4104" s="4">
        <f t="shared" si="259"/>
        <v>20.047249999999998</v>
      </c>
      <c r="AK4104" s="10">
        <f>Q4104*(0.0145*((2.5/1.08175)^3.053))+R4104*(0.0145*((7.5/1.08175)^3.053))+S4104*(0.0145*((15/1.08175)^3.053))+T4104*(0.0145*((25/1.08175)^3.053))+U4104*(0.0145*((35/1.08175)^3.053))+V4104*(0.0145*((45/1.08175)^3.053))+W4104*(0.0145*((55/1.08175)^3.053))</f>
        <v>801.89024778739986</v>
      </c>
    </row>
    <row r="4105" spans="1:37" ht="12.75" customHeight="1">
      <c r="A4105" s="12">
        <v>317</v>
      </c>
      <c r="B4105" s="4">
        <v>16</v>
      </c>
      <c r="C4105" s="4">
        <v>1</v>
      </c>
      <c r="D4105" s="5">
        <v>39533</v>
      </c>
      <c r="E4105" s="6" t="s">
        <v>73</v>
      </c>
      <c r="F4105" s="4" t="s">
        <v>131</v>
      </c>
      <c r="G4105" s="11" t="s">
        <v>132</v>
      </c>
      <c r="H4105" s="4" t="s">
        <v>133</v>
      </c>
      <c r="I4105" s="12" t="s">
        <v>151</v>
      </c>
      <c r="J4105" s="4" t="s">
        <v>110</v>
      </c>
      <c r="K4105" s="4">
        <v>6</v>
      </c>
      <c r="L4105" s="4" t="str">
        <f t="shared" si="256"/>
        <v>5-10</v>
      </c>
      <c r="M4105" s="4" t="s">
        <v>42</v>
      </c>
      <c r="N4105" s="12">
        <v>8</v>
      </c>
      <c r="O4105" s="12" t="s">
        <v>77</v>
      </c>
      <c r="P4105" s="6" t="s">
        <v>48</v>
      </c>
      <c r="T4105" s="15">
        <v>1</v>
      </c>
      <c r="AE4105" s="4">
        <f t="shared" si="257"/>
        <v>25</v>
      </c>
      <c r="AF4105" s="8">
        <f t="shared" si="258"/>
        <v>1</v>
      </c>
      <c r="AG4105" s="8">
        <v>423.41</v>
      </c>
      <c r="AH4105" s="4">
        <f t="shared" si="259"/>
        <v>2.5000000000000001E-2</v>
      </c>
      <c r="AI4105" s="4">
        <f t="shared" si="259"/>
        <v>10.58525</v>
      </c>
      <c r="AK4105" s="10">
        <f>R4105*(0.0428*(7.5^2.858))+S4105*(0.0428*(15^2.858))+T4105*(0.0428*(25^2.858))+U4105*(0.0428*(35^2.858))</f>
        <v>423.40532317837847</v>
      </c>
    </row>
    <row r="4106" spans="1:37" s="13" customFormat="1" ht="12.75" customHeight="1">
      <c r="A4106" s="12">
        <v>317</v>
      </c>
      <c r="B4106" s="4">
        <v>16</v>
      </c>
      <c r="C4106" s="4">
        <v>1</v>
      </c>
      <c r="D4106" s="5">
        <v>39533</v>
      </c>
      <c r="E4106" s="6" t="s">
        <v>73</v>
      </c>
      <c r="F4106" s="4" t="s">
        <v>131</v>
      </c>
      <c r="G4106" s="11" t="s">
        <v>132</v>
      </c>
      <c r="H4106" s="4" t="s">
        <v>133</v>
      </c>
      <c r="I4106" s="12" t="s">
        <v>151</v>
      </c>
      <c r="J4106" s="4" t="s">
        <v>110</v>
      </c>
      <c r="K4106" s="4">
        <v>6</v>
      </c>
      <c r="L4106" s="4" t="str">
        <f t="shared" si="256"/>
        <v>5-10</v>
      </c>
      <c r="M4106" s="4" t="s">
        <v>42</v>
      </c>
      <c r="N4106" s="12">
        <v>9</v>
      </c>
      <c r="O4106" s="12" t="s">
        <v>55</v>
      </c>
      <c r="P4106" s="6" t="s">
        <v>56</v>
      </c>
      <c r="Q4106" s="7">
        <v>2</v>
      </c>
      <c r="R4106" s="7"/>
      <c r="S4106" s="7"/>
      <c r="T4106" s="7"/>
      <c r="U4106" s="7"/>
      <c r="V4106" s="7"/>
      <c r="W4106" s="7"/>
      <c r="X4106" s="7"/>
      <c r="Y4106" s="7"/>
      <c r="Z4106" s="7"/>
      <c r="AA4106" s="7"/>
      <c r="AB4106" s="7"/>
      <c r="AC4106" s="7"/>
      <c r="AD4106" s="7"/>
      <c r="AE4106" s="4">
        <f t="shared" si="257"/>
        <v>2.5</v>
      </c>
      <c r="AF4106" s="8">
        <f t="shared" si="258"/>
        <v>2</v>
      </c>
      <c r="AG4106" s="8">
        <v>0.35</v>
      </c>
      <c r="AH4106" s="4">
        <f t="shared" si="259"/>
        <v>0.05</v>
      </c>
      <c r="AI4106" s="4">
        <f t="shared" si="259"/>
        <v>8.7499999999999991E-3</v>
      </c>
      <c r="AJ4106" s="4"/>
      <c r="AK4106" s="10">
        <f>Q4106*(0.0109*(2.5^3.0249))+R4106*(0.0109*(7.5^3.0249))</f>
        <v>0.34848591197730788</v>
      </c>
    </row>
    <row r="4107" spans="1:37" ht="12.75" customHeight="1">
      <c r="A4107" s="12">
        <v>318</v>
      </c>
      <c r="B4107" s="4">
        <v>16</v>
      </c>
      <c r="C4107" s="4">
        <v>1</v>
      </c>
      <c r="D4107" s="5">
        <v>39533</v>
      </c>
      <c r="E4107" s="6" t="s">
        <v>73</v>
      </c>
      <c r="F4107" s="4" t="s">
        <v>131</v>
      </c>
      <c r="G4107" s="11" t="s">
        <v>132</v>
      </c>
      <c r="H4107" s="4" t="s">
        <v>133</v>
      </c>
      <c r="I4107" s="12" t="s">
        <v>151</v>
      </c>
      <c r="J4107" s="4" t="s">
        <v>110</v>
      </c>
      <c r="K4107" s="4">
        <v>5</v>
      </c>
      <c r="L4107" s="4" t="str">
        <f t="shared" si="256"/>
        <v>0-5</v>
      </c>
      <c r="M4107" s="4" t="s">
        <v>42</v>
      </c>
      <c r="N4107" s="12">
        <v>1</v>
      </c>
      <c r="O4107" s="11" t="s">
        <v>125</v>
      </c>
      <c r="P4107" s="4" t="s">
        <v>56</v>
      </c>
      <c r="U4107" s="7">
        <v>1</v>
      </c>
      <c r="AE4107" s="4">
        <f t="shared" si="257"/>
        <v>35</v>
      </c>
      <c r="AF4107" s="8">
        <f t="shared" si="258"/>
        <v>1</v>
      </c>
      <c r="AG4107" s="8">
        <v>767.46</v>
      </c>
      <c r="AH4107" s="4">
        <f t="shared" si="259"/>
        <v>2.5000000000000001E-2</v>
      </c>
      <c r="AI4107" s="4">
        <f t="shared" si="259"/>
        <v>19.186500000000002</v>
      </c>
      <c r="AK4107" s="10">
        <f>S4107*(0.0179*(15^3))+T4107*(0.0179*(25^3))+U4107*(0.0179*(35^3))</f>
        <v>767.46249999999998</v>
      </c>
    </row>
    <row r="4108" spans="1:37" ht="12.75" customHeight="1">
      <c r="A4108" s="12">
        <v>318</v>
      </c>
      <c r="B4108" s="4">
        <v>16</v>
      </c>
      <c r="C4108" s="4">
        <v>1</v>
      </c>
      <c r="D4108" s="5">
        <v>39533</v>
      </c>
      <c r="E4108" s="6" t="s">
        <v>73</v>
      </c>
      <c r="F4108" s="4" t="s">
        <v>131</v>
      </c>
      <c r="G4108" s="11" t="s">
        <v>132</v>
      </c>
      <c r="H4108" s="4" t="s">
        <v>133</v>
      </c>
      <c r="I4108" s="12" t="s">
        <v>151</v>
      </c>
      <c r="J4108" s="4" t="s">
        <v>110</v>
      </c>
      <c r="K4108" s="4">
        <v>5</v>
      </c>
      <c r="L4108" s="4" t="str">
        <f t="shared" si="256"/>
        <v>0-5</v>
      </c>
      <c r="M4108" s="4" t="s">
        <v>42</v>
      </c>
      <c r="N4108" s="12">
        <v>2</v>
      </c>
      <c r="O4108" s="4" t="s">
        <v>60</v>
      </c>
      <c r="P4108" s="12" t="s">
        <v>48</v>
      </c>
      <c r="S4108" s="7">
        <v>2</v>
      </c>
      <c r="AE4108" s="4">
        <f t="shared" si="257"/>
        <v>15</v>
      </c>
      <c r="AF4108" s="8">
        <f t="shared" si="258"/>
        <v>2</v>
      </c>
      <c r="AG4108" s="8">
        <v>106.32</v>
      </c>
      <c r="AH4108" s="4">
        <f t="shared" si="259"/>
        <v>0.05</v>
      </c>
      <c r="AI4108" s="4">
        <f t="shared" si="259"/>
        <v>2.6579999999999999</v>
      </c>
      <c r="AK4108" s="10">
        <f>Q4108*(0.0197*(2.5^2.9174))+R4108*(0.0197*(7.5^2.9174))+S4108*(0.0197*(15^2.9174))</f>
        <v>106.32242195597048</v>
      </c>
    </row>
    <row r="4109" spans="1:37" ht="12.75" customHeight="1">
      <c r="A4109" s="12">
        <v>318</v>
      </c>
      <c r="B4109" s="4">
        <v>16</v>
      </c>
      <c r="C4109" s="4">
        <v>1</v>
      </c>
      <c r="D4109" s="5">
        <v>39533</v>
      </c>
      <c r="E4109" s="6" t="s">
        <v>73</v>
      </c>
      <c r="F4109" s="4" t="s">
        <v>131</v>
      </c>
      <c r="G4109" s="11" t="s">
        <v>132</v>
      </c>
      <c r="H4109" s="4" t="s">
        <v>133</v>
      </c>
      <c r="I4109" s="12" t="s">
        <v>151</v>
      </c>
      <c r="J4109" s="4" t="s">
        <v>110</v>
      </c>
      <c r="K4109" s="4">
        <v>5</v>
      </c>
      <c r="L4109" s="4" t="str">
        <f t="shared" si="256"/>
        <v>0-5</v>
      </c>
      <c r="M4109" s="4" t="s">
        <v>42</v>
      </c>
      <c r="N4109" s="12">
        <v>3</v>
      </c>
      <c r="O4109" s="4" t="s">
        <v>53</v>
      </c>
      <c r="P4109" s="12" t="s">
        <v>54</v>
      </c>
      <c r="S4109" s="7">
        <v>6</v>
      </c>
      <c r="T4109" s="7">
        <v>18</v>
      </c>
      <c r="AE4109" s="4">
        <f t="shared" si="257"/>
        <v>22.5</v>
      </c>
      <c r="AF4109" s="8">
        <f t="shared" si="258"/>
        <v>24</v>
      </c>
      <c r="AG4109" s="8">
        <v>4948.6000000000004</v>
      </c>
      <c r="AH4109" s="4">
        <f t="shared" si="259"/>
        <v>0.6</v>
      </c>
      <c r="AI4109" s="4">
        <f t="shared" si="259"/>
        <v>123.715</v>
      </c>
      <c r="AK4109" s="10">
        <f>Q4109*(0.026*(2.5^2.87))+R4109*(0.026*(7.5^2.87))+S4109*(0.0236*((15/1.1)^2.975))+T4109*(0.0236*((25/1.1)^2.975))+U4109*(0.0236*((35/1.1)^2.975))</f>
        <v>4948.5995935889578</v>
      </c>
    </row>
    <row r="4110" spans="1:37" ht="12.75" customHeight="1">
      <c r="A4110" s="12">
        <v>318</v>
      </c>
      <c r="B4110" s="4">
        <v>16</v>
      </c>
      <c r="C4110" s="4">
        <v>1</v>
      </c>
      <c r="D4110" s="5">
        <v>39533</v>
      </c>
      <c r="E4110" s="6" t="s">
        <v>73</v>
      </c>
      <c r="F4110" s="4" t="s">
        <v>131</v>
      </c>
      <c r="G4110" s="11" t="s">
        <v>132</v>
      </c>
      <c r="H4110" s="4" t="s">
        <v>133</v>
      </c>
      <c r="I4110" s="12" t="s">
        <v>151</v>
      </c>
      <c r="J4110" s="4" t="s">
        <v>110</v>
      </c>
      <c r="K4110" s="4">
        <v>5</v>
      </c>
      <c r="L4110" s="4" t="str">
        <f t="shared" si="256"/>
        <v>0-5</v>
      </c>
      <c r="M4110" s="4" t="s">
        <v>42</v>
      </c>
      <c r="N4110" s="12">
        <v>4</v>
      </c>
      <c r="O4110" s="4" t="s">
        <v>95</v>
      </c>
      <c r="P4110" s="6" t="s">
        <v>56</v>
      </c>
      <c r="T4110" s="7">
        <v>4</v>
      </c>
      <c r="AE4110" s="4">
        <f t="shared" si="257"/>
        <v>25</v>
      </c>
      <c r="AF4110" s="8">
        <f t="shared" si="258"/>
        <v>4</v>
      </c>
      <c r="AG4110" s="8">
        <v>1238.5899999999999</v>
      </c>
      <c r="AH4110" s="4">
        <f t="shared" si="259"/>
        <v>0.1</v>
      </c>
      <c r="AI4110" s="4">
        <f t="shared" si="259"/>
        <v>30.964749999999999</v>
      </c>
      <c r="AK4110" s="10">
        <f>S4110*(0.0204*(15^2.991))+T4110*(0.0204*(25^2.991))+U4110*(0.0204*(35^2.991))</f>
        <v>1238.5932950611109</v>
      </c>
    </row>
    <row r="4111" spans="1:37" ht="12.75" customHeight="1">
      <c r="A4111" s="12">
        <v>318</v>
      </c>
      <c r="B4111" s="4">
        <v>16</v>
      </c>
      <c r="C4111" s="4">
        <v>1</v>
      </c>
      <c r="D4111" s="5">
        <v>39533</v>
      </c>
      <c r="E4111" s="6" t="s">
        <v>73</v>
      </c>
      <c r="F4111" s="4" t="s">
        <v>131</v>
      </c>
      <c r="G4111" s="11" t="s">
        <v>132</v>
      </c>
      <c r="H4111" s="4" t="s">
        <v>133</v>
      </c>
      <c r="I4111" s="12" t="s">
        <v>151</v>
      </c>
      <c r="J4111" s="4" t="s">
        <v>110</v>
      </c>
      <c r="K4111" s="4">
        <v>5</v>
      </c>
      <c r="L4111" s="4" t="str">
        <f t="shared" si="256"/>
        <v>0-5</v>
      </c>
      <c r="M4111" s="4" t="s">
        <v>42</v>
      </c>
      <c r="N4111" s="12">
        <v>5</v>
      </c>
      <c r="O4111" s="4" t="s">
        <v>79</v>
      </c>
      <c r="P4111" s="12" t="s">
        <v>54</v>
      </c>
      <c r="T4111" s="7">
        <v>2</v>
      </c>
      <c r="AE4111" s="4">
        <f t="shared" si="257"/>
        <v>25</v>
      </c>
      <c r="AF4111" s="8">
        <f t="shared" si="258"/>
        <v>2</v>
      </c>
      <c r="AG4111" s="8">
        <v>635.73</v>
      </c>
      <c r="AH4111" s="4">
        <f t="shared" si="259"/>
        <v>0.05</v>
      </c>
      <c r="AI4111" s="4">
        <f t="shared" si="259"/>
        <v>15.89325</v>
      </c>
      <c r="AK4111" s="10">
        <f>Q4111*(0.024*(2.5^2.93))+R4111*(0.024*(7.5^2.93))+S4111*(0.0225*((15/1.03416)^3))+T4111*(0.0225*((25/1.03416)^3))+U4111*(0.0225*((35/1.03416)^3))</f>
        <v>635.72506135801109</v>
      </c>
    </row>
    <row r="4112" spans="1:37" ht="12.75" customHeight="1">
      <c r="A4112" s="12">
        <v>318</v>
      </c>
      <c r="B4112" s="4">
        <v>16</v>
      </c>
      <c r="C4112" s="4">
        <v>1</v>
      </c>
      <c r="D4112" s="5">
        <v>39533</v>
      </c>
      <c r="E4112" s="6" t="s">
        <v>73</v>
      </c>
      <c r="F4112" s="4" t="s">
        <v>131</v>
      </c>
      <c r="G4112" s="11" t="s">
        <v>132</v>
      </c>
      <c r="H4112" s="4" t="s">
        <v>133</v>
      </c>
      <c r="I4112" s="12" t="s">
        <v>151</v>
      </c>
      <c r="J4112" s="4" t="s">
        <v>110</v>
      </c>
      <c r="K4112" s="4">
        <v>5</v>
      </c>
      <c r="L4112" s="4" t="str">
        <f t="shared" si="256"/>
        <v>0-5</v>
      </c>
      <c r="M4112" s="4" t="s">
        <v>42</v>
      </c>
      <c r="N4112" s="12">
        <v>6</v>
      </c>
      <c r="O4112" s="4" t="s">
        <v>52</v>
      </c>
      <c r="P4112" s="6" t="s">
        <v>46</v>
      </c>
      <c r="T4112" s="15">
        <v>3</v>
      </c>
      <c r="AE4112" s="4">
        <f t="shared" si="257"/>
        <v>25</v>
      </c>
      <c r="AF4112" s="8">
        <f t="shared" si="258"/>
        <v>3</v>
      </c>
      <c r="AG4112" s="8">
        <v>458.87</v>
      </c>
      <c r="AH4112" s="4">
        <f t="shared" si="259"/>
        <v>7.4999999999999997E-2</v>
      </c>
      <c r="AI4112" s="4">
        <f t="shared" si="259"/>
        <v>11.47175</v>
      </c>
      <c r="AK4112" s="10">
        <f>Q4112*(0.01*(((2.5-1.82)/1.15)^3.208))+R4112*(0.01*(((7.5-1.82)/1.15)^3.208))+S4112*(0.01*(((15-1.82)/1.15)^3.208))+T4112*(0.01*(((25-1.82)/1.15)^3.208))</f>
        <v>458.86662549017012</v>
      </c>
    </row>
    <row r="4113" spans="1:37" ht="12.75" customHeight="1">
      <c r="A4113" s="12">
        <v>318</v>
      </c>
      <c r="B4113" s="4">
        <v>16</v>
      </c>
      <c r="C4113" s="4">
        <v>1</v>
      </c>
      <c r="D4113" s="5">
        <v>39533</v>
      </c>
      <c r="E4113" s="6" t="s">
        <v>73</v>
      </c>
      <c r="F4113" s="4" t="s">
        <v>131</v>
      </c>
      <c r="G4113" s="11" t="s">
        <v>132</v>
      </c>
      <c r="H4113" s="4" t="s">
        <v>133</v>
      </c>
      <c r="I4113" s="12" t="s">
        <v>151</v>
      </c>
      <c r="J4113" s="4" t="s">
        <v>110</v>
      </c>
      <c r="K4113" s="4">
        <v>5</v>
      </c>
      <c r="L4113" s="4" t="str">
        <f t="shared" si="256"/>
        <v>0-5</v>
      </c>
      <c r="M4113" s="4" t="s">
        <v>42</v>
      </c>
      <c r="N4113" s="12">
        <v>7</v>
      </c>
      <c r="O4113" s="4" t="s">
        <v>89</v>
      </c>
      <c r="P4113" s="4" t="s">
        <v>56</v>
      </c>
      <c r="S4113" s="7">
        <v>1</v>
      </c>
      <c r="AE4113" s="4">
        <f t="shared" si="257"/>
        <v>15</v>
      </c>
      <c r="AF4113" s="8">
        <f t="shared" si="258"/>
        <v>1</v>
      </c>
      <c r="AG4113" s="8">
        <v>72.010000000000005</v>
      </c>
      <c r="AH4113" s="4">
        <f t="shared" si="259"/>
        <v>2.5000000000000001E-2</v>
      </c>
      <c r="AI4113" s="4">
        <f t="shared" si="259"/>
        <v>1.8002500000000001</v>
      </c>
      <c r="AK4113" s="10">
        <f>R4113*(0.0246*(7.5^2.85))+S4113*(0.0227*((15/1.13204)^3.12))+T4113*(0.0227*((25/1.13204)^3.12))</f>
        <v>72.008183380890259</v>
      </c>
    </row>
    <row r="4114" spans="1:37" ht="12.75" customHeight="1">
      <c r="A4114" s="12">
        <v>318</v>
      </c>
      <c r="B4114" s="4">
        <v>16</v>
      </c>
      <c r="C4114" s="4">
        <v>1</v>
      </c>
      <c r="D4114" s="5">
        <v>39533</v>
      </c>
      <c r="E4114" s="6" t="s">
        <v>73</v>
      </c>
      <c r="F4114" s="4" t="s">
        <v>131</v>
      </c>
      <c r="G4114" s="11" t="s">
        <v>132</v>
      </c>
      <c r="H4114" s="4" t="s">
        <v>133</v>
      </c>
      <c r="I4114" s="12" t="s">
        <v>151</v>
      </c>
      <c r="J4114" s="4" t="s">
        <v>110</v>
      </c>
      <c r="K4114" s="4">
        <v>5</v>
      </c>
      <c r="L4114" s="4" t="str">
        <f t="shared" si="256"/>
        <v>0-5</v>
      </c>
      <c r="M4114" s="4" t="s">
        <v>42</v>
      </c>
      <c r="N4114" s="12">
        <v>8</v>
      </c>
      <c r="O4114" s="4" t="s">
        <v>71</v>
      </c>
      <c r="P4114" s="6" t="s">
        <v>46</v>
      </c>
      <c r="Q4114" s="7">
        <v>1</v>
      </c>
      <c r="AE4114" s="4">
        <f t="shared" si="257"/>
        <v>2.5</v>
      </c>
      <c r="AF4114" s="8">
        <f t="shared" si="258"/>
        <v>1</v>
      </c>
      <c r="AG4114" s="8">
        <v>0.14000000000000001</v>
      </c>
      <c r="AH4114" s="4">
        <f t="shared" si="259"/>
        <v>2.5000000000000001E-2</v>
      </c>
      <c r="AI4114" s="4">
        <f t="shared" si="259"/>
        <v>3.5000000000000005E-3</v>
      </c>
      <c r="AK4114" s="10">
        <f>Q4114*(0.0089*(2.5^3))+R4114*(0.0089*(7.5^3))</f>
        <v>0.13906250000000001</v>
      </c>
    </row>
    <row r="4115" spans="1:37" ht="12.75" customHeight="1">
      <c r="A4115" s="12">
        <v>318</v>
      </c>
      <c r="B4115" s="4">
        <v>16</v>
      </c>
      <c r="C4115" s="4">
        <v>1</v>
      </c>
      <c r="D4115" s="5">
        <v>39533</v>
      </c>
      <c r="E4115" s="6" t="s">
        <v>73</v>
      </c>
      <c r="F4115" s="4" t="s">
        <v>131</v>
      </c>
      <c r="G4115" s="11" t="s">
        <v>132</v>
      </c>
      <c r="H4115" s="4" t="s">
        <v>133</v>
      </c>
      <c r="I4115" s="12" t="s">
        <v>151</v>
      </c>
      <c r="J4115" s="4" t="s">
        <v>110</v>
      </c>
      <c r="K4115" s="4">
        <v>5</v>
      </c>
      <c r="L4115" s="4" t="str">
        <f t="shared" si="256"/>
        <v>0-5</v>
      </c>
      <c r="M4115" s="4" t="s">
        <v>42</v>
      </c>
      <c r="N4115" s="12">
        <v>9</v>
      </c>
      <c r="O4115" s="12" t="s">
        <v>55</v>
      </c>
      <c r="P4115" s="6" t="s">
        <v>56</v>
      </c>
      <c r="Q4115" s="7">
        <v>1</v>
      </c>
      <c r="AE4115" s="4">
        <f t="shared" si="257"/>
        <v>2.5</v>
      </c>
      <c r="AF4115" s="8">
        <f t="shared" si="258"/>
        <v>1</v>
      </c>
      <c r="AG4115" s="8">
        <v>0.17</v>
      </c>
      <c r="AH4115" s="4">
        <f t="shared" si="259"/>
        <v>2.5000000000000001E-2</v>
      </c>
      <c r="AI4115" s="4">
        <f t="shared" si="259"/>
        <v>4.2500000000000003E-3</v>
      </c>
      <c r="AK4115" s="10">
        <f>Q4115*(0.0109*(2.5^3.0249))+R4115*(0.0109*(7.5^3.0249))</f>
        <v>0.17424295598865394</v>
      </c>
    </row>
    <row r="4116" spans="1:37" ht="12.75" customHeight="1">
      <c r="A4116" s="12">
        <v>319</v>
      </c>
      <c r="B4116" s="4">
        <v>16</v>
      </c>
      <c r="C4116" s="4">
        <v>2</v>
      </c>
      <c r="D4116" s="5">
        <v>39533</v>
      </c>
      <c r="E4116" s="6" t="s">
        <v>73</v>
      </c>
      <c r="F4116" s="4" t="s">
        <v>131</v>
      </c>
      <c r="G4116" s="11" t="s">
        <v>177</v>
      </c>
      <c r="H4116" s="4" t="s">
        <v>155</v>
      </c>
      <c r="I4116" s="12" t="s">
        <v>93</v>
      </c>
      <c r="J4116" s="4" t="s">
        <v>110</v>
      </c>
      <c r="K4116" s="4">
        <v>9</v>
      </c>
      <c r="L4116" s="4" t="str">
        <f t="shared" si="256"/>
        <v>5-10</v>
      </c>
      <c r="M4116" s="4" t="s">
        <v>94</v>
      </c>
      <c r="N4116" s="12">
        <v>1</v>
      </c>
      <c r="O4116" s="4" t="s">
        <v>89</v>
      </c>
      <c r="P4116" s="4" t="s">
        <v>56</v>
      </c>
      <c r="S4116" s="7">
        <v>12</v>
      </c>
      <c r="AE4116" s="4">
        <f t="shared" si="257"/>
        <v>15</v>
      </c>
      <c r="AF4116" s="8">
        <f t="shared" si="258"/>
        <v>12</v>
      </c>
      <c r="AG4116" s="8">
        <v>864.1</v>
      </c>
      <c r="AH4116" s="4">
        <f t="shared" si="259"/>
        <v>0.3</v>
      </c>
      <c r="AI4116" s="4">
        <f t="shared" si="259"/>
        <v>21.602499999999999</v>
      </c>
      <c r="AK4116" s="10">
        <f>R4116*(0.0246*(7.5^2.85))+S4116*(0.0227*((15/1.13204)^3.12))+T4116*(0.0227*((25/1.13204)^3.12))</f>
        <v>864.09820057068305</v>
      </c>
    </row>
    <row r="4117" spans="1:37" ht="12.75" customHeight="1">
      <c r="A4117" s="12">
        <v>319</v>
      </c>
      <c r="B4117" s="4">
        <v>16</v>
      </c>
      <c r="C4117" s="4">
        <v>2</v>
      </c>
      <c r="D4117" s="5">
        <v>39533</v>
      </c>
      <c r="E4117" s="6" t="s">
        <v>73</v>
      </c>
      <c r="F4117" s="4" t="s">
        <v>131</v>
      </c>
      <c r="G4117" s="11" t="s">
        <v>177</v>
      </c>
      <c r="H4117" s="4" t="s">
        <v>155</v>
      </c>
      <c r="I4117" s="12" t="s">
        <v>93</v>
      </c>
      <c r="J4117" s="4" t="s">
        <v>110</v>
      </c>
      <c r="K4117" s="4">
        <v>9</v>
      </c>
      <c r="L4117" s="4" t="str">
        <f t="shared" si="256"/>
        <v>5-10</v>
      </c>
      <c r="M4117" s="4" t="s">
        <v>94</v>
      </c>
      <c r="N4117" s="12">
        <v>2</v>
      </c>
      <c r="O4117" s="4" t="s">
        <v>121</v>
      </c>
      <c r="P4117" s="6" t="s">
        <v>56</v>
      </c>
      <c r="U4117" s="7">
        <v>1</v>
      </c>
      <c r="AE4117" s="4">
        <f t="shared" si="257"/>
        <v>35</v>
      </c>
      <c r="AF4117" s="8">
        <f t="shared" si="258"/>
        <v>1</v>
      </c>
      <c r="AG4117" s="8">
        <v>1362.24</v>
      </c>
      <c r="AH4117" s="4">
        <f t="shared" si="259"/>
        <v>2.5000000000000001E-2</v>
      </c>
      <c r="AI4117" s="4">
        <f t="shared" si="259"/>
        <v>34.055999999999997</v>
      </c>
      <c r="AK4117" s="10">
        <f>S4117*(0.0203*(15^3.126))+T4117*(0.0203*(25^3.126))+U4117*(0.0203*(35^3.126))</f>
        <v>1362.2372273563635</v>
      </c>
    </row>
    <row r="4118" spans="1:37" ht="12.75" customHeight="1">
      <c r="A4118" s="12">
        <v>319</v>
      </c>
      <c r="B4118" s="4">
        <v>16</v>
      </c>
      <c r="C4118" s="4">
        <v>2</v>
      </c>
      <c r="D4118" s="5">
        <v>39533</v>
      </c>
      <c r="E4118" s="6" t="s">
        <v>73</v>
      </c>
      <c r="F4118" s="4" t="s">
        <v>131</v>
      </c>
      <c r="G4118" s="11" t="s">
        <v>177</v>
      </c>
      <c r="H4118" s="4" t="s">
        <v>155</v>
      </c>
      <c r="I4118" s="12" t="s">
        <v>93</v>
      </c>
      <c r="J4118" s="4" t="s">
        <v>110</v>
      </c>
      <c r="K4118" s="4">
        <v>9</v>
      </c>
      <c r="L4118" s="4" t="str">
        <f t="shared" si="256"/>
        <v>5-10</v>
      </c>
      <c r="M4118" s="4" t="s">
        <v>94</v>
      </c>
      <c r="N4118" s="12">
        <v>3</v>
      </c>
      <c r="O4118" s="12" t="s">
        <v>51</v>
      </c>
      <c r="P4118" s="6" t="s">
        <v>48</v>
      </c>
      <c r="T4118" s="7">
        <v>1</v>
      </c>
      <c r="AE4118" s="4">
        <f t="shared" si="257"/>
        <v>25</v>
      </c>
      <c r="AF4118" s="8">
        <f t="shared" si="258"/>
        <v>1</v>
      </c>
      <c r="AG4118" s="8">
        <v>381.64</v>
      </c>
      <c r="AH4118" s="4">
        <f t="shared" si="259"/>
        <v>2.5000000000000001E-2</v>
      </c>
      <c r="AI4118" s="4">
        <f t="shared" si="259"/>
        <v>9.5410000000000004</v>
      </c>
      <c r="AK4118" s="10">
        <f>Q4118*(0.0337*(2.5^2.9))+R4118*(0.0337*(7.5^2.9))+S4118*(0.0337*(15^2.9))+T4118*(0.0337*(25^2.9))+U4118*(0.0337*(35^2.9))</f>
        <v>381.64179165528623</v>
      </c>
    </row>
    <row r="4119" spans="1:37" ht="12.75" customHeight="1">
      <c r="A4119" s="12">
        <v>319</v>
      </c>
      <c r="B4119" s="4">
        <v>16</v>
      </c>
      <c r="C4119" s="4">
        <v>2</v>
      </c>
      <c r="D4119" s="5">
        <v>39533</v>
      </c>
      <c r="E4119" s="6" t="s">
        <v>73</v>
      </c>
      <c r="F4119" s="4" t="s">
        <v>131</v>
      </c>
      <c r="G4119" s="11" t="s">
        <v>177</v>
      </c>
      <c r="H4119" s="4" t="s">
        <v>155</v>
      </c>
      <c r="I4119" s="12" t="s">
        <v>93</v>
      </c>
      <c r="J4119" s="4" t="s">
        <v>110</v>
      </c>
      <c r="K4119" s="4">
        <v>9</v>
      </c>
      <c r="L4119" s="4" t="str">
        <f t="shared" si="256"/>
        <v>5-10</v>
      </c>
      <c r="M4119" s="4" t="s">
        <v>94</v>
      </c>
      <c r="N4119" s="12">
        <v>4</v>
      </c>
      <c r="O4119" s="4" t="s">
        <v>68</v>
      </c>
      <c r="P4119" s="6" t="s">
        <v>46</v>
      </c>
      <c r="T4119" s="7">
        <v>9</v>
      </c>
      <c r="AE4119" s="4">
        <f t="shared" si="257"/>
        <v>25</v>
      </c>
      <c r="AF4119" s="8">
        <f t="shared" si="258"/>
        <v>9</v>
      </c>
      <c r="AG4119" s="8">
        <v>1418.84</v>
      </c>
      <c r="AH4119" s="4">
        <f t="shared" si="259"/>
        <v>0.22500000000000001</v>
      </c>
      <c r="AI4119" s="4">
        <f t="shared" si="259"/>
        <v>35.470999999999997</v>
      </c>
      <c r="AK4119" s="10">
        <f>Q4119*(0.0208*((2.5/1.21)^3))+R4119*(0.0208*((7.5/1.21)^3))+S4119*(0.0208*((15/1.21)^3))+T4119*(0.0079*(25^3.076))+U4119*(0.0079*(35^3.076))</f>
        <v>1418.838836240338</v>
      </c>
    </row>
    <row r="4120" spans="1:37" ht="12.75" customHeight="1">
      <c r="A4120" s="12">
        <v>319</v>
      </c>
      <c r="B4120" s="4">
        <v>16</v>
      </c>
      <c r="C4120" s="4">
        <v>2</v>
      </c>
      <c r="D4120" s="5">
        <v>39533</v>
      </c>
      <c r="E4120" s="6" t="s">
        <v>73</v>
      </c>
      <c r="F4120" s="4" t="s">
        <v>131</v>
      </c>
      <c r="G4120" s="11" t="s">
        <v>177</v>
      </c>
      <c r="H4120" s="4" t="s">
        <v>155</v>
      </c>
      <c r="I4120" s="12" t="s">
        <v>93</v>
      </c>
      <c r="J4120" s="4" t="s">
        <v>110</v>
      </c>
      <c r="K4120" s="4">
        <v>9</v>
      </c>
      <c r="L4120" s="4" t="str">
        <f t="shared" si="256"/>
        <v>5-10</v>
      </c>
      <c r="M4120" s="4" t="s">
        <v>94</v>
      </c>
      <c r="N4120" s="12">
        <v>5</v>
      </c>
      <c r="O4120" s="4" t="s">
        <v>58</v>
      </c>
      <c r="P4120" s="12" t="s">
        <v>46</v>
      </c>
      <c r="T4120" s="7">
        <v>1</v>
      </c>
      <c r="U4120" s="7">
        <v>2</v>
      </c>
      <c r="AE4120" s="4">
        <f t="shared" si="257"/>
        <v>31.7</v>
      </c>
      <c r="AF4120" s="8">
        <f t="shared" si="258"/>
        <v>3</v>
      </c>
      <c r="AG4120" s="8">
        <v>1392.39</v>
      </c>
      <c r="AH4120" s="4">
        <f t="shared" si="259"/>
        <v>7.4999999999999997E-2</v>
      </c>
      <c r="AI4120" s="4">
        <f t="shared" si="259"/>
        <v>34.809750000000001</v>
      </c>
      <c r="AK4120" s="10">
        <f>Q4120*(0.0145*((2.5/1.08175)^3.053))+R4120*(0.0145*((7.5/1.08175)^3.053))+S4120*(0.0145*((15/1.08175)^3.053))+T4120*(0.0145*((25/1.08175)^3.053))+U4120*(0.0145*((35/1.08175)^3.053))+V4120*(0.0145*((45/1.08175)^3.053))+W4120*(0.0145*((55/1.08175)^3.053))</f>
        <v>1392.388075258679</v>
      </c>
    </row>
    <row r="4121" spans="1:37" ht="12.75" customHeight="1">
      <c r="A4121" s="12">
        <v>319</v>
      </c>
      <c r="B4121" s="4">
        <v>16</v>
      </c>
      <c r="C4121" s="4">
        <v>2</v>
      </c>
      <c r="D4121" s="5">
        <v>39533</v>
      </c>
      <c r="E4121" s="6" t="s">
        <v>73</v>
      </c>
      <c r="F4121" s="4" t="s">
        <v>131</v>
      </c>
      <c r="G4121" s="11" t="s">
        <v>177</v>
      </c>
      <c r="H4121" s="4" t="s">
        <v>155</v>
      </c>
      <c r="I4121" s="12" t="s">
        <v>93</v>
      </c>
      <c r="J4121" s="4" t="s">
        <v>110</v>
      </c>
      <c r="K4121" s="4">
        <v>9</v>
      </c>
      <c r="L4121" s="4" t="str">
        <f t="shared" si="256"/>
        <v>5-10</v>
      </c>
      <c r="M4121" s="4" t="s">
        <v>94</v>
      </c>
      <c r="N4121" s="12">
        <v>6</v>
      </c>
      <c r="O4121" s="4" t="s">
        <v>101</v>
      </c>
      <c r="P4121" s="12" t="s">
        <v>46</v>
      </c>
      <c r="T4121" s="15">
        <v>1</v>
      </c>
      <c r="AE4121" s="4">
        <f t="shared" si="257"/>
        <v>25</v>
      </c>
      <c r="AF4121" s="8">
        <f t="shared" si="258"/>
        <v>1</v>
      </c>
      <c r="AG4121" s="8">
        <v>281.55</v>
      </c>
      <c r="AH4121" s="4">
        <f t="shared" si="259"/>
        <v>2.5000000000000001E-2</v>
      </c>
      <c r="AI4121" s="4">
        <f t="shared" si="259"/>
        <v>7.0387500000000003</v>
      </c>
      <c r="AK4121" s="10">
        <f>Q4121*(0.0148*((2.5/1.11359)^3.167))+R4121*(0.0148*((7.5/1.11359)^3.167))+S4121*(0.0148*((15/1.11359)^3.167))+T4121*(0.0148*((25/1.11359)^3.167))+U4121*(0.0148*((35/1.11359)^3.167))</f>
        <v>281.55200669977285</v>
      </c>
    </row>
    <row r="4122" spans="1:37" ht="12.75" customHeight="1">
      <c r="A4122" s="12">
        <v>319</v>
      </c>
      <c r="B4122" s="4">
        <v>16</v>
      </c>
      <c r="C4122" s="4">
        <v>2</v>
      </c>
      <c r="D4122" s="5">
        <v>39533</v>
      </c>
      <c r="E4122" s="6" t="s">
        <v>73</v>
      </c>
      <c r="F4122" s="4" t="s">
        <v>131</v>
      </c>
      <c r="G4122" s="11" t="s">
        <v>177</v>
      </c>
      <c r="H4122" s="4" t="s">
        <v>155</v>
      </c>
      <c r="I4122" s="12" t="s">
        <v>93</v>
      </c>
      <c r="J4122" s="4" t="s">
        <v>110</v>
      </c>
      <c r="K4122" s="4">
        <v>9</v>
      </c>
      <c r="L4122" s="4" t="str">
        <f t="shared" si="256"/>
        <v>5-10</v>
      </c>
      <c r="M4122" s="4" t="s">
        <v>94</v>
      </c>
      <c r="N4122" s="12">
        <v>7</v>
      </c>
      <c r="O4122" s="4" t="s">
        <v>52</v>
      </c>
      <c r="P4122" s="6" t="s">
        <v>46</v>
      </c>
      <c r="T4122" s="15">
        <v>2</v>
      </c>
      <c r="AE4122" s="4">
        <f t="shared" si="257"/>
        <v>25</v>
      </c>
      <c r="AF4122" s="8">
        <f t="shared" si="258"/>
        <v>2</v>
      </c>
      <c r="AG4122" s="8">
        <v>305.91000000000003</v>
      </c>
      <c r="AH4122" s="4">
        <f t="shared" si="259"/>
        <v>0.05</v>
      </c>
      <c r="AI4122" s="4">
        <f t="shared" si="259"/>
        <v>7.6477500000000003</v>
      </c>
      <c r="AK4122" s="10">
        <f>Q4122*(0.01*(((2.5-1.82)/1.15)^3.208))+R4122*(0.01*(((7.5-1.82)/1.15)^3.208))+S4122*(0.01*(((15-1.82)/1.15)^3.208))+T4122*(0.01*(((25-1.82)/1.15)^3.208))</f>
        <v>305.91108366011343</v>
      </c>
    </row>
    <row r="4123" spans="1:37" ht="12.75" customHeight="1">
      <c r="A4123" s="12">
        <v>319</v>
      </c>
      <c r="B4123" s="4">
        <v>16</v>
      </c>
      <c r="C4123" s="4">
        <v>2</v>
      </c>
      <c r="D4123" s="5">
        <v>39533</v>
      </c>
      <c r="E4123" s="6" t="s">
        <v>73</v>
      </c>
      <c r="F4123" s="4" t="s">
        <v>131</v>
      </c>
      <c r="G4123" s="11" t="s">
        <v>177</v>
      </c>
      <c r="H4123" s="4" t="s">
        <v>155</v>
      </c>
      <c r="I4123" s="12" t="s">
        <v>93</v>
      </c>
      <c r="J4123" s="4" t="s">
        <v>110</v>
      </c>
      <c r="K4123" s="4">
        <v>9</v>
      </c>
      <c r="L4123" s="4" t="str">
        <f t="shared" si="256"/>
        <v>5-10</v>
      </c>
      <c r="M4123" s="4" t="s">
        <v>94</v>
      </c>
      <c r="N4123" s="12">
        <v>8</v>
      </c>
      <c r="O4123" s="4" t="s">
        <v>79</v>
      </c>
      <c r="P4123" s="12" t="s">
        <v>54</v>
      </c>
      <c r="T4123" s="15">
        <v>3</v>
      </c>
      <c r="AE4123" s="4">
        <f t="shared" si="257"/>
        <v>25</v>
      </c>
      <c r="AF4123" s="8">
        <f t="shared" si="258"/>
        <v>3</v>
      </c>
      <c r="AG4123" s="8">
        <v>953.59</v>
      </c>
      <c r="AH4123" s="4">
        <f t="shared" si="259"/>
        <v>7.4999999999999997E-2</v>
      </c>
      <c r="AI4123" s="4">
        <f t="shared" si="259"/>
        <v>23.839750000000002</v>
      </c>
      <c r="AK4123" s="10">
        <f>Q4123*(0.024*(2.5^2.93))+R4123*(0.024*(7.5^2.93))+S4123*(0.0225*((15/1.03416)^3))+T4123*(0.0225*((25/1.03416)^3))+U4123*(0.0225*((35/1.03416)^3))</f>
        <v>953.58759203701663</v>
      </c>
    </row>
    <row r="4124" spans="1:37" ht="12.75" customHeight="1">
      <c r="A4124" s="12">
        <v>319</v>
      </c>
      <c r="B4124" s="4">
        <v>16</v>
      </c>
      <c r="C4124" s="4">
        <v>2</v>
      </c>
      <c r="D4124" s="5">
        <v>39533</v>
      </c>
      <c r="E4124" s="6" t="s">
        <v>73</v>
      </c>
      <c r="F4124" s="4" t="s">
        <v>131</v>
      </c>
      <c r="G4124" s="11" t="s">
        <v>177</v>
      </c>
      <c r="H4124" s="4" t="s">
        <v>155</v>
      </c>
      <c r="I4124" s="12" t="s">
        <v>93</v>
      </c>
      <c r="J4124" s="4" t="s">
        <v>110</v>
      </c>
      <c r="K4124" s="4">
        <v>9</v>
      </c>
      <c r="L4124" s="4" t="str">
        <f t="shared" si="256"/>
        <v>5-10</v>
      </c>
      <c r="M4124" s="4" t="s">
        <v>94</v>
      </c>
      <c r="N4124" s="12">
        <v>9</v>
      </c>
      <c r="O4124" s="4" t="s">
        <v>53</v>
      </c>
      <c r="P4124" s="12" t="s">
        <v>54</v>
      </c>
      <c r="T4124" s="15">
        <v>3</v>
      </c>
      <c r="AE4124" s="4">
        <f t="shared" si="257"/>
        <v>25</v>
      </c>
      <c r="AF4124" s="8">
        <f t="shared" si="258"/>
        <v>3</v>
      </c>
      <c r="AG4124" s="8">
        <v>768.71</v>
      </c>
      <c r="AH4124" s="4">
        <f t="shared" si="259"/>
        <v>7.4999999999999997E-2</v>
      </c>
      <c r="AI4124" s="4">
        <f t="shared" si="259"/>
        <v>19.217750000000002</v>
      </c>
      <c r="AK4124" s="10">
        <f>Q4124*(0.026*(2.5^2.87))+R4124*(0.026*(7.5^2.87))+S4124*(0.0236*((15/1.1)^2.975))+T4124*(0.0236*((25/1.1)^2.975))+U4124*(0.0236*((35/1.1)^2.975))</f>
        <v>768.70825544223442</v>
      </c>
    </row>
    <row r="4125" spans="1:37" ht="12.75" customHeight="1">
      <c r="A4125" s="12">
        <v>319</v>
      </c>
      <c r="B4125" s="4">
        <v>16</v>
      </c>
      <c r="C4125" s="4">
        <v>2</v>
      </c>
      <c r="D4125" s="5">
        <v>39533</v>
      </c>
      <c r="E4125" s="6" t="s">
        <v>73</v>
      </c>
      <c r="F4125" s="4" t="s">
        <v>131</v>
      </c>
      <c r="G4125" s="11" t="s">
        <v>177</v>
      </c>
      <c r="H4125" s="4" t="s">
        <v>155</v>
      </c>
      <c r="I4125" s="12" t="s">
        <v>93</v>
      </c>
      <c r="J4125" s="4" t="s">
        <v>110</v>
      </c>
      <c r="K4125" s="4">
        <v>9</v>
      </c>
      <c r="L4125" s="4" t="str">
        <f t="shared" si="256"/>
        <v>5-10</v>
      </c>
      <c r="M4125" s="4" t="s">
        <v>94</v>
      </c>
      <c r="N4125" s="12">
        <v>10</v>
      </c>
      <c r="O4125" s="4" t="s">
        <v>95</v>
      </c>
      <c r="P4125" s="6" t="s">
        <v>56</v>
      </c>
      <c r="T4125" s="15">
        <v>7</v>
      </c>
      <c r="AE4125" s="4">
        <f t="shared" si="257"/>
        <v>25</v>
      </c>
      <c r="AF4125" s="8">
        <f t="shared" si="258"/>
        <v>7</v>
      </c>
      <c r="AG4125" s="8">
        <v>2167.54</v>
      </c>
      <c r="AH4125" s="4">
        <f t="shared" si="259"/>
        <v>0.17499999999999999</v>
      </c>
      <c r="AI4125" s="4">
        <f t="shared" si="259"/>
        <v>54.188499999999998</v>
      </c>
      <c r="AK4125" s="10">
        <f>S4125*(0.0204*(15^2.991))+T4125*(0.0204*(25^2.991))+U4125*(0.0204*(35^2.991))</f>
        <v>2167.538266356944</v>
      </c>
    </row>
    <row r="4126" spans="1:37" ht="12.75" customHeight="1">
      <c r="A4126" s="12">
        <v>319</v>
      </c>
      <c r="B4126" s="4">
        <v>16</v>
      </c>
      <c r="C4126" s="4">
        <v>2</v>
      </c>
      <c r="D4126" s="5">
        <v>39533</v>
      </c>
      <c r="E4126" s="6" t="s">
        <v>73</v>
      </c>
      <c r="F4126" s="4" t="s">
        <v>131</v>
      </c>
      <c r="G4126" s="11" t="s">
        <v>177</v>
      </c>
      <c r="H4126" s="4" t="s">
        <v>155</v>
      </c>
      <c r="I4126" s="12" t="s">
        <v>93</v>
      </c>
      <c r="J4126" s="4" t="s">
        <v>110</v>
      </c>
      <c r="K4126" s="4">
        <v>9</v>
      </c>
      <c r="L4126" s="4" t="str">
        <f t="shared" si="256"/>
        <v>5-10</v>
      </c>
      <c r="M4126" s="4" t="s">
        <v>94</v>
      </c>
      <c r="N4126" s="12">
        <v>11</v>
      </c>
      <c r="O4126" s="4" t="s">
        <v>105</v>
      </c>
      <c r="P4126" s="12" t="s">
        <v>46</v>
      </c>
      <c r="T4126" s="15">
        <v>3</v>
      </c>
      <c r="AE4126" s="4">
        <f t="shared" si="257"/>
        <v>25</v>
      </c>
      <c r="AF4126" s="8">
        <f t="shared" si="258"/>
        <v>3</v>
      </c>
      <c r="AG4126" s="8">
        <v>751.83</v>
      </c>
      <c r="AH4126" s="4">
        <f t="shared" si="259"/>
        <v>7.4999999999999997E-2</v>
      </c>
      <c r="AI4126" s="4">
        <f t="shared" si="259"/>
        <v>18.795750000000002</v>
      </c>
      <c r="AK4126" s="10">
        <f>S4126*(0.0168*(15^2.9856))+T4126*(0.0168*(25^2.9856))</f>
        <v>751.83099561748486</v>
      </c>
    </row>
    <row r="4127" spans="1:37" ht="12.75" customHeight="1">
      <c r="A4127" s="12">
        <v>319</v>
      </c>
      <c r="B4127" s="4">
        <v>16</v>
      </c>
      <c r="C4127" s="4">
        <v>2</v>
      </c>
      <c r="D4127" s="5">
        <v>39533</v>
      </c>
      <c r="E4127" s="6" t="s">
        <v>73</v>
      </c>
      <c r="F4127" s="4" t="s">
        <v>131</v>
      </c>
      <c r="G4127" s="11" t="s">
        <v>177</v>
      </c>
      <c r="H4127" s="4" t="s">
        <v>155</v>
      </c>
      <c r="I4127" s="12" t="s">
        <v>93</v>
      </c>
      <c r="J4127" s="4" t="s">
        <v>110</v>
      </c>
      <c r="K4127" s="4">
        <v>9</v>
      </c>
      <c r="L4127" s="4" t="str">
        <f t="shared" si="256"/>
        <v>5-10</v>
      </c>
      <c r="M4127" s="4" t="s">
        <v>94</v>
      </c>
      <c r="N4127" s="12">
        <v>12</v>
      </c>
      <c r="O4127" s="4" t="s">
        <v>82</v>
      </c>
      <c r="P4127" s="6" t="s">
        <v>46</v>
      </c>
      <c r="T4127" s="15">
        <v>2</v>
      </c>
      <c r="AE4127" s="4">
        <f t="shared" si="257"/>
        <v>25</v>
      </c>
      <c r="AF4127" s="8">
        <f t="shared" si="258"/>
        <v>2</v>
      </c>
      <c r="AG4127" s="8">
        <v>502.53</v>
      </c>
      <c r="AH4127" s="4">
        <f t="shared" si="259"/>
        <v>0.05</v>
      </c>
      <c r="AI4127" s="4">
        <f t="shared" si="259"/>
        <v>12.56325</v>
      </c>
      <c r="AK4127" s="10">
        <f>Q4127*(0.0121*((2.5/1.09)^3.161))+R4127*(0.0121*((7.5/1.09)^3.161))+S4127*(0.0335*(15^2.772))+T4127*(0.0335*(25^2.772))+U4127*(0.0335*(35^2.772))</f>
        <v>502.53290830017215</v>
      </c>
    </row>
    <row r="4128" spans="1:37" ht="12.75" customHeight="1">
      <c r="A4128" s="12">
        <v>319</v>
      </c>
      <c r="B4128" s="4">
        <v>16</v>
      </c>
      <c r="C4128" s="4">
        <v>2</v>
      </c>
      <c r="D4128" s="5">
        <v>39533</v>
      </c>
      <c r="E4128" s="6" t="s">
        <v>73</v>
      </c>
      <c r="F4128" s="4" t="s">
        <v>131</v>
      </c>
      <c r="G4128" s="11" t="s">
        <v>177</v>
      </c>
      <c r="H4128" s="4" t="s">
        <v>155</v>
      </c>
      <c r="I4128" s="12" t="s">
        <v>93</v>
      </c>
      <c r="J4128" s="4" t="s">
        <v>110</v>
      </c>
      <c r="K4128" s="4">
        <v>9</v>
      </c>
      <c r="L4128" s="4" t="str">
        <f t="shared" si="256"/>
        <v>5-10</v>
      </c>
      <c r="M4128" s="4" t="s">
        <v>94</v>
      </c>
      <c r="N4128" s="12">
        <v>13</v>
      </c>
      <c r="O4128" s="4" t="s">
        <v>134</v>
      </c>
      <c r="P4128" s="12" t="s">
        <v>56</v>
      </c>
      <c r="S4128" s="7">
        <v>2</v>
      </c>
      <c r="AE4128" s="4">
        <f t="shared" si="257"/>
        <v>15</v>
      </c>
      <c r="AF4128" s="8">
        <f t="shared" si="258"/>
        <v>2</v>
      </c>
      <c r="AG4128" s="8">
        <v>141.18</v>
      </c>
      <c r="AH4128" s="4">
        <f t="shared" si="259"/>
        <v>0.05</v>
      </c>
      <c r="AI4128" s="4">
        <f t="shared" si="259"/>
        <v>3.5295000000000001</v>
      </c>
      <c r="AK4128" s="10">
        <f>R4128*(0.0683*(7.5^2.563))+S4128*(0.0683*(15^2.563))+T4128*(0.0683*(25^2.563))</f>
        <v>141.17981104653558</v>
      </c>
    </row>
    <row r="4129" spans="1:37" ht="12.75" customHeight="1">
      <c r="A4129" s="12">
        <v>319</v>
      </c>
      <c r="B4129" s="4">
        <v>16</v>
      </c>
      <c r="C4129" s="4">
        <v>2</v>
      </c>
      <c r="D4129" s="5">
        <v>39533</v>
      </c>
      <c r="E4129" s="6" t="s">
        <v>73</v>
      </c>
      <c r="F4129" s="4" t="s">
        <v>131</v>
      </c>
      <c r="G4129" s="11" t="s">
        <v>177</v>
      </c>
      <c r="H4129" s="4" t="s">
        <v>155</v>
      </c>
      <c r="I4129" s="12" t="s">
        <v>93</v>
      </c>
      <c r="J4129" s="4" t="s">
        <v>110</v>
      </c>
      <c r="K4129" s="4">
        <v>9</v>
      </c>
      <c r="L4129" s="4" t="str">
        <f t="shared" si="256"/>
        <v>5-10</v>
      </c>
      <c r="M4129" s="4" t="s">
        <v>94</v>
      </c>
      <c r="N4129" s="12">
        <v>14</v>
      </c>
      <c r="O4129" s="4" t="s">
        <v>80</v>
      </c>
      <c r="P4129" s="12" t="s">
        <v>81</v>
      </c>
      <c r="S4129" s="7">
        <v>4</v>
      </c>
      <c r="AE4129" s="4">
        <f t="shared" si="257"/>
        <v>15</v>
      </c>
      <c r="AF4129" s="8">
        <f t="shared" si="258"/>
        <v>4</v>
      </c>
      <c r="AG4129" s="8">
        <v>244.37</v>
      </c>
      <c r="AH4129" s="4">
        <f t="shared" si="259"/>
        <v>0.1</v>
      </c>
      <c r="AI4129" s="4">
        <f t="shared" si="259"/>
        <v>6.1092500000000003</v>
      </c>
      <c r="AK4129" s="10">
        <f>Q4129*(0.0202*(2.5^2.9595))+R4129*(0.0202*(7.5^2.9595))+S4129*(0.0202*(15^2.9595))+T4129*(0.0202*(25^2.9595))</f>
        <v>244.37312466544799</v>
      </c>
    </row>
    <row r="4130" spans="1:37" ht="12.75" customHeight="1">
      <c r="A4130" s="12">
        <v>319</v>
      </c>
      <c r="B4130" s="4">
        <v>16</v>
      </c>
      <c r="C4130" s="4">
        <v>2</v>
      </c>
      <c r="D4130" s="5">
        <v>39533</v>
      </c>
      <c r="E4130" s="6" t="s">
        <v>73</v>
      </c>
      <c r="F4130" s="4" t="s">
        <v>131</v>
      </c>
      <c r="G4130" s="11" t="s">
        <v>177</v>
      </c>
      <c r="H4130" s="4" t="s">
        <v>155</v>
      </c>
      <c r="I4130" s="12" t="s">
        <v>93</v>
      </c>
      <c r="J4130" s="4" t="s">
        <v>110</v>
      </c>
      <c r="K4130" s="4">
        <v>9</v>
      </c>
      <c r="L4130" s="4" t="str">
        <f t="shared" si="256"/>
        <v>5-10</v>
      </c>
      <c r="M4130" s="4" t="s">
        <v>94</v>
      </c>
      <c r="N4130" s="12">
        <v>15</v>
      </c>
      <c r="O4130" s="12" t="s">
        <v>129</v>
      </c>
      <c r="P4130" s="6" t="s">
        <v>63</v>
      </c>
      <c r="S4130" s="7">
        <v>2</v>
      </c>
      <c r="AE4130" s="4">
        <f t="shared" si="257"/>
        <v>15</v>
      </c>
      <c r="AF4130" s="8">
        <f t="shared" si="258"/>
        <v>2</v>
      </c>
      <c r="AG4130" s="8">
        <v>72.23</v>
      </c>
      <c r="AH4130" s="4">
        <f t="shared" si="259"/>
        <v>0.05</v>
      </c>
      <c r="AI4130" s="4">
        <f t="shared" si="259"/>
        <v>1.8057500000000002</v>
      </c>
      <c r="AK4130" s="10">
        <f>S4130*(0.0105*(15^3.007))+T4130*(0.0105*(25^3.007))</f>
        <v>72.231346480357587</v>
      </c>
    </row>
    <row r="4131" spans="1:37" ht="12.75" customHeight="1">
      <c r="A4131" s="12">
        <v>319</v>
      </c>
      <c r="B4131" s="4">
        <v>16</v>
      </c>
      <c r="C4131" s="4">
        <v>2</v>
      </c>
      <c r="D4131" s="5">
        <v>39533</v>
      </c>
      <c r="E4131" s="6" t="s">
        <v>73</v>
      </c>
      <c r="F4131" s="4" t="s">
        <v>131</v>
      </c>
      <c r="G4131" s="11" t="s">
        <v>177</v>
      </c>
      <c r="H4131" s="4" t="s">
        <v>155</v>
      </c>
      <c r="I4131" s="12" t="s">
        <v>93</v>
      </c>
      <c r="J4131" s="4" t="s">
        <v>110</v>
      </c>
      <c r="K4131" s="4">
        <v>9</v>
      </c>
      <c r="L4131" s="4" t="str">
        <f t="shared" si="256"/>
        <v>5-10</v>
      </c>
      <c r="M4131" s="4" t="s">
        <v>94</v>
      </c>
      <c r="N4131" s="12">
        <v>16</v>
      </c>
      <c r="O4131" s="12" t="s">
        <v>106</v>
      </c>
      <c r="P4131" s="6" t="s">
        <v>81</v>
      </c>
      <c r="S4131" s="15">
        <v>1</v>
      </c>
      <c r="AE4131" s="4">
        <f t="shared" si="257"/>
        <v>15</v>
      </c>
      <c r="AF4131" s="8">
        <f t="shared" si="258"/>
        <v>1</v>
      </c>
      <c r="AG4131" s="8">
        <v>99.94</v>
      </c>
      <c r="AH4131" s="4">
        <f t="shared" si="259"/>
        <v>2.5000000000000001E-2</v>
      </c>
      <c r="AI4131" s="4">
        <f t="shared" si="259"/>
        <v>2.4984999999999999</v>
      </c>
      <c r="AK4131" s="10">
        <f>R4131*(0.111*((7.5*0.813)^2.72))+S4131*(0.111*((15*0.813)^2.72))+T4131*(0.111*((25*0.813)^2.72))+U4131*(0.111*((35*0.813)^2.72))</f>
        <v>99.939572512639401</v>
      </c>
    </row>
    <row r="4132" spans="1:37" ht="12.75" customHeight="1">
      <c r="A4132" s="12">
        <v>319</v>
      </c>
      <c r="B4132" s="4">
        <v>16</v>
      </c>
      <c r="C4132" s="4">
        <v>2</v>
      </c>
      <c r="D4132" s="5">
        <v>39533</v>
      </c>
      <c r="E4132" s="6" t="s">
        <v>73</v>
      </c>
      <c r="F4132" s="4" t="s">
        <v>131</v>
      </c>
      <c r="G4132" s="11" t="s">
        <v>177</v>
      </c>
      <c r="H4132" s="4" t="s">
        <v>155</v>
      </c>
      <c r="I4132" s="12" t="s">
        <v>93</v>
      </c>
      <c r="J4132" s="4" t="s">
        <v>110</v>
      </c>
      <c r="K4132" s="4">
        <v>9</v>
      </c>
      <c r="L4132" s="4" t="str">
        <f t="shared" si="256"/>
        <v>5-10</v>
      </c>
      <c r="M4132" s="4" t="s">
        <v>94</v>
      </c>
      <c r="N4132" s="12">
        <v>17</v>
      </c>
      <c r="O4132" s="4" t="s">
        <v>168</v>
      </c>
      <c r="P4132" s="12" t="s">
        <v>54</v>
      </c>
      <c r="U4132" s="7">
        <v>1</v>
      </c>
      <c r="AE4132" s="4">
        <f t="shared" si="257"/>
        <v>35</v>
      </c>
      <c r="AF4132" s="8">
        <f t="shared" si="258"/>
        <v>1</v>
      </c>
      <c r="AG4132" s="8">
        <v>900.44</v>
      </c>
      <c r="AH4132" s="4">
        <f t="shared" si="259"/>
        <v>2.5000000000000001E-2</v>
      </c>
      <c r="AI4132" s="4">
        <f t="shared" si="259"/>
        <v>22.511000000000003</v>
      </c>
      <c r="AK4132" s="10">
        <f>Q4132*(0.0422*((2.5/1.04)^2.835))+U4132*(0.0422*((35/1.04)^2.835))+V4132*(0.0422*((45/1.04)^2.835))</f>
        <v>900.4421987392177</v>
      </c>
    </row>
    <row r="4133" spans="1:37" ht="12.75" customHeight="1">
      <c r="A4133" s="12">
        <v>319</v>
      </c>
      <c r="B4133" s="4">
        <v>16</v>
      </c>
      <c r="C4133" s="4">
        <v>2</v>
      </c>
      <c r="D4133" s="5">
        <v>39533</v>
      </c>
      <c r="E4133" s="6" t="s">
        <v>73</v>
      </c>
      <c r="F4133" s="4" t="s">
        <v>131</v>
      </c>
      <c r="G4133" s="11" t="s">
        <v>177</v>
      </c>
      <c r="H4133" s="4" t="s">
        <v>155</v>
      </c>
      <c r="I4133" s="12" t="s">
        <v>93</v>
      </c>
      <c r="J4133" s="4" t="s">
        <v>110</v>
      </c>
      <c r="K4133" s="4">
        <v>9</v>
      </c>
      <c r="L4133" s="4" t="str">
        <f t="shared" si="256"/>
        <v>5-10</v>
      </c>
      <c r="M4133" s="4" t="s">
        <v>94</v>
      </c>
      <c r="N4133" s="12">
        <v>18</v>
      </c>
      <c r="O4133" s="4" t="s">
        <v>49</v>
      </c>
      <c r="P4133" s="6" t="s">
        <v>46</v>
      </c>
      <c r="S4133" s="15">
        <v>1</v>
      </c>
      <c r="AE4133" s="4">
        <f t="shared" si="257"/>
        <v>15</v>
      </c>
      <c r="AF4133" s="8">
        <f t="shared" si="258"/>
        <v>1</v>
      </c>
      <c r="AG4133" s="8">
        <v>51.03</v>
      </c>
      <c r="AH4133" s="4">
        <f t="shared" si="259"/>
        <v>2.5000000000000001E-2</v>
      </c>
      <c r="AI4133" s="4">
        <f t="shared" si="259"/>
        <v>1.2757499999999999</v>
      </c>
      <c r="AK4133" s="10">
        <f>Q4133*(0.007*(2.5^3.39))+R4133*(0.0126*(7.5^3.0673))+S4133*(0.0126*(15^3.0673))+T4133*(0.0126*(25^3.0673))+U4133*(0.0126*(35^3.0673))</f>
        <v>51.026439339633377</v>
      </c>
    </row>
    <row r="4134" spans="1:37" ht="12.75" customHeight="1">
      <c r="A4134" s="12">
        <v>319</v>
      </c>
      <c r="B4134" s="4">
        <v>16</v>
      </c>
      <c r="C4134" s="4">
        <v>2</v>
      </c>
      <c r="D4134" s="5">
        <v>39533</v>
      </c>
      <c r="E4134" s="6" t="s">
        <v>73</v>
      </c>
      <c r="F4134" s="4" t="s">
        <v>131</v>
      </c>
      <c r="G4134" s="11" t="s">
        <v>177</v>
      </c>
      <c r="H4134" s="4" t="s">
        <v>155</v>
      </c>
      <c r="I4134" s="12" t="s">
        <v>93</v>
      </c>
      <c r="J4134" s="4" t="s">
        <v>110</v>
      </c>
      <c r="K4134" s="4">
        <v>9</v>
      </c>
      <c r="L4134" s="4" t="str">
        <f t="shared" si="256"/>
        <v>5-10</v>
      </c>
      <c r="M4134" s="4" t="s">
        <v>94</v>
      </c>
      <c r="N4134" s="12">
        <v>19</v>
      </c>
      <c r="O4134" s="4" t="s">
        <v>69</v>
      </c>
      <c r="P4134" s="12" t="s">
        <v>48</v>
      </c>
      <c r="S4134" s="15">
        <v>2</v>
      </c>
      <c r="AE4134" s="4">
        <f t="shared" si="257"/>
        <v>15</v>
      </c>
      <c r="AF4134" s="8">
        <f t="shared" si="258"/>
        <v>2</v>
      </c>
      <c r="AG4134" s="8">
        <v>218.93</v>
      </c>
      <c r="AH4134" s="4">
        <f t="shared" si="259"/>
        <v>0.05</v>
      </c>
      <c r="AI4134" s="4">
        <f t="shared" si="259"/>
        <v>5.4732500000000002</v>
      </c>
      <c r="AK4134" s="10">
        <f>Q4134*(0.029*(2.5^2.98))+R4134*(0.029*(7.5^2.98))+S4134*(0.0222*(15^3.14))</f>
        <v>218.93214068561713</v>
      </c>
    </row>
    <row r="4135" spans="1:37" ht="12.75" customHeight="1">
      <c r="A4135" s="12">
        <v>319</v>
      </c>
      <c r="B4135" s="4">
        <v>16</v>
      </c>
      <c r="C4135" s="4">
        <v>2</v>
      </c>
      <c r="D4135" s="5">
        <v>39533</v>
      </c>
      <c r="E4135" s="6" t="s">
        <v>73</v>
      </c>
      <c r="F4135" s="4" t="s">
        <v>131</v>
      </c>
      <c r="G4135" s="11" t="s">
        <v>177</v>
      </c>
      <c r="H4135" s="4" t="s">
        <v>155</v>
      </c>
      <c r="I4135" s="12" t="s">
        <v>93</v>
      </c>
      <c r="J4135" s="4" t="s">
        <v>110</v>
      </c>
      <c r="K4135" s="4">
        <v>9</v>
      </c>
      <c r="L4135" s="4" t="str">
        <f t="shared" si="256"/>
        <v>5-10</v>
      </c>
      <c r="M4135" s="4" t="s">
        <v>94</v>
      </c>
      <c r="N4135" s="12">
        <v>20</v>
      </c>
      <c r="O4135" s="4" t="s">
        <v>60</v>
      </c>
      <c r="P4135" s="12" t="s">
        <v>48</v>
      </c>
      <c r="S4135" s="15">
        <v>1</v>
      </c>
      <c r="AE4135" s="4">
        <f t="shared" si="257"/>
        <v>15</v>
      </c>
      <c r="AF4135" s="8">
        <f t="shared" si="258"/>
        <v>1</v>
      </c>
      <c r="AG4135" s="8">
        <v>53.16</v>
      </c>
      <c r="AH4135" s="4">
        <f t="shared" si="259"/>
        <v>2.5000000000000001E-2</v>
      </c>
      <c r="AI4135" s="4">
        <f t="shared" si="259"/>
        <v>1.329</v>
      </c>
      <c r="AK4135" s="10">
        <f>Q4135*(0.0197*(2.5^2.9174))+R4135*(0.0197*(7.5^2.9174))+S4135*(0.0197*(15^2.9174))</f>
        <v>53.161210977985242</v>
      </c>
    </row>
    <row r="4136" spans="1:37" ht="12.75" customHeight="1">
      <c r="A4136" s="12">
        <v>319</v>
      </c>
      <c r="B4136" s="4">
        <v>16</v>
      </c>
      <c r="C4136" s="4">
        <v>2</v>
      </c>
      <c r="D4136" s="5">
        <v>39533</v>
      </c>
      <c r="E4136" s="6" t="s">
        <v>73</v>
      </c>
      <c r="F4136" s="4" t="s">
        <v>131</v>
      </c>
      <c r="G4136" s="11" t="s">
        <v>177</v>
      </c>
      <c r="H4136" s="4" t="s">
        <v>155</v>
      </c>
      <c r="I4136" s="12" t="s">
        <v>93</v>
      </c>
      <c r="J4136" s="4" t="s">
        <v>110</v>
      </c>
      <c r="K4136" s="4">
        <v>9</v>
      </c>
      <c r="L4136" s="4" t="str">
        <f t="shared" si="256"/>
        <v>5-10</v>
      </c>
      <c r="M4136" s="4" t="s">
        <v>94</v>
      </c>
      <c r="N4136" s="12">
        <v>21</v>
      </c>
      <c r="O4136" s="4" t="s">
        <v>96</v>
      </c>
      <c r="P4136" s="6" t="s">
        <v>84</v>
      </c>
      <c r="S4136" s="15">
        <v>1</v>
      </c>
      <c r="AE4136" s="4">
        <f t="shared" si="257"/>
        <v>15</v>
      </c>
      <c r="AF4136" s="8">
        <f t="shared" si="258"/>
        <v>1</v>
      </c>
      <c r="AG4136" s="8">
        <v>58.45</v>
      </c>
      <c r="AH4136" s="4">
        <f t="shared" si="259"/>
        <v>2.5000000000000001E-2</v>
      </c>
      <c r="AI4136" s="4">
        <f t="shared" si="259"/>
        <v>1.4612500000000002</v>
      </c>
      <c r="AK4136" s="10">
        <f>Q4136*(0.0193*(2.5^2.96))+R4136*(0.0193*(7.5^2.96))+S4136*(0.0193*(15^2.96))</f>
        <v>58.450393035088091</v>
      </c>
    </row>
    <row r="4137" spans="1:37" ht="12.75" customHeight="1">
      <c r="A4137" s="12">
        <v>319</v>
      </c>
      <c r="B4137" s="4">
        <v>16</v>
      </c>
      <c r="C4137" s="4">
        <v>2</v>
      </c>
      <c r="D4137" s="5">
        <v>39533</v>
      </c>
      <c r="E4137" s="6" t="s">
        <v>73</v>
      </c>
      <c r="F4137" s="4" t="s">
        <v>131</v>
      </c>
      <c r="G4137" s="11" t="s">
        <v>177</v>
      </c>
      <c r="H4137" s="4" t="s">
        <v>155</v>
      </c>
      <c r="I4137" s="12" t="s">
        <v>93</v>
      </c>
      <c r="J4137" s="4" t="s">
        <v>110</v>
      </c>
      <c r="K4137" s="4">
        <v>9</v>
      </c>
      <c r="L4137" s="4" t="str">
        <f t="shared" si="256"/>
        <v>5-10</v>
      </c>
      <c r="M4137" s="4" t="s">
        <v>94</v>
      </c>
      <c r="N4137" s="12">
        <v>22</v>
      </c>
      <c r="O4137" s="4" t="s">
        <v>85</v>
      </c>
      <c r="P4137" s="6" t="s">
        <v>46</v>
      </c>
      <c r="Q4137" s="7">
        <v>1</v>
      </c>
      <c r="AE4137" s="4">
        <f t="shared" si="257"/>
        <v>2.5</v>
      </c>
      <c r="AF4137" s="8">
        <f t="shared" si="258"/>
        <v>1</v>
      </c>
      <c r="AG4137" s="8">
        <v>0.14000000000000001</v>
      </c>
      <c r="AH4137" s="4">
        <f t="shared" si="259"/>
        <v>2.5000000000000001E-2</v>
      </c>
      <c r="AI4137" s="4">
        <f t="shared" si="259"/>
        <v>3.5000000000000005E-3</v>
      </c>
      <c r="AK4137" s="10">
        <f>Q4137*(0.0091*(2.5^3))+R4137*(0.0091*(7.5^3))</f>
        <v>0.14218749999999999</v>
      </c>
    </row>
    <row r="4138" spans="1:37" s="13" customFormat="1" ht="12.75" customHeight="1">
      <c r="A4138" s="12">
        <v>319</v>
      </c>
      <c r="B4138" s="4">
        <v>16</v>
      </c>
      <c r="C4138" s="4">
        <v>2</v>
      </c>
      <c r="D4138" s="5">
        <v>39533</v>
      </c>
      <c r="E4138" s="6" t="s">
        <v>73</v>
      </c>
      <c r="F4138" s="4" t="s">
        <v>131</v>
      </c>
      <c r="G4138" s="11" t="s">
        <v>177</v>
      </c>
      <c r="H4138" s="4" t="s">
        <v>155</v>
      </c>
      <c r="I4138" s="12" t="s">
        <v>93</v>
      </c>
      <c r="J4138" s="4" t="s">
        <v>110</v>
      </c>
      <c r="K4138" s="4">
        <v>9</v>
      </c>
      <c r="L4138" s="4" t="str">
        <f t="shared" si="256"/>
        <v>5-10</v>
      </c>
      <c r="M4138" s="4" t="s">
        <v>94</v>
      </c>
      <c r="N4138" s="12">
        <v>23</v>
      </c>
      <c r="O4138" s="12" t="s">
        <v>207</v>
      </c>
      <c r="P4138" s="12" t="s">
        <v>63</v>
      </c>
      <c r="Q4138" s="7"/>
      <c r="R4138" s="7"/>
      <c r="S4138" s="7"/>
      <c r="T4138" s="7"/>
      <c r="U4138" s="7">
        <v>1</v>
      </c>
      <c r="V4138" s="7"/>
      <c r="W4138" s="7"/>
      <c r="X4138" s="7"/>
      <c r="Y4138" s="7"/>
      <c r="Z4138" s="7"/>
      <c r="AA4138" s="7"/>
      <c r="AB4138" s="7"/>
      <c r="AC4138" s="7"/>
      <c r="AD4138" s="7"/>
      <c r="AE4138" s="4">
        <f t="shared" si="257"/>
        <v>35</v>
      </c>
      <c r="AF4138" s="8">
        <f t="shared" si="258"/>
        <v>1</v>
      </c>
      <c r="AG4138" s="8">
        <v>664.91</v>
      </c>
      <c r="AH4138" s="4">
        <f t="shared" si="259"/>
        <v>2.5000000000000001E-2</v>
      </c>
      <c r="AI4138" s="4">
        <f t="shared" si="259"/>
        <v>16.62275</v>
      </c>
      <c r="AJ4138" s="4"/>
      <c r="AK4138" s="10">
        <f>U4138*(0.0153*(35^3.0038))</f>
        <v>664.91024160654422</v>
      </c>
    </row>
    <row r="4139" spans="1:37" ht="12.75" customHeight="1">
      <c r="A4139" s="12">
        <v>319</v>
      </c>
      <c r="B4139" s="4">
        <v>16</v>
      </c>
      <c r="C4139" s="4">
        <v>2</v>
      </c>
      <c r="D4139" s="5">
        <v>39533</v>
      </c>
      <c r="E4139" s="6" t="s">
        <v>73</v>
      </c>
      <c r="F4139" s="4" t="s">
        <v>131</v>
      </c>
      <c r="G4139" s="11" t="s">
        <v>177</v>
      </c>
      <c r="H4139" s="4" t="s">
        <v>155</v>
      </c>
      <c r="I4139" s="12" t="s">
        <v>93</v>
      </c>
      <c r="J4139" s="4" t="s">
        <v>110</v>
      </c>
      <c r="K4139" s="4">
        <v>9</v>
      </c>
      <c r="L4139" s="4" t="str">
        <f t="shared" si="256"/>
        <v>5-10</v>
      </c>
      <c r="M4139" s="4" t="s">
        <v>94</v>
      </c>
      <c r="N4139" s="12">
        <v>24</v>
      </c>
      <c r="O4139" s="13" t="s">
        <v>97</v>
      </c>
      <c r="P4139" s="12" t="s">
        <v>46</v>
      </c>
      <c r="S4139" s="15">
        <v>3</v>
      </c>
      <c r="AE4139" s="4">
        <f t="shared" si="257"/>
        <v>15</v>
      </c>
      <c r="AF4139" s="8">
        <f t="shared" si="258"/>
        <v>3</v>
      </c>
      <c r="AG4139" s="8">
        <v>83.67</v>
      </c>
      <c r="AH4139" s="4">
        <f t="shared" si="259"/>
        <v>7.4999999999999997E-2</v>
      </c>
      <c r="AI4139" s="4">
        <f t="shared" si="259"/>
        <v>2.0917500000000002</v>
      </c>
      <c r="AK4139" s="10">
        <f>Q4139*(0.0026*(2.5^3.427))+R4139*(0.0026*(7.5^3.427))+S4139*(0.0026*(15^3.427))</f>
        <v>83.667992243893949</v>
      </c>
    </row>
    <row r="4140" spans="1:37" ht="12.75" customHeight="1">
      <c r="A4140" s="12">
        <v>319</v>
      </c>
      <c r="B4140" s="4">
        <v>16</v>
      </c>
      <c r="C4140" s="4">
        <v>2</v>
      </c>
      <c r="D4140" s="5">
        <v>39533</v>
      </c>
      <c r="E4140" s="6" t="s">
        <v>73</v>
      </c>
      <c r="F4140" s="4" t="s">
        <v>131</v>
      </c>
      <c r="G4140" s="11" t="s">
        <v>177</v>
      </c>
      <c r="H4140" s="4" t="s">
        <v>155</v>
      </c>
      <c r="I4140" s="12" t="s">
        <v>93</v>
      </c>
      <c r="J4140" s="4" t="s">
        <v>110</v>
      </c>
      <c r="K4140" s="4">
        <v>9</v>
      </c>
      <c r="L4140" s="4" t="str">
        <f t="shared" si="256"/>
        <v>5-10</v>
      </c>
      <c r="M4140" s="4" t="s">
        <v>94</v>
      </c>
      <c r="N4140" s="12">
        <v>25</v>
      </c>
      <c r="O4140" s="4" t="s">
        <v>71</v>
      </c>
      <c r="P4140" s="6" t="s">
        <v>46</v>
      </c>
      <c r="Q4140" s="7">
        <v>1</v>
      </c>
      <c r="AE4140" s="4">
        <f t="shared" si="257"/>
        <v>2.5</v>
      </c>
      <c r="AF4140" s="8">
        <f t="shared" si="258"/>
        <v>1</v>
      </c>
      <c r="AG4140" s="8">
        <v>0.14000000000000001</v>
      </c>
      <c r="AH4140" s="4">
        <f t="shared" si="259"/>
        <v>2.5000000000000001E-2</v>
      </c>
      <c r="AI4140" s="4">
        <f t="shared" si="259"/>
        <v>3.5000000000000005E-3</v>
      </c>
      <c r="AK4140" s="10">
        <f>Q4140*(0.0089*(2.5^3))+R4140*(0.0089*(7.5^3))</f>
        <v>0.13906250000000001</v>
      </c>
    </row>
    <row r="4141" spans="1:37" ht="12.75" customHeight="1">
      <c r="A4141" s="12">
        <v>320</v>
      </c>
      <c r="B4141" s="4">
        <v>16</v>
      </c>
      <c r="C4141" s="4">
        <v>2</v>
      </c>
      <c r="D4141" s="5">
        <v>39533</v>
      </c>
      <c r="E4141" s="6" t="s">
        <v>73</v>
      </c>
      <c r="F4141" s="4" t="s">
        <v>131</v>
      </c>
      <c r="G4141" s="11" t="s">
        <v>177</v>
      </c>
      <c r="H4141" s="4" t="s">
        <v>155</v>
      </c>
      <c r="I4141" s="12" t="s">
        <v>93</v>
      </c>
      <c r="J4141" s="4" t="s">
        <v>110</v>
      </c>
      <c r="K4141" s="4">
        <v>8</v>
      </c>
      <c r="L4141" s="4" t="str">
        <f t="shared" si="256"/>
        <v>5-10</v>
      </c>
      <c r="M4141" s="4" t="s">
        <v>94</v>
      </c>
      <c r="N4141" s="12">
        <v>1</v>
      </c>
      <c r="O4141" s="4" t="s">
        <v>89</v>
      </c>
      <c r="P4141" s="4" t="s">
        <v>56</v>
      </c>
      <c r="S4141" s="7">
        <v>19</v>
      </c>
      <c r="AE4141" s="4">
        <f t="shared" si="257"/>
        <v>15</v>
      </c>
      <c r="AF4141" s="8">
        <f t="shared" si="258"/>
        <v>19</v>
      </c>
      <c r="AG4141" s="8">
        <v>1368.16</v>
      </c>
      <c r="AH4141" s="4">
        <f t="shared" si="259"/>
        <v>0.47499999999999998</v>
      </c>
      <c r="AI4141" s="4">
        <f t="shared" si="259"/>
        <v>34.204000000000001</v>
      </c>
      <c r="AK4141" s="10">
        <f>R4141*(0.0246*(7.5^2.85))+S4141*(0.0227*((15/1.13204)^3.12))+T4141*(0.0227*((25/1.13204)^3.12))</f>
        <v>1368.1554842369148</v>
      </c>
    </row>
    <row r="4142" spans="1:37" ht="12.75" customHeight="1">
      <c r="A4142" s="12">
        <v>320</v>
      </c>
      <c r="B4142" s="4">
        <v>16</v>
      </c>
      <c r="C4142" s="4">
        <v>2</v>
      </c>
      <c r="D4142" s="5">
        <v>39533</v>
      </c>
      <c r="E4142" s="6" t="s">
        <v>73</v>
      </c>
      <c r="F4142" s="4" t="s">
        <v>131</v>
      </c>
      <c r="G4142" s="11" t="s">
        <v>177</v>
      </c>
      <c r="H4142" s="4" t="s">
        <v>155</v>
      </c>
      <c r="I4142" s="12" t="s">
        <v>93</v>
      </c>
      <c r="J4142" s="4" t="s">
        <v>110</v>
      </c>
      <c r="K4142" s="4">
        <v>8</v>
      </c>
      <c r="L4142" s="4" t="str">
        <f t="shared" si="256"/>
        <v>5-10</v>
      </c>
      <c r="M4142" s="4" t="s">
        <v>94</v>
      </c>
      <c r="N4142" s="12">
        <v>2</v>
      </c>
      <c r="O4142" s="4" t="s">
        <v>60</v>
      </c>
      <c r="P4142" s="12" t="s">
        <v>48</v>
      </c>
      <c r="R4142" s="7">
        <v>1</v>
      </c>
      <c r="AE4142" s="4">
        <f t="shared" si="257"/>
        <v>7.5</v>
      </c>
      <c r="AF4142" s="8">
        <f t="shared" si="258"/>
        <v>1</v>
      </c>
      <c r="AG4142" s="8">
        <v>7.04</v>
      </c>
      <c r="AH4142" s="4">
        <f t="shared" si="259"/>
        <v>2.5000000000000001E-2</v>
      </c>
      <c r="AI4142" s="4">
        <f t="shared" si="259"/>
        <v>0.17599999999999999</v>
      </c>
      <c r="AK4142" s="10">
        <f>Q4142*(0.0197*(2.5^2.9174))+R4142*(0.0197*(7.5^2.9174))+S4142*(0.0197*(15^2.9174))</f>
        <v>7.0367149081055116</v>
      </c>
    </row>
    <row r="4143" spans="1:37" ht="12.75" customHeight="1">
      <c r="A4143" s="12">
        <v>320</v>
      </c>
      <c r="B4143" s="4">
        <v>16</v>
      </c>
      <c r="C4143" s="4">
        <v>2</v>
      </c>
      <c r="D4143" s="5">
        <v>39533</v>
      </c>
      <c r="E4143" s="6" t="s">
        <v>73</v>
      </c>
      <c r="F4143" s="4" t="s">
        <v>131</v>
      </c>
      <c r="G4143" s="11" t="s">
        <v>177</v>
      </c>
      <c r="H4143" s="4" t="s">
        <v>155</v>
      </c>
      <c r="I4143" s="12" t="s">
        <v>93</v>
      </c>
      <c r="J4143" s="4" t="s">
        <v>110</v>
      </c>
      <c r="K4143" s="4">
        <v>8</v>
      </c>
      <c r="L4143" s="4" t="str">
        <f t="shared" si="256"/>
        <v>5-10</v>
      </c>
      <c r="M4143" s="4" t="s">
        <v>94</v>
      </c>
      <c r="N4143" s="12">
        <v>3</v>
      </c>
      <c r="O4143" s="4" t="s">
        <v>53</v>
      </c>
      <c r="P4143" s="12" t="s">
        <v>54</v>
      </c>
      <c r="S4143" s="7">
        <v>5</v>
      </c>
      <c r="T4143" s="7">
        <v>1</v>
      </c>
      <c r="AE4143" s="4">
        <f t="shared" si="257"/>
        <v>16.7</v>
      </c>
      <c r="AF4143" s="8">
        <f t="shared" si="258"/>
        <v>6</v>
      </c>
      <c r="AG4143" s="8">
        <v>536.53</v>
      </c>
      <c r="AH4143" s="4">
        <f t="shared" si="259"/>
        <v>0.15</v>
      </c>
      <c r="AI4143" s="4">
        <f t="shared" si="259"/>
        <v>13.41325</v>
      </c>
      <c r="AK4143" s="10">
        <f>Q4143*(0.026*(2.5^2.87))+R4143*(0.026*(7.5^2.87))+S4143*(0.0236*((15/1.1)^2.975))+T4143*(0.0236*((25/1.1)^2.975))+U4143*(0.0236*((35/1.1)^2.975))</f>
        <v>536.52780259370456</v>
      </c>
    </row>
    <row r="4144" spans="1:37" s="13" customFormat="1" ht="12.75" customHeight="1">
      <c r="A4144" s="12">
        <v>320</v>
      </c>
      <c r="B4144" s="4">
        <v>16</v>
      </c>
      <c r="C4144" s="4">
        <v>2</v>
      </c>
      <c r="D4144" s="5">
        <v>39533</v>
      </c>
      <c r="E4144" s="6" t="s">
        <v>73</v>
      </c>
      <c r="F4144" s="4" t="s">
        <v>131</v>
      </c>
      <c r="G4144" s="11" t="s">
        <v>177</v>
      </c>
      <c r="H4144" s="4" t="s">
        <v>155</v>
      </c>
      <c r="I4144" s="12" t="s">
        <v>93</v>
      </c>
      <c r="J4144" s="4" t="s">
        <v>110</v>
      </c>
      <c r="K4144" s="4">
        <v>8</v>
      </c>
      <c r="L4144" s="4" t="str">
        <f t="shared" si="256"/>
        <v>5-10</v>
      </c>
      <c r="M4144" s="4" t="s">
        <v>94</v>
      </c>
      <c r="N4144" s="12">
        <v>4</v>
      </c>
      <c r="O4144" s="4" t="s">
        <v>80</v>
      </c>
      <c r="P4144" s="12" t="s">
        <v>81</v>
      </c>
      <c r="Q4144" s="7"/>
      <c r="R4144" s="7"/>
      <c r="S4144" s="15">
        <v>1</v>
      </c>
      <c r="T4144" s="7"/>
      <c r="U4144" s="7"/>
      <c r="V4144" s="7"/>
      <c r="W4144" s="7"/>
      <c r="X4144" s="7"/>
      <c r="Y4144" s="7"/>
      <c r="Z4144" s="7"/>
      <c r="AA4144" s="7"/>
      <c r="AB4144" s="7"/>
      <c r="AC4144" s="7"/>
      <c r="AD4144" s="7"/>
      <c r="AE4144" s="4">
        <f t="shared" si="257"/>
        <v>15</v>
      </c>
      <c r="AF4144" s="8">
        <f t="shared" si="258"/>
        <v>1</v>
      </c>
      <c r="AG4144" s="8">
        <v>61.09</v>
      </c>
      <c r="AH4144" s="4">
        <f t="shared" si="259"/>
        <v>2.5000000000000001E-2</v>
      </c>
      <c r="AI4144" s="4">
        <f t="shared" si="259"/>
        <v>1.52725</v>
      </c>
      <c r="AJ4144" s="4"/>
      <c r="AK4144" s="10">
        <f>Q4144*(0.0202*(2.5^2.9595))+R4144*(0.0202*(7.5^2.9595))+S4144*(0.0202*(15^2.9595))+T4144*(0.0202*(25^2.9595))</f>
        <v>61.093281166361997</v>
      </c>
    </row>
    <row r="4145" spans="1:37" s="13" customFormat="1" ht="12.75" customHeight="1">
      <c r="A4145" s="12">
        <v>320</v>
      </c>
      <c r="B4145" s="4">
        <v>16</v>
      </c>
      <c r="C4145" s="4">
        <v>2</v>
      </c>
      <c r="D4145" s="5">
        <v>39533</v>
      </c>
      <c r="E4145" s="6" t="s">
        <v>73</v>
      </c>
      <c r="F4145" s="4" t="s">
        <v>131</v>
      </c>
      <c r="G4145" s="11" t="s">
        <v>177</v>
      </c>
      <c r="H4145" s="4" t="s">
        <v>155</v>
      </c>
      <c r="I4145" s="12" t="s">
        <v>93</v>
      </c>
      <c r="J4145" s="4" t="s">
        <v>110</v>
      </c>
      <c r="K4145" s="4">
        <v>8</v>
      </c>
      <c r="L4145" s="4" t="str">
        <f t="shared" si="256"/>
        <v>5-10</v>
      </c>
      <c r="M4145" s="4" t="s">
        <v>94</v>
      </c>
      <c r="N4145" s="12">
        <v>5</v>
      </c>
      <c r="O4145" s="4" t="s">
        <v>68</v>
      </c>
      <c r="P4145" s="6" t="s">
        <v>46</v>
      </c>
      <c r="Q4145" s="7"/>
      <c r="R4145" s="7"/>
      <c r="S4145" s="15">
        <v>7</v>
      </c>
      <c r="T4145" s="7">
        <v>1</v>
      </c>
      <c r="U4145" s="7"/>
      <c r="V4145" s="7"/>
      <c r="W4145" s="7"/>
      <c r="X4145" s="7"/>
      <c r="Y4145" s="7"/>
      <c r="Z4145" s="7"/>
      <c r="AA4145" s="7"/>
      <c r="AB4145" s="7"/>
      <c r="AC4145" s="7"/>
      <c r="AD4145" s="7"/>
      <c r="AE4145" s="4">
        <f t="shared" si="257"/>
        <v>16.3</v>
      </c>
      <c r="AF4145" s="8">
        <f t="shared" si="258"/>
        <v>8</v>
      </c>
      <c r="AG4145" s="8">
        <v>435.03</v>
      </c>
      <c r="AH4145" s="4">
        <f t="shared" si="259"/>
        <v>0.2</v>
      </c>
      <c r="AI4145" s="4">
        <f t="shared" si="259"/>
        <v>10.87575</v>
      </c>
      <c r="AJ4145" s="4"/>
      <c r="AK4145" s="10">
        <f>Q4145*(0.0208*((2.5/1.21)^3))+R4145*(0.0208*((7.5/1.21)^3))+S4145*(0.0208*((15/1.21)^3))+T4145*(0.0079*(25^3.076))+U4145*(0.0079*(35^3.076))</f>
        <v>435.03124881068607</v>
      </c>
    </row>
    <row r="4146" spans="1:37" s="13" customFormat="1" ht="12.75" customHeight="1">
      <c r="A4146" s="12">
        <v>320</v>
      </c>
      <c r="B4146" s="4">
        <v>16</v>
      </c>
      <c r="C4146" s="4">
        <v>2</v>
      </c>
      <c r="D4146" s="5">
        <v>39533</v>
      </c>
      <c r="E4146" s="6" t="s">
        <v>73</v>
      </c>
      <c r="F4146" s="4" t="s">
        <v>131</v>
      </c>
      <c r="G4146" s="11" t="s">
        <v>177</v>
      </c>
      <c r="H4146" s="4" t="s">
        <v>155</v>
      </c>
      <c r="I4146" s="12" t="s">
        <v>93</v>
      </c>
      <c r="J4146" s="4" t="s">
        <v>110</v>
      </c>
      <c r="K4146" s="4">
        <v>8</v>
      </c>
      <c r="L4146" s="4" t="str">
        <f t="shared" si="256"/>
        <v>5-10</v>
      </c>
      <c r="M4146" s="4" t="s">
        <v>94</v>
      </c>
      <c r="N4146" s="12">
        <v>6</v>
      </c>
      <c r="O4146" s="12" t="s">
        <v>129</v>
      </c>
      <c r="P4146" s="6" t="s">
        <v>63</v>
      </c>
      <c r="Q4146" s="7"/>
      <c r="R4146" s="7"/>
      <c r="S4146" s="15">
        <v>4</v>
      </c>
      <c r="T4146" s="7"/>
      <c r="U4146" s="7"/>
      <c r="V4146" s="7"/>
      <c r="W4146" s="7"/>
      <c r="X4146" s="7"/>
      <c r="Y4146" s="7"/>
      <c r="Z4146" s="7"/>
      <c r="AA4146" s="7"/>
      <c r="AB4146" s="7"/>
      <c r="AC4146" s="7"/>
      <c r="AD4146" s="7"/>
      <c r="AE4146" s="4">
        <f t="shared" si="257"/>
        <v>15</v>
      </c>
      <c r="AF4146" s="8">
        <f t="shared" si="258"/>
        <v>4</v>
      </c>
      <c r="AG4146" s="8">
        <v>144.46</v>
      </c>
      <c r="AH4146" s="4">
        <f t="shared" si="259"/>
        <v>0.1</v>
      </c>
      <c r="AI4146" s="4">
        <f t="shared" si="259"/>
        <v>3.6115000000000004</v>
      </c>
      <c r="AJ4146" s="4"/>
      <c r="AK4146" s="10">
        <f>S4146*(0.0105*(15^3.007))+T4146*(0.0105*(25^3.007))</f>
        <v>144.46269296071517</v>
      </c>
    </row>
    <row r="4147" spans="1:37" ht="12.75" customHeight="1">
      <c r="A4147" s="12">
        <v>320</v>
      </c>
      <c r="B4147" s="4">
        <v>16</v>
      </c>
      <c r="C4147" s="4">
        <v>2</v>
      </c>
      <c r="D4147" s="5">
        <v>39533</v>
      </c>
      <c r="E4147" s="6" t="s">
        <v>73</v>
      </c>
      <c r="F4147" s="4" t="s">
        <v>131</v>
      </c>
      <c r="G4147" s="11" t="s">
        <v>177</v>
      </c>
      <c r="H4147" s="4" t="s">
        <v>155</v>
      </c>
      <c r="I4147" s="12" t="s">
        <v>93</v>
      </c>
      <c r="J4147" s="4" t="s">
        <v>110</v>
      </c>
      <c r="K4147" s="4">
        <v>8</v>
      </c>
      <c r="L4147" s="4" t="str">
        <f t="shared" si="256"/>
        <v>5-10</v>
      </c>
      <c r="M4147" s="4" t="s">
        <v>94</v>
      </c>
      <c r="N4147" s="12">
        <v>7</v>
      </c>
      <c r="O4147" s="12" t="s">
        <v>77</v>
      </c>
      <c r="P4147" s="6" t="s">
        <v>48</v>
      </c>
      <c r="S4147" s="15">
        <v>1</v>
      </c>
      <c r="AE4147" s="4">
        <f t="shared" si="257"/>
        <v>15</v>
      </c>
      <c r="AF4147" s="8">
        <f t="shared" si="258"/>
        <v>1</v>
      </c>
      <c r="AG4147" s="8">
        <v>98.34</v>
      </c>
      <c r="AH4147" s="4">
        <f t="shared" si="259"/>
        <v>2.5000000000000001E-2</v>
      </c>
      <c r="AI4147" s="4">
        <f t="shared" si="259"/>
        <v>2.4584999999999999</v>
      </c>
      <c r="AK4147" s="10">
        <f>R4147*(0.0428*(7.5^2.858))+S4147*(0.0428*(15^2.858))+T4147*(0.0428*(25^2.858))+U4147*(0.0428*(35^2.858))</f>
        <v>98.336011053719943</v>
      </c>
    </row>
    <row r="4148" spans="1:37" ht="12.75" customHeight="1">
      <c r="A4148" s="12">
        <v>320</v>
      </c>
      <c r="B4148" s="4">
        <v>16</v>
      </c>
      <c r="C4148" s="4">
        <v>2</v>
      </c>
      <c r="D4148" s="5">
        <v>39533</v>
      </c>
      <c r="E4148" s="6" t="s">
        <v>73</v>
      </c>
      <c r="F4148" s="4" t="s">
        <v>131</v>
      </c>
      <c r="G4148" s="11" t="s">
        <v>177</v>
      </c>
      <c r="H4148" s="4" t="s">
        <v>155</v>
      </c>
      <c r="I4148" s="12" t="s">
        <v>93</v>
      </c>
      <c r="J4148" s="4" t="s">
        <v>110</v>
      </c>
      <c r="K4148" s="4">
        <v>8</v>
      </c>
      <c r="L4148" s="4" t="str">
        <f t="shared" si="256"/>
        <v>5-10</v>
      </c>
      <c r="M4148" s="4" t="s">
        <v>94</v>
      </c>
      <c r="N4148" s="12">
        <v>8</v>
      </c>
      <c r="O4148" s="4" t="s">
        <v>79</v>
      </c>
      <c r="P4148" s="12" t="s">
        <v>54</v>
      </c>
      <c r="T4148" s="7">
        <v>3</v>
      </c>
      <c r="AE4148" s="4">
        <f t="shared" si="257"/>
        <v>25</v>
      </c>
      <c r="AF4148" s="8">
        <f t="shared" si="258"/>
        <v>3</v>
      </c>
      <c r="AG4148" s="8">
        <v>953.59</v>
      </c>
      <c r="AH4148" s="4">
        <f t="shared" si="259"/>
        <v>7.4999999999999997E-2</v>
      </c>
      <c r="AI4148" s="4">
        <f t="shared" si="259"/>
        <v>23.839750000000002</v>
      </c>
      <c r="AK4148" s="10">
        <f>Q4148*(0.024*(2.5^2.93))+R4148*(0.024*(7.5^2.93))+S4148*(0.0225*((15/1.03416)^3))+T4148*(0.0225*((25/1.03416)^3))+U4148*(0.0225*((35/1.03416)^3))</f>
        <v>953.58759203701663</v>
      </c>
    </row>
    <row r="4149" spans="1:37" ht="12.75" customHeight="1">
      <c r="A4149" s="12">
        <v>320</v>
      </c>
      <c r="B4149" s="4">
        <v>16</v>
      </c>
      <c r="C4149" s="4">
        <v>2</v>
      </c>
      <c r="D4149" s="5">
        <v>39533</v>
      </c>
      <c r="E4149" s="6" t="s">
        <v>73</v>
      </c>
      <c r="F4149" s="4" t="s">
        <v>131</v>
      </c>
      <c r="G4149" s="11" t="s">
        <v>177</v>
      </c>
      <c r="H4149" s="4" t="s">
        <v>155</v>
      </c>
      <c r="I4149" s="12" t="s">
        <v>93</v>
      </c>
      <c r="J4149" s="4" t="s">
        <v>110</v>
      </c>
      <c r="K4149" s="4">
        <v>8</v>
      </c>
      <c r="L4149" s="4" t="str">
        <f t="shared" si="256"/>
        <v>5-10</v>
      </c>
      <c r="M4149" s="4" t="s">
        <v>94</v>
      </c>
      <c r="N4149" s="12">
        <v>9</v>
      </c>
      <c r="O4149" s="4" t="s">
        <v>95</v>
      </c>
      <c r="P4149" s="6" t="s">
        <v>56</v>
      </c>
      <c r="T4149" s="7">
        <v>7</v>
      </c>
      <c r="AE4149" s="4">
        <f t="shared" si="257"/>
        <v>25</v>
      </c>
      <c r="AF4149" s="8">
        <f t="shared" si="258"/>
        <v>7</v>
      </c>
      <c r="AG4149" s="8">
        <v>2167.54</v>
      </c>
      <c r="AH4149" s="4">
        <f t="shared" si="259"/>
        <v>0.17499999999999999</v>
      </c>
      <c r="AI4149" s="4">
        <f t="shared" si="259"/>
        <v>54.188499999999998</v>
      </c>
      <c r="AK4149" s="10">
        <f>S4149*(0.0204*(15^2.991))+T4149*(0.0204*(25^2.991))+U4149*(0.0204*(35^2.991))</f>
        <v>2167.538266356944</v>
      </c>
    </row>
    <row r="4150" spans="1:37" ht="12.75" customHeight="1">
      <c r="A4150" s="12">
        <v>320</v>
      </c>
      <c r="B4150" s="4">
        <v>16</v>
      </c>
      <c r="C4150" s="4">
        <v>2</v>
      </c>
      <c r="D4150" s="5">
        <v>39533</v>
      </c>
      <c r="E4150" s="6" t="s">
        <v>73</v>
      </c>
      <c r="F4150" s="4" t="s">
        <v>131</v>
      </c>
      <c r="G4150" s="11" t="s">
        <v>177</v>
      </c>
      <c r="H4150" s="4" t="s">
        <v>155</v>
      </c>
      <c r="I4150" s="12" t="s">
        <v>93</v>
      </c>
      <c r="J4150" s="4" t="s">
        <v>110</v>
      </c>
      <c r="K4150" s="4">
        <v>8</v>
      </c>
      <c r="L4150" s="4" t="str">
        <f t="shared" si="256"/>
        <v>5-10</v>
      </c>
      <c r="M4150" s="4" t="s">
        <v>94</v>
      </c>
      <c r="N4150" s="12">
        <v>10</v>
      </c>
      <c r="O4150" s="4" t="s">
        <v>176</v>
      </c>
      <c r="P4150" s="6" t="s">
        <v>46</v>
      </c>
      <c r="T4150" s="15">
        <v>1</v>
      </c>
      <c r="AE4150" s="4">
        <f t="shared" si="257"/>
        <v>25</v>
      </c>
      <c r="AF4150" s="8">
        <f t="shared" si="258"/>
        <v>1</v>
      </c>
      <c r="AG4150" s="8">
        <v>255.36</v>
      </c>
      <c r="AH4150" s="4">
        <f t="shared" si="259"/>
        <v>2.5000000000000001E-2</v>
      </c>
      <c r="AI4150" s="4">
        <f t="shared" si="259"/>
        <v>6.3840000000000003</v>
      </c>
      <c r="AK4150" s="10">
        <f>T4150*(0.0199*((25/1.06)^2.993))+U4150*(0.0199*((35/1.06)^2.993))</f>
        <v>255.35658849039154</v>
      </c>
    </row>
    <row r="4151" spans="1:37" ht="12.75" customHeight="1">
      <c r="A4151" s="12">
        <v>320</v>
      </c>
      <c r="B4151" s="4">
        <v>16</v>
      </c>
      <c r="C4151" s="4">
        <v>2</v>
      </c>
      <c r="D4151" s="5">
        <v>39533</v>
      </c>
      <c r="E4151" s="6" t="s">
        <v>73</v>
      </c>
      <c r="F4151" s="4" t="s">
        <v>131</v>
      </c>
      <c r="G4151" s="11" t="s">
        <v>177</v>
      </c>
      <c r="H4151" s="4" t="s">
        <v>155</v>
      </c>
      <c r="I4151" s="12" t="s">
        <v>93</v>
      </c>
      <c r="J4151" s="4" t="s">
        <v>110</v>
      </c>
      <c r="K4151" s="4">
        <v>8</v>
      </c>
      <c r="L4151" s="4" t="str">
        <f t="shared" si="256"/>
        <v>5-10</v>
      </c>
      <c r="M4151" s="4" t="s">
        <v>94</v>
      </c>
      <c r="N4151" s="12">
        <v>11</v>
      </c>
      <c r="O4151" s="4" t="s">
        <v>82</v>
      </c>
      <c r="P4151" s="6" t="s">
        <v>46</v>
      </c>
      <c r="T4151" s="15">
        <v>1</v>
      </c>
      <c r="AE4151" s="4">
        <f t="shared" si="257"/>
        <v>25</v>
      </c>
      <c r="AF4151" s="8">
        <f t="shared" si="258"/>
        <v>1</v>
      </c>
      <c r="AG4151" s="8">
        <v>251.27</v>
      </c>
      <c r="AH4151" s="4">
        <f t="shared" si="259"/>
        <v>2.5000000000000001E-2</v>
      </c>
      <c r="AI4151" s="4">
        <f t="shared" si="259"/>
        <v>6.2817500000000006</v>
      </c>
      <c r="AK4151" s="10">
        <f>Q4151*(0.0121*((2.5/1.09)^3.161))+R4151*(0.0121*((7.5/1.09)^3.161))+S4151*(0.0335*(15^2.772))+T4151*(0.0335*(25^2.772))+U4151*(0.0335*(35^2.772))</f>
        <v>251.26645415008608</v>
      </c>
    </row>
    <row r="4152" spans="1:37" s="13" customFormat="1" ht="12.75" customHeight="1">
      <c r="A4152" s="12">
        <v>320</v>
      </c>
      <c r="B4152" s="4">
        <v>16</v>
      </c>
      <c r="C4152" s="4">
        <v>2</v>
      </c>
      <c r="D4152" s="5">
        <v>39533</v>
      </c>
      <c r="E4152" s="6" t="s">
        <v>73</v>
      </c>
      <c r="F4152" s="4" t="s">
        <v>131</v>
      </c>
      <c r="G4152" s="11" t="s">
        <v>177</v>
      </c>
      <c r="H4152" s="4" t="s">
        <v>155</v>
      </c>
      <c r="I4152" s="12" t="s">
        <v>93</v>
      </c>
      <c r="J4152" s="4" t="s">
        <v>110</v>
      </c>
      <c r="K4152" s="4">
        <v>8</v>
      </c>
      <c r="L4152" s="4" t="str">
        <f t="shared" si="256"/>
        <v>5-10</v>
      </c>
      <c r="M4152" s="4" t="s">
        <v>94</v>
      </c>
      <c r="N4152" s="12">
        <v>12</v>
      </c>
      <c r="O4152" s="4" t="s">
        <v>107</v>
      </c>
      <c r="P4152" s="6" t="s">
        <v>54</v>
      </c>
      <c r="Q4152" s="7"/>
      <c r="R4152" s="7"/>
      <c r="S4152" s="7"/>
      <c r="T4152" s="7"/>
      <c r="U4152" s="7">
        <v>4</v>
      </c>
      <c r="V4152" s="7"/>
      <c r="W4152" s="7"/>
      <c r="X4152" s="7"/>
      <c r="Y4152" s="7"/>
      <c r="Z4152" s="7"/>
      <c r="AA4152" s="7"/>
      <c r="AB4152" s="7"/>
      <c r="AC4152" s="7"/>
      <c r="AD4152" s="7"/>
      <c r="AE4152" s="4">
        <f t="shared" si="257"/>
        <v>35</v>
      </c>
      <c r="AF4152" s="8">
        <f t="shared" si="258"/>
        <v>4</v>
      </c>
      <c r="AG4152" s="8">
        <v>3038.71</v>
      </c>
      <c r="AH4152" s="4">
        <f t="shared" si="259"/>
        <v>0.1</v>
      </c>
      <c r="AI4152" s="4">
        <f t="shared" si="259"/>
        <v>75.967749999999995</v>
      </c>
      <c r="AJ4152" s="9"/>
      <c r="AK4152" s="10">
        <f>R4152*(0.0144*(7.5^3.1))+S4152*(0.0162*(15^3.0252))+T4152*(0.0162*(25^3.0252))+U4152*(0.0162*(35^3.0252))+V4152*(0.0162*(45^3.0252))</f>
        <v>3038.7127888000191</v>
      </c>
    </row>
    <row r="4153" spans="1:37" ht="12.75" customHeight="1">
      <c r="A4153" s="12">
        <v>320</v>
      </c>
      <c r="B4153" s="4">
        <v>16</v>
      </c>
      <c r="C4153" s="4">
        <v>2</v>
      </c>
      <c r="D4153" s="5">
        <v>39533</v>
      </c>
      <c r="E4153" s="6" t="s">
        <v>73</v>
      </c>
      <c r="F4153" s="4" t="s">
        <v>131</v>
      </c>
      <c r="G4153" s="11" t="s">
        <v>177</v>
      </c>
      <c r="H4153" s="4" t="s">
        <v>155</v>
      </c>
      <c r="I4153" s="12" t="s">
        <v>93</v>
      </c>
      <c r="J4153" s="4" t="s">
        <v>110</v>
      </c>
      <c r="K4153" s="4">
        <v>8</v>
      </c>
      <c r="L4153" s="4" t="str">
        <f t="shared" si="256"/>
        <v>5-10</v>
      </c>
      <c r="M4153" s="4" t="s">
        <v>94</v>
      </c>
      <c r="N4153" s="12">
        <v>13</v>
      </c>
      <c r="O4153" s="4" t="s">
        <v>58</v>
      </c>
      <c r="P4153" s="12" t="s">
        <v>46</v>
      </c>
      <c r="S4153" s="7">
        <v>1</v>
      </c>
      <c r="T4153" s="15">
        <v>1</v>
      </c>
      <c r="AE4153" s="4">
        <f t="shared" si="257"/>
        <v>20</v>
      </c>
      <c r="AF4153" s="8">
        <f t="shared" si="258"/>
        <v>2</v>
      </c>
      <c r="AG4153" s="8">
        <v>255.83</v>
      </c>
      <c r="AH4153" s="4">
        <f t="shared" si="259"/>
        <v>0.05</v>
      </c>
      <c r="AI4153" s="4">
        <f t="shared" si="259"/>
        <v>6.3957500000000005</v>
      </c>
      <c r="AJ4153" s="11"/>
      <c r="AK4153" s="10">
        <f>Q4153*(0.0145*((2.5/1.08175)^3.053))+R4153*(0.0145*((7.5/1.08175)^3.053))+S4153*(0.0145*((15/1.08175)^3.053))+T4153*(0.0145*((25/1.08175)^3.053))+U4153*(0.0145*((35/1.08175)^3.053))+V4153*(0.0145*((45/1.08175)^3.053))+W4153*(0.0145*((55/1.08175)^3.053))</f>
        <v>255.8335590596227</v>
      </c>
    </row>
    <row r="4154" spans="1:37" ht="12.75" customHeight="1">
      <c r="A4154" s="12">
        <v>320</v>
      </c>
      <c r="B4154" s="4">
        <v>16</v>
      </c>
      <c r="C4154" s="4">
        <v>2</v>
      </c>
      <c r="D4154" s="5">
        <v>39533</v>
      </c>
      <c r="E4154" s="6" t="s">
        <v>73</v>
      </c>
      <c r="F4154" s="4" t="s">
        <v>131</v>
      </c>
      <c r="G4154" s="11" t="s">
        <v>177</v>
      </c>
      <c r="H4154" s="4" t="s">
        <v>155</v>
      </c>
      <c r="I4154" s="12" t="s">
        <v>93</v>
      </c>
      <c r="J4154" s="4" t="s">
        <v>110</v>
      </c>
      <c r="K4154" s="4">
        <v>8</v>
      </c>
      <c r="L4154" s="4" t="str">
        <f t="shared" si="256"/>
        <v>5-10</v>
      </c>
      <c r="M4154" s="4" t="s">
        <v>94</v>
      </c>
      <c r="N4154" s="12">
        <v>14</v>
      </c>
      <c r="O4154" s="4" t="s">
        <v>101</v>
      </c>
      <c r="P4154" s="12" t="s">
        <v>46</v>
      </c>
      <c r="T4154" s="15">
        <v>1</v>
      </c>
      <c r="AE4154" s="4">
        <f t="shared" si="257"/>
        <v>25</v>
      </c>
      <c r="AF4154" s="8">
        <f t="shared" si="258"/>
        <v>1</v>
      </c>
      <c r="AG4154" s="8">
        <v>281.55</v>
      </c>
      <c r="AH4154" s="4">
        <f t="shared" si="259"/>
        <v>2.5000000000000001E-2</v>
      </c>
      <c r="AI4154" s="4">
        <f t="shared" si="259"/>
        <v>7.0387500000000003</v>
      </c>
      <c r="AJ4154" s="13"/>
      <c r="AK4154" s="10">
        <f>Q4154*(0.0148*((2.5/1.11359)^3.167))+R4154*(0.0148*((7.5/1.11359)^3.167))+S4154*(0.0148*((15/1.11359)^3.167))+T4154*(0.0148*((25/1.11359)^3.167))+U4154*(0.0148*((35/1.11359)^3.167))</f>
        <v>281.55200669977285</v>
      </c>
    </row>
    <row r="4155" spans="1:37" ht="12.75" customHeight="1">
      <c r="A4155" s="12">
        <v>320</v>
      </c>
      <c r="B4155" s="4">
        <v>16</v>
      </c>
      <c r="C4155" s="4">
        <v>2</v>
      </c>
      <c r="D4155" s="5">
        <v>39533</v>
      </c>
      <c r="E4155" s="6" t="s">
        <v>73</v>
      </c>
      <c r="F4155" s="4" t="s">
        <v>131</v>
      </c>
      <c r="G4155" s="11" t="s">
        <v>177</v>
      </c>
      <c r="H4155" s="4" t="s">
        <v>155</v>
      </c>
      <c r="I4155" s="12" t="s">
        <v>93</v>
      </c>
      <c r="J4155" s="4" t="s">
        <v>110</v>
      </c>
      <c r="K4155" s="4">
        <v>8</v>
      </c>
      <c r="L4155" s="4" t="str">
        <f t="shared" si="256"/>
        <v>5-10</v>
      </c>
      <c r="M4155" s="4" t="s">
        <v>94</v>
      </c>
      <c r="N4155" s="12">
        <v>15</v>
      </c>
      <c r="O4155" s="4" t="s">
        <v>52</v>
      </c>
      <c r="P4155" s="6" t="s">
        <v>46</v>
      </c>
      <c r="S4155" s="7">
        <v>4</v>
      </c>
      <c r="AE4155" s="4">
        <f t="shared" si="257"/>
        <v>15</v>
      </c>
      <c r="AF4155" s="8">
        <f t="shared" si="258"/>
        <v>4</v>
      </c>
      <c r="AG4155" s="8">
        <v>100.01</v>
      </c>
      <c r="AH4155" s="4">
        <f t="shared" si="259"/>
        <v>0.1</v>
      </c>
      <c r="AI4155" s="4">
        <f t="shared" si="259"/>
        <v>2.5002500000000003</v>
      </c>
      <c r="AK4155" s="10">
        <f>Q4155*(0.01*(((2.5-1.82)/1.15)^3.208))+R4155*(0.01*(((7.5-1.82)/1.15)^3.208))+S4155*(0.01*(((15-1.82)/1.15)^3.208))+T4155*(0.01*(((25-1.82)/1.15)^3.208))</f>
        <v>100.00689776535982</v>
      </c>
    </row>
    <row r="4156" spans="1:37" ht="12.75" customHeight="1">
      <c r="A4156" s="12">
        <v>320</v>
      </c>
      <c r="B4156" s="4">
        <v>16</v>
      </c>
      <c r="C4156" s="4">
        <v>2</v>
      </c>
      <c r="D4156" s="5">
        <v>39533</v>
      </c>
      <c r="E4156" s="6" t="s">
        <v>73</v>
      </c>
      <c r="F4156" s="4" t="s">
        <v>131</v>
      </c>
      <c r="G4156" s="11" t="s">
        <v>177</v>
      </c>
      <c r="H4156" s="4" t="s">
        <v>155</v>
      </c>
      <c r="I4156" s="12" t="s">
        <v>93</v>
      </c>
      <c r="J4156" s="4" t="s">
        <v>110</v>
      </c>
      <c r="K4156" s="4">
        <v>8</v>
      </c>
      <c r="L4156" s="4" t="str">
        <f t="shared" si="256"/>
        <v>5-10</v>
      </c>
      <c r="M4156" s="4" t="s">
        <v>94</v>
      </c>
      <c r="N4156" s="12">
        <v>16</v>
      </c>
      <c r="O4156" s="12" t="s">
        <v>55</v>
      </c>
      <c r="P4156" s="6" t="s">
        <v>56</v>
      </c>
      <c r="Q4156" s="7">
        <v>4</v>
      </c>
      <c r="AE4156" s="4">
        <f t="shared" si="257"/>
        <v>2.5</v>
      </c>
      <c r="AF4156" s="8">
        <f t="shared" si="258"/>
        <v>4</v>
      </c>
      <c r="AG4156" s="8">
        <v>0.7</v>
      </c>
      <c r="AH4156" s="4">
        <f t="shared" si="259"/>
        <v>0.1</v>
      </c>
      <c r="AI4156" s="4">
        <f t="shared" si="259"/>
        <v>1.7499999999999998E-2</v>
      </c>
      <c r="AK4156" s="10">
        <f>Q4156*(0.0109*(2.5^3.0249))+R4156*(0.0109*(7.5^3.0249))</f>
        <v>0.69697182395461577</v>
      </c>
    </row>
    <row r="4157" spans="1:37" ht="12.75" customHeight="1">
      <c r="A4157" s="12">
        <v>320</v>
      </c>
      <c r="B4157" s="4">
        <v>16</v>
      </c>
      <c r="C4157" s="4">
        <v>2</v>
      </c>
      <c r="D4157" s="5">
        <v>39533</v>
      </c>
      <c r="E4157" s="6" t="s">
        <v>73</v>
      </c>
      <c r="F4157" s="4" t="s">
        <v>131</v>
      </c>
      <c r="G4157" s="11" t="s">
        <v>177</v>
      </c>
      <c r="H4157" s="4" t="s">
        <v>155</v>
      </c>
      <c r="I4157" s="12" t="s">
        <v>93</v>
      </c>
      <c r="J4157" s="4" t="s">
        <v>110</v>
      </c>
      <c r="K4157" s="4">
        <v>8</v>
      </c>
      <c r="L4157" s="4" t="str">
        <f t="shared" si="256"/>
        <v>5-10</v>
      </c>
      <c r="M4157" s="4" t="s">
        <v>94</v>
      </c>
      <c r="N4157" s="12">
        <v>17</v>
      </c>
      <c r="O4157" s="4" t="s">
        <v>71</v>
      </c>
      <c r="P4157" s="6" t="s">
        <v>46</v>
      </c>
      <c r="Q4157" s="7">
        <v>7</v>
      </c>
      <c r="AE4157" s="4">
        <f t="shared" si="257"/>
        <v>2.5</v>
      </c>
      <c r="AF4157" s="8">
        <f t="shared" si="258"/>
        <v>7</v>
      </c>
      <c r="AG4157" s="8">
        <v>0.97</v>
      </c>
      <c r="AH4157" s="4">
        <f t="shared" si="259"/>
        <v>0.17499999999999999</v>
      </c>
      <c r="AI4157" s="4">
        <f t="shared" si="259"/>
        <v>2.4250000000000001E-2</v>
      </c>
      <c r="AJ4157" s="13"/>
      <c r="AK4157" s="10">
        <f>Q4157*(0.0089*(2.5^3))+R4157*(0.0089*(7.5^3))</f>
        <v>0.97343750000000007</v>
      </c>
    </row>
    <row r="4158" spans="1:37" ht="12.75" customHeight="1">
      <c r="A4158" s="12">
        <v>320</v>
      </c>
      <c r="B4158" s="4">
        <v>16</v>
      </c>
      <c r="C4158" s="4">
        <v>2</v>
      </c>
      <c r="D4158" s="5">
        <v>39533</v>
      </c>
      <c r="E4158" s="6" t="s">
        <v>73</v>
      </c>
      <c r="F4158" s="4" t="s">
        <v>131</v>
      </c>
      <c r="G4158" s="11" t="s">
        <v>177</v>
      </c>
      <c r="H4158" s="4" t="s">
        <v>155</v>
      </c>
      <c r="I4158" s="12" t="s">
        <v>93</v>
      </c>
      <c r="J4158" s="4" t="s">
        <v>110</v>
      </c>
      <c r="K4158" s="4">
        <v>8</v>
      </c>
      <c r="L4158" s="4" t="str">
        <f t="shared" si="256"/>
        <v>5-10</v>
      </c>
      <c r="M4158" s="4" t="s">
        <v>94</v>
      </c>
      <c r="N4158" s="12">
        <v>18</v>
      </c>
      <c r="O4158" s="13" t="s">
        <v>97</v>
      </c>
      <c r="P4158" s="12" t="s">
        <v>46</v>
      </c>
      <c r="Q4158" s="7">
        <v>4</v>
      </c>
      <c r="AE4158" s="4">
        <f t="shared" si="257"/>
        <v>2.5</v>
      </c>
      <c r="AF4158" s="8">
        <f t="shared" si="258"/>
        <v>4</v>
      </c>
      <c r="AG4158" s="8">
        <v>0.24</v>
      </c>
      <c r="AH4158" s="4">
        <f t="shared" si="259"/>
        <v>0.1</v>
      </c>
      <c r="AI4158" s="4">
        <f t="shared" si="259"/>
        <v>6.0000000000000001E-3</v>
      </c>
      <c r="AK4158" s="10">
        <f>Q4158*(0.0026*(2.5^3.427))+R4158*(0.0026*(7.5^3.427))+S4158*(0.0026*(15^3.427))</f>
        <v>0.24031105442375159</v>
      </c>
    </row>
    <row r="4159" spans="1:37" ht="12.75" customHeight="1">
      <c r="A4159" s="12">
        <v>321</v>
      </c>
      <c r="B4159" s="4">
        <v>16</v>
      </c>
      <c r="C4159" s="4">
        <v>2</v>
      </c>
      <c r="D4159" s="5">
        <v>39533</v>
      </c>
      <c r="E4159" s="6" t="s">
        <v>73</v>
      </c>
      <c r="F4159" s="4" t="s">
        <v>131</v>
      </c>
      <c r="G4159" s="11" t="s">
        <v>177</v>
      </c>
      <c r="H4159" s="4" t="s">
        <v>155</v>
      </c>
      <c r="I4159" s="12" t="s">
        <v>93</v>
      </c>
      <c r="J4159" s="4" t="s">
        <v>110</v>
      </c>
      <c r="K4159" s="4">
        <v>9</v>
      </c>
      <c r="L4159" s="4" t="str">
        <f t="shared" si="256"/>
        <v>5-10</v>
      </c>
      <c r="M4159" s="4" t="s">
        <v>76</v>
      </c>
      <c r="N4159" s="12">
        <v>1</v>
      </c>
      <c r="O4159" s="4" t="s">
        <v>53</v>
      </c>
      <c r="P4159" s="12" t="s">
        <v>54</v>
      </c>
      <c r="T4159" s="7">
        <v>3</v>
      </c>
      <c r="AE4159" s="4">
        <f t="shared" si="257"/>
        <v>25</v>
      </c>
      <c r="AF4159" s="8">
        <f t="shared" si="258"/>
        <v>3</v>
      </c>
      <c r="AG4159" s="8">
        <v>768.71</v>
      </c>
      <c r="AH4159" s="4">
        <f t="shared" si="259"/>
        <v>7.4999999999999997E-2</v>
      </c>
      <c r="AI4159" s="4">
        <f t="shared" si="259"/>
        <v>19.217750000000002</v>
      </c>
      <c r="AJ4159" s="13"/>
      <c r="AK4159" s="10">
        <f>Q4159*(0.026*(2.5^2.87))+R4159*(0.026*(7.5^2.87))+S4159*(0.0236*((15/1.1)^2.975))+T4159*(0.0236*((25/1.1)^2.975))+U4159*(0.0236*((35/1.1)^2.975))</f>
        <v>768.70825544223442</v>
      </c>
    </row>
    <row r="4160" spans="1:37" ht="12.75" customHeight="1">
      <c r="A4160" s="12">
        <v>321</v>
      </c>
      <c r="B4160" s="4">
        <v>16</v>
      </c>
      <c r="C4160" s="4">
        <v>2</v>
      </c>
      <c r="D4160" s="5">
        <v>39533</v>
      </c>
      <c r="E4160" s="6" t="s">
        <v>73</v>
      </c>
      <c r="F4160" s="4" t="s">
        <v>131</v>
      </c>
      <c r="G4160" s="11" t="s">
        <v>177</v>
      </c>
      <c r="H4160" s="4" t="s">
        <v>155</v>
      </c>
      <c r="I4160" s="12" t="s">
        <v>93</v>
      </c>
      <c r="J4160" s="4" t="s">
        <v>110</v>
      </c>
      <c r="K4160" s="4">
        <v>9</v>
      </c>
      <c r="L4160" s="4" t="str">
        <f t="shared" si="256"/>
        <v>5-10</v>
      </c>
      <c r="M4160" s="4" t="s">
        <v>76</v>
      </c>
      <c r="N4160" s="12">
        <v>2</v>
      </c>
      <c r="O4160" s="4" t="s">
        <v>89</v>
      </c>
      <c r="P4160" s="4" t="s">
        <v>56</v>
      </c>
      <c r="S4160" s="7">
        <v>3</v>
      </c>
      <c r="T4160" s="7">
        <v>2</v>
      </c>
      <c r="AE4160" s="4">
        <f t="shared" si="257"/>
        <v>19</v>
      </c>
      <c r="AF4160" s="8">
        <f t="shared" si="258"/>
        <v>5</v>
      </c>
      <c r="AG4160" s="8">
        <v>924.92</v>
      </c>
      <c r="AH4160" s="4">
        <f t="shared" si="259"/>
        <v>0.125</v>
      </c>
      <c r="AI4160" s="4">
        <f t="shared" si="259"/>
        <v>23.122999999999998</v>
      </c>
      <c r="AK4160" s="10">
        <f>R4160*(0.0246*(7.5^2.85))+S4160*(0.0227*((15/1.13204)^3.12))+T4160*(0.0227*((25/1.13204)^3.12))</f>
        <v>924.91634429996157</v>
      </c>
    </row>
    <row r="4161" spans="1:37" ht="12.75" customHeight="1">
      <c r="A4161" s="12">
        <v>321</v>
      </c>
      <c r="B4161" s="4">
        <v>16</v>
      </c>
      <c r="C4161" s="4">
        <v>2</v>
      </c>
      <c r="D4161" s="5">
        <v>39533</v>
      </c>
      <c r="E4161" s="6" t="s">
        <v>73</v>
      </c>
      <c r="F4161" s="4" t="s">
        <v>131</v>
      </c>
      <c r="G4161" s="11" t="s">
        <v>177</v>
      </c>
      <c r="H4161" s="4" t="s">
        <v>155</v>
      </c>
      <c r="I4161" s="12" t="s">
        <v>93</v>
      </c>
      <c r="J4161" s="4" t="s">
        <v>110</v>
      </c>
      <c r="K4161" s="4">
        <v>9</v>
      </c>
      <c r="L4161" s="4" t="str">
        <f t="shared" si="256"/>
        <v>5-10</v>
      </c>
      <c r="M4161" s="4" t="s">
        <v>76</v>
      </c>
      <c r="N4161" s="12">
        <v>3</v>
      </c>
      <c r="O4161" s="4" t="s">
        <v>49</v>
      </c>
      <c r="P4161" s="6" t="s">
        <v>46</v>
      </c>
      <c r="R4161" s="7">
        <v>3</v>
      </c>
      <c r="AE4161" s="4">
        <f t="shared" si="257"/>
        <v>7.5</v>
      </c>
      <c r="AF4161" s="8">
        <f t="shared" si="258"/>
        <v>3</v>
      </c>
      <c r="AG4161" s="8">
        <v>18.260000000000002</v>
      </c>
      <c r="AH4161" s="4">
        <f t="shared" si="259"/>
        <v>7.4999999999999997E-2</v>
      </c>
      <c r="AI4161" s="4">
        <f t="shared" si="259"/>
        <v>0.45650000000000002</v>
      </c>
      <c r="AK4161" s="10">
        <f>Q4161*(0.007*(2.5^3.39))+R4161*(0.0126*(7.5^3.0673))+S4161*(0.0126*(15^3.0673))+T4161*(0.0126*(25^3.0673))+U4161*(0.0126*(35^3.0673))</f>
        <v>18.262793690314659</v>
      </c>
    </row>
    <row r="4162" spans="1:37" ht="12.75" customHeight="1">
      <c r="A4162" s="12">
        <v>321</v>
      </c>
      <c r="B4162" s="4">
        <v>16</v>
      </c>
      <c r="C4162" s="4">
        <v>2</v>
      </c>
      <c r="D4162" s="5">
        <v>39533</v>
      </c>
      <c r="E4162" s="6" t="s">
        <v>73</v>
      </c>
      <c r="F4162" s="4" t="s">
        <v>131</v>
      </c>
      <c r="G4162" s="11" t="s">
        <v>177</v>
      </c>
      <c r="H4162" s="4" t="s">
        <v>155</v>
      </c>
      <c r="I4162" s="12" t="s">
        <v>93</v>
      </c>
      <c r="J4162" s="4" t="s">
        <v>110</v>
      </c>
      <c r="K4162" s="4">
        <v>9</v>
      </c>
      <c r="L4162" s="4" t="str">
        <f t="shared" ref="L4162:L4225" si="260">IF(K4162&lt;=5,"0-5",IF(K4162&lt;=10,"5-10",IF(K4162&lt;=15,"10-15",IF(K4162&lt;=20,"15-20",IF(K4162&lt;=25,"20-25",IF(K4162&lt;=30,"25-30",IF(K4162&lt;=35,"30-35","35-40")))))))</f>
        <v>5-10</v>
      </c>
      <c r="M4162" s="4" t="s">
        <v>76</v>
      </c>
      <c r="N4162" s="12">
        <v>4</v>
      </c>
      <c r="O4162" s="12" t="s">
        <v>77</v>
      </c>
      <c r="P4162" s="6" t="s">
        <v>48</v>
      </c>
      <c r="T4162" s="7">
        <v>4</v>
      </c>
      <c r="U4162" s="7">
        <v>1</v>
      </c>
      <c r="AE4162" s="4">
        <f t="shared" ref="AE4162:AE4225" si="261">ROUND(((Q4162*2.5)+(R4162*7.5)+(S4162*15)+(T4162*25)+(U4162*35)+(V4162*45)+(W4162*55)+(X4162*65)+(Y4162*75)+(Z4162*85)+(AA4162*95)+(AB4162*105)+(AC4162*115)+(AD4162*195))/(SUM(Q4162:AD4162)),1)</f>
        <v>27</v>
      </c>
      <c r="AF4162" s="8">
        <f t="shared" ref="AF4162:AF4225" si="262">SUM(Q4162:AD4162)</f>
        <v>5</v>
      </c>
      <c r="AG4162" s="8">
        <v>2801.24</v>
      </c>
      <c r="AH4162" s="4">
        <f t="shared" ref="AH4162:AI4225" si="263">AF4162/40</f>
        <v>0.125</v>
      </c>
      <c r="AI4162" s="4">
        <f t="shared" si="263"/>
        <v>70.030999999999992</v>
      </c>
      <c r="AK4162" s="10">
        <f>R4162*(0.0428*(7.5^2.858))+S4162*(0.0428*(15^2.858))+T4162*(0.0428*(25^2.858))+U4162*(0.0428*(35^2.858))</f>
        <v>2801.239891739323</v>
      </c>
    </row>
    <row r="4163" spans="1:37" ht="12.75" customHeight="1">
      <c r="A4163" s="12">
        <v>321</v>
      </c>
      <c r="B4163" s="4">
        <v>16</v>
      </c>
      <c r="C4163" s="4">
        <v>2</v>
      </c>
      <c r="D4163" s="5">
        <v>39533</v>
      </c>
      <c r="E4163" s="6" t="s">
        <v>73</v>
      </c>
      <c r="F4163" s="4" t="s">
        <v>131</v>
      </c>
      <c r="G4163" s="11" t="s">
        <v>177</v>
      </c>
      <c r="H4163" s="4" t="s">
        <v>155</v>
      </c>
      <c r="I4163" s="12" t="s">
        <v>93</v>
      </c>
      <c r="J4163" s="4" t="s">
        <v>110</v>
      </c>
      <c r="K4163" s="4">
        <v>9</v>
      </c>
      <c r="L4163" s="4" t="str">
        <f t="shared" si="260"/>
        <v>5-10</v>
      </c>
      <c r="M4163" s="4" t="s">
        <v>76</v>
      </c>
      <c r="N4163" s="12">
        <v>5</v>
      </c>
      <c r="O4163" s="4" t="s">
        <v>79</v>
      </c>
      <c r="P4163" s="12" t="s">
        <v>54</v>
      </c>
      <c r="U4163" s="7">
        <v>1</v>
      </c>
      <c r="AE4163" s="4">
        <f t="shared" si="261"/>
        <v>35</v>
      </c>
      <c r="AF4163" s="8">
        <f t="shared" si="262"/>
        <v>1</v>
      </c>
      <c r="AG4163" s="8">
        <v>872.21</v>
      </c>
      <c r="AH4163" s="4">
        <f t="shared" si="263"/>
        <v>2.5000000000000001E-2</v>
      </c>
      <c r="AI4163" s="4">
        <f t="shared" si="263"/>
        <v>21.805250000000001</v>
      </c>
      <c r="AK4163" s="10">
        <f>Q4163*(0.024*(2.5^2.93))+R4163*(0.024*(7.5^2.93))+S4163*(0.0225*((15/1.03416)^3))+T4163*(0.0225*((25/1.03416)^3))+U4163*(0.0225*((35/1.03416)^3))</f>
        <v>872.21478418319157</v>
      </c>
    </row>
    <row r="4164" spans="1:37" ht="12.75" customHeight="1">
      <c r="A4164" s="12">
        <v>321</v>
      </c>
      <c r="B4164" s="4">
        <v>16</v>
      </c>
      <c r="C4164" s="4">
        <v>2</v>
      </c>
      <c r="D4164" s="5">
        <v>39533</v>
      </c>
      <c r="E4164" s="6" t="s">
        <v>73</v>
      </c>
      <c r="F4164" s="4" t="s">
        <v>131</v>
      </c>
      <c r="G4164" s="11" t="s">
        <v>177</v>
      </c>
      <c r="H4164" s="4" t="s">
        <v>155</v>
      </c>
      <c r="I4164" s="12" t="s">
        <v>93</v>
      </c>
      <c r="J4164" s="4" t="s">
        <v>110</v>
      </c>
      <c r="K4164" s="4">
        <v>9</v>
      </c>
      <c r="L4164" s="4" t="str">
        <f t="shared" si="260"/>
        <v>5-10</v>
      </c>
      <c r="M4164" s="4" t="s">
        <v>76</v>
      </c>
      <c r="N4164" s="12">
        <v>6</v>
      </c>
      <c r="O4164" s="4" t="s">
        <v>68</v>
      </c>
      <c r="P4164" s="6" t="s">
        <v>46</v>
      </c>
      <c r="T4164" s="15">
        <v>6</v>
      </c>
      <c r="AE4164" s="4">
        <f t="shared" si="261"/>
        <v>25</v>
      </c>
      <c r="AF4164" s="8">
        <f t="shared" si="262"/>
        <v>6</v>
      </c>
      <c r="AG4164" s="8">
        <v>945.89</v>
      </c>
      <c r="AH4164" s="4">
        <f t="shared" si="263"/>
        <v>0.15</v>
      </c>
      <c r="AI4164" s="4">
        <f t="shared" si="263"/>
        <v>23.64725</v>
      </c>
      <c r="AK4164" s="10">
        <f>Q4164*(0.0208*((2.5/1.21)^3))+R4164*(0.0208*((7.5/1.21)^3))+S4164*(0.0208*((15/1.21)^3))+T4164*(0.0079*(25^3.076))+U4164*(0.0079*(35^3.076))</f>
        <v>945.89255749355857</v>
      </c>
    </row>
    <row r="4165" spans="1:37" ht="12.75" customHeight="1">
      <c r="A4165" s="12">
        <v>321</v>
      </c>
      <c r="B4165" s="4">
        <v>16</v>
      </c>
      <c r="C4165" s="4">
        <v>2</v>
      </c>
      <c r="D4165" s="5">
        <v>39533</v>
      </c>
      <c r="E4165" s="6" t="s">
        <v>73</v>
      </c>
      <c r="F4165" s="4" t="s">
        <v>131</v>
      </c>
      <c r="G4165" s="11" t="s">
        <v>177</v>
      </c>
      <c r="H4165" s="4" t="s">
        <v>155</v>
      </c>
      <c r="I4165" s="12" t="s">
        <v>93</v>
      </c>
      <c r="J4165" s="4" t="s">
        <v>110</v>
      </c>
      <c r="K4165" s="4">
        <v>9</v>
      </c>
      <c r="L4165" s="4" t="str">
        <f t="shared" si="260"/>
        <v>5-10</v>
      </c>
      <c r="M4165" s="4" t="s">
        <v>76</v>
      </c>
      <c r="N4165" s="12">
        <v>7</v>
      </c>
      <c r="O4165" s="4" t="s">
        <v>95</v>
      </c>
      <c r="P4165" s="6" t="s">
        <v>56</v>
      </c>
      <c r="T4165" s="15">
        <v>2</v>
      </c>
      <c r="AE4165" s="4">
        <f t="shared" si="261"/>
        <v>25</v>
      </c>
      <c r="AF4165" s="8">
        <f t="shared" si="262"/>
        <v>2</v>
      </c>
      <c r="AG4165" s="8">
        <v>619.29999999999995</v>
      </c>
      <c r="AH4165" s="4">
        <f t="shared" si="263"/>
        <v>0.05</v>
      </c>
      <c r="AI4165" s="4">
        <f t="shared" si="263"/>
        <v>15.482499999999998</v>
      </c>
      <c r="AK4165" s="10">
        <f>S4165*(0.0204*(15^2.991))+T4165*(0.0204*(25^2.991))+U4165*(0.0204*(35^2.991))</f>
        <v>619.29664753055545</v>
      </c>
    </row>
    <row r="4166" spans="1:37" ht="12.75" customHeight="1">
      <c r="A4166" s="12">
        <v>321</v>
      </c>
      <c r="B4166" s="4">
        <v>16</v>
      </c>
      <c r="C4166" s="4">
        <v>2</v>
      </c>
      <c r="D4166" s="5">
        <v>39533</v>
      </c>
      <c r="E4166" s="6" t="s">
        <v>73</v>
      </c>
      <c r="F4166" s="4" t="s">
        <v>131</v>
      </c>
      <c r="G4166" s="11" t="s">
        <v>177</v>
      </c>
      <c r="H4166" s="4" t="s">
        <v>155</v>
      </c>
      <c r="I4166" s="12" t="s">
        <v>93</v>
      </c>
      <c r="J4166" s="4" t="s">
        <v>110</v>
      </c>
      <c r="K4166" s="4">
        <v>9</v>
      </c>
      <c r="L4166" s="4" t="str">
        <f t="shared" si="260"/>
        <v>5-10</v>
      </c>
      <c r="M4166" s="4" t="s">
        <v>76</v>
      </c>
      <c r="N4166" s="12">
        <v>8</v>
      </c>
      <c r="O4166" s="4" t="s">
        <v>60</v>
      </c>
      <c r="P4166" s="12" t="s">
        <v>48</v>
      </c>
      <c r="S4166" s="7">
        <v>1</v>
      </c>
      <c r="AE4166" s="4">
        <f t="shared" si="261"/>
        <v>15</v>
      </c>
      <c r="AF4166" s="8">
        <f t="shared" si="262"/>
        <v>1</v>
      </c>
      <c r="AG4166" s="8">
        <v>53.16</v>
      </c>
      <c r="AH4166" s="4">
        <f t="shared" si="263"/>
        <v>2.5000000000000001E-2</v>
      </c>
      <c r="AI4166" s="4">
        <f t="shared" si="263"/>
        <v>1.329</v>
      </c>
      <c r="AK4166" s="10">
        <f>Q4166*(0.0197*(2.5^2.9174))+R4166*(0.0197*(7.5^2.9174))+S4166*(0.0197*(15^2.9174))</f>
        <v>53.161210977985242</v>
      </c>
    </row>
    <row r="4167" spans="1:37" ht="12.75" customHeight="1">
      <c r="A4167" s="12">
        <v>321</v>
      </c>
      <c r="B4167" s="4">
        <v>16</v>
      </c>
      <c r="C4167" s="4">
        <v>2</v>
      </c>
      <c r="D4167" s="5">
        <v>39533</v>
      </c>
      <c r="E4167" s="6" t="s">
        <v>73</v>
      </c>
      <c r="F4167" s="4" t="s">
        <v>131</v>
      </c>
      <c r="G4167" s="11" t="s">
        <v>177</v>
      </c>
      <c r="H4167" s="4" t="s">
        <v>155</v>
      </c>
      <c r="I4167" s="12" t="s">
        <v>93</v>
      </c>
      <c r="J4167" s="4" t="s">
        <v>110</v>
      </c>
      <c r="K4167" s="4">
        <v>9</v>
      </c>
      <c r="L4167" s="4" t="str">
        <f t="shared" si="260"/>
        <v>5-10</v>
      </c>
      <c r="M4167" s="4" t="s">
        <v>76</v>
      </c>
      <c r="N4167" s="12">
        <v>9</v>
      </c>
      <c r="O4167" s="4" t="s">
        <v>116</v>
      </c>
      <c r="P4167" s="6" t="s">
        <v>84</v>
      </c>
      <c r="R4167" s="7">
        <v>2</v>
      </c>
      <c r="AE4167" s="4">
        <f t="shared" si="261"/>
        <v>7.5</v>
      </c>
      <c r="AF4167" s="8">
        <f t="shared" si="262"/>
        <v>2</v>
      </c>
      <c r="AG4167" s="8">
        <v>17.100000000000001</v>
      </c>
      <c r="AH4167" s="4">
        <f t="shared" si="263"/>
        <v>0.05</v>
      </c>
      <c r="AI4167" s="4">
        <f t="shared" si="263"/>
        <v>0.42750000000000005</v>
      </c>
      <c r="AK4167" s="10">
        <f>Q4167*(0.0156*(2.5^3.13))+R4167*(0.0156*(7.5^3.13))</f>
        <v>17.103947248743804</v>
      </c>
    </row>
    <row r="4168" spans="1:37" ht="12.75" customHeight="1">
      <c r="A4168" s="12">
        <v>321</v>
      </c>
      <c r="B4168" s="4">
        <v>16</v>
      </c>
      <c r="C4168" s="4">
        <v>2</v>
      </c>
      <c r="D4168" s="5">
        <v>39533</v>
      </c>
      <c r="E4168" s="6" t="s">
        <v>73</v>
      </c>
      <c r="F4168" s="4" t="s">
        <v>131</v>
      </c>
      <c r="G4168" s="11" t="s">
        <v>177</v>
      </c>
      <c r="H4168" s="4" t="s">
        <v>155</v>
      </c>
      <c r="I4168" s="12" t="s">
        <v>93</v>
      </c>
      <c r="J4168" s="4" t="s">
        <v>110</v>
      </c>
      <c r="K4168" s="4">
        <v>9</v>
      </c>
      <c r="L4168" s="4" t="str">
        <f t="shared" si="260"/>
        <v>5-10</v>
      </c>
      <c r="M4168" s="4" t="s">
        <v>76</v>
      </c>
      <c r="N4168" s="12">
        <v>10</v>
      </c>
      <c r="O4168" s="12" t="s">
        <v>181</v>
      </c>
      <c r="P4168" s="6" t="s">
        <v>81</v>
      </c>
      <c r="S4168" s="7">
        <v>4</v>
      </c>
      <c r="AE4168" s="4">
        <f t="shared" si="261"/>
        <v>15</v>
      </c>
      <c r="AF4168" s="8">
        <f t="shared" si="262"/>
        <v>4</v>
      </c>
      <c r="AG4168" s="8">
        <v>198.87</v>
      </c>
      <c r="AH4168" s="4">
        <f t="shared" si="263"/>
        <v>0.1</v>
      </c>
      <c r="AI4168" s="4">
        <f t="shared" si="263"/>
        <v>4.9717500000000001</v>
      </c>
      <c r="AK4168" s="10">
        <f>S4168*(0.0159*(15^2.9718))</f>
        <v>198.86809763420626</v>
      </c>
    </row>
    <row r="4169" spans="1:37" ht="12.75" customHeight="1">
      <c r="A4169" s="12">
        <v>321</v>
      </c>
      <c r="B4169" s="4">
        <v>16</v>
      </c>
      <c r="C4169" s="4">
        <v>2</v>
      </c>
      <c r="D4169" s="5">
        <v>39533</v>
      </c>
      <c r="E4169" s="6" t="s">
        <v>73</v>
      </c>
      <c r="F4169" s="4" t="s">
        <v>131</v>
      </c>
      <c r="G4169" s="11" t="s">
        <v>177</v>
      </c>
      <c r="H4169" s="4" t="s">
        <v>155</v>
      </c>
      <c r="I4169" s="12" t="s">
        <v>93</v>
      </c>
      <c r="J4169" s="4" t="s">
        <v>110</v>
      </c>
      <c r="K4169" s="4">
        <v>9</v>
      </c>
      <c r="L4169" s="4" t="str">
        <f t="shared" si="260"/>
        <v>5-10</v>
      </c>
      <c r="M4169" s="4" t="s">
        <v>76</v>
      </c>
      <c r="N4169" s="12">
        <v>11</v>
      </c>
      <c r="O4169" s="4" t="s">
        <v>137</v>
      </c>
      <c r="P4169" s="6" t="s">
        <v>46</v>
      </c>
      <c r="S4169" s="7">
        <v>2</v>
      </c>
      <c r="AE4169" s="4">
        <f t="shared" si="261"/>
        <v>15</v>
      </c>
      <c r="AF4169" s="8">
        <f t="shared" si="262"/>
        <v>2</v>
      </c>
      <c r="AG4169" s="8">
        <v>102.05</v>
      </c>
      <c r="AH4169" s="4">
        <f t="shared" si="263"/>
        <v>0.05</v>
      </c>
      <c r="AI4169" s="4">
        <f t="shared" si="263"/>
        <v>2.55125</v>
      </c>
      <c r="AK4169" s="10">
        <f>Q4169*(0.0126*(2.5^3.0673))+R4169*(0.0126*(7.5^3.0673))+S4169*(0.0126*(15^3.0673))+T4169*(0.0126*(25^3.0673))+U4169*(0.0126*(35^3.0673))</f>
        <v>102.05287867926675</v>
      </c>
    </row>
    <row r="4170" spans="1:37" ht="12.75" customHeight="1">
      <c r="A4170" s="12">
        <v>321</v>
      </c>
      <c r="B4170" s="4">
        <v>16</v>
      </c>
      <c r="C4170" s="4">
        <v>2</v>
      </c>
      <c r="D4170" s="5">
        <v>39533</v>
      </c>
      <c r="E4170" s="6" t="s">
        <v>73</v>
      </c>
      <c r="F4170" s="4" t="s">
        <v>131</v>
      </c>
      <c r="G4170" s="11" t="s">
        <v>177</v>
      </c>
      <c r="H4170" s="4" t="s">
        <v>155</v>
      </c>
      <c r="I4170" s="12" t="s">
        <v>93</v>
      </c>
      <c r="J4170" s="4" t="s">
        <v>110</v>
      </c>
      <c r="K4170" s="4">
        <v>9</v>
      </c>
      <c r="L4170" s="4" t="str">
        <f t="shared" si="260"/>
        <v>5-10</v>
      </c>
      <c r="M4170" s="4" t="s">
        <v>76</v>
      </c>
      <c r="N4170" s="12">
        <v>12</v>
      </c>
      <c r="O4170" s="4" t="s">
        <v>80</v>
      </c>
      <c r="P4170" s="12" t="s">
        <v>81</v>
      </c>
      <c r="S4170" s="15">
        <v>1</v>
      </c>
      <c r="AE4170" s="4">
        <f t="shared" si="261"/>
        <v>15</v>
      </c>
      <c r="AF4170" s="8">
        <f t="shared" si="262"/>
        <v>1</v>
      </c>
      <c r="AG4170" s="8">
        <v>61.09</v>
      </c>
      <c r="AH4170" s="4">
        <f t="shared" si="263"/>
        <v>2.5000000000000001E-2</v>
      </c>
      <c r="AI4170" s="4">
        <f t="shared" si="263"/>
        <v>1.52725</v>
      </c>
      <c r="AK4170" s="10">
        <f>Q4170*(0.0202*(2.5^2.9595))+R4170*(0.0202*(7.5^2.9595))+S4170*(0.0202*(15^2.9595))+T4170*(0.0202*(25^2.9595))</f>
        <v>61.093281166361997</v>
      </c>
    </row>
    <row r="4171" spans="1:37" ht="12.75" customHeight="1">
      <c r="A4171" s="12">
        <v>321</v>
      </c>
      <c r="B4171" s="4">
        <v>16</v>
      </c>
      <c r="C4171" s="4">
        <v>2</v>
      </c>
      <c r="D4171" s="5">
        <v>39533</v>
      </c>
      <c r="E4171" s="6" t="s">
        <v>73</v>
      </c>
      <c r="F4171" s="4" t="s">
        <v>131</v>
      </c>
      <c r="G4171" s="11" t="s">
        <v>177</v>
      </c>
      <c r="H4171" s="4" t="s">
        <v>155</v>
      </c>
      <c r="I4171" s="12" t="s">
        <v>93</v>
      </c>
      <c r="J4171" s="4" t="s">
        <v>110</v>
      </c>
      <c r="K4171" s="4">
        <v>9</v>
      </c>
      <c r="L4171" s="4" t="str">
        <f t="shared" si="260"/>
        <v>5-10</v>
      </c>
      <c r="M4171" s="4" t="s">
        <v>76</v>
      </c>
      <c r="N4171" s="12">
        <v>13</v>
      </c>
      <c r="O4171" s="4" t="s">
        <v>135</v>
      </c>
      <c r="P4171" s="6" t="s">
        <v>46</v>
      </c>
      <c r="S4171" s="15">
        <v>4</v>
      </c>
      <c r="AE4171" s="4">
        <f t="shared" si="261"/>
        <v>15</v>
      </c>
      <c r="AF4171" s="8">
        <f t="shared" si="262"/>
        <v>4</v>
      </c>
      <c r="AG4171" s="8">
        <v>204.11</v>
      </c>
      <c r="AH4171" s="4">
        <f t="shared" si="263"/>
        <v>0.1</v>
      </c>
      <c r="AI4171" s="4">
        <f t="shared" si="263"/>
        <v>5.1027500000000003</v>
      </c>
      <c r="AK4171" s="10">
        <f>Q4171*(0.0126*(2.5^3.0673))+R4171*(0.0126*(7.5^3.0673))+S4171*(0.0126*(15^3.0673))</f>
        <v>204.10575735853351</v>
      </c>
    </row>
    <row r="4172" spans="1:37" ht="12.75" customHeight="1">
      <c r="A4172" s="12">
        <v>321</v>
      </c>
      <c r="B4172" s="4">
        <v>16</v>
      </c>
      <c r="C4172" s="4">
        <v>2</v>
      </c>
      <c r="D4172" s="5">
        <v>39533</v>
      </c>
      <c r="E4172" s="6" t="s">
        <v>73</v>
      </c>
      <c r="F4172" s="4" t="s">
        <v>131</v>
      </c>
      <c r="G4172" s="11" t="s">
        <v>177</v>
      </c>
      <c r="H4172" s="4" t="s">
        <v>155</v>
      </c>
      <c r="I4172" s="12" t="s">
        <v>93</v>
      </c>
      <c r="J4172" s="4" t="s">
        <v>110</v>
      </c>
      <c r="K4172" s="4">
        <v>9</v>
      </c>
      <c r="L4172" s="4" t="str">
        <f t="shared" si="260"/>
        <v>5-10</v>
      </c>
      <c r="M4172" s="4" t="s">
        <v>76</v>
      </c>
      <c r="N4172" s="12">
        <v>14</v>
      </c>
      <c r="O4172" s="4" t="s">
        <v>58</v>
      </c>
      <c r="P4172" s="12" t="s">
        <v>46</v>
      </c>
      <c r="S4172" s="15">
        <v>2</v>
      </c>
      <c r="U4172" s="7">
        <v>1</v>
      </c>
      <c r="AE4172" s="4">
        <f t="shared" si="261"/>
        <v>21.7</v>
      </c>
      <c r="AF4172" s="8">
        <f t="shared" si="262"/>
        <v>3</v>
      </c>
      <c r="AG4172" s="8">
        <v>679.38</v>
      </c>
      <c r="AH4172" s="4">
        <f t="shared" si="263"/>
        <v>7.4999999999999997E-2</v>
      </c>
      <c r="AI4172" s="4">
        <f t="shared" si="263"/>
        <v>16.984500000000001</v>
      </c>
      <c r="AK4172" s="10">
        <f>Q4172*(0.0145*((2.5/1.08175)^3.053))+R4172*(0.0145*((7.5/1.08175)^3.053))+S4172*(0.0145*((15/1.08175)^3.053))+T4172*(0.0145*((25/1.08175)^3.053))+U4172*(0.0145*((35/1.08175)^3.053))+V4172*(0.0145*((45/1.08175)^3.053))+W4172*(0.0145*((55/1.08175)^3.053))</f>
        <v>679.38010495828314</v>
      </c>
    </row>
    <row r="4173" spans="1:37" ht="12.75" customHeight="1">
      <c r="A4173" s="12">
        <v>321</v>
      </c>
      <c r="B4173" s="4">
        <v>16</v>
      </c>
      <c r="C4173" s="4">
        <v>2</v>
      </c>
      <c r="D4173" s="5">
        <v>39533</v>
      </c>
      <c r="E4173" s="6" t="s">
        <v>73</v>
      </c>
      <c r="F4173" s="4" t="s">
        <v>131</v>
      </c>
      <c r="G4173" s="11" t="s">
        <v>177</v>
      </c>
      <c r="H4173" s="4" t="s">
        <v>155</v>
      </c>
      <c r="I4173" s="12" t="s">
        <v>93</v>
      </c>
      <c r="J4173" s="4" t="s">
        <v>110</v>
      </c>
      <c r="K4173" s="4">
        <v>9</v>
      </c>
      <c r="L4173" s="4" t="str">
        <f t="shared" si="260"/>
        <v>5-10</v>
      </c>
      <c r="M4173" s="4" t="s">
        <v>76</v>
      </c>
      <c r="N4173" s="12">
        <v>15</v>
      </c>
      <c r="O4173" s="4" t="s">
        <v>69</v>
      </c>
      <c r="P4173" s="12" t="s">
        <v>48</v>
      </c>
      <c r="S4173" s="15">
        <v>2</v>
      </c>
      <c r="AE4173" s="4">
        <f t="shared" si="261"/>
        <v>15</v>
      </c>
      <c r="AF4173" s="8">
        <f t="shared" si="262"/>
        <v>2</v>
      </c>
      <c r="AG4173" s="8">
        <v>218.93</v>
      </c>
      <c r="AH4173" s="4">
        <f t="shared" si="263"/>
        <v>0.05</v>
      </c>
      <c r="AI4173" s="4">
        <f t="shared" si="263"/>
        <v>5.4732500000000002</v>
      </c>
      <c r="AK4173" s="10">
        <f>Q4173*(0.029*(2.5^2.98))+R4173*(0.029*(7.5^2.98))+S4173*(0.0222*(15^3.14))</f>
        <v>218.93214068561713</v>
      </c>
    </row>
    <row r="4174" spans="1:37" ht="12.75" customHeight="1">
      <c r="A4174" s="12">
        <v>321</v>
      </c>
      <c r="B4174" s="4">
        <v>16</v>
      </c>
      <c r="C4174" s="4">
        <v>2</v>
      </c>
      <c r="D4174" s="5">
        <v>39533</v>
      </c>
      <c r="E4174" s="6" t="s">
        <v>73</v>
      </c>
      <c r="F4174" s="4" t="s">
        <v>131</v>
      </c>
      <c r="G4174" s="11" t="s">
        <v>177</v>
      </c>
      <c r="H4174" s="4" t="s">
        <v>155</v>
      </c>
      <c r="I4174" s="12" t="s">
        <v>93</v>
      </c>
      <c r="J4174" s="4" t="s">
        <v>110</v>
      </c>
      <c r="K4174" s="4">
        <v>9</v>
      </c>
      <c r="L4174" s="4" t="str">
        <f t="shared" si="260"/>
        <v>5-10</v>
      </c>
      <c r="M4174" s="4" t="s">
        <v>76</v>
      </c>
      <c r="N4174" s="12">
        <v>16</v>
      </c>
      <c r="O4174" s="4" t="s">
        <v>71</v>
      </c>
      <c r="P4174" s="6" t="s">
        <v>46</v>
      </c>
      <c r="Q4174" s="7">
        <v>6</v>
      </c>
      <c r="AE4174" s="4">
        <f t="shared" si="261"/>
        <v>2.5</v>
      </c>
      <c r="AF4174" s="8">
        <f t="shared" si="262"/>
        <v>6</v>
      </c>
      <c r="AG4174" s="8">
        <v>0.83</v>
      </c>
      <c r="AH4174" s="4">
        <f t="shared" si="263"/>
        <v>0.15</v>
      </c>
      <c r="AI4174" s="4">
        <f t="shared" si="263"/>
        <v>2.0749999999999998E-2</v>
      </c>
      <c r="AK4174" s="10">
        <f>Q4174*(0.0089*(2.5^3))+R4174*(0.0089*(7.5^3))</f>
        <v>0.83437500000000009</v>
      </c>
    </row>
    <row r="4175" spans="1:37" ht="12.75" customHeight="1">
      <c r="A4175" s="12">
        <v>322</v>
      </c>
      <c r="B4175" s="4">
        <v>16</v>
      </c>
      <c r="C4175" s="4">
        <v>2</v>
      </c>
      <c r="D4175" s="5">
        <v>39533</v>
      </c>
      <c r="E4175" s="6" t="s">
        <v>73</v>
      </c>
      <c r="F4175" s="4" t="s">
        <v>131</v>
      </c>
      <c r="G4175" s="11" t="s">
        <v>177</v>
      </c>
      <c r="H4175" s="4" t="s">
        <v>155</v>
      </c>
      <c r="I4175" s="12" t="s">
        <v>151</v>
      </c>
      <c r="J4175" s="4" t="s">
        <v>110</v>
      </c>
      <c r="K4175" s="4">
        <v>4</v>
      </c>
      <c r="L4175" s="4" t="str">
        <f t="shared" si="260"/>
        <v>0-5</v>
      </c>
      <c r="M4175" s="4" t="s">
        <v>94</v>
      </c>
      <c r="N4175" s="12">
        <v>1</v>
      </c>
      <c r="O4175" s="12" t="s">
        <v>181</v>
      </c>
      <c r="P4175" s="6" t="s">
        <v>81</v>
      </c>
      <c r="S4175" s="15">
        <v>7</v>
      </c>
      <c r="AE4175" s="4">
        <f t="shared" si="261"/>
        <v>15</v>
      </c>
      <c r="AF4175" s="8">
        <f t="shared" si="262"/>
        <v>7</v>
      </c>
      <c r="AG4175" s="8">
        <v>348.02</v>
      </c>
      <c r="AH4175" s="4">
        <f t="shared" si="263"/>
        <v>0.17499999999999999</v>
      </c>
      <c r="AI4175" s="4">
        <f t="shared" si="263"/>
        <v>8.7004999999999999</v>
      </c>
      <c r="AK4175" s="10">
        <f>S4175*(0.0159*(15^2.9718))</f>
        <v>348.01917085986099</v>
      </c>
    </row>
    <row r="4176" spans="1:37" ht="12.75" customHeight="1">
      <c r="A4176" s="12">
        <v>322</v>
      </c>
      <c r="B4176" s="4">
        <v>16</v>
      </c>
      <c r="C4176" s="4">
        <v>2</v>
      </c>
      <c r="D4176" s="5">
        <v>39533</v>
      </c>
      <c r="E4176" s="6" t="s">
        <v>73</v>
      </c>
      <c r="F4176" s="4" t="s">
        <v>131</v>
      </c>
      <c r="G4176" s="11" t="s">
        <v>177</v>
      </c>
      <c r="H4176" s="4" t="s">
        <v>155</v>
      </c>
      <c r="I4176" s="12" t="s">
        <v>151</v>
      </c>
      <c r="J4176" s="4" t="s">
        <v>110</v>
      </c>
      <c r="K4176" s="4">
        <v>4</v>
      </c>
      <c r="L4176" s="4" t="str">
        <f t="shared" si="260"/>
        <v>0-5</v>
      </c>
      <c r="M4176" s="4" t="s">
        <v>94</v>
      </c>
      <c r="N4176" s="12">
        <v>2</v>
      </c>
      <c r="O4176" s="4" t="s">
        <v>58</v>
      </c>
      <c r="P4176" s="12" t="s">
        <v>46</v>
      </c>
      <c r="R4176" s="7">
        <v>7</v>
      </c>
      <c r="T4176" s="7">
        <v>2</v>
      </c>
      <c r="U4176" s="7">
        <v>3</v>
      </c>
      <c r="AE4176" s="4">
        <f t="shared" si="261"/>
        <v>17.3</v>
      </c>
      <c r="AF4176" s="8">
        <f t="shared" si="262"/>
        <v>12</v>
      </c>
      <c r="AG4176" s="8">
        <v>2231.7600000000002</v>
      </c>
      <c r="AH4176" s="4">
        <f t="shared" si="263"/>
        <v>0.3</v>
      </c>
      <c r="AI4176" s="4">
        <f t="shared" si="263"/>
        <v>55.794000000000004</v>
      </c>
      <c r="AK4176" s="10">
        <f>Q4176*(0.0145*((2.5/1.08175)^3.053))+R4176*(0.0145*((7.5/1.08175)^3.053))+S4176*(0.0145*((15/1.08175)^3.053))+T4176*(0.0145*((25/1.08175)^3.053))+U4176*(0.0145*((35/1.08175)^3.053))+V4176*(0.0145*((45/1.08175)^3.053))+W4176*(0.0145*((55/1.08175)^3.053))</f>
        <v>2231.7616940802782</v>
      </c>
    </row>
    <row r="4177" spans="1:37" ht="12.75" customHeight="1">
      <c r="A4177" s="12">
        <v>322</v>
      </c>
      <c r="B4177" s="4">
        <v>16</v>
      </c>
      <c r="C4177" s="4">
        <v>2</v>
      </c>
      <c r="D4177" s="5">
        <v>39533</v>
      </c>
      <c r="E4177" s="6" t="s">
        <v>73</v>
      </c>
      <c r="F4177" s="4" t="s">
        <v>131</v>
      </c>
      <c r="G4177" s="11" t="s">
        <v>177</v>
      </c>
      <c r="H4177" s="4" t="s">
        <v>155</v>
      </c>
      <c r="I4177" s="12" t="s">
        <v>151</v>
      </c>
      <c r="J4177" s="4" t="s">
        <v>110</v>
      </c>
      <c r="K4177" s="4">
        <v>4</v>
      </c>
      <c r="L4177" s="4" t="str">
        <f t="shared" si="260"/>
        <v>0-5</v>
      </c>
      <c r="M4177" s="4" t="s">
        <v>94</v>
      </c>
      <c r="N4177" s="12">
        <v>3</v>
      </c>
      <c r="O4177" s="4" t="s">
        <v>53</v>
      </c>
      <c r="P4177" s="12" t="s">
        <v>54</v>
      </c>
      <c r="S4177" s="15">
        <v>1</v>
      </c>
      <c r="T4177" s="7">
        <v>3</v>
      </c>
      <c r="AE4177" s="4">
        <f t="shared" si="261"/>
        <v>22.5</v>
      </c>
      <c r="AF4177" s="8">
        <f t="shared" si="262"/>
        <v>4</v>
      </c>
      <c r="AG4177" s="8">
        <v>824.77</v>
      </c>
      <c r="AH4177" s="4">
        <f t="shared" si="263"/>
        <v>0.1</v>
      </c>
      <c r="AI4177" s="4">
        <f t="shared" si="263"/>
        <v>20.619250000000001</v>
      </c>
      <c r="AK4177" s="10">
        <f>Q4177*(0.026*(2.5^2.87))+R4177*(0.026*(7.5^2.87))+S4177*(0.0236*((15/1.1)^2.975))+T4177*(0.0236*((25/1.1)^2.975))+U4177*(0.0236*((35/1.1)^2.975))</f>
        <v>824.76659893149304</v>
      </c>
    </row>
    <row r="4178" spans="1:37" ht="12.75" customHeight="1">
      <c r="A4178" s="12">
        <v>322</v>
      </c>
      <c r="B4178" s="4">
        <v>16</v>
      </c>
      <c r="C4178" s="4">
        <v>2</v>
      </c>
      <c r="D4178" s="5">
        <v>39533</v>
      </c>
      <c r="E4178" s="6" t="s">
        <v>73</v>
      </c>
      <c r="F4178" s="4" t="s">
        <v>131</v>
      </c>
      <c r="G4178" s="11" t="s">
        <v>177</v>
      </c>
      <c r="H4178" s="4" t="s">
        <v>155</v>
      </c>
      <c r="I4178" s="12" t="s">
        <v>151</v>
      </c>
      <c r="J4178" s="4" t="s">
        <v>110</v>
      </c>
      <c r="K4178" s="4">
        <v>4</v>
      </c>
      <c r="L4178" s="4" t="str">
        <f t="shared" si="260"/>
        <v>0-5</v>
      </c>
      <c r="M4178" s="4" t="s">
        <v>94</v>
      </c>
      <c r="N4178" s="12">
        <v>4</v>
      </c>
      <c r="O4178" s="4" t="s">
        <v>96</v>
      </c>
      <c r="P4178" s="6" t="s">
        <v>84</v>
      </c>
      <c r="S4178" s="15">
        <v>3</v>
      </c>
      <c r="AE4178" s="4">
        <f t="shared" si="261"/>
        <v>15</v>
      </c>
      <c r="AF4178" s="8">
        <f t="shared" si="262"/>
        <v>3</v>
      </c>
      <c r="AG4178" s="8">
        <v>175.35</v>
      </c>
      <c r="AH4178" s="4">
        <f t="shared" si="263"/>
        <v>7.4999999999999997E-2</v>
      </c>
      <c r="AI4178" s="4">
        <f t="shared" si="263"/>
        <v>4.38375</v>
      </c>
      <c r="AK4178" s="10">
        <f>Q4178*(0.0193*(2.5^2.96))+R4178*(0.0193*(7.5^2.96))+S4178*(0.0193*(15^2.96))</f>
        <v>175.35117910526426</v>
      </c>
    </row>
    <row r="4179" spans="1:37" ht="12.75" customHeight="1">
      <c r="A4179" s="12">
        <v>322</v>
      </c>
      <c r="B4179" s="4">
        <v>16</v>
      </c>
      <c r="C4179" s="4">
        <v>2</v>
      </c>
      <c r="D4179" s="5">
        <v>39533</v>
      </c>
      <c r="E4179" s="6" t="s">
        <v>73</v>
      </c>
      <c r="F4179" s="4" t="s">
        <v>131</v>
      </c>
      <c r="G4179" s="11" t="s">
        <v>177</v>
      </c>
      <c r="H4179" s="4" t="s">
        <v>155</v>
      </c>
      <c r="I4179" s="12" t="s">
        <v>151</v>
      </c>
      <c r="J4179" s="4" t="s">
        <v>110</v>
      </c>
      <c r="K4179" s="4">
        <v>4</v>
      </c>
      <c r="L4179" s="4" t="str">
        <f t="shared" si="260"/>
        <v>0-5</v>
      </c>
      <c r="M4179" s="4" t="s">
        <v>94</v>
      </c>
      <c r="N4179" s="12">
        <v>5</v>
      </c>
      <c r="O4179" s="12" t="s">
        <v>77</v>
      </c>
      <c r="P4179" s="6" t="s">
        <v>48</v>
      </c>
      <c r="S4179" s="15">
        <v>2</v>
      </c>
      <c r="AE4179" s="4">
        <f t="shared" si="261"/>
        <v>15</v>
      </c>
      <c r="AF4179" s="8">
        <f t="shared" si="262"/>
        <v>2</v>
      </c>
      <c r="AG4179" s="8">
        <v>196.67</v>
      </c>
      <c r="AH4179" s="4">
        <f t="shared" si="263"/>
        <v>0.05</v>
      </c>
      <c r="AI4179" s="4">
        <f t="shared" si="263"/>
        <v>4.9167499999999995</v>
      </c>
      <c r="AK4179" s="10">
        <f>R4179*(0.0428*(7.5^2.858))+S4179*(0.0428*(15^2.858))+T4179*(0.0428*(25^2.858))+U4179*(0.0428*(35^2.858))</f>
        <v>196.67202210743989</v>
      </c>
    </row>
    <row r="4180" spans="1:37" ht="12.75" customHeight="1">
      <c r="A4180" s="12">
        <v>322</v>
      </c>
      <c r="B4180" s="4">
        <v>16</v>
      </c>
      <c r="C4180" s="4">
        <v>2</v>
      </c>
      <c r="D4180" s="5">
        <v>39533</v>
      </c>
      <c r="E4180" s="6" t="s">
        <v>73</v>
      </c>
      <c r="F4180" s="4" t="s">
        <v>131</v>
      </c>
      <c r="G4180" s="11" t="s">
        <v>177</v>
      </c>
      <c r="H4180" s="4" t="s">
        <v>155</v>
      </c>
      <c r="I4180" s="12" t="s">
        <v>151</v>
      </c>
      <c r="J4180" s="4" t="s">
        <v>110</v>
      </c>
      <c r="K4180" s="4">
        <v>4</v>
      </c>
      <c r="L4180" s="4" t="str">
        <f t="shared" si="260"/>
        <v>0-5</v>
      </c>
      <c r="M4180" s="4" t="s">
        <v>94</v>
      </c>
      <c r="N4180" s="12">
        <v>6</v>
      </c>
      <c r="O4180" s="4" t="s">
        <v>89</v>
      </c>
      <c r="P4180" s="4" t="s">
        <v>56</v>
      </c>
      <c r="S4180" s="15">
        <v>9</v>
      </c>
      <c r="AE4180" s="4">
        <f t="shared" si="261"/>
        <v>15</v>
      </c>
      <c r="AF4180" s="8">
        <f t="shared" si="262"/>
        <v>9</v>
      </c>
      <c r="AG4180" s="8">
        <v>648.07000000000005</v>
      </c>
      <c r="AH4180" s="4">
        <f t="shared" si="263"/>
        <v>0.22500000000000001</v>
      </c>
      <c r="AI4180" s="4">
        <f t="shared" si="263"/>
        <v>16.201750000000001</v>
      </c>
      <c r="AK4180" s="10">
        <f>R4180*(0.0246*(7.5^2.85))+S4180*(0.0227*((15/1.13204)^3.12))+T4180*(0.0227*((25/1.13204)^3.12))</f>
        <v>648.07365042801234</v>
      </c>
    </row>
    <row r="4181" spans="1:37" ht="12.75" customHeight="1">
      <c r="A4181" s="12">
        <v>322</v>
      </c>
      <c r="B4181" s="4">
        <v>16</v>
      </c>
      <c r="C4181" s="4">
        <v>2</v>
      </c>
      <c r="D4181" s="5">
        <v>39533</v>
      </c>
      <c r="E4181" s="6" t="s">
        <v>73</v>
      </c>
      <c r="F4181" s="4" t="s">
        <v>131</v>
      </c>
      <c r="G4181" s="11" t="s">
        <v>177</v>
      </c>
      <c r="H4181" s="4" t="s">
        <v>155</v>
      </c>
      <c r="I4181" s="12" t="s">
        <v>151</v>
      </c>
      <c r="J4181" s="4" t="s">
        <v>110</v>
      </c>
      <c r="K4181" s="4">
        <v>4</v>
      </c>
      <c r="L4181" s="4" t="str">
        <f t="shared" si="260"/>
        <v>0-5</v>
      </c>
      <c r="M4181" s="4" t="s">
        <v>94</v>
      </c>
      <c r="N4181" s="12">
        <v>7</v>
      </c>
      <c r="O4181" s="4" t="s">
        <v>103</v>
      </c>
      <c r="P4181" s="12" t="s">
        <v>46</v>
      </c>
      <c r="T4181" s="7">
        <v>1</v>
      </c>
      <c r="AE4181" s="4">
        <f t="shared" si="261"/>
        <v>25</v>
      </c>
      <c r="AF4181" s="8">
        <f t="shared" si="262"/>
        <v>1</v>
      </c>
      <c r="AG4181" s="8">
        <v>201.24</v>
      </c>
      <c r="AH4181" s="4">
        <f t="shared" si="263"/>
        <v>2.5000000000000001E-2</v>
      </c>
      <c r="AI4181" s="4">
        <f t="shared" si="263"/>
        <v>5.0310000000000006</v>
      </c>
      <c r="AK4181" s="10">
        <f>T4181*(0.0059*((25/1.15239)^3.392))+U4181*(0.0059*((35/1.15239)^3.392))+V4181*(0.0059*((45/1.15239)^3.392))</f>
        <v>201.24221164561177</v>
      </c>
    </row>
    <row r="4182" spans="1:37" ht="12.75" customHeight="1">
      <c r="A4182" s="12">
        <v>322</v>
      </c>
      <c r="B4182" s="4">
        <v>16</v>
      </c>
      <c r="C4182" s="4">
        <v>2</v>
      </c>
      <c r="D4182" s="5">
        <v>39533</v>
      </c>
      <c r="E4182" s="6" t="s">
        <v>73</v>
      </c>
      <c r="F4182" s="4" t="s">
        <v>131</v>
      </c>
      <c r="G4182" s="11" t="s">
        <v>177</v>
      </c>
      <c r="H4182" s="4" t="s">
        <v>155</v>
      </c>
      <c r="I4182" s="12" t="s">
        <v>151</v>
      </c>
      <c r="J4182" s="4" t="s">
        <v>110</v>
      </c>
      <c r="K4182" s="4">
        <v>4</v>
      </c>
      <c r="L4182" s="4" t="str">
        <f t="shared" si="260"/>
        <v>0-5</v>
      </c>
      <c r="M4182" s="4" t="s">
        <v>94</v>
      </c>
      <c r="N4182" s="12">
        <v>8</v>
      </c>
      <c r="O4182" s="4" t="s">
        <v>101</v>
      </c>
      <c r="P4182" s="12" t="s">
        <v>46</v>
      </c>
      <c r="T4182" s="7">
        <v>3</v>
      </c>
      <c r="AE4182" s="4">
        <f t="shared" si="261"/>
        <v>25</v>
      </c>
      <c r="AF4182" s="8">
        <f t="shared" si="262"/>
        <v>3</v>
      </c>
      <c r="AG4182" s="8">
        <v>844.66</v>
      </c>
      <c r="AH4182" s="4">
        <f t="shared" si="263"/>
        <v>7.4999999999999997E-2</v>
      </c>
      <c r="AI4182" s="4">
        <f t="shared" si="263"/>
        <v>21.116499999999998</v>
      </c>
      <c r="AK4182" s="10">
        <f>Q4182*(0.0148*((2.5/1.11359)^3.167))+R4182*(0.0148*((7.5/1.11359)^3.167))+S4182*(0.0148*((15/1.11359)^3.167))+T4182*(0.0148*((25/1.11359)^3.167))+U4182*(0.0148*((35/1.11359)^3.167))</f>
        <v>844.65602009931854</v>
      </c>
    </row>
    <row r="4183" spans="1:37" ht="12.75" customHeight="1">
      <c r="A4183" s="12">
        <v>322</v>
      </c>
      <c r="B4183" s="4">
        <v>16</v>
      </c>
      <c r="C4183" s="4">
        <v>2</v>
      </c>
      <c r="D4183" s="5">
        <v>39533</v>
      </c>
      <c r="E4183" s="6" t="s">
        <v>73</v>
      </c>
      <c r="F4183" s="4" t="s">
        <v>131</v>
      </c>
      <c r="G4183" s="11" t="s">
        <v>177</v>
      </c>
      <c r="H4183" s="4" t="s">
        <v>155</v>
      </c>
      <c r="I4183" s="12" t="s">
        <v>151</v>
      </c>
      <c r="J4183" s="4" t="s">
        <v>110</v>
      </c>
      <c r="K4183" s="4">
        <v>4</v>
      </c>
      <c r="L4183" s="4" t="str">
        <f t="shared" si="260"/>
        <v>0-5</v>
      </c>
      <c r="M4183" s="4" t="s">
        <v>94</v>
      </c>
      <c r="N4183" s="12">
        <v>9</v>
      </c>
      <c r="O4183" s="4" t="s">
        <v>134</v>
      </c>
      <c r="P4183" s="12" t="s">
        <v>56</v>
      </c>
      <c r="S4183" s="15">
        <v>1</v>
      </c>
      <c r="AE4183" s="4">
        <f t="shared" si="261"/>
        <v>15</v>
      </c>
      <c r="AF4183" s="8">
        <f t="shared" si="262"/>
        <v>1</v>
      </c>
      <c r="AG4183" s="8">
        <v>70.59</v>
      </c>
      <c r="AH4183" s="4">
        <f t="shared" si="263"/>
        <v>2.5000000000000001E-2</v>
      </c>
      <c r="AI4183" s="4">
        <f t="shared" si="263"/>
        <v>1.76475</v>
      </c>
      <c r="AK4183" s="10">
        <f>R4183*(0.0683*(7.5^2.563))+S4183*(0.0683*(15^2.563))+T4183*(0.0683*(25^2.563))</f>
        <v>70.589905523267788</v>
      </c>
    </row>
    <row r="4184" spans="1:37" ht="12.75" customHeight="1">
      <c r="A4184" s="12">
        <v>322</v>
      </c>
      <c r="B4184" s="4">
        <v>16</v>
      </c>
      <c r="C4184" s="4">
        <v>2</v>
      </c>
      <c r="D4184" s="5">
        <v>39533</v>
      </c>
      <c r="E4184" s="6" t="s">
        <v>73</v>
      </c>
      <c r="F4184" s="4" t="s">
        <v>131</v>
      </c>
      <c r="G4184" s="11" t="s">
        <v>177</v>
      </c>
      <c r="H4184" s="4" t="s">
        <v>155</v>
      </c>
      <c r="I4184" s="12" t="s">
        <v>151</v>
      </c>
      <c r="J4184" s="4" t="s">
        <v>110</v>
      </c>
      <c r="K4184" s="4">
        <v>4</v>
      </c>
      <c r="L4184" s="4" t="str">
        <f t="shared" si="260"/>
        <v>0-5</v>
      </c>
      <c r="M4184" s="4" t="s">
        <v>94</v>
      </c>
      <c r="N4184" s="12">
        <v>10</v>
      </c>
      <c r="O4184" s="4" t="s">
        <v>59</v>
      </c>
      <c r="P4184" s="6" t="s">
        <v>46</v>
      </c>
      <c r="S4184" s="15">
        <v>1</v>
      </c>
      <c r="AE4184" s="4">
        <f t="shared" si="261"/>
        <v>15</v>
      </c>
      <c r="AF4184" s="8">
        <f t="shared" si="262"/>
        <v>1</v>
      </c>
      <c r="AG4184" s="8">
        <v>37.94</v>
      </c>
      <c r="AH4184" s="4">
        <f t="shared" si="263"/>
        <v>2.5000000000000001E-2</v>
      </c>
      <c r="AI4184" s="4">
        <f t="shared" si="263"/>
        <v>0.9484999999999999</v>
      </c>
      <c r="AK4184" s="10">
        <f>Q4184*(0.0093*(2.5^3.07))+R4184*(0.0093*(7.5^3.07))+S4184*(0.0093*(15^3.07))+T4184*(0.0126*(25^3.0673))</f>
        <v>37.938758397924737</v>
      </c>
    </row>
    <row r="4185" spans="1:37" ht="12.75" customHeight="1">
      <c r="A4185" s="12">
        <v>322</v>
      </c>
      <c r="B4185" s="4">
        <v>16</v>
      </c>
      <c r="C4185" s="4">
        <v>2</v>
      </c>
      <c r="D4185" s="5">
        <v>39533</v>
      </c>
      <c r="E4185" s="6" t="s">
        <v>73</v>
      </c>
      <c r="F4185" s="4" t="s">
        <v>131</v>
      </c>
      <c r="G4185" s="11" t="s">
        <v>177</v>
      </c>
      <c r="H4185" s="4" t="s">
        <v>155</v>
      </c>
      <c r="I4185" s="12" t="s">
        <v>151</v>
      </c>
      <c r="J4185" s="4" t="s">
        <v>110</v>
      </c>
      <c r="K4185" s="4">
        <v>4</v>
      </c>
      <c r="L4185" s="4" t="str">
        <f t="shared" si="260"/>
        <v>0-5</v>
      </c>
      <c r="M4185" s="4" t="s">
        <v>94</v>
      </c>
      <c r="N4185" s="12">
        <v>11</v>
      </c>
      <c r="O4185" s="4" t="s">
        <v>68</v>
      </c>
      <c r="P4185" s="6" t="s">
        <v>46</v>
      </c>
      <c r="S4185" s="15">
        <v>3</v>
      </c>
      <c r="T4185" s="7">
        <v>7</v>
      </c>
      <c r="AE4185" s="4">
        <f t="shared" si="261"/>
        <v>22</v>
      </c>
      <c r="AF4185" s="8">
        <f t="shared" si="262"/>
        <v>10</v>
      </c>
      <c r="AG4185" s="8">
        <v>1222.42</v>
      </c>
      <c r="AH4185" s="4">
        <f t="shared" si="263"/>
        <v>0.25</v>
      </c>
      <c r="AI4185" s="4">
        <f t="shared" si="263"/>
        <v>30.560500000000001</v>
      </c>
      <c r="AK4185" s="10">
        <f>Q4185*(0.0208*((2.5/1.21)^3))+R4185*(0.0208*((7.5/1.21)^3))+S4185*(0.0208*((15/1.21)^3))+T4185*(0.0079*(25^3.076))+U4185*(0.0079*(35^3.076))</f>
        <v>1222.4195267451439</v>
      </c>
    </row>
    <row r="4186" spans="1:37" ht="12.75" customHeight="1">
      <c r="A4186" s="12">
        <v>322</v>
      </c>
      <c r="B4186" s="4">
        <v>16</v>
      </c>
      <c r="C4186" s="4">
        <v>2</v>
      </c>
      <c r="D4186" s="5">
        <v>39533</v>
      </c>
      <c r="E4186" s="6" t="s">
        <v>73</v>
      </c>
      <c r="F4186" s="4" t="s">
        <v>131</v>
      </c>
      <c r="G4186" s="11" t="s">
        <v>177</v>
      </c>
      <c r="H4186" s="4" t="s">
        <v>155</v>
      </c>
      <c r="I4186" s="12" t="s">
        <v>151</v>
      </c>
      <c r="J4186" s="4" t="s">
        <v>110</v>
      </c>
      <c r="K4186" s="4">
        <v>4</v>
      </c>
      <c r="L4186" s="4" t="str">
        <f t="shared" si="260"/>
        <v>0-5</v>
      </c>
      <c r="M4186" s="4" t="s">
        <v>94</v>
      </c>
      <c r="N4186" s="12">
        <v>12</v>
      </c>
      <c r="O4186" s="4" t="s">
        <v>80</v>
      </c>
      <c r="P4186" s="12" t="s">
        <v>81</v>
      </c>
      <c r="S4186" s="15">
        <v>4</v>
      </c>
      <c r="AE4186" s="4">
        <f t="shared" si="261"/>
        <v>15</v>
      </c>
      <c r="AF4186" s="8">
        <f t="shared" si="262"/>
        <v>4</v>
      </c>
      <c r="AG4186" s="8">
        <v>244.37</v>
      </c>
      <c r="AH4186" s="4">
        <f t="shared" si="263"/>
        <v>0.1</v>
      </c>
      <c r="AI4186" s="4">
        <f t="shared" si="263"/>
        <v>6.1092500000000003</v>
      </c>
      <c r="AK4186" s="10">
        <f>Q4186*(0.0202*(2.5^2.9595))+R4186*(0.0202*(7.5^2.9595))+S4186*(0.0202*(15^2.9595))+T4186*(0.0202*(25^2.9595))</f>
        <v>244.37312466544799</v>
      </c>
    </row>
    <row r="4187" spans="1:37" ht="12.75" customHeight="1">
      <c r="A4187" s="12">
        <v>322</v>
      </c>
      <c r="B4187" s="4">
        <v>16</v>
      </c>
      <c r="C4187" s="4">
        <v>2</v>
      </c>
      <c r="D4187" s="5">
        <v>39533</v>
      </c>
      <c r="E4187" s="6" t="s">
        <v>73</v>
      </c>
      <c r="F4187" s="4" t="s">
        <v>131</v>
      </c>
      <c r="G4187" s="11" t="s">
        <v>177</v>
      </c>
      <c r="H4187" s="4" t="s">
        <v>155</v>
      </c>
      <c r="I4187" s="12" t="s">
        <v>151</v>
      </c>
      <c r="J4187" s="4" t="s">
        <v>110</v>
      </c>
      <c r="K4187" s="4">
        <v>4</v>
      </c>
      <c r="L4187" s="4" t="str">
        <f t="shared" si="260"/>
        <v>0-5</v>
      </c>
      <c r="M4187" s="4" t="s">
        <v>94</v>
      </c>
      <c r="N4187" s="12">
        <v>13</v>
      </c>
      <c r="O4187" s="4" t="s">
        <v>52</v>
      </c>
      <c r="P4187" s="6" t="s">
        <v>46</v>
      </c>
      <c r="S4187" s="15">
        <v>2</v>
      </c>
      <c r="T4187" s="7">
        <v>4</v>
      </c>
      <c r="AE4187" s="4">
        <f t="shared" si="261"/>
        <v>21.7</v>
      </c>
      <c r="AF4187" s="8">
        <f t="shared" si="262"/>
        <v>6</v>
      </c>
      <c r="AG4187" s="8">
        <v>661.83</v>
      </c>
      <c r="AH4187" s="4">
        <f t="shared" si="263"/>
        <v>0.15</v>
      </c>
      <c r="AI4187" s="4">
        <f t="shared" si="263"/>
        <v>16.545750000000002</v>
      </c>
      <c r="AK4187" s="10">
        <f>Q4187*(0.01*(((2.5-1.82)/1.15)^3.208))+R4187*(0.01*(((7.5-1.82)/1.15)^3.208))+S4187*(0.01*(((15-1.82)/1.15)^3.208))+T4187*(0.01*(((25-1.82)/1.15)^3.208))</f>
        <v>661.82561620290676</v>
      </c>
    </row>
    <row r="4188" spans="1:37" ht="12.75" customHeight="1">
      <c r="A4188" s="12">
        <v>322</v>
      </c>
      <c r="B4188" s="4">
        <v>16</v>
      </c>
      <c r="C4188" s="4">
        <v>2</v>
      </c>
      <c r="D4188" s="5">
        <v>39533</v>
      </c>
      <c r="E4188" s="6" t="s">
        <v>73</v>
      </c>
      <c r="F4188" s="4" t="s">
        <v>131</v>
      </c>
      <c r="G4188" s="11" t="s">
        <v>177</v>
      </c>
      <c r="H4188" s="4" t="s">
        <v>155</v>
      </c>
      <c r="I4188" s="12" t="s">
        <v>151</v>
      </c>
      <c r="J4188" s="4" t="s">
        <v>110</v>
      </c>
      <c r="K4188" s="4">
        <v>4</v>
      </c>
      <c r="L4188" s="4" t="str">
        <f t="shared" si="260"/>
        <v>0-5</v>
      </c>
      <c r="M4188" s="4" t="s">
        <v>94</v>
      </c>
      <c r="N4188" s="12">
        <v>14</v>
      </c>
      <c r="O4188" s="4" t="s">
        <v>69</v>
      </c>
      <c r="P4188" s="12" t="s">
        <v>48</v>
      </c>
      <c r="S4188" s="15">
        <v>2</v>
      </c>
      <c r="AE4188" s="4">
        <f t="shared" si="261"/>
        <v>15</v>
      </c>
      <c r="AF4188" s="8">
        <f t="shared" si="262"/>
        <v>2</v>
      </c>
      <c r="AG4188" s="8">
        <v>218.93</v>
      </c>
      <c r="AH4188" s="4">
        <f t="shared" si="263"/>
        <v>0.05</v>
      </c>
      <c r="AI4188" s="4">
        <f t="shared" si="263"/>
        <v>5.4732500000000002</v>
      </c>
      <c r="AK4188" s="10">
        <f>Q4188*(0.029*(2.5^2.98))+R4188*(0.029*(7.5^2.98))+S4188*(0.0222*(15^3.14))</f>
        <v>218.93214068561713</v>
      </c>
    </row>
    <row r="4189" spans="1:37" ht="12.75" customHeight="1">
      <c r="A4189" s="12">
        <v>322</v>
      </c>
      <c r="B4189" s="4">
        <v>16</v>
      </c>
      <c r="C4189" s="4">
        <v>2</v>
      </c>
      <c r="D4189" s="5">
        <v>39533</v>
      </c>
      <c r="E4189" s="6" t="s">
        <v>73</v>
      </c>
      <c r="F4189" s="4" t="s">
        <v>131</v>
      </c>
      <c r="G4189" s="11" t="s">
        <v>177</v>
      </c>
      <c r="H4189" s="4" t="s">
        <v>155</v>
      </c>
      <c r="I4189" s="12" t="s">
        <v>151</v>
      </c>
      <c r="J4189" s="4" t="s">
        <v>110</v>
      </c>
      <c r="K4189" s="4">
        <v>4</v>
      </c>
      <c r="L4189" s="4" t="str">
        <f t="shared" si="260"/>
        <v>0-5</v>
      </c>
      <c r="M4189" s="4" t="s">
        <v>94</v>
      </c>
      <c r="N4189" s="12">
        <v>15</v>
      </c>
      <c r="O4189" s="4" t="s">
        <v>105</v>
      </c>
      <c r="P4189" s="12" t="s">
        <v>46</v>
      </c>
      <c r="S4189" s="15">
        <v>1</v>
      </c>
      <c r="T4189" s="7">
        <v>2</v>
      </c>
      <c r="AE4189" s="4">
        <f t="shared" si="261"/>
        <v>21.7</v>
      </c>
      <c r="AF4189" s="8">
        <f t="shared" si="262"/>
        <v>3</v>
      </c>
      <c r="AG4189" s="8">
        <v>555.75</v>
      </c>
      <c r="AH4189" s="4">
        <f t="shared" si="263"/>
        <v>7.4999999999999997E-2</v>
      </c>
      <c r="AI4189" s="4">
        <f t="shared" si="263"/>
        <v>13.893750000000001</v>
      </c>
      <c r="AJ4189" s="9"/>
      <c r="AK4189" s="10">
        <f>S4189*(0.0168*(15^2.9856))+T4189*(0.0168*(25^2.9856))</f>
        <v>555.75215128368859</v>
      </c>
    </row>
    <row r="4190" spans="1:37" ht="12.75" customHeight="1">
      <c r="A4190" s="12">
        <v>322</v>
      </c>
      <c r="B4190" s="4">
        <v>16</v>
      </c>
      <c r="C4190" s="4">
        <v>2</v>
      </c>
      <c r="D4190" s="5">
        <v>39533</v>
      </c>
      <c r="E4190" s="6" t="s">
        <v>73</v>
      </c>
      <c r="F4190" s="4" t="s">
        <v>131</v>
      </c>
      <c r="G4190" s="11" t="s">
        <v>177</v>
      </c>
      <c r="H4190" s="4" t="s">
        <v>155</v>
      </c>
      <c r="I4190" s="12" t="s">
        <v>151</v>
      </c>
      <c r="J4190" s="4" t="s">
        <v>110</v>
      </c>
      <c r="K4190" s="4">
        <v>4</v>
      </c>
      <c r="L4190" s="4" t="str">
        <f t="shared" si="260"/>
        <v>0-5</v>
      </c>
      <c r="M4190" s="4" t="s">
        <v>94</v>
      </c>
      <c r="N4190" s="12">
        <v>16</v>
      </c>
      <c r="O4190" s="12" t="s">
        <v>51</v>
      </c>
      <c r="P4190" s="6" t="s">
        <v>48</v>
      </c>
      <c r="T4190" s="15">
        <v>1</v>
      </c>
      <c r="AE4190" s="4">
        <f t="shared" si="261"/>
        <v>25</v>
      </c>
      <c r="AF4190" s="8">
        <f t="shared" si="262"/>
        <v>1</v>
      </c>
      <c r="AG4190" s="8">
        <v>381.64</v>
      </c>
      <c r="AH4190" s="4">
        <f t="shared" si="263"/>
        <v>2.5000000000000001E-2</v>
      </c>
      <c r="AI4190" s="4">
        <f t="shared" si="263"/>
        <v>9.5410000000000004</v>
      </c>
      <c r="AK4190" s="10">
        <f>Q4190*(0.0337*(2.5^2.9))+R4190*(0.0337*(7.5^2.9))+S4190*(0.0337*(15^2.9))+T4190*(0.0337*(25^2.9))+U4190*(0.0337*(35^2.9))</f>
        <v>381.64179165528623</v>
      </c>
    </row>
    <row r="4191" spans="1:37" ht="12.75" customHeight="1">
      <c r="A4191" s="12">
        <v>322</v>
      </c>
      <c r="B4191" s="4">
        <v>16</v>
      </c>
      <c r="C4191" s="4">
        <v>2</v>
      </c>
      <c r="D4191" s="5">
        <v>39533</v>
      </c>
      <c r="E4191" s="6" t="s">
        <v>73</v>
      </c>
      <c r="F4191" s="4" t="s">
        <v>131</v>
      </c>
      <c r="G4191" s="11" t="s">
        <v>177</v>
      </c>
      <c r="H4191" s="4" t="s">
        <v>155</v>
      </c>
      <c r="I4191" s="12" t="s">
        <v>151</v>
      </c>
      <c r="J4191" s="4" t="s">
        <v>110</v>
      </c>
      <c r="K4191" s="4">
        <v>4</v>
      </c>
      <c r="L4191" s="4" t="str">
        <f t="shared" si="260"/>
        <v>0-5</v>
      </c>
      <c r="M4191" s="4" t="s">
        <v>94</v>
      </c>
      <c r="N4191" s="12">
        <v>17</v>
      </c>
      <c r="O4191" s="4" t="s">
        <v>49</v>
      </c>
      <c r="P4191" s="6" t="s">
        <v>46</v>
      </c>
      <c r="S4191" s="15">
        <v>1</v>
      </c>
      <c r="T4191" s="15">
        <v>1</v>
      </c>
      <c r="AE4191" s="4">
        <f t="shared" si="261"/>
        <v>20</v>
      </c>
      <c r="AF4191" s="8">
        <f t="shared" si="262"/>
        <v>2</v>
      </c>
      <c r="AG4191" s="8">
        <v>295.52</v>
      </c>
      <c r="AH4191" s="4">
        <f t="shared" si="263"/>
        <v>0.05</v>
      </c>
      <c r="AI4191" s="4">
        <f t="shared" si="263"/>
        <v>7.3879999999999999</v>
      </c>
      <c r="AK4191" s="10">
        <f>Q4191*(0.007*(2.5^3.39))+R4191*(0.0126*(7.5^3.0673))+S4191*(0.0126*(15^3.0673))+T4191*(0.0126*(25^3.0673))+U4191*(0.0126*(35^3.0673))</f>
        <v>295.52253805017631</v>
      </c>
    </row>
    <row r="4192" spans="1:37" ht="12.75" customHeight="1">
      <c r="A4192" s="12">
        <v>322</v>
      </c>
      <c r="B4192" s="4">
        <v>16</v>
      </c>
      <c r="C4192" s="4">
        <v>2</v>
      </c>
      <c r="D4192" s="5">
        <v>39533</v>
      </c>
      <c r="E4192" s="6" t="s">
        <v>73</v>
      </c>
      <c r="F4192" s="4" t="s">
        <v>131</v>
      </c>
      <c r="G4192" s="11" t="s">
        <v>177</v>
      </c>
      <c r="H4192" s="4" t="s">
        <v>155</v>
      </c>
      <c r="I4192" s="12" t="s">
        <v>151</v>
      </c>
      <c r="J4192" s="4" t="s">
        <v>110</v>
      </c>
      <c r="K4192" s="4">
        <v>4</v>
      </c>
      <c r="L4192" s="4" t="str">
        <f t="shared" si="260"/>
        <v>0-5</v>
      </c>
      <c r="M4192" s="4" t="s">
        <v>94</v>
      </c>
      <c r="N4192" s="12">
        <v>18</v>
      </c>
      <c r="O4192" s="12" t="s">
        <v>106</v>
      </c>
      <c r="P4192" s="6" t="s">
        <v>81</v>
      </c>
      <c r="T4192" s="15">
        <v>6</v>
      </c>
      <c r="AE4192" s="4">
        <f t="shared" si="261"/>
        <v>25</v>
      </c>
      <c r="AF4192" s="8">
        <f t="shared" si="262"/>
        <v>6</v>
      </c>
      <c r="AG4192" s="8">
        <v>2406.12</v>
      </c>
      <c r="AH4192" s="4">
        <f t="shared" si="263"/>
        <v>0.15</v>
      </c>
      <c r="AI4192" s="4">
        <f t="shared" si="263"/>
        <v>60.152999999999999</v>
      </c>
      <c r="AK4192" s="10">
        <f>R4192*(0.111*((7.5*0.813)^2.72))+S4192*(0.111*((15*0.813)^2.72))+T4192*(0.111*((25*0.813)^2.72))+U4192*(0.111*((35*0.813)^2.72))</f>
        <v>2406.1202977231483</v>
      </c>
    </row>
    <row r="4193" spans="1:37" s="9" customFormat="1" ht="12.75" customHeight="1">
      <c r="A4193" s="12">
        <v>322</v>
      </c>
      <c r="B4193" s="4">
        <v>16</v>
      </c>
      <c r="C4193" s="4">
        <v>2</v>
      </c>
      <c r="D4193" s="5">
        <v>39533</v>
      </c>
      <c r="E4193" s="6" t="s">
        <v>73</v>
      </c>
      <c r="F4193" s="4" t="s">
        <v>131</v>
      </c>
      <c r="G4193" s="11" t="s">
        <v>177</v>
      </c>
      <c r="H4193" s="4" t="s">
        <v>155</v>
      </c>
      <c r="I4193" s="12" t="s">
        <v>151</v>
      </c>
      <c r="J4193" s="4" t="s">
        <v>110</v>
      </c>
      <c r="K4193" s="4">
        <v>4</v>
      </c>
      <c r="L4193" s="4" t="str">
        <f t="shared" si="260"/>
        <v>0-5</v>
      </c>
      <c r="M4193" s="4" t="s">
        <v>94</v>
      </c>
      <c r="N4193" s="12">
        <v>19</v>
      </c>
      <c r="O4193" s="12" t="s">
        <v>129</v>
      </c>
      <c r="P4193" s="6" t="s">
        <v>63</v>
      </c>
      <c r="Q4193" s="7"/>
      <c r="R4193" s="7"/>
      <c r="S4193" s="15">
        <v>1</v>
      </c>
      <c r="T4193" s="15">
        <v>1</v>
      </c>
      <c r="U4193" s="7"/>
      <c r="V4193" s="7"/>
      <c r="W4193" s="7"/>
      <c r="X4193" s="7"/>
      <c r="Y4193" s="7"/>
      <c r="Z4193" s="7"/>
      <c r="AA4193" s="7"/>
      <c r="AB4193" s="7"/>
      <c r="AC4193" s="7"/>
      <c r="AD4193" s="7"/>
      <c r="AE4193" s="4">
        <f t="shared" si="261"/>
        <v>20</v>
      </c>
      <c r="AF4193" s="8">
        <f t="shared" si="262"/>
        <v>2</v>
      </c>
      <c r="AG4193" s="8">
        <v>203.92</v>
      </c>
      <c r="AH4193" s="4">
        <f t="shared" si="263"/>
        <v>0.05</v>
      </c>
      <c r="AI4193" s="4">
        <f t="shared" si="263"/>
        <v>5.0979999999999999</v>
      </c>
      <c r="AJ4193" s="4"/>
      <c r="AK4193" s="10">
        <f>S4193*(0.0105*(15^3.007))+T4193*(0.0105*(25^3.007))</f>
        <v>203.91681252666257</v>
      </c>
    </row>
    <row r="4194" spans="1:37" ht="12.75" customHeight="1">
      <c r="A4194" s="12">
        <v>322</v>
      </c>
      <c r="B4194" s="4">
        <v>16</v>
      </c>
      <c r="C4194" s="4">
        <v>2</v>
      </c>
      <c r="D4194" s="5">
        <v>39533</v>
      </c>
      <c r="E4194" s="6" t="s">
        <v>73</v>
      </c>
      <c r="F4194" s="4" t="s">
        <v>131</v>
      </c>
      <c r="G4194" s="11" t="s">
        <v>177</v>
      </c>
      <c r="H4194" s="4" t="s">
        <v>155</v>
      </c>
      <c r="I4194" s="12" t="s">
        <v>151</v>
      </c>
      <c r="J4194" s="4" t="s">
        <v>110</v>
      </c>
      <c r="K4194" s="4">
        <v>4</v>
      </c>
      <c r="L4194" s="4" t="str">
        <f t="shared" si="260"/>
        <v>0-5</v>
      </c>
      <c r="M4194" s="4" t="s">
        <v>94</v>
      </c>
      <c r="N4194" s="12">
        <v>20</v>
      </c>
      <c r="O4194" s="4" t="s">
        <v>95</v>
      </c>
      <c r="P4194" s="6" t="s">
        <v>56</v>
      </c>
      <c r="T4194" s="15">
        <v>7</v>
      </c>
      <c r="AE4194" s="4">
        <f t="shared" si="261"/>
        <v>25</v>
      </c>
      <c r="AF4194" s="8">
        <f t="shared" si="262"/>
        <v>7</v>
      </c>
      <c r="AG4194" s="8">
        <v>2167.54</v>
      </c>
      <c r="AH4194" s="4">
        <f t="shared" si="263"/>
        <v>0.17499999999999999</v>
      </c>
      <c r="AI4194" s="4">
        <f t="shared" si="263"/>
        <v>54.188499999999998</v>
      </c>
      <c r="AK4194" s="10">
        <f>S4194*(0.0204*(15^2.991))+T4194*(0.0204*(25^2.991))+U4194*(0.0204*(35^2.991))</f>
        <v>2167.538266356944</v>
      </c>
    </row>
    <row r="4195" spans="1:37" ht="12.75" customHeight="1">
      <c r="A4195" s="12">
        <v>322</v>
      </c>
      <c r="B4195" s="4">
        <v>16</v>
      </c>
      <c r="C4195" s="4">
        <v>2</v>
      </c>
      <c r="D4195" s="5">
        <v>39533</v>
      </c>
      <c r="E4195" s="6" t="s">
        <v>73</v>
      </c>
      <c r="F4195" s="4" t="s">
        <v>131</v>
      </c>
      <c r="G4195" s="11" t="s">
        <v>177</v>
      </c>
      <c r="H4195" s="4" t="s">
        <v>155</v>
      </c>
      <c r="I4195" s="12" t="s">
        <v>151</v>
      </c>
      <c r="J4195" s="4" t="s">
        <v>110</v>
      </c>
      <c r="K4195" s="4">
        <v>4</v>
      </c>
      <c r="L4195" s="4" t="str">
        <f t="shared" si="260"/>
        <v>0-5</v>
      </c>
      <c r="M4195" s="4" t="s">
        <v>94</v>
      </c>
      <c r="N4195" s="12">
        <v>21</v>
      </c>
      <c r="O4195" s="12" t="s">
        <v>208</v>
      </c>
      <c r="P4195" s="6" t="s">
        <v>84</v>
      </c>
      <c r="S4195" s="7">
        <v>1</v>
      </c>
      <c r="AE4195" s="4">
        <f t="shared" si="261"/>
        <v>15</v>
      </c>
      <c r="AF4195" s="8">
        <f t="shared" si="262"/>
        <v>1</v>
      </c>
      <c r="AG4195" s="8">
        <v>100.72</v>
      </c>
      <c r="AH4195" s="4">
        <f t="shared" si="263"/>
        <v>2.5000000000000001E-2</v>
      </c>
      <c r="AI4195" s="4">
        <f t="shared" si="263"/>
        <v>2.5179999999999998</v>
      </c>
      <c r="AJ4195" s="13"/>
      <c r="AK4195" s="10">
        <f>S4195*(0.0239*(15^3.082))</f>
        <v>100.71894345437795</v>
      </c>
    </row>
    <row r="4196" spans="1:37" ht="12.75" customHeight="1">
      <c r="A4196" s="12">
        <v>322</v>
      </c>
      <c r="B4196" s="4">
        <v>16</v>
      </c>
      <c r="C4196" s="4">
        <v>2</v>
      </c>
      <c r="D4196" s="5">
        <v>39533</v>
      </c>
      <c r="E4196" s="6" t="s">
        <v>73</v>
      </c>
      <c r="F4196" s="4" t="s">
        <v>131</v>
      </c>
      <c r="G4196" s="11" t="s">
        <v>177</v>
      </c>
      <c r="H4196" s="4" t="s">
        <v>155</v>
      </c>
      <c r="I4196" s="12" t="s">
        <v>151</v>
      </c>
      <c r="J4196" s="4" t="s">
        <v>110</v>
      </c>
      <c r="K4196" s="4">
        <v>4</v>
      </c>
      <c r="L4196" s="4" t="str">
        <f t="shared" si="260"/>
        <v>0-5</v>
      </c>
      <c r="M4196" s="4" t="s">
        <v>94</v>
      </c>
      <c r="N4196" s="12">
        <v>22</v>
      </c>
      <c r="O4196" s="4" t="s">
        <v>168</v>
      </c>
      <c r="P4196" s="12" t="s">
        <v>54</v>
      </c>
      <c r="V4196" s="7">
        <v>1</v>
      </c>
      <c r="AE4196" s="4">
        <f t="shared" si="261"/>
        <v>45</v>
      </c>
      <c r="AF4196" s="8">
        <f t="shared" si="262"/>
        <v>1</v>
      </c>
      <c r="AG4196" s="8">
        <v>1836.03</v>
      </c>
      <c r="AH4196" s="4">
        <f t="shared" si="263"/>
        <v>2.5000000000000001E-2</v>
      </c>
      <c r="AI4196" s="4">
        <f t="shared" si="263"/>
        <v>45.900750000000002</v>
      </c>
      <c r="AK4196" s="10">
        <f>Q4196*(0.0422*((2.5/1.04)^2.835))+U4196*(0.0422*((35/1.04)^2.835))+V4196*(0.0422*((45/1.04)^2.835))</f>
        <v>1836.0326950239566</v>
      </c>
    </row>
    <row r="4197" spans="1:37" ht="12.75" customHeight="1">
      <c r="A4197" s="12">
        <v>322</v>
      </c>
      <c r="B4197" s="4">
        <v>16</v>
      </c>
      <c r="C4197" s="4">
        <v>2</v>
      </c>
      <c r="D4197" s="5">
        <v>39533</v>
      </c>
      <c r="E4197" s="6" t="s">
        <v>73</v>
      </c>
      <c r="F4197" s="4" t="s">
        <v>131</v>
      </c>
      <c r="G4197" s="11" t="s">
        <v>177</v>
      </c>
      <c r="H4197" s="4" t="s">
        <v>155</v>
      </c>
      <c r="I4197" s="12" t="s">
        <v>151</v>
      </c>
      <c r="J4197" s="4" t="s">
        <v>110</v>
      </c>
      <c r="K4197" s="4">
        <v>4</v>
      </c>
      <c r="L4197" s="4" t="str">
        <f t="shared" si="260"/>
        <v>0-5</v>
      </c>
      <c r="M4197" s="4" t="s">
        <v>94</v>
      </c>
      <c r="N4197" s="12">
        <v>23</v>
      </c>
      <c r="O4197" s="12" t="s">
        <v>148</v>
      </c>
      <c r="P4197" s="6" t="s">
        <v>46</v>
      </c>
      <c r="R4197" s="7">
        <v>1</v>
      </c>
      <c r="AE4197" s="4">
        <f t="shared" si="261"/>
        <v>7.5</v>
      </c>
      <c r="AF4197" s="8">
        <f t="shared" si="262"/>
        <v>1</v>
      </c>
      <c r="AG4197" s="8">
        <v>10.96</v>
      </c>
      <c r="AH4197" s="4">
        <f t="shared" si="263"/>
        <v>2.5000000000000001E-2</v>
      </c>
      <c r="AI4197" s="4">
        <f t="shared" si="263"/>
        <v>0.27400000000000002</v>
      </c>
      <c r="AK4197" s="10">
        <f>Q4197*(0.0235*(2.5^3.05))+R4197*(0.0235*(7.5^3.05))+S4197*(0.0107*(15^3.267))</f>
        <v>10.964901018865781</v>
      </c>
    </row>
    <row r="4198" spans="1:37" ht="12.75" customHeight="1">
      <c r="A4198" s="12">
        <v>322</v>
      </c>
      <c r="B4198" s="4">
        <v>16</v>
      </c>
      <c r="C4198" s="4">
        <v>2</v>
      </c>
      <c r="D4198" s="5">
        <v>39533</v>
      </c>
      <c r="E4198" s="6" t="s">
        <v>73</v>
      </c>
      <c r="F4198" s="4" t="s">
        <v>131</v>
      </c>
      <c r="G4198" s="11" t="s">
        <v>177</v>
      </c>
      <c r="H4198" s="4" t="s">
        <v>155</v>
      </c>
      <c r="I4198" s="12" t="s">
        <v>151</v>
      </c>
      <c r="J4198" s="4" t="s">
        <v>110</v>
      </c>
      <c r="K4198" s="4">
        <v>4</v>
      </c>
      <c r="L4198" s="4" t="str">
        <f t="shared" si="260"/>
        <v>0-5</v>
      </c>
      <c r="M4198" s="4" t="s">
        <v>94</v>
      </c>
      <c r="N4198" s="12">
        <v>24</v>
      </c>
      <c r="O4198" s="4" t="s">
        <v>100</v>
      </c>
      <c r="P4198" s="12" t="s">
        <v>44</v>
      </c>
      <c r="W4198" s="7">
        <v>1</v>
      </c>
      <c r="AE4198" s="4">
        <f t="shared" si="261"/>
        <v>55</v>
      </c>
      <c r="AF4198" s="8">
        <f t="shared" si="262"/>
        <v>1</v>
      </c>
      <c r="AG4198" s="8">
        <v>569.6</v>
      </c>
      <c r="AH4198" s="4">
        <f t="shared" si="263"/>
        <v>2.5000000000000001E-2</v>
      </c>
      <c r="AI4198" s="4">
        <f t="shared" si="263"/>
        <v>14.24</v>
      </c>
      <c r="AK4198" s="10">
        <f>R4198*(0.0009*(7.5^3.3334))+T4198*(0.0009*(25^3.3334))+U4198*(0.0009*(35^3.3334))+V4198*(0.0009*(45^3.3334))+W4198*(0.0009*(55^3.3334))+X4198*(0.0009*(65^3.3334))+Y4198*(0.0009*(75^3.3334))</f>
        <v>569.5967446975643</v>
      </c>
    </row>
    <row r="4199" spans="1:37" ht="12.75" customHeight="1">
      <c r="A4199" s="12">
        <v>322</v>
      </c>
      <c r="B4199" s="4">
        <v>16</v>
      </c>
      <c r="C4199" s="4">
        <v>2</v>
      </c>
      <c r="D4199" s="5">
        <v>39533</v>
      </c>
      <c r="E4199" s="6" t="s">
        <v>73</v>
      </c>
      <c r="F4199" s="4" t="s">
        <v>131</v>
      </c>
      <c r="G4199" s="11" t="s">
        <v>177</v>
      </c>
      <c r="H4199" s="4" t="s">
        <v>155</v>
      </c>
      <c r="I4199" s="12" t="s">
        <v>151</v>
      </c>
      <c r="J4199" s="4" t="s">
        <v>110</v>
      </c>
      <c r="K4199" s="4">
        <v>4</v>
      </c>
      <c r="L4199" s="4" t="str">
        <f t="shared" si="260"/>
        <v>0-5</v>
      </c>
      <c r="M4199" s="4" t="s">
        <v>94</v>
      </c>
      <c r="N4199" s="12">
        <v>25</v>
      </c>
      <c r="O4199" s="4" t="s">
        <v>135</v>
      </c>
      <c r="P4199" s="6" t="s">
        <v>46</v>
      </c>
      <c r="S4199" s="7">
        <v>7</v>
      </c>
      <c r="AE4199" s="4">
        <f t="shared" si="261"/>
        <v>15</v>
      </c>
      <c r="AF4199" s="8">
        <f t="shared" si="262"/>
        <v>7</v>
      </c>
      <c r="AG4199" s="8">
        <v>357.19</v>
      </c>
      <c r="AH4199" s="4">
        <f t="shared" si="263"/>
        <v>0.17499999999999999</v>
      </c>
      <c r="AI4199" s="4">
        <f t="shared" si="263"/>
        <v>8.9297500000000003</v>
      </c>
      <c r="AJ4199" s="13"/>
      <c r="AK4199" s="10">
        <f>Q4199*(0.0126*(2.5^3.0673))+R4199*(0.0126*(7.5^3.0673))+S4199*(0.0126*(15^3.0673))</f>
        <v>357.18507537743363</v>
      </c>
    </row>
    <row r="4200" spans="1:37" ht="12.75" customHeight="1">
      <c r="A4200" s="12">
        <v>322</v>
      </c>
      <c r="B4200" s="4">
        <v>16</v>
      </c>
      <c r="C4200" s="4">
        <v>2</v>
      </c>
      <c r="D4200" s="5">
        <v>39533</v>
      </c>
      <c r="E4200" s="6" t="s">
        <v>73</v>
      </c>
      <c r="F4200" s="4" t="s">
        <v>131</v>
      </c>
      <c r="G4200" s="11" t="s">
        <v>177</v>
      </c>
      <c r="H4200" s="4" t="s">
        <v>155</v>
      </c>
      <c r="I4200" s="12" t="s">
        <v>151</v>
      </c>
      <c r="J4200" s="4" t="s">
        <v>110</v>
      </c>
      <c r="K4200" s="4">
        <v>4</v>
      </c>
      <c r="L4200" s="4" t="str">
        <f t="shared" si="260"/>
        <v>0-5</v>
      </c>
      <c r="M4200" s="4" t="s">
        <v>94</v>
      </c>
      <c r="N4200" s="12">
        <v>26</v>
      </c>
      <c r="O4200" s="4" t="s">
        <v>62</v>
      </c>
      <c r="P4200" s="12" t="s">
        <v>63</v>
      </c>
      <c r="T4200" s="7">
        <v>1</v>
      </c>
      <c r="AE4200" s="4">
        <f t="shared" si="261"/>
        <v>25</v>
      </c>
      <c r="AF4200" s="8">
        <f t="shared" si="262"/>
        <v>1</v>
      </c>
      <c r="AG4200" s="8">
        <v>268.94</v>
      </c>
      <c r="AH4200" s="4">
        <f t="shared" si="263"/>
        <v>2.5000000000000001E-2</v>
      </c>
      <c r="AI4200" s="4">
        <f t="shared" si="263"/>
        <v>6.7234999999999996</v>
      </c>
      <c r="AJ4200" s="9"/>
      <c r="AK4200" s="10">
        <f>R4200*(0.0114*(7.5^3.128))+S4200*(0.0114*(15^3.128))+T4200*(0.0114*(25^3.128))+U4200*(0.0114*(35^3.128))</f>
        <v>268.94359042953022</v>
      </c>
    </row>
    <row r="4201" spans="1:37" ht="12.75" customHeight="1">
      <c r="A4201" s="12">
        <v>322</v>
      </c>
      <c r="B4201" s="4">
        <v>16</v>
      </c>
      <c r="C4201" s="4">
        <v>2</v>
      </c>
      <c r="D4201" s="5">
        <v>39533</v>
      </c>
      <c r="E4201" s="6" t="s">
        <v>73</v>
      </c>
      <c r="F4201" s="4" t="s">
        <v>131</v>
      </c>
      <c r="G4201" s="11" t="s">
        <v>177</v>
      </c>
      <c r="H4201" s="4" t="s">
        <v>155</v>
      </c>
      <c r="I4201" s="12" t="s">
        <v>151</v>
      </c>
      <c r="J4201" s="4" t="s">
        <v>110</v>
      </c>
      <c r="K4201" s="4">
        <v>4</v>
      </c>
      <c r="L4201" s="4" t="str">
        <f t="shared" si="260"/>
        <v>0-5</v>
      </c>
      <c r="M4201" s="4" t="s">
        <v>94</v>
      </c>
      <c r="N4201" s="12">
        <v>27</v>
      </c>
      <c r="O4201" s="4" t="s">
        <v>71</v>
      </c>
      <c r="P4201" s="6" t="s">
        <v>46</v>
      </c>
      <c r="Q4201" s="7">
        <v>9</v>
      </c>
      <c r="AE4201" s="4">
        <f t="shared" si="261"/>
        <v>2.5</v>
      </c>
      <c r="AF4201" s="8">
        <f t="shared" si="262"/>
        <v>9</v>
      </c>
      <c r="AG4201" s="8">
        <v>1.25</v>
      </c>
      <c r="AH4201" s="4">
        <f t="shared" si="263"/>
        <v>0.22500000000000001</v>
      </c>
      <c r="AI4201" s="4">
        <f t="shared" si="263"/>
        <v>3.125E-2</v>
      </c>
      <c r="AK4201" s="10">
        <f>Q4201*(0.0089*(2.5^3))+R4201*(0.0089*(7.5^3))</f>
        <v>1.2515625000000001</v>
      </c>
    </row>
    <row r="4202" spans="1:37" ht="12.75" customHeight="1">
      <c r="A4202" s="12">
        <v>322</v>
      </c>
      <c r="B4202" s="4">
        <v>16</v>
      </c>
      <c r="C4202" s="4">
        <v>2</v>
      </c>
      <c r="D4202" s="5">
        <v>39533</v>
      </c>
      <c r="E4202" s="6" t="s">
        <v>73</v>
      </c>
      <c r="F4202" s="4" t="s">
        <v>131</v>
      </c>
      <c r="G4202" s="11" t="s">
        <v>177</v>
      </c>
      <c r="H4202" s="4" t="s">
        <v>155</v>
      </c>
      <c r="I4202" s="12" t="s">
        <v>151</v>
      </c>
      <c r="J4202" s="4" t="s">
        <v>110</v>
      </c>
      <c r="K4202" s="4">
        <v>4</v>
      </c>
      <c r="L4202" s="4" t="str">
        <f t="shared" si="260"/>
        <v>0-5</v>
      </c>
      <c r="M4202" s="4" t="s">
        <v>94</v>
      </c>
      <c r="N4202" s="12">
        <v>28</v>
      </c>
      <c r="O4202" s="12" t="s">
        <v>187</v>
      </c>
      <c r="P4202" s="6" t="s">
        <v>46</v>
      </c>
      <c r="Q4202" s="7">
        <v>1</v>
      </c>
      <c r="AE4202" s="4">
        <f t="shared" si="261"/>
        <v>2.5</v>
      </c>
      <c r="AF4202" s="8">
        <f t="shared" si="262"/>
        <v>1</v>
      </c>
      <c r="AG4202" s="8">
        <v>0.12</v>
      </c>
      <c r="AH4202" s="4">
        <f t="shared" si="263"/>
        <v>2.5000000000000001E-2</v>
      </c>
      <c r="AI4202" s="4">
        <f t="shared" si="263"/>
        <v>3.0000000000000001E-3</v>
      </c>
      <c r="AK4202" s="10">
        <f>Q4202*(0.0077*(2.5^2.962))</f>
        <v>0.11619542555785063</v>
      </c>
    </row>
    <row r="4203" spans="1:37" ht="12.75" customHeight="1">
      <c r="A4203" s="12">
        <v>323</v>
      </c>
      <c r="B4203" s="4">
        <v>16</v>
      </c>
      <c r="C4203" s="4">
        <v>2</v>
      </c>
      <c r="D4203" s="5">
        <v>39533</v>
      </c>
      <c r="E4203" s="6" t="s">
        <v>73</v>
      </c>
      <c r="F4203" s="4" t="s">
        <v>131</v>
      </c>
      <c r="G4203" s="11" t="s">
        <v>177</v>
      </c>
      <c r="H4203" s="4" t="s">
        <v>155</v>
      </c>
      <c r="I4203" s="12" t="s">
        <v>151</v>
      </c>
      <c r="J4203" s="4" t="s">
        <v>110</v>
      </c>
      <c r="K4203" s="4">
        <v>5</v>
      </c>
      <c r="L4203" s="4" t="str">
        <f t="shared" si="260"/>
        <v>0-5</v>
      </c>
      <c r="M4203" s="4" t="s">
        <v>94</v>
      </c>
      <c r="N4203" s="12">
        <v>1</v>
      </c>
      <c r="O4203" s="4" t="s">
        <v>96</v>
      </c>
      <c r="P4203" s="6" t="s">
        <v>84</v>
      </c>
      <c r="S4203" s="7">
        <v>12</v>
      </c>
      <c r="AE4203" s="4">
        <f t="shared" si="261"/>
        <v>15</v>
      </c>
      <c r="AF4203" s="8">
        <f t="shared" si="262"/>
        <v>12</v>
      </c>
      <c r="AG4203" s="8">
        <v>701.4</v>
      </c>
      <c r="AH4203" s="4">
        <f t="shared" si="263"/>
        <v>0.3</v>
      </c>
      <c r="AI4203" s="4">
        <f t="shared" si="263"/>
        <v>17.535</v>
      </c>
      <c r="AK4203" s="10">
        <f>Q4203*(0.0193*(2.5^2.96))+R4203*(0.0193*(7.5^2.96))+S4203*(0.0193*(15^2.96))</f>
        <v>701.40471642105706</v>
      </c>
    </row>
    <row r="4204" spans="1:37" ht="12.75" customHeight="1">
      <c r="A4204" s="12">
        <v>323</v>
      </c>
      <c r="B4204" s="4">
        <v>16</v>
      </c>
      <c r="C4204" s="4">
        <v>2</v>
      </c>
      <c r="D4204" s="5">
        <v>39533</v>
      </c>
      <c r="E4204" s="6" t="s">
        <v>73</v>
      </c>
      <c r="F4204" s="4" t="s">
        <v>131</v>
      </c>
      <c r="G4204" s="11" t="s">
        <v>177</v>
      </c>
      <c r="H4204" s="4" t="s">
        <v>155</v>
      </c>
      <c r="I4204" s="12" t="s">
        <v>151</v>
      </c>
      <c r="J4204" s="4" t="s">
        <v>110</v>
      </c>
      <c r="K4204" s="4">
        <v>5</v>
      </c>
      <c r="L4204" s="4" t="str">
        <f t="shared" si="260"/>
        <v>0-5</v>
      </c>
      <c r="M4204" s="4" t="s">
        <v>94</v>
      </c>
      <c r="N4204" s="12">
        <v>2</v>
      </c>
      <c r="O4204" s="4" t="s">
        <v>79</v>
      </c>
      <c r="P4204" s="12" t="s">
        <v>54</v>
      </c>
      <c r="T4204" s="7">
        <v>2</v>
      </c>
      <c r="AE4204" s="4">
        <f t="shared" si="261"/>
        <v>25</v>
      </c>
      <c r="AF4204" s="8">
        <f t="shared" si="262"/>
        <v>2</v>
      </c>
      <c r="AG4204" s="8">
        <v>635.73</v>
      </c>
      <c r="AH4204" s="4">
        <f t="shared" si="263"/>
        <v>0.05</v>
      </c>
      <c r="AI4204" s="4">
        <f t="shared" si="263"/>
        <v>15.89325</v>
      </c>
      <c r="AK4204" s="10">
        <f>Q4204*(0.024*(2.5^2.93))+R4204*(0.024*(7.5^2.93))+S4204*(0.0225*((15/1.03416)^3))+T4204*(0.0225*((25/1.03416)^3))+U4204*(0.0225*((35/1.03416)^3))</f>
        <v>635.72506135801109</v>
      </c>
    </row>
    <row r="4205" spans="1:37" ht="12.75" customHeight="1">
      <c r="A4205" s="12">
        <v>323</v>
      </c>
      <c r="B4205" s="4">
        <v>16</v>
      </c>
      <c r="C4205" s="4">
        <v>2</v>
      </c>
      <c r="D4205" s="5">
        <v>39533</v>
      </c>
      <c r="E4205" s="6" t="s">
        <v>73</v>
      </c>
      <c r="F4205" s="4" t="s">
        <v>131</v>
      </c>
      <c r="G4205" s="11" t="s">
        <v>177</v>
      </c>
      <c r="H4205" s="4" t="s">
        <v>155</v>
      </c>
      <c r="I4205" s="12" t="s">
        <v>151</v>
      </c>
      <c r="J4205" s="4" t="s">
        <v>110</v>
      </c>
      <c r="K4205" s="4">
        <v>5</v>
      </c>
      <c r="L4205" s="4" t="str">
        <f t="shared" si="260"/>
        <v>0-5</v>
      </c>
      <c r="M4205" s="4" t="s">
        <v>94</v>
      </c>
      <c r="N4205" s="12">
        <v>3</v>
      </c>
      <c r="O4205" s="12" t="s">
        <v>51</v>
      </c>
      <c r="P4205" s="6" t="s">
        <v>48</v>
      </c>
      <c r="T4205" s="7">
        <v>6</v>
      </c>
      <c r="AE4205" s="4">
        <f t="shared" si="261"/>
        <v>25</v>
      </c>
      <c r="AF4205" s="8">
        <f t="shared" si="262"/>
        <v>6</v>
      </c>
      <c r="AG4205" s="8">
        <v>2289.85</v>
      </c>
      <c r="AH4205" s="4">
        <f t="shared" si="263"/>
        <v>0.15</v>
      </c>
      <c r="AI4205" s="4">
        <f t="shared" si="263"/>
        <v>57.246249999999996</v>
      </c>
      <c r="AK4205" s="10">
        <f>Q4205*(0.0337*(2.5^2.9))+R4205*(0.0337*(7.5^2.9))+S4205*(0.0337*(15^2.9))+T4205*(0.0337*(25^2.9))+U4205*(0.0337*(35^2.9))</f>
        <v>2289.8507499317175</v>
      </c>
    </row>
    <row r="4206" spans="1:37" ht="12.75" customHeight="1">
      <c r="A4206" s="12">
        <v>323</v>
      </c>
      <c r="B4206" s="4">
        <v>16</v>
      </c>
      <c r="C4206" s="4">
        <v>2</v>
      </c>
      <c r="D4206" s="5">
        <v>39533</v>
      </c>
      <c r="E4206" s="6" t="s">
        <v>73</v>
      </c>
      <c r="F4206" s="4" t="s">
        <v>131</v>
      </c>
      <c r="G4206" s="11" t="s">
        <v>177</v>
      </c>
      <c r="H4206" s="4" t="s">
        <v>155</v>
      </c>
      <c r="I4206" s="12" t="s">
        <v>151</v>
      </c>
      <c r="J4206" s="4" t="s">
        <v>110</v>
      </c>
      <c r="K4206" s="4">
        <v>5</v>
      </c>
      <c r="L4206" s="4" t="str">
        <f t="shared" si="260"/>
        <v>0-5</v>
      </c>
      <c r="M4206" s="4" t="s">
        <v>94</v>
      </c>
      <c r="N4206" s="12">
        <v>4</v>
      </c>
      <c r="O4206" s="4" t="s">
        <v>95</v>
      </c>
      <c r="P4206" s="6" t="s">
        <v>56</v>
      </c>
      <c r="T4206" s="7">
        <v>4</v>
      </c>
      <c r="AE4206" s="4">
        <f t="shared" si="261"/>
        <v>25</v>
      </c>
      <c r="AF4206" s="8">
        <f t="shared" si="262"/>
        <v>4</v>
      </c>
      <c r="AG4206" s="8">
        <v>1238.5899999999999</v>
      </c>
      <c r="AH4206" s="4">
        <f t="shared" si="263"/>
        <v>0.1</v>
      </c>
      <c r="AI4206" s="4">
        <f t="shared" si="263"/>
        <v>30.964749999999999</v>
      </c>
      <c r="AK4206" s="10">
        <f>S4206*(0.0204*(15^2.991))+T4206*(0.0204*(25^2.991))+U4206*(0.0204*(35^2.991))</f>
        <v>1238.5932950611109</v>
      </c>
    </row>
    <row r="4207" spans="1:37" ht="12.75" customHeight="1">
      <c r="A4207" s="12">
        <v>323</v>
      </c>
      <c r="B4207" s="4">
        <v>16</v>
      </c>
      <c r="C4207" s="4">
        <v>2</v>
      </c>
      <c r="D4207" s="5">
        <v>39533</v>
      </c>
      <c r="E4207" s="6" t="s">
        <v>73</v>
      </c>
      <c r="F4207" s="4" t="s">
        <v>131</v>
      </c>
      <c r="G4207" s="11" t="s">
        <v>177</v>
      </c>
      <c r="H4207" s="4" t="s">
        <v>155</v>
      </c>
      <c r="I4207" s="12" t="s">
        <v>151</v>
      </c>
      <c r="J4207" s="4" t="s">
        <v>110</v>
      </c>
      <c r="K4207" s="4">
        <v>5</v>
      </c>
      <c r="L4207" s="4" t="str">
        <f t="shared" si="260"/>
        <v>0-5</v>
      </c>
      <c r="M4207" s="4" t="s">
        <v>94</v>
      </c>
      <c r="N4207" s="12">
        <v>5</v>
      </c>
      <c r="O4207" s="4" t="s">
        <v>58</v>
      </c>
      <c r="P4207" s="12" t="s">
        <v>46</v>
      </c>
      <c r="R4207" s="7">
        <v>1</v>
      </c>
      <c r="S4207" s="7">
        <v>2</v>
      </c>
      <c r="T4207" s="15">
        <v>2</v>
      </c>
      <c r="U4207" s="15">
        <v>3</v>
      </c>
      <c r="AE4207" s="4">
        <f t="shared" si="261"/>
        <v>24.1</v>
      </c>
      <c r="AF4207" s="8">
        <f t="shared" si="262"/>
        <v>8</v>
      </c>
      <c r="AG4207" s="8">
        <v>2288.52</v>
      </c>
      <c r="AH4207" s="4">
        <f t="shared" si="263"/>
        <v>0.2</v>
      </c>
      <c r="AI4207" s="4">
        <f t="shared" si="263"/>
        <v>57.213000000000001</v>
      </c>
      <c r="AK4207" s="10">
        <f>Q4207*(0.0145*((2.5/1.08175)^3.053))+R4207*(0.0145*((7.5/1.08175)^3.053))+S4207*(0.0145*((15/1.08175)^3.053))+T4207*(0.0145*((25/1.08175)^3.053))+U4207*(0.0145*((35/1.08175)^3.053))+V4207*(0.0145*((45/1.08175)^3.053))+W4207*(0.0145*((55/1.08175)^3.053))</f>
        <v>2288.5153678236829</v>
      </c>
    </row>
    <row r="4208" spans="1:37" ht="12.75" customHeight="1">
      <c r="A4208" s="12">
        <v>323</v>
      </c>
      <c r="B4208" s="4">
        <v>16</v>
      </c>
      <c r="C4208" s="4">
        <v>2</v>
      </c>
      <c r="D4208" s="5">
        <v>39533</v>
      </c>
      <c r="E4208" s="6" t="s">
        <v>73</v>
      </c>
      <c r="F4208" s="4" t="s">
        <v>131</v>
      </c>
      <c r="G4208" s="11" t="s">
        <v>177</v>
      </c>
      <c r="H4208" s="4" t="s">
        <v>155</v>
      </c>
      <c r="I4208" s="12" t="s">
        <v>151</v>
      </c>
      <c r="J4208" s="4" t="s">
        <v>110</v>
      </c>
      <c r="K4208" s="4">
        <v>5</v>
      </c>
      <c r="L4208" s="4" t="str">
        <f t="shared" si="260"/>
        <v>0-5</v>
      </c>
      <c r="M4208" s="4" t="s">
        <v>94</v>
      </c>
      <c r="N4208" s="12">
        <v>6</v>
      </c>
      <c r="O4208" s="4" t="s">
        <v>134</v>
      </c>
      <c r="P4208" s="12" t="s">
        <v>56</v>
      </c>
      <c r="T4208" s="15">
        <v>1</v>
      </c>
      <c r="AE4208" s="4">
        <f t="shared" si="261"/>
        <v>25</v>
      </c>
      <c r="AF4208" s="8">
        <f t="shared" si="262"/>
        <v>1</v>
      </c>
      <c r="AG4208" s="8">
        <v>261.42</v>
      </c>
      <c r="AH4208" s="4">
        <f t="shared" si="263"/>
        <v>2.5000000000000001E-2</v>
      </c>
      <c r="AI4208" s="4">
        <f t="shared" si="263"/>
        <v>6.5355000000000008</v>
      </c>
      <c r="AK4208" s="10">
        <f>R4208*(0.0683*(7.5^2.563))+S4208*(0.0683*(15^2.563))+T4208*(0.0683*(25^2.563))</f>
        <v>261.42128550317625</v>
      </c>
    </row>
    <row r="4209" spans="1:41" ht="12.75" customHeight="1">
      <c r="A4209" s="12">
        <v>323</v>
      </c>
      <c r="B4209" s="4">
        <v>16</v>
      </c>
      <c r="C4209" s="4">
        <v>2</v>
      </c>
      <c r="D4209" s="5">
        <v>39533</v>
      </c>
      <c r="E4209" s="6" t="s">
        <v>73</v>
      </c>
      <c r="F4209" s="4" t="s">
        <v>131</v>
      </c>
      <c r="G4209" s="11" t="s">
        <v>177</v>
      </c>
      <c r="H4209" s="4" t="s">
        <v>155</v>
      </c>
      <c r="I4209" s="12" t="s">
        <v>151</v>
      </c>
      <c r="J4209" s="4" t="s">
        <v>110</v>
      </c>
      <c r="K4209" s="4">
        <v>5</v>
      </c>
      <c r="L4209" s="4" t="str">
        <f t="shared" si="260"/>
        <v>0-5</v>
      </c>
      <c r="M4209" s="4" t="s">
        <v>94</v>
      </c>
      <c r="N4209" s="12">
        <v>7</v>
      </c>
      <c r="O4209" s="4" t="s">
        <v>68</v>
      </c>
      <c r="P4209" s="6" t="s">
        <v>46</v>
      </c>
      <c r="T4209" s="15">
        <v>7</v>
      </c>
      <c r="AE4209" s="4">
        <f t="shared" si="261"/>
        <v>25</v>
      </c>
      <c r="AF4209" s="8">
        <f t="shared" si="262"/>
        <v>7</v>
      </c>
      <c r="AG4209" s="8">
        <v>1103.54</v>
      </c>
      <c r="AH4209" s="4">
        <f t="shared" si="263"/>
        <v>0.17499999999999999</v>
      </c>
      <c r="AI4209" s="4">
        <f t="shared" si="263"/>
        <v>27.5885</v>
      </c>
      <c r="AK4209" s="10">
        <f>Q4209*(0.0208*((2.5/1.21)^3))+R4209*(0.0208*((7.5/1.21)^3))+S4209*(0.0208*((15/1.21)^3))+T4209*(0.0079*(25^3.076))+U4209*(0.0079*(35^3.076))</f>
        <v>1103.5413170758184</v>
      </c>
    </row>
    <row r="4210" spans="1:41" ht="12.75" customHeight="1">
      <c r="A4210" s="12">
        <v>323</v>
      </c>
      <c r="B4210" s="4">
        <v>16</v>
      </c>
      <c r="C4210" s="4">
        <v>2</v>
      </c>
      <c r="D4210" s="5">
        <v>39533</v>
      </c>
      <c r="E4210" s="6" t="s">
        <v>73</v>
      </c>
      <c r="F4210" s="4" t="s">
        <v>131</v>
      </c>
      <c r="G4210" s="11" t="s">
        <v>177</v>
      </c>
      <c r="H4210" s="4" t="s">
        <v>155</v>
      </c>
      <c r="I4210" s="12" t="s">
        <v>151</v>
      </c>
      <c r="J4210" s="4" t="s">
        <v>110</v>
      </c>
      <c r="K4210" s="4">
        <v>5</v>
      </c>
      <c r="L4210" s="4" t="str">
        <f t="shared" si="260"/>
        <v>0-5</v>
      </c>
      <c r="M4210" s="4" t="s">
        <v>94</v>
      </c>
      <c r="N4210" s="12">
        <v>8</v>
      </c>
      <c r="O4210" s="4" t="s">
        <v>60</v>
      </c>
      <c r="P4210" s="12" t="s">
        <v>48</v>
      </c>
      <c r="R4210" s="7">
        <v>1</v>
      </c>
      <c r="S4210" s="7">
        <v>3</v>
      </c>
      <c r="AE4210" s="4">
        <f t="shared" si="261"/>
        <v>13.1</v>
      </c>
      <c r="AF4210" s="8">
        <f t="shared" si="262"/>
        <v>4</v>
      </c>
      <c r="AG4210" s="8">
        <v>166.52</v>
      </c>
      <c r="AH4210" s="4">
        <f t="shared" si="263"/>
        <v>0.1</v>
      </c>
      <c r="AI4210" s="4">
        <f t="shared" si="263"/>
        <v>4.1630000000000003</v>
      </c>
      <c r="AK4210" s="10">
        <f>Q4210*(0.0197*(2.5^2.9174))+R4210*(0.0197*(7.5^2.9174))+S4210*(0.0197*(15^2.9174))</f>
        <v>166.52034784206126</v>
      </c>
    </row>
    <row r="4211" spans="1:41" s="9" customFormat="1" ht="12.75" customHeight="1">
      <c r="A4211" s="12">
        <v>323</v>
      </c>
      <c r="B4211" s="4">
        <v>16</v>
      </c>
      <c r="C4211" s="4">
        <v>2</v>
      </c>
      <c r="D4211" s="5">
        <v>39533</v>
      </c>
      <c r="E4211" s="6" t="s">
        <v>73</v>
      </c>
      <c r="F4211" s="4" t="s">
        <v>131</v>
      </c>
      <c r="G4211" s="11" t="s">
        <v>177</v>
      </c>
      <c r="H4211" s="4" t="s">
        <v>155</v>
      </c>
      <c r="I4211" s="12" t="s">
        <v>151</v>
      </c>
      <c r="J4211" s="4" t="s">
        <v>110</v>
      </c>
      <c r="K4211" s="4">
        <v>5</v>
      </c>
      <c r="L4211" s="4" t="str">
        <f t="shared" si="260"/>
        <v>0-5</v>
      </c>
      <c r="M4211" s="4" t="s">
        <v>94</v>
      </c>
      <c r="N4211" s="12">
        <v>9</v>
      </c>
      <c r="O4211" s="12" t="s">
        <v>106</v>
      </c>
      <c r="P4211" s="6" t="s">
        <v>81</v>
      </c>
      <c r="Q4211" s="7"/>
      <c r="R4211" s="7"/>
      <c r="S4211" s="7"/>
      <c r="T4211" s="15">
        <v>1</v>
      </c>
      <c r="U4211" s="7"/>
      <c r="V4211" s="7"/>
      <c r="W4211" s="7"/>
      <c r="X4211" s="7"/>
      <c r="Y4211" s="7"/>
      <c r="Z4211" s="7"/>
      <c r="AA4211" s="7"/>
      <c r="AB4211" s="7"/>
      <c r="AC4211" s="7"/>
      <c r="AD4211" s="7"/>
      <c r="AE4211" s="4">
        <f t="shared" si="261"/>
        <v>25</v>
      </c>
      <c r="AF4211" s="8">
        <f t="shared" si="262"/>
        <v>1</v>
      </c>
      <c r="AG4211" s="8">
        <v>401.02</v>
      </c>
      <c r="AH4211" s="4">
        <f t="shared" si="263"/>
        <v>2.5000000000000001E-2</v>
      </c>
      <c r="AI4211" s="4">
        <f t="shared" si="263"/>
        <v>10.025499999999999</v>
      </c>
      <c r="AJ4211" s="4"/>
      <c r="AK4211" s="10">
        <f>R4211*(0.111*((7.5*0.813)^2.72))+S4211*(0.111*((15*0.813)^2.72))+T4211*(0.111*((25*0.813)^2.72))+U4211*(0.111*((35*0.813)^2.72))</f>
        <v>401.02004962052473</v>
      </c>
      <c r="AL4211" s="4"/>
      <c r="AM4211" s="4"/>
      <c r="AN4211" s="4"/>
      <c r="AO4211" s="4"/>
    </row>
    <row r="4212" spans="1:41" ht="12.75" customHeight="1">
      <c r="A4212" s="12">
        <v>323</v>
      </c>
      <c r="B4212" s="4">
        <v>16</v>
      </c>
      <c r="C4212" s="4">
        <v>2</v>
      </c>
      <c r="D4212" s="5">
        <v>39533</v>
      </c>
      <c r="E4212" s="6" t="s">
        <v>73</v>
      </c>
      <c r="F4212" s="4" t="s">
        <v>131</v>
      </c>
      <c r="G4212" s="11" t="s">
        <v>177</v>
      </c>
      <c r="H4212" s="4" t="s">
        <v>155</v>
      </c>
      <c r="I4212" s="12" t="s">
        <v>151</v>
      </c>
      <c r="J4212" s="4" t="s">
        <v>110</v>
      </c>
      <c r="K4212" s="4">
        <v>5</v>
      </c>
      <c r="L4212" s="4" t="str">
        <f t="shared" si="260"/>
        <v>0-5</v>
      </c>
      <c r="M4212" s="4" t="s">
        <v>94</v>
      </c>
      <c r="N4212" s="12">
        <v>10</v>
      </c>
      <c r="O4212" s="4" t="s">
        <v>89</v>
      </c>
      <c r="P4212" s="4" t="s">
        <v>56</v>
      </c>
      <c r="S4212" s="7">
        <v>12</v>
      </c>
      <c r="AE4212" s="4">
        <f t="shared" si="261"/>
        <v>15</v>
      </c>
      <c r="AF4212" s="8">
        <f t="shared" si="262"/>
        <v>12</v>
      </c>
      <c r="AG4212" s="8">
        <v>864.1</v>
      </c>
      <c r="AH4212" s="4">
        <f t="shared" si="263"/>
        <v>0.3</v>
      </c>
      <c r="AI4212" s="4">
        <f t="shared" si="263"/>
        <v>21.602499999999999</v>
      </c>
      <c r="AK4212" s="10">
        <f>R4212*(0.0246*(7.5^2.85))+S4212*(0.0227*((15/1.13204)^3.12))+T4212*(0.0227*((25/1.13204)^3.12))</f>
        <v>864.09820057068305</v>
      </c>
    </row>
    <row r="4213" spans="1:41" ht="12.75" customHeight="1">
      <c r="A4213" s="12">
        <v>323</v>
      </c>
      <c r="B4213" s="4">
        <v>16</v>
      </c>
      <c r="C4213" s="4">
        <v>2</v>
      </c>
      <c r="D4213" s="5">
        <v>39533</v>
      </c>
      <c r="E4213" s="6" t="s">
        <v>73</v>
      </c>
      <c r="F4213" s="4" t="s">
        <v>131</v>
      </c>
      <c r="G4213" s="11" t="s">
        <v>177</v>
      </c>
      <c r="H4213" s="4" t="s">
        <v>155</v>
      </c>
      <c r="I4213" s="12" t="s">
        <v>151</v>
      </c>
      <c r="J4213" s="4" t="s">
        <v>110</v>
      </c>
      <c r="K4213" s="4">
        <v>5</v>
      </c>
      <c r="L4213" s="4" t="str">
        <f t="shared" si="260"/>
        <v>0-5</v>
      </c>
      <c r="M4213" s="4" t="s">
        <v>94</v>
      </c>
      <c r="N4213" s="12">
        <v>11</v>
      </c>
      <c r="O4213" s="4" t="s">
        <v>49</v>
      </c>
      <c r="P4213" s="6" t="s">
        <v>46</v>
      </c>
      <c r="S4213" s="7">
        <v>4</v>
      </c>
      <c r="AE4213" s="4">
        <f t="shared" si="261"/>
        <v>15</v>
      </c>
      <c r="AF4213" s="8">
        <f t="shared" si="262"/>
        <v>4</v>
      </c>
      <c r="AG4213" s="8">
        <v>204.11</v>
      </c>
      <c r="AH4213" s="4">
        <f t="shared" si="263"/>
        <v>0.1</v>
      </c>
      <c r="AI4213" s="4">
        <f t="shared" si="263"/>
        <v>5.1027500000000003</v>
      </c>
      <c r="AJ4213" s="13"/>
      <c r="AK4213" s="10">
        <f>Q4213*(0.007*(2.5^3.39))+R4213*(0.0126*(7.5^3.0673))+S4213*(0.0126*(15^3.0673))+T4213*(0.0126*(25^3.0673))+U4213*(0.0126*(35^3.0673))</f>
        <v>204.10575735853351</v>
      </c>
    </row>
    <row r="4214" spans="1:41" ht="12.75" customHeight="1">
      <c r="A4214" s="12">
        <v>323</v>
      </c>
      <c r="B4214" s="4">
        <v>16</v>
      </c>
      <c r="C4214" s="4">
        <v>2</v>
      </c>
      <c r="D4214" s="5">
        <v>39533</v>
      </c>
      <c r="E4214" s="6" t="s">
        <v>73</v>
      </c>
      <c r="F4214" s="4" t="s">
        <v>131</v>
      </c>
      <c r="G4214" s="11" t="s">
        <v>177</v>
      </c>
      <c r="H4214" s="4" t="s">
        <v>155</v>
      </c>
      <c r="I4214" s="12" t="s">
        <v>151</v>
      </c>
      <c r="J4214" s="4" t="s">
        <v>110</v>
      </c>
      <c r="K4214" s="4">
        <v>5</v>
      </c>
      <c r="L4214" s="4" t="str">
        <f t="shared" si="260"/>
        <v>0-5</v>
      </c>
      <c r="M4214" s="4" t="s">
        <v>94</v>
      </c>
      <c r="N4214" s="12">
        <v>12</v>
      </c>
      <c r="O4214" s="4" t="s">
        <v>53</v>
      </c>
      <c r="P4214" s="12" t="s">
        <v>54</v>
      </c>
      <c r="T4214" s="7">
        <v>4</v>
      </c>
      <c r="AE4214" s="4">
        <f t="shared" si="261"/>
        <v>25</v>
      </c>
      <c r="AF4214" s="8">
        <f t="shared" si="262"/>
        <v>4</v>
      </c>
      <c r="AG4214" s="8">
        <v>1024.94</v>
      </c>
      <c r="AH4214" s="4">
        <f t="shared" si="263"/>
        <v>0.1</v>
      </c>
      <c r="AI4214" s="4">
        <f t="shared" si="263"/>
        <v>25.6235</v>
      </c>
      <c r="AK4214" s="10">
        <f>Q4214*(0.026*(2.5^2.87))+R4214*(0.026*(7.5^2.87))+S4214*(0.0236*((15/1.1)^2.975))+T4214*(0.0236*((25/1.1)^2.975))+U4214*(0.0236*((35/1.1)^2.975))</f>
        <v>1024.9443405896459</v>
      </c>
    </row>
    <row r="4215" spans="1:41" ht="12.75" customHeight="1">
      <c r="A4215" s="12">
        <v>323</v>
      </c>
      <c r="B4215" s="4">
        <v>16</v>
      </c>
      <c r="C4215" s="4">
        <v>2</v>
      </c>
      <c r="D4215" s="5">
        <v>39533</v>
      </c>
      <c r="E4215" s="6" t="s">
        <v>73</v>
      </c>
      <c r="F4215" s="4" t="s">
        <v>131</v>
      </c>
      <c r="G4215" s="11" t="s">
        <v>177</v>
      </c>
      <c r="H4215" s="4" t="s">
        <v>155</v>
      </c>
      <c r="I4215" s="12" t="s">
        <v>151</v>
      </c>
      <c r="J4215" s="4" t="s">
        <v>110</v>
      </c>
      <c r="K4215" s="4">
        <v>5</v>
      </c>
      <c r="L4215" s="4" t="str">
        <f t="shared" si="260"/>
        <v>0-5</v>
      </c>
      <c r="M4215" s="4" t="s">
        <v>94</v>
      </c>
      <c r="N4215" s="12">
        <v>13</v>
      </c>
      <c r="O4215" s="12" t="s">
        <v>181</v>
      </c>
      <c r="P4215" s="6" t="s">
        <v>81</v>
      </c>
      <c r="S4215" s="15">
        <v>4</v>
      </c>
      <c r="AE4215" s="4">
        <f t="shared" si="261"/>
        <v>15</v>
      </c>
      <c r="AF4215" s="8">
        <f t="shared" si="262"/>
        <v>4</v>
      </c>
      <c r="AG4215" s="8">
        <v>198.87</v>
      </c>
      <c r="AH4215" s="4">
        <f t="shared" si="263"/>
        <v>0.1</v>
      </c>
      <c r="AI4215" s="4">
        <f t="shared" si="263"/>
        <v>4.9717500000000001</v>
      </c>
      <c r="AK4215" s="10">
        <f>S4215*(0.0159*(15^2.9718))</f>
        <v>198.86809763420626</v>
      </c>
    </row>
    <row r="4216" spans="1:41" ht="12.75" customHeight="1">
      <c r="A4216" s="12">
        <v>323</v>
      </c>
      <c r="B4216" s="4">
        <v>16</v>
      </c>
      <c r="C4216" s="4">
        <v>2</v>
      </c>
      <c r="D4216" s="5">
        <v>39533</v>
      </c>
      <c r="E4216" s="6" t="s">
        <v>73</v>
      </c>
      <c r="F4216" s="4" t="s">
        <v>131</v>
      </c>
      <c r="G4216" s="11" t="s">
        <v>177</v>
      </c>
      <c r="H4216" s="4" t="s">
        <v>155</v>
      </c>
      <c r="I4216" s="12" t="s">
        <v>151</v>
      </c>
      <c r="J4216" s="4" t="s">
        <v>110</v>
      </c>
      <c r="K4216" s="4">
        <v>5</v>
      </c>
      <c r="L4216" s="4" t="str">
        <f t="shared" si="260"/>
        <v>0-5</v>
      </c>
      <c r="M4216" s="4" t="s">
        <v>94</v>
      </c>
      <c r="N4216" s="12">
        <v>14</v>
      </c>
      <c r="O4216" s="4" t="s">
        <v>107</v>
      </c>
      <c r="P4216" s="6" t="s">
        <v>54</v>
      </c>
      <c r="T4216" s="7">
        <v>1</v>
      </c>
      <c r="AE4216" s="4">
        <f t="shared" si="261"/>
        <v>25</v>
      </c>
      <c r="AF4216" s="8">
        <f t="shared" si="262"/>
        <v>1</v>
      </c>
      <c r="AG4216" s="8">
        <v>274.51</v>
      </c>
      <c r="AH4216" s="4">
        <f t="shared" si="263"/>
        <v>2.5000000000000001E-2</v>
      </c>
      <c r="AI4216" s="4">
        <f t="shared" si="263"/>
        <v>6.8627500000000001</v>
      </c>
      <c r="AK4216" s="10">
        <f>R4216*(0.0162*(7.5^3.0252))+S4216*(0.0162*(15^3.0252))+T4216*(0.0162*(25^3.0252))+U4216*(0.0162*(35^3.0252))+V4216*(0.0162*(45^3.0252))</f>
        <v>274.51313450729776</v>
      </c>
    </row>
    <row r="4217" spans="1:41" ht="12.75" customHeight="1">
      <c r="A4217" s="12">
        <v>323</v>
      </c>
      <c r="B4217" s="4">
        <v>16</v>
      </c>
      <c r="C4217" s="4">
        <v>2</v>
      </c>
      <c r="D4217" s="5">
        <v>39533</v>
      </c>
      <c r="E4217" s="6" t="s">
        <v>73</v>
      </c>
      <c r="F4217" s="4" t="s">
        <v>131</v>
      </c>
      <c r="G4217" s="11" t="s">
        <v>177</v>
      </c>
      <c r="H4217" s="4" t="s">
        <v>155</v>
      </c>
      <c r="I4217" s="12" t="s">
        <v>151</v>
      </c>
      <c r="J4217" s="4" t="s">
        <v>110</v>
      </c>
      <c r="K4217" s="4">
        <v>5</v>
      </c>
      <c r="L4217" s="4" t="str">
        <f t="shared" si="260"/>
        <v>0-5</v>
      </c>
      <c r="M4217" s="4" t="s">
        <v>94</v>
      </c>
      <c r="N4217" s="12">
        <v>15</v>
      </c>
      <c r="O4217" s="4" t="s">
        <v>144</v>
      </c>
      <c r="P4217" s="6" t="s">
        <v>56</v>
      </c>
      <c r="V4217" s="7">
        <v>1</v>
      </c>
      <c r="AE4217" s="4">
        <f t="shared" si="261"/>
        <v>45</v>
      </c>
      <c r="AF4217" s="8">
        <f t="shared" si="262"/>
        <v>1</v>
      </c>
      <c r="AG4217" s="8">
        <v>2783.26</v>
      </c>
      <c r="AH4217" s="4">
        <f t="shared" si="263"/>
        <v>2.5000000000000001E-2</v>
      </c>
      <c r="AI4217" s="4">
        <f t="shared" si="263"/>
        <v>69.581500000000005</v>
      </c>
      <c r="AK4217" s="10">
        <f>T4217*(0.0345*(25^2.968))+U4217*(0.0345*(35^2.968))+V4217*(0.0345*(45^2.968))</f>
        <v>2783.2603706444784</v>
      </c>
    </row>
    <row r="4218" spans="1:41" s="11" customFormat="1" ht="12.75" customHeight="1">
      <c r="A4218" s="12">
        <v>323</v>
      </c>
      <c r="B4218" s="4">
        <v>16</v>
      </c>
      <c r="C4218" s="4">
        <v>2</v>
      </c>
      <c r="D4218" s="5">
        <v>39533</v>
      </c>
      <c r="E4218" s="6" t="s">
        <v>73</v>
      </c>
      <c r="F4218" s="4" t="s">
        <v>131</v>
      </c>
      <c r="G4218" s="11" t="s">
        <v>177</v>
      </c>
      <c r="H4218" s="4" t="s">
        <v>155</v>
      </c>
      <c r="I4218" s="12" t="s">
        <v>151</v>
      </c>
      <c r="J4218" s="4" t="s">
        <v>110</v>
      </c>
      <c r="K4218" s="4">
        <v>5</v>
      </c>
      <c r="L4218" s="4" t="str">
        <f t="shared" si="260"/>
        <v>0-5</v>
      </c>
      <c r="M4218" s="4" t="s">
        <v>94</v>
      </c>
      <c r="N4218" s="12">
        <v>16</v>
      </c>
      <c r="O4218" s="12" t="s">
        <v>77</v>
      </c>
      <c r="P4218" s="6" t="s">
        <v>48</v>
      </c>
      <c r="Q4218" s="7"/>
      <c r="R4218" s="7"/>
      <c r="S4218" s="7"/>
      <c r="T4218" s="7">
        <v>1</v>
      </c>
      <c r="U4218" s="7"/>
      <c r="V4218" s="7"/>
      <c r="W4218" s="7"/>
      <c r="X4218" s="7"/>
      <c r="Y4218" s="7"/>
      <c r="Z4218" s="7"/>
      <c r="AA4218" s="7"/>
      <c r="AB4218" s="7"/>
      <c r="AC4218" s="7"/>
      <c r="AD4218" s="7"/>
      <c r="AE4218" s="4">
        <f t="shared" si="261"/>
        <v>25</v>
      </c>
      <c r="AF4218" s="8">
        <f t="shared" si="262"/>
        <v>1</v>
      </c>
      <c r="AG4218" s="8">
        <v>423.41</v>
      </c>
      <c r="AH4218" s="4">
        <f t="shared" si="263"/>
        <v>2.5000000000000001E-2</v>
      </c>
      <c r="AI4218" s="4">
        <f t="shared" si="263"/>
        <v>10.58525</v>
      </c>
      <c r="AJ4218" s="13"/>
      <c r="AK4218" s="10">
        <f>R4218*(0.0428*(7.5^2.858))+S4218*(0.0428*(15^2.858))+T4218*(0.0428*(25^2.858))+U4218*(0.0428*(35^2.858))</f>
        <v>423.40532317837847</v>
      </c>
    </row>
    <row r="4219" spans="1:41" ht="12.75" customHeight="1">
      <c r="A4219" s="12">
        <v>323</v>
      </c>
      <c r="B4219" s="4">
        <v>16</v>
      </c>
      <c r="C4219" s="4">
        <v>2</v>
      </c>
      <c r="D4219" s="5">
        <v>39533</v>
      </c>
      <c r="E4219" s="6" t="s">
        <v>73</v>
      </c>
      <c r="F4219" s="4" t="s">
        <v>131</v>
      </c>
      <c r="G4219" s="11" t="s">
        <v>177</v>
      </c>
      <c r="H4219" s="4" t="s">
        <v>155</v>
      </c>
      <c r="I4219" s="12" t="s">
        <v>151</v>
      </c>
      <c r="J4219" s="4" t="s">
        <v>110</v>
      </c>
      <c r="K4219" s="4">
        <v>5</v>
      </c>
      <c r="L4219" s="4" t="str">
        <f t="shared" si="260"/>
        <v>0-5</v>
      </c>
      <c r="M4219" s="4" t="s">
        <v>94</v>
      </c>
      <c r="N4219" s="12">
        <v>17</v>
      </c>
      <c r="O4219" s="13" t="s">
        <v>97</v>
      </c>
      <c r="P4219" s="12" t="s">
        <v>46</v>
      </c>
      <c r="S4219" s="7">
        <v>11</v>
      </c>
      <c r="AE4219" s="4">
        <f t="shared" si="261"/>
        <v>15</v>
      </c>
      <c r="AF4219" s="8">
        <f t="shared" si="262"/>
        <v>11</v>
      </c>
      <c r="AG4219" s="8">
        <v>306.77999999999997</v>
      </c>
      <c r="AH4219" s="4">
        <f t="shared" si="263"/>
        <v>0.27500000000000002</v>
      </c>
      <c r="AI4219" s="4">
        <f t="shared" si="263"/>
        <v>7.6694999999999993</v>
      </c>
      <c r="AK4219" s="10">
        <f>Q4219*(0.0026*(2.5^3.427))+R4219*(0.0026*(7.5^3.427))+S4219*(0.0026*(15^3.427))</f>
        <v>306.78263822761113</v>
      </c>
    </row>
    <row r="4220" spans="1:41" ht="12.75" customHeight="1">
      <c r="A4220" s="12">
        <v>323</v>
      </c>
      <c r="B4220" s="4">
        <v>16</v>
      </c>
      <c r="C4220" s="4">
        <v>2</v>
      </c>
      <c r="D4220" s="5">
        <v>39533</v>
      </c>
      <c r="E4220" s="6" t="s">
        <v>73</v>
      </c>
      <c r="F4220" s="4" t="s">
        <v>131</v>
      </c>
      <c r="G4220" s="11" t="s">
        <v>177</v>
      </c>
      <c r="H4220" s="4" t="s">
        <v>155</v>
      </c>
      <c r="I4220" s="12" t="s">
        <v>151</v>
      </c>
      <c r="J4220" s="4" t="s">
        <v>110</v>
      </c>
      <c r="K4220" s="4">
        <v>5</v>
      </c>
      <c r="L4220" s="4" t="str">
        <f t="shared" si="260"/>
        <v>0-5</v>
      </c>
      <c r="M4220" s="4" t="s">
        <v>94</v>
      </c>
      <c r="N4220" s="12">
        <v>18</v>
      </c>
      <c r="O4220" s="4" t="s">
        <v>71</v>
      </c>
      <c r="P4220" s="6" t="s">
        <v>46</v>
      </c>
      <c r="Q4220" s="7">
        <v>9</v>
      </c>
      <c r="AE4220" s="4">
        <f t="shared" si="261"/>
        <v>2.5</v>
      </c>
      <c r="AF4220" s="8">
        <f t="shared" si="262"/>
        <v>9</v>
      </c>
      <c r="AG4220" s="8">
        <v>1.25</v>
      </c>
      <c r="AH4220" s="4">
        <f t="shared" si="263"/>
        <v>0.22500000000000001</v>
      </c>
      <c r="AI4220" s="4">
        <f t="shared" si="263"/>
        <v>3.125E-2</v>
      </c>
      <c r="AK4220" s="10">
        <f>Q4220*(0.0089*(2.5^3))+R4220*(0.0089*(7.5^3))</f>
        <v>1.2515625000000001</v>
      </c>
    </row>
    <row r="4221" spans="1:41" ht="12.75" customHeight="1">
      <c r="A4221" s="12">
        <v>323</v>
      </c>
      <c r="B4221" s="4">
        <v>16</v>
      </c>
      <c r="C4221" s="4">
        <v>2</v>
      </c>
      <c r="D4221" s="5">
        <v>39533</v>
      </c>
      <c r="E4221" s="6" t="s">
        <v>73</v>
      </c>
      <c r="F4221" s="4" t="s">
        <v>131</v>
      </c>
      <c r="G4221" s="11" t="s">
        <v>177</v>
      </c>
      <c r="H4221" s="4" t="s">
        <v>155</v>
      </c>
      <c r="I4221" s="12" t="s">
        <v>151</v>
      </c>
      <c r="J4221" s="4" t="s">
        <v>110</v>
      </c>
      <c r="K4221" s="4">
        <v>5</v>
      </c>
      <c r="L4221" s="4" t="str">
        <f t="shared" si="260"/>
        <v>0-5</v>
      </c>
      <c r="M4221" s="4" t="s">
        <v>94</v>
      </c>
      <c r="N4221" s="12">
        <v>19</v>
      </c>
      <c r="O4221" s="4" t="s">
        <v>109</v>
      </c>
      <c r="P4221" s="6" t="s">
        <v>63</v>
      </c>
      <c r="S4221" s="7">
        <v>1</v>
      </c>
      <c r="AE4221" s="4">
        <f t="shared" si="261"/>
        <v>15</v>
      </c>
      <c r="AF4221" s="8">
        <f t="shared" si="262"/>
        <v>1</v>
      </c>
      <c r="AG4221" s="8">
        <v>48.73</v>
      </c>
      <c r="AH4221" s="4">
        <f t="shared" si="263"/>
        <v>2.5000000000000001E-2</v>
      </c>
      <c r="AI4221" s="4">
        <f t="shared" si="263"/>
        <v>1.2182499999999998</v>
      </c>
      <c r="AK4221" s="10">
        <f>R4221*(0.0084*(7.5^3.2))+S4221*(0.0084*(15^3.2))+T4221*(0.0084*(25^3.2))</f>
        <v>48.727184147105021</v>
      </c>
    </row>
    <row r="4222" spans="1:41" ht="12.75" customHeight="1">
      <c r="A4222" s="12">
        <v>323</v>
      </c>
      <c r="B4222" s="4">
        <v>16</v>
      </c>
      <c r="C4222" s="4">
        <v>2</v>
      </c>
      <c r="D4222" s="5">
        <v>39533</v>
      </c>
      <c r="E4222" s="6" t="s">
        <v>73</v>
      </c>
      <c r="F4222" s="4" t="s">
        <v>131</v>
      </c>
      <c r="G4222" s="11" t="s">
        <v>177</v>
      </c>
      <c r="H4222" s="4" t="s">
        <v>155</v>
      </c>
      <c r="I4222" s="12" t="s">
        <v>151</v>
      </c>
      <c r="J4222" s="4" t="s">
        <v>110</v>
      </c>
      <c r="K4222" s="4">
        <v>5</v>
      </c>
      <c r="L4222" s="4" t="str">
        <f t="shared" si="260"/>
        <v>0-5</v>
      </c>
      <c r="M4222" s="4" t="s">
        <v>94</v>
      </c>
      <c r="N4222" s="12">
        <v>20</v>
      </c>
      <c r="O4222" s="12" t="s">
        <v>187</v>
      </c>
      <c r="P4222" s="6" t="s">
        <v>46</v>
      </c>
      <c r="Q4222" s="7">
        <v>2</v>
      </c>
      <c r="AE4222" s="4">
        <f t="shared" si="261"/>
        <v>2.5</v>
      </c>
      <c r="AF4222" s="8">
        <f t="shared" si="262"/>
        <v>2</v>
      </c>
      <c r="AG4222" s="8">
        <v>0.23</v>
      </c>
      <c r="AH4222" s="4">
        <f t="shared" si="263"/>
        <v>0.05</v>
      </c>
      <c r="AI4222" s="4">
        <f t="shared" si="263"/>
        <v>5.7499999999999999E-3</v>
      </c>
      <c r="AK4222" s="10">
        <f>Q4222*(0.0077*(2.5^2.962))</f>
        <v>0.23239085111570126</v>
      </c>
    </row>
    <row r="4223" spans="1:41" ht="12.75" customHeight="1">
      <c r="A4223" s="12">
        <v>323</v>
      </c>
      <c r="B4223" s="4">
        <v>16</v>
      </c>
      <c r="C4223" s="4">
        <v>2</v>
      </c>
      <c r="D4223" s="5">
        <v>39533</v>
      </c>
      <c r="E4223" s="6" t="s">
        <v>73</v>
      </c>
      <c r="F4223" s="4" t="s">
        <v>131</v>
      </c>
      <c r="G4223" s="11" t="s">
        <v>177</v>
      </c>
      <c r="H4223" s="4" t="s">
        <v>155</v>
      </c>
      <c r="I4223" s="12" t="s">
        <v>151</v>
      </c>
      <c r="J4223" s="4" t="s">
        <v>110</v>
      </c>
      <c r="K4223" s="4">
        <v>5</v>
      </c>
      <c r="L4223" s="4" t="str">
        <f t="shared" si="260"/>
        <v>0-5</v>
      </c>
      <c r="M4223" s="4" t="s">
        <v>94</v>
      </c>
      <c r="N4223" s="12">
        <v>21</v>
      </c>
      <c r="O4223" s="12" t="s">
        <v>55</v>
      </c>
      <c r="P4223" s="6" t="s">
        <v>56</v>
      </c>
      <c r="Q4223" s="7">
        <v>1</v>
      </c>
      <c r="AE4223" s="4">
        <f t="shared" si="261"/>
        <v>2.5</v>
      </c>
      <c r="AF4223" s="8">
        <f t="shared" si="262"/>
        <v>1</v>
      </c>
      <c r="AG4223" s="8">
        <v>0.17</v>
      </c>
      <c r="AH4223" s="4">
        <f t="shared" si="263"/>
        <v>2.5000000000000001E-2</v>
      </c>
      <c r="AI4223" s="4">
        <f t="shared" si="263"/>
        <v>4.2500000000000003E-3</v>
      </c>
      <c r="AK4223" s="10">
        <f>Q4223*(0.0109*(2.5^3.0249))+R4223*(0.0109*(7.5^3.0249))</f>
        <v>0.17424295598865394</v>
      </c>
    </row>
    <row r="4224" spans="1:41" ht="12.75" customHeight="1">
      <c r="A4224" s="12">
        <v>324</v>
      </c>
      <c r="B4224" s="4">
        <v>16</v>
      </c>
      <c r="C4224" s="4">
        <v>2</v>
      </c>
      <c r="D4224" s="5">
        <v>39533</v>
      </c>
      <c r="E4224" s="6" t="s">
        <v>73</v>
      </c>
      <c r="F4224" s="4" t="s">
        <v>131</v>
      </c>
      <c r="G4224" s="11" t="s">
        <v>177</v>
      </c>
      <c r="H4224" s="4" t="s">
        <v>155</v>
      </c>
      <c r="I4224" s="12" t="s">
        <v>151</v>
      </c>
      <c r="J4224" s="4" t="s">
        <v>110</v>
      </c>
      <c r="K4224" s="4">
        <v>3</v>
      </c>
      <c r="L4224" s="4" t="str">
        <f t="shared" si="260"/>
        <v>0-5</v>
      </c>
      <c r="M4224" s="4" t="s">
        <v>42</v>
      </c>
      <c r="N4224" s="12">
        <v>1</v>
      </c>
      <c r="O4224" s="12" t="s">
        <v>90</v>
      </c>
      <c r="P4224" s="6" t="s">
        <v>46</v>
      </c>
      <c r="S4224" s="7">
        <v>7</v>
      </c>
      <c r="AE4224" s="4">
        <f t="shared" si="261"/>
        <v>15</v>
      </c>
      <c r="AF4224" s="8">
        <f t="shared" si="262"/>
        <v>7</v>
      </c>
      <c r="AG4224" s="8">
        <v>357.7</v>
      </c>
      <c r="AH4224" s="4">
        <f t="shared" si="263"/>
        <v>0.17499999999999999</v>
      </c>
      <c r="AI4224" s="4">
        <f t="shared" si="263"/>
        <v>8.942499999999999</v>
      </c>
      <c r="AK4224" s="10">
        <f>R4224*(0.0207*((7.5*0.901)^3))+S4224*(0.0207*((15*0.901)^3))</f>
        <v>357.69801951528751</v>
      </c>
    </row>
    <row r="4225" spans="1:37" ht="12.75" customHeight="1">
      <c r="A4225" s="12">
        <v>324</v>
      </c>
      <c r="B4225" s="4">
        <v>16</v>
      </c>
      <c r="C4225" s="4">
        <v>2</v>
      </c>
      <c r="D4225" s="5">
        <v>39533</v>
      </c>
      <c r="E4225" s="6" t="s">
        <v>73</v>
      </c>
      <c r="F4225" s="4" t="s">
        <v>131</v>
      </c>
      <c r="G4225" s="11" t="s">
        <v>177</v>
      </c>
      <c r="H4225" s="4" t="s">
        <v>155</v>
      </c>
      <c r="I4225" s="12" t="s">
        <v>151</v>
      </c>
      <c r="J4225" s="4" t="s">
        <v>110</v>
      </c>
      <c r="K4225" s="4">
        <v>3</v>
      </c>
      <c r="L4225" s="4" t="str">
        <f t="shared" si="260"/>
        <v>0-5</v>
      </c>
      <c r="M4225" s="4" t="s">
        <v>42</v>
      </c>
      <c r="N4225" s="12">
        <v>2</v>
      </c>
      <c r="O4225" s="4" t="s">
        <v>53</v>
      </c>
      <c r="P4225" s="12" t="s">
        <v>54</v>
      </c>
      <c r="S4225" s="7">
        <v>12</v>
      </c>
      <c r="T4225" s="7">
        <v>14</v>
      </c>
      <c r="AE4225" s="4">
        <f t="shared" si="261"/>
        <v>20.399999999999999</v>
      </c>
      <c r="AF4225" s="8">
        <f t="shared" si="262"/>
        <v>26</v>
      </c>
      <c r="AG4225" s="8">
        <v>4260.01</v>
      </c>
      <c r="AH4225" s="4">
        <f t="shared" si="263"/>
        <v>0.65</v>
      </c>
      <c r="AI4225" s="4">
        <f t="shared" si="263"/>
        <v>106.50025000000001</v>
      </c>
      <c r="AK4225" s="10">
        <f>Q4225*(0.026*(2.5^2.87))+R4225*(0.026*(7.5^2.87))+S4225*(0.0236*((15/1.1)^2.975))+T4225*(0.0236*((25/1.1)^2.975))+U4225*(0.0236*((35/1.1)^2.975))</f>
        <v>4260.0053139348647</v>
      </c>
    </row>
    <row r="4226" spans="1:37" ht="12.75" customHeight="1">
      <c r="A4226" s="12">
        <v>324</v>
      </c>
      <c r="B4226" s="4">
        <v>16</v>
      </c>
      <c r="C4226" s="4">
        <v>2</v>
      </c>
      <c r="D4226" s="5">
        <v>39533</v>
      </c>
      <c r="E4226" s="6" t="s">
        <v>73</v>
      </c>
      <c r="F4226" s="4" t="s">
        <v>131</v>
      </c>
      <c r="G4226" s="11" t="s">
        <v>177</v>
      </c>
      <c r="H4226" s="4" t="s">
        <v>155</v>
      </c>
      <c r="I4226" s="12" t="s">
        <v>151</v>
      </c>
      <c r="J4226" s="4" t="s">
        <v>110</v>
      </c>
      <c r="K4226" s="4">
        <v>3</v>
      </c>
      <c r="L4226" s="4" t="str">
        <f t="shared" ref="L4226:L4232" si="264">IF(K4226&lt;=5,"0-5",IF(K4226&lt;=10,"5-10",IF(K4226&lt;=15,"10-15",IF(K4226&lt;=20,"15-20",IF(K4226&lt;=25,"20-25",IF(K4226&lt;=30,"25-30",IF(K4226&lt;=35,"30-35","35-40")))))))</f>
        <v>0-5</v>
      </c>
      <c r="M4226" s="4" t="s">
        <v>42</v>
      </c>
      <c r="N4226" s="12">
        <v>3</v>
      </c>
      <c r="O4226" s="4" t="s">
        <v>79</v>
      </c>
      <c r="P4226" s="12" t="s">
        <v>54</v>
      </c>
      <c r="S4226" s="15">
        <v>2</v>
      </c>
      <c r="T4226" s="7">
        <v>2</v>
      </c>
      <c r="AE4226" s="4">
        <f t="shared" ref="AE4226:AE4232" si="265">ROUND(((Q4226*2.5)+(R4226*7.5)+(S4226*15)+(T4226*25)+(U4226*35)+(V4226*45)+(W4226*55)+(X4226*65)+(Y4226*75)+(Z4226*85)+(AA4226*95)+(AB4226*105)+(AC4226*115)+(AD4226*195))/(SUM(Q4226:AD4226)),1)</f>
        <v>20</v>
      </c>
      <c r="AF4226" s="8">
        <f t="shared" ref="AF4226:AF4232" si="266">SUM(Q4226:AD4226)</f>
        <v>4</v>
      </c>
      <c r="AG4226" s="8">
        <v>773.04</v>
      </c>
      <c r="AH4226" s="4">
        <f t="shared" ref="AH4226:AI4232" si="267">AF4226/40</f>
        <v>0.1</v>
      </c>
      <c r="AI4226" s="4">
        <f t="shared" si="267"/>
        <v>19.326000000000001</v>
      </c>
      <c r="AK4226" s="10">
        <f>Q4226*(0.024*(2.5^2.93))+R4226*(0.024*(7.5^2.93))+S4226*(0.0225*((15/1.03416)^3))+T4226*(0.0225*((25/1.03416)^3))+U4226*(0.0225*((35/1.03416)^3))</f>
        <v>773.04167461134148</v>
      </c>
    </row>
    <row r="4227" spans="1:37" ht="12.75" customHeight="1">
      <c r="A4227" s="12">
        <v>324</v>
      </c>
      <c r="B4227" s="4">
        <v>16</v>
      </c>
      <c r="C4227" s="4">
        <v>2</v>
      </c>
      <c r="D4227" s="5">
        <v>39533</v>
      </c>
      <c r="E4227" s="6" t="s">
        <v>73</v>
      </c>
      <c r="F4227" s="4" t="s">
        <v>131</v>
      </c>
      <c r="G4227" s="11" t="s">
        <v>177</v>
      </c>
      <c r="H4227" s="4" t="s">
        <v>155</v>
      </c>
      <c r="I4227" s="12" t="s">
        <v>151</v>
      </c>
      <c r="J4227" s="4" t="s">
        <v>110</v>
      </c>
      <c r="K4227" s="4">
        <v>3</v>
      </c>
      <c r="L4227" s="4" t="str">
        <f t="shared" si="264"/>
        <v>0-5</v>
      </c>
      <c r="M4227" s="4" t="s">
        <v>42</v>
      </c>
      <c r="N4227" s="12">
        <v>4</v>
      </c>
      <c r="O4227" s="11" t="s">
        <v>125</v>
      </c>
      <c r="P4227" s="4" t="s">
        <v>56</v>
      </c>
      <c r="S4227" s="15">
        <v>1</v>
      </c>
      <c r="AE4227" s="4">
        <f t="shared" si="265"/>
        <v>15</v>
      </c>
      <c r="AF4227" s="8">
        <f t="shared" si="266"/>
        <v>1</v>
      </c>
      <c r="AG4227" s="8">
        <v>60.41</v>
      </c>
      <c r="AH4227" s="4">
        <f t="shared" si="267"/>
        <v>2.5000000000000001E-2</v>
      </c>
      <c r="AI4227" s="4">
        <f t="shared" si="267"/>
        <v>1.5102499999999999</v>
      </c>
      <c r="AK4227" s="10">
        <f>S4227*(0.0179*(15^3))+T4227*(0.0179*(25^3))+U4227*(0.0179*(35^3))</f>
        <v>60.412499999999994</v>
      </c>
    </row>
    <row r="4228" spans="1:37" ht="12.75" customHeight="1">
      <c r="A4228" s="12">
        <v>324</v>
      </c>
      <c r="B4228" s="4">
        <v>16</v>
      </c>
      <c r="C4228" s="4">
        <v>2</v>
      </c>
      <c r="D4228" s="5">
        <v>39533</v>
      </c>
      <c r="E4228" s="6" t="s">
        <v>73</v>
      </c>
      <c r="F4228" s="4" t="s">
        <v>131</v>
      </c>
      <c r="G4228" s="11" t="s">
        <v>177</v>
      </c>
      <c r="H4228" s="4" t="s">
        <v>155</v>
      </c>
      <c r="I4228" s="12" t="s">
        <v>151</v>
      </c>
      <c r="J4228" s="4" t="s">
        <v>110</v>
      </c>
      <c r="K4228" s="4">
        <v>3</v>
      </c>
      <c r="L4228" s="4" t="str">
        <f t="shared" si="264"/>
        <v>0-5</v>
      </c>
      <c r="M4228" s="4" t="s">
        <v>42</v>
      </c>
      <c r="N4228" s="12">
        <v>5</v>
      </c>
      <c r="O4228" s="12" t="s">
        <v>77</v>
      </c>
      <c r="P4228" s="6" t="s">
        <v>48</v>
      </c>
      <c r="S4228" s="15">
        <v>2</v>
      </c>
      <c r="AE4228" s="4">
        <f t="shared" si="265"/>
        <v>15</v>
      </c>
      <c r="AF4228" s="8">
        <f t="shared" si="266"/>
        <v>2</v>
      </c>
      <c r="AG4228" s="8">
        <v>196.67</v>
      </c>
      <c r="AH4228" s="4">
        <f t="shared" si="267"/>
        <v>0.05</v>
      </c>
      <c r="AI4228" s="4">
        <f t="shared" si="267"/>
        <v>4.9167499999999995</v>
      </c>
      <c r="AK4228" s="10">
        <f>R4228*(0.0428*(7.5^2.858))+S4228*(0.0428*(15^2.858))+T4228*(0.0428*(25^2.858))+U4228*(0.0428*(35^2.858))</f>
        <v>196.67202210743989</v>
      </c>
    </row>
    <row r="4229" spans="1:37" s="13" customFormat="1" ht="12.75" customHeight="1">
      <c r="A4229" s="12">
        <v>324</v>
      </c>
      <c r="B4229" s="4">
        <v>16</v>
      </c>
      <c r="C4229" s="4">
        <v>2</v>
      </c>
      <c r="D4229" s="5">
        <v>39533</v>
      </c>
      <c r="E4229" s="6" t="s">
        <v>73</v>
      </c>
      <c r="F4229" s="4" t="s">
        <v>131</v>
      </c>
      <c r="G4229" s="11" t="s">
        <v>177</v>
      </c>
      <c r="H4229" s="4" t="s">
        <v>155</v>
      </c>
      <c r="I4229" s="12" t="s">
        <v>151</v>
      </c>
      <c r="J4229" s="4" t="s">
        <v>110</v>
      </c>
      <c r="K4229" s="4">
        <v>3</v>
      </c>
      <c r="L4229" s="4" t="str">
        <f t="shared" si="264"/>
        <v>0-5</v>
      </c>
      <c r="M4229" s="4" t="s">
        <v>42</v>
      </c>
      <c r="N4229" s="12">
        <v>6</v>
      </c>
      <c r="O4229" s="12" t="s">
        <v>124</v>
      </c>
      <c r="P4229" s="6" t="s">
        <v>54</v>
      </c>
      <c r="Q4229" s="7"/>
      <c r="R4229" s="7"/>
      <c r="S4229" s="7"/>
      <c r="T4229" s="7">
        <v>4</v>
      </c>
      <c r="U4229" s="7"/>
      <c r="V4229" s="7"/>
      <c r="W4229" s="7"/>
      <c r="X4229" s="7"/>
      <c r="Y4229" s="7"/>
      <c r="Z4229" s="7"/>
      <c r="AA4229" s="7"/>
      <c r="AB4229" s="7"/>
      <c r="AC4229" s="7"/>
      <c r="AD4229" s="7"/>
      <c r="AE4229" s="4">
        <f t="shared" si="265"/>
        <v>25</v>
      </c>
      <c r="AF4229" s="8">
        <f t="shared" si="266"/>
        <v>4</v>
      </c>
      <c r="AG4229" s="8">
        <v>1049</v>
      </c>
      <c r="AH4229" s="4">
        <f t="shared" si="267"/>
        <v>0.1</v>
      </c>
      <c r="AI4229" s="4">
        <f t="shared" si="267"/>
        <v>26.225000000000001</v>
      </c>
      <c r="AJ4229" s="4"/>
      <c r="AK4229" s="10">
        <f>T4229*(0.0174*((25/1.1)^3.08))+U4229*(0.0174*((35/1.1)^3.08))</f>
        <v>1048.9988112305255</v>
      </c>
    </row>
    <row r="4230" spans="1:37" ht="12.75" customHeight="1">
      <c r="A4230" s="12">
        <v>324</v>
      </c>
      <c r="B4230" s="4">
        <v>16</v>
      </c>
      <c r="C4230" s="4">
        <v>2</v>
      </c>
      <c r="D4230" s="5">
        <v>39533</v>
      </c>
      <c r="E4230" s="6" t="s">
        <v>73</v>
      </c>
      <c r="F4230" s="4" t="s">
        <v>131</v>
      </c>
      <c r="G4230" s="11" t="s">
        <v>177</v>
      </c>
      <c r="H4230" s="4" t="s">
        <v>155</v>
      </c>
      <c r="I4230" s="12" t="s">
        <v>151</v>
      </c>
      <c r="J4230" s="4" t="s">
        <v>110</v>
      </c>
      <c r="K4230" s="4">
        <v>3</v>
      </c>
      <c r="L4230" s="4" t="str">
        <f t="shared" si="264"/>
        <v>0-5</v>
      </c>
      <c r="M4230" s="4" t="s">
        <v>42</v>
      </c>
      <c r="N4230" s="12">
        <v>7</v>
      </c>
      <c r="O4230" s="4" t="s">
        <v>95</v>
      </c>
      <c r="P4230" s="6" t="s">
        <v>56</v>
      </c>
      <c r="T4230" s="15">
        <v>3</v>
      </c>
      <c r="AE4230" s="4">
        <f t="shared" si="265"/>
        <v>25</v>
      </c>
      <c r="AF4230" s="8">
        <f t="shared" si="266"/>
        <v>3</v>
      </c>
      <c r="AG4230" s="8">
        <v>928.94</v>
      </c>
      <c r="AH4230" s="4">
        <f t="shared" si="267"/>
        <v>7.4999999999999997E-2</v>
      </c>
      <c r="AI4230" s="4">
        <f t="shared" si="267"/>
        <v>23.223500000000001</v>
      </c>
      <c r="AK4230" s="10">
        <f>S4230*(0.0204*(15^2.991))+T4230*(0.0204*(25^2.991))+U4230*(0.0204*(35^2.991))</f>
        <v>928.94497129583317</v>
      </c>
    </row>
    <row r="4231" spans="1:37" ht="12.75" customHeight="1">
      <c r="A4231" s="12">
        <v>324</v>
      </c>
      <c r="B4231" s="4">
        <v>16</v>
      </c>
      <c r="C4231" s="4">
        <v>2</v>
      </c>
      <c r="D4231" s="5">
        <v>39533</v>
      </c>
      <c r="E4231" s="6" t="s">
        <v>73</v>
      </c>
      <c r="F4231" s="4" t="s">
        <v>131</v>
      </c>
      <c r="G4231" s="11" t="s">
        <v>177</v>
      </c>
      <c r="H4231" s="4" t="s">
        <v>155</v>
      </c>
      <c r="I4231" s="12" t="s">
        <v>151</v>
      </c>
      <c r="J4231" s="4" t="s">
        <v>110</v>
      </c>
      <c r="K4231" s="4">
        <v>3</v>
      </c>
      <c r="L4231" s="4" t="str">
        <f t="shared" si="264"/>
        <v>0-5</v>
      </c>
      <c r="M4231" s="4" t="s">
        <v>42</v>
      </c>
      <c r="N4231" s="12">
        <v>8</v>
      </c>
      <c r="O4231" s="4" t="s">
        <v>59</v>
      </c>
      <c r="P4231" s="6" t="s">
        <v>46</v>
      </c>
      <c r="R4231" s="7">
        <v>2</v>
      </c>
      <c r="S4231" s="15">
        <v>4</v>
      </c>
      <c r="AE4231" s="4">
        <f t="shared" si="265"/>
        <v>12.5</v>
      </c>
      <c r="AF4231" s="8">
        <f t="shared" si="266"/>
        <v>6</v>
      </c>
      <c r="AG4231" s="8">
        <v>160.79</v>
      </c>
      <c r="AH4231" s="4">
        <f t="shared" si="267"/>
        <v>0.15</v>
      </c>
      <c r="AI4231" s="4">
        <f t="shared" si="267"/>
        <v>4.0197500000000002</v>
      </c>
      <c r="AK4231" s="10">
        <f>Q4231*(0.0093*(2.5^3.07))+R4231*(0.0093*(7.5^3.07))+S4231*(0.0093*(15^3.07))+T4231*(0.0126*(25^3.0673))</f>
        <v>160.79050930381686</v>
      </c>
    </row>
    <row r="4232" spans="1:37" ht="12.75" customHeight="1">
      <c r="A4232" s="12">
        <v>324</v>
      </c>
      <c r="B4232" s="4">
        <v>16</v>
      </c>
      <c r="C4232" s="4">
        <v>2</v>
      </c>
      <c r="D4232" s="5">
        <v>39533</v>
      </c>
      <c r="E4232" s="6" t="s">
        <v>73</v>
      </c>
      <c r="F4232" s="4" t="s">
        <v>131</v>
      </c>
      <c r="G4232" s="11" t="s">
        <v>177</v>
      </c>
      <c r="H4232" s="4" t="s">
        <v>155</v>
      </c>
      <c r="I4232" s="12" t="s">
        <v>151</v>
      </c>
      <c r="J4232" s="4" t="s">
        <v>110</v>
      </c>
      <c r="K4232" s="4">
        <v>3</v>
      </c>
      <c r="L4232" s="4" t="str">
        <f t="shared" si="264"/>
        <v>0-5</v>
      </c>
      <c r="M4232" s="4" t="s">
        <v>42</v>
      </c>
      <c r="N4232" s="12">
        <v>9</v>
      </c>
      <c r="O4232" s="12" t="s">
        <v>55</v>
      </c>
      <c r="P4232" s="6" t="s">
        <v>56</v>
      </c>
      <c r="Q4232" s="7">
        <v>1</v>
      </c>
      <c r="AE4232" s="4">
        <f t="shared" si="265"/>
        <v>2.5</v>
      </c>
      <c r="AF4232" s="8">
        <f t="shared" si="266"/>
        <v>1</v>
      </c>
      <c r="AG4232" s="8">
        <v>0.17</v>
      </c>
      <c r="AH4232" s="4">
        <f t="shared" si="267"/>
        <v>2.5000000000000001E-2</v>
      </c>
      <c r="AI4232" s="4">
        <f t="shared" si="267"/>
        <v>4.2500000000000003E-3</v>
      </c>
      <c r="AK4232" s="10">
        <f>Q4232*(0.0109*(2.5^3.0249))+R4232*(0.0109*(7.5^3.0249))</f>
        <v>0.17424295598865394</v>
      </c>
    </row>
    <row r="4233" spans="1:37" ht="12.75" customHeight="1">
      <c r="Q4233" s="4"/>
      <c r="R4233" s="4"/>
      <c r="S4233" s="4"/>
      <c r="T4233" s="4"/>
      <c r="U4233" s="4"/>
      <c r="V4233" s="4"/>
      <c r="W4233" s="4"/>
      <c r="X4233" s="4"/>
      <c r="Y4233" s="4"/>
      <c r="Z4233" s="4"/>
      <c r="AA4233" s="4"/>
      <c r="AB4233" s="4"/>
      <c r="AC4233" s="4"/>
      <c r="AD4233" s="4"/>
      <c r="AK4233" s="38"/>
    </row>
    <row r="4234" spans="1:37" ht="12.75" customHeight="1">
      <c r="Q4234" s="4"/>
      <c r="R4234" s="4"/>
      <c r="S4234" s="4"/>
      <c r="T4234" s="4"/>
      <c r="U4234" s="4"/>
      <c r="V4234" s="4"/>
      <c r="W4234" s="4"/>
      <c r="X4234" s="4"/>
      <c r="Y4234" s="4"/>
      <c r="Z4234" s="4"/>
      <c r="AA4234" s="4"/>
      <c r="AB4234" s="4"/>
      <c r="AC4234" s="4"/>
      <c r="AD4234" s="4"/>
      <c r="AK4234" s="38"/>
    </row>
    <row r="4235" spans="1:37" ht="12.75" customHeight="1">
      <c r="Q4235" s="4"/>
      <c r="R4235" s="4"/>
      <c r="S4235" s="4"/>
      <c r="T4235" s="4"/>
      <c r="U4235" s="4"/>
      <c r="V4235" s="4"/>
      <c r="W4235" s="4"/>
      <c r="X4235" s="4"/>
      <c r="Y4235" s="4"/>
      <c r="Z4235" s="4"/>
      <c r="AA4235" s="4"/>
      <c r="AB4235" s="4"/>
      <c r="AC4235" s="4"/>
      <c r="AD4235" s="4"/>
      <c r="AK4235" s="38"/>
    </row>
    <row r="4236" spans="1:37" ht="12.75" customHeight="1">
      <c r="Q4236" s="4"/>
      <c r="R4236" s="4"/>
      <c r="S4236" s="4"/>
      <c r="T4236" s="4"/>
      <c r="U4236" s="4"/>
      <c r="V4236" s="4"/>
      <c r="W4236" s="4"/>
      <c r="X4236" s="4"/>
      <c r="Y4236" s="4"/>
      <c r="Z4236" s="4"/>
      <c r="AA4236" s="4"/>
      <c r="AB4236" s="4"/>
      <c r="AC4236" s="4"/>
      <c r="AD4236" s="4"/>
      <c r="AK4236" s="38"/>
    </row>
    <row r="4237" spans="1:37" ht="12.75" customHeight="1">
      <c r="Q4237" s="4"/>
      <c r="R4237" s="4"/>
      <c r="S4237" s="4"/>
      <c r="T4237" s="4"/>
      <c r="U4237" s="4"/>
      <c r="V4237" s="4"/>
      <c r="W4237" s="4"/>
      <c r="X4237" s="4"/>
      <c r="Y4237" s="4"/>
      <c r="Z4237" s="4"/>
      <c r="AA4237" s="4"/>
      <c r="AB4237" s="4"/>
      <c r="AC4237" s="4"/>
      <c r="AD4237" s="4"/>
      <c r="AK4237" s="38"/>
    </row>
    <row r="4238" spans="1:37" ht="12.75" customHeight="1">
      <c r="Q4238" s="4"/>
      <c r="R4238" s="4"/>
      <c r="S4238" s="4"/>
      <c r="T4238" s="4"/>
      <c r="U4238" s="4"/>
      <c r="V4238" s="4"/>
      <c r="W4238" s="4"/>
      <c r="X4238" s="4"/>
      <c r="Y4238" s="4"/>
      <c r="Z4238" s="4"/>
      <c r="AA4238" s="4"/>
      <c r="AB4238" s="4"/>
      <c r="AC4238" s="4"/>
      <c r="AD4238" s="4"/>
      <c r="AK4238" s="38"/>
    </row>
    <row r="4239" spans="1:37" ht="12.75" customHeight="1">
      <c r="Q4239" s="4"/>
      <c r="R4239" s="4"/>
      <c r="S4239" s="4"/>
      <c r="T4239" s="4"/>
      <c r="U4239" s="4"/>
      <c r="V4239" s="4"/>
      <c r="W4239" s="4"/>
      <c r="X4239" s="4"/>
      <c r="Y4239" s="4"/>
      <c r="Z4239" s="4"/>
      <c r="AA4239" s="4"/>
      <c r="AB4239" s="4"/>
      <c r="AC4239" s="4"/>
      <c r="AD4239" s="4"/>
      <c r="AK4239" s="38"/>
    </row>
    <row r="4240" spans="1:37" ht="12.75" customHeight="1">
      <c r="Q4240" s="4"/>
      <c r="R4240" s="4"/>
      <c r="S4240" s="4"/>
      <c r="T4240" s="4"/>
      <c r="U4240" s="4"/>
      <c r="V4240" s="4"/>
      <c r="W4240" s="4"/>
      <c r="X4240" s="4"/>
      <c r="Y4240" s="4"/>
      <c r="Z4240" s="4"/>
      <c r="AA4240" s="4"/>
      <c r="AB4240" s="4"/>
      <c r="AC4240" s="4"/>
      <c r="AD4240" s="4"/>
      <c r="AK4240" s="38"/>
    </row>
    <row r="4241" spans="17:37" ht="12.75" customHeight="1">
      <c r="Q4241" s="4"/>
      <c r="R4241" s="4"/>
      <c r="S4241" s="4"/>
      <c r="T4241" s="4"/>
      <c r="U4241" s="4"/>
      <c r="V4241" s="4"/>
      <c r="W4241" s="4"/>
      <c r="X4241" s="4"/>
      <c r="Y4241" s="4"/>
      <c r="Z4241" s="4"/>
      <c r="AA4241" s="4"/>
      <c r="AB4241" s="4"/>
      <c r="AC4241" s="4"/>
      <c r="AD4241" s="4"/>
      <c r="AK4241" s="38"/>
    </row>
    <row r="4242" spans="17:37" ht="12.75" customHeight="1">
      <c r="Q4242" s="4"/>
      <c r="R4242" s="4"/>
      <c r="S4242" s="4"/>
      <c r="T4242" s="4"/>
      <c r="U4242" s="4"/>
      <c r="V4242" s="4"/>
      <c r="W4242" s="4"/>
      <c r="X4242" s="4"/>
      <c r="Y4242" s="4"/>
      <c r="Z4242" s="4"/>
      <c r="AA4242" s="4"/>
      <c r="AB4242" s="4"/>
      <c r="AC4242" s="4"/>
      <c r="AD4242" s="4"/>
      <c r="AK4242" s="38"/>
    </row>
    <row r="4243" spans="17:37" ht="12.75" customHeight="1">
      <c r="Q4243" s="4"/>
      <c r="R4243" s="4"/>
      <c r="S4243" s="4"/>
      <c r="T4243" s="4"/>
      <c r="U4243" s="4"/>
      <c r="V4243" s="4"/>
      <c r="W4243" s="4"/>
      <c r="X4243" s="4"/>
      <c r="Y4243" s="4"/>
      <c r="Z4243" s="4"/>
      <c r="AA4243" s="4"/>
      <c r="AB4243" s="4"/>
      <c r="AC4243" s="4"/>
      <c r="AD4243" s="4"/>
      <c r="AK4243" s="38"/>
    </row>
    <row r="4244" spans="17:37" ht="12.75" customHeight="1">
      <c r="Q4244" s="4"/>
      <c r="R4244" s="4"/>
      <c r="S4244" s="4"/>
      <c r="T4244" s="4"/>
      <c r="U4244" s="4"/>
      <c r="V4244" s="4"/>
      <c r="W4244" s="4"/>
      <c r="X4244" s="4"/>
      <c r="Y4244" s="4"/>
      <c r="Z4244" s="4"/>
      <c r="AA4244" s="4"/>
      <c r="AB4244" s="4"/>
      <c r="AC4244" s="4"/>
      <c r="AD4244" s="4"/>
      <c r="AK4244" s="38"/>
    </row>
    <row r="4245" spans="17:37" ht="12.75" customHeight="1">
      <c r="Q4245" s="4"/>
      <c r="R4245" s="4"/>
      <c r="S4245" s="4"/>
      <c r="T4245" s="4"/>
      <c r="U4245" s="4"/>
      <c r="V4245" s="4"/>
      <c r="W4245" s="4"/>
      <c r="X4245" s="4"/>
      <c r="Y4245" s="4"/>
      <c r="Z4245" s="4"/>
      <c r="AA4245" s="4"/>
      <c r="AB4245" s="4"/>
      <c r="AC4245" s="4"/>
      <c r="AD4245" s="4"/>
      <c r="AK4245" s="38"/>
    </row>
    <row r="4246" spans="17:37" ht="12.75" customHeight="1">
      <c r="Q4246" s="4"/>
      <c r="R4246" s="4"/>
      <c r="S4246" s="4"/>
      <c r="T4246" s="4"/>
      <c r="U4246" s="4"/>
      <c r="V4246" s="4"/>
      <c r="W4246" s="4"/>
      <c r="X4246" s="4"/>
      <c r="Y4246" s="4"/>
      <c r="Z4246" s="4"/>
      <c r="AA4246" s="4"/>
      <c r="AB4246" s="4"/>
      <c r="AC4246" s="4"/>
      <c r="AD4246" s="4"/>
      <c r="AK4246" s="38"/>
    </row>
    <row r="4247" spans="17:37" ht="12.75" customHeight="1">
      <c r="Q4247" s="4"/>
      <c r="R4247" s="4"/>
      <c r="S4247" s="4"/>
      <c r="T4247" s="4"/>
      <c r="U4247" s="4"/>
      <c r="V4247" s="4"/>
      <c r="W4247" s="4"/>
      <c r="X4247" s="4"/>
      <c r="Y4247" s="4"/>
      <c r="Z4247" s="4"/>
      <c r="AA4247" s="4"/>
      <c r="AB4247" s="4"/>
      <c r="AC4247" s="4"/>
      <c r="AD4247" s="4"/>
      <c r="AK4247" s="38"/>
    </row>
    <row r="4248" spans="17:37" ht="12.75" customHeight="1">
      <c r="Q4248" s="4"/>
      <c r="R4248" s="4"/>
      <c r="S4248" s="4"/>
      <c r="T4248" s="4"/>
      <c r="U4248" s="4"/>
      <c r="V4248" s="4"/>
      <c r="W4248" s="4"/>
      <c r="X4248" s="4"/>
      <c r="Y4248" s="4"/>
      <c r="Z4248" s="4"/>
      <c r="AA4248" s="4"/>
      <c r="AB4248" s="4"/>
      <c r="AC4248" s="4"/>
      <c r="AD4248" s="4"/>
      <c r="AK4248" s="38"/>
    </row>
    <row r="4249" spans="17:37" ht="12.75" customHeight="1">
      <c r="Q4249" s="4"/>
      <c r="R4249" s="4"/>
      <c r="S4249" s="4"/>
      <c r="T4249" s="4"/>
      <c r="U4249" s="4"/>
      <c r="V4249" s="4"/>
      <c r="W4249" s="4"/>
      <c r="X4249" s="4"/>
      <c r="Y4249" s="4"/>
      <c r="Z4249" s="4"/>
      <c r="AA4249" s="4"/>
      <c r="AB4249" s="4"/>
      <c r="AC4249" s="4"/>
      <c r="AD4249" s="4"/>
      <c r="AK4249" s="38"/>
    </row>
    <row r="4250" spans="17:37" ht="12.75" customHeight="1">
      <c r="Q4250" s="4"/>
      <c r="R4250" s="4"/>
      <c r="S4250" s="4"/>
      <c r="T4250" s="4"/>
      <c r="U4250" s="4"/>
      <c r="V4250" s="4"/>
      <c r="W4250" s="4"/>
      <c r="X4250" s="4"/>
      <c r="Y4250" s="4"/>
      <c r="Z4250" s="4"/>
      <c r="AA4250" s="4"/>
      <c r="AB4250" s="4"/>
      <c r="AC4250" s="4"/>
      <c r="AD4250" s="4"/>
      <c r="AK4250" s="38"/>
    </row>
    <row r="4251" spans="17:37" ht="12.75" customHeight="1">
      <c r="Q4251" s="4"/>
      <c r="R4251" s="4"/>
      <c r="S4251" s="4"/>
      <c r="T4251" s="4"/>
      <c r="U4251" s="4"/>
      <c r="V4251" s="4"/>
      <c r="W4251" s="4"/>
      <c r="X4251" s="4"/>
      <c r="Y4251" s="4"/>
      <c r="Z4251" s="4"/>
      <c r="AA4251" s="4"/>
      <c r="AB4251" s="4"/>
      <c r="AC4251" s="4"/>
      <c r="AD4251" s="4"/>
      <c r="AK4251" s="38"/>
    </row>
    <row r="4252" spans="17:37" ht="12.75" customHeight="1">
      <c r="Q4252" s="4"/>
      <c r="R4252" s="4"/>
      <c r="S4252" s="4"/>
      <c r="T4252" s="4"/>
      <c r="U4252" s="4"/>
      <c r="V4252" s="4"/>
      <c r="W4252" s="4"/>
      <c r="X4252" s="4"/>
      <c r="Y4252" s="4"/>
      <c r="Z4252" s="4"/>
      <c r="AA4252" s="4"/>
      <c r="AB4252" s="4"/>
      <c r="AC4252" s="4"/>
      <c r="AD4252" s="4"/>
      <c r="AK4252" s="38"/>
    </row>
    <row r="4253" spans="17:37" ht="12.75" customHeight="1">
      <c r="Q4253" s="4"/>
      <c r="R4253" s="4"/>
      <c r="S4253" s="4"/>
      <c r="T4253" s="4"/>
      <c r="U4253" s="4"/>
      <c r="V4253" s="4"/>
      <c r="W4253" s="4"/>
      <c r="X4253" s="4"/>
      <c r="Y4253" s="4"/>
      <c r="Z4253" s="4"/>
      <c r="AA4253" s="4"/>
      <c r="AB4253" s="4"/>
      <c r="AC4253" s="4"/>
      <c r="AD4253" s="4"/>
      <c r="AK4253" s="38"/>
    </row>
    <row r="4254" spans="17:37" ht="12.75" customHeight="1">
      <c r="Q4254" s="4"/>
      <c r="R4254" s="4"/>
      <c r="S4254" s="4"/>
      <c r="T4254" s="4"/>
      <c r="U4254" s="4"/>
      <c r="V4254" s="4"/>
      <c r="W4254" s="4"/>
      <c r="X4254" s="4"/>
      <c r="Y4254" s="4"/>
      <c r="Z4254" s="4"/>
      <c r="AA4254" s="4"/>
      <c r="AB4254" s="4"/>
      <c r="AC4254" s="4"/>
      <c r="AD4254" s="4"/>
      <c r="AK4254" s="38"/>
    </row>
    <row r="4255" spans="17:37" ht="12.75" customHeight="1">
      <c r="Q4255" s="4"/>
      <c r="R4255" s="4"/>
      <c r="S4255" s="4"/>
      <c r="T4255" s="4"/>
      <c r="U4255" s="4"/>
      <c r="V4255" s="4"/>
      <c r="W4255" s="4"/>
      <c r="X4255" s="4"/>
      <c r="Y4255" s="4"/>
      <c r="Z4255" s="4"/>
      <c r="AA4255" s="4"/>
      <c r="AB4255" s="4"/>
      <c r="AC4255" s="4"/>
      <c r="AD4255" s="4"/>
      <c r="AK4255" s="38"/>
    </row>
    <row r="4256" spans="17:37" ht="12.75" customHeight="1">
      <c r="Q4256" s="4"/>
      <c r="R4256" s="4"/>
      <c r="S4256" s="4"/>
      <c r="T4256" s="4"/>
      <c r="U4256" s="4"/>
      <c r="V4256" s="4"/>
      <c r="W4256" s="4"/>
      <c r="X4256" s="4"/>
      <c r="Y4256" s="4"/>
      <c r="Z4256" s="4"/>
      <c r="AA4256" s="4"/>
      <c r="AB4256" s="4"/>
      <c r="AC4256" s="4"/>
      <c r="AD4256" s="4"/>
      <c r="AK4256" s="38"/>
    </row>
    <row r="4257" spans="17:37" ht="12.75" customHeight="1">
      <c r="Q4257" s="4"/>
      <c r="R4257" s="4"/>
      <c r="S4257" s="4"/>
      <c r="T4257" s="4"/>
      <c r="U4257" s="4"/>
      <c r="V4257" s="4"/>
      <c r="W4257" s="4"/>
      <c r="X4257" s="4"/>
      <c r="Y4257" s="4"/>
      <c r="Z4257" s="4"/>
      <c r="AA4257" s="4"/>
      <c r="AB4257" s="4"/>
      <c r="AC4257" s="4"/>
      <c r="AD4257" s="4"/>
      <c r="AK4257" s="38"/>
    </row>
    <row r="4258" spans="17:37" ht="12.75" customHeight="1">
      <c r="Q4258" s="4"/>
      <c r="R4258" s="4"/>
      <c r="S4258" s="4"/>
      <c r="T4258" s="4"/>
      <c r="U4258" s="4"/>
      <c r="V4258" s="4"/>
      <c r="W4258" s="4"/>
      <c r="X4258" s="4"/>
      <c r="Y4258" s="4"/>
      <c r="Z4258" s="4"/>
      <c r="AA4258" s="4"/>
      <c r="AB4258" s="4"/>
      <c r="AC4258" s="4"/>
      <c r="AD4258" s="4"/>
      <c r="AK4258" s="38"/>
    </row>
    <row r="4259" spans="17:37" ht="12.75" customHeight="1">
      <c r="Q4259" s="4"/>
      <c r="R4259" s="4"/>
      <c r="S4259" s="4"/>
      <c r="T4259" s="4"/>
      <c r="U4259" s="4"/>
      <c r="V4259" s="4"/>
      <c r="W4259" s="4"/>
      <c r="X4259" s="4"/>
      <c r="Y4259" s="4"/>
      <c r="Z4259" s="4"/>
      <c r="AA4259" s="4"/>
      <c r="AB4259" s="4"/>
      <c r="AC4259" s="4"/>
      <c r="AD4259" s="4"/>
      <c r="AK4259" s="38"/>
    </row>
    <row r="4260" spans="17:37" ht="12.75" customHeight="1">
      <c r="Q4260" s="4"/>
      <c r="R4260" s="4"/>
      <c r="S4260" s="4"/>
      <c r="T4260" s="4"/>
      <c r="U4260" s="4"/>
      <c r="V4260" s="4"/>
      <c r="W4260" s="4"/>
      <c r="X4260" s="4"/>
      <c r="Y4260" s="4"/>
      <c r="Z4260" s="4"/>
      <c r="AA4260" s="4"/>
      <c r="AB4260" s="4"/>
      <c r="AC4260" s="4"/>
      <c r="AD4260" s="4"/>
      <c r="AK4260" s="38"/>
    </row>
    <row r="4261" spans="17:37" ht="12.75" customHeight="1">
      <c r="Q4261" s="4"/>
      <c r="R4261" s="4"/>
      <c r="S4261" s="4"/>
      <c r="T4261" s="4"/>
      <c r="U4261" s="4"/>
      <c r="V4261" s="4"/>
      <c r="W4261" s="4"/>
      <c r="X4261" s="4"/>
      <c r="Y4261" s="4"/>
      <c r="Z4261" s="4"/>
      <c r="AA4261" s="4"/>
      <c r="AB4261" s="4"/>
      <c r="AC4261" s="4"/>
      <c r="AD4261" s="4"/>
      <c r="AK4261" s="38"/>
    </row>
    <row r="4262" spans="17:37" ht="12.75" customHeight="1">
      <c r="Q4262" s="4"/>
      <c r="R4262" s="4"/>
      <c r="S4262" s="4"/>
      <c r="T4262" s="4"/>
      <c r="U4262" s="4"/>
      <c r="V4262" s="4"/>
      <c r="W4262" s="4"/>
      <c r="X4262" s="4"/>
      <c r="Y4262" s="4"/>
      <c r="Z4262" s="4"/>
      <c r="AA4262" s="4"/>
      <c r="AB4262" s="4"/>
      <c r="AC4262" s="4"/>
      <c r="AD4262" s="4"/>
      <c r="AK4262" s="38"/>
    </row>
    <row r="4263" spans="17:37" ht="12.75" customHeight="1">
      <c r="Q4263" s="4"/>
      <c r="R4263" s="4"/>
      <c r="S4263" s="4"/>
      <c r="T4263" s="4"/>
      <c r="U4263" s="4"/>
      <c r="V4263" s="4"/>
      <c r="W4263" s="4"/>
      <c r="X4263" s="4"/>
      <c r="Y4263" s="4"/>
      <c r="Z4263" s="4"/>
      <c r="AA4263" s="4"/>
      <c r="AB4263" s="4"/>
      <c r="AC4263" s="4"/>
      <c r="AD4263" s="4"/>
      <c r="AK4263" s="38"/>
    </row>
    <row r="4264" spans="17:37" ht="12.75" customHeight="1">
      <c r="Q4264" s="4"/>
      <c r="R4264" s="4"/>
      <c r="S4264" s="4"/>
      <c r="T4264" s="4"/>
      <c r="U4264" s="4"/>
      <c r="V4264" s="4"/>
      <c r="W4264" s="4"/>
      <c r="X4264" s="4"/>
      <c r="Y4264" s="4"/>
      <c r="Z4264" s="4"/>
      <c r="AA4264" s="4"/>
      <c r="AB4264" s="4"/>
      <c r="AC4264" s="4"/>
      <c r="AD4264" s="4"/>
      <c r="AK4264" s="38"/>
    </row>
    <row r="4265" spans="17:37" ht="12.75" customHeight="1">
      <c r="Q4265" s="4"/>
      <c r="R4265" s="4"/>
      <c r="S4265" s="4"/>
      <c r="T4265" s="4"/>
      <c r="U4265" s="4"/>
      <c r="V4265" s="4"/>
      <c r="W4265" s="4"/>
      <c r="X4265" s="4"/>
      <c r="Y4265" s="4"/>
      <c r="Z4265" s="4"/>
      <c r="AA4265" s="4"/>
      <c r="AB4265" s="4"/>
      <c r="AC4265" s="4"/>
      <c r="AD4265" s="4"/>
      <c r="AK4265" s="38"/>
    </row>
    <row r="4266" spans="17:37" ht="12.75" customHeight="1">
      <c r="Q4266" s="4"/>
      <c r="R4266" s="4"/>
      <c r="S4266" s="4"/>
      <c r="T4266" s="4"/>
      <c r="U4266" s="4"/>
      <c r="V4266" s="4"/>
      <c r="W4266" s="4"/>
      <c r="X4266" s="4"/>
      <c r="Y4266" s="4"/>
      <c r="Z4266" s="4"/>
      <c r="AA4266" s="4"/>
      <c r="AB4266" s="4"/>
      <c r="AC4266" s="4"/>
      <c r="AD4266" s="4"/>
      <c r="AK4266" s="38"/>
    </row>
    <row r="4267" spans="17:37" ht="12.75" customHeight="1">
      <c r="Q4267" s="4"/>
      <c r="R4267" s="4"/>
      <c r="S4267" s="4"/>
      <c r="T4267" s="4"/>
      <c r="U4267" s="4"/>
      <c r="V4267" s="4"/>
      <c r="W4267" s="4"/>
      <c r="X4267" s="4"/>
      <c r="Y4267" s="4"/>
      <c r="Z4267" s="4"/>
      <c r="AA4267" s="4"/>
      <c r="AB4267" s="4"/>
      <c r="AC4267" s="4"/>
      <c r="AD4267" s="4"/>
      <c r="AK4267" s="38"/>
    </row>
    <row r="4268" spans="17:37" ht="12.75" customHeight="1">
      <c r="Q4268" s="4"/>
      <c r="R4268" s="4"/>
      <c r="S4268" s="4"/>
      <c r="T4268" s="4"/>
      <c r="U4268" s="4"/>
      <c r="V4268" s="4"/>
      <c r="W4268" s="4"/>
      <c r="X4268" s="4"/>
      <c r="Y4268" s="4"/>
      <c r="Z4268" s="4"/>
      <c r="AA4268" s="4"/>
      <c r="AB4268" s="4"/>
      <c r="AC4268" s="4"/>
      <c r="AD4268" s="4"/>
      <c r="AK4268" s="38"/>
    </row>
    <row r="4269" spans="17:37" ht="12.75" customHeight="1">
      <c r="Q4269" s="4"/>
      <c r="R4269" s="4"/>
      <c r="S4269" s="4"/>
      <c r="T4269" s="4"/>
      <c r="U4269" s="4"/>
      <c r="V4269" s="4"/>
      <c r="W4269" s="4"/>
      <c r="X4269" s="4"/>
      <c r="Y4269" s="4"/>
      <c r="Z4269" s="4"/>
      <c r="AA4269" s="4"/>
      <c r="AB4269" s="4"/>
      <c r="AC4269" s="4"/>
      <c r="AD4269" s="4"/>
      <c r="AK4269" s="38"/>
    </row>
    <row r="4270" spans="17:37" ht="12.75" customHeight="1">
      <c r="Q4270" s="4"/>
      <c r="R4270" s="4"/>
      <c r="S4270" s="4"/>
      <c r="T4270" s="4"/>
      <c r="U4270" s="4"/>
      <c r="V4270" s="4"/>
      <c r="W4270" s="4"/>
      <c r="X4270" s="4"/>
      <c r="Y4270" s="4"/>
      <c r="Z4270" s="4"/>
      <c r="AA4270" s="4"/>
      <c r="AB4270" s="4"/>
      <c r="AC4270" s="4"/>
      <c r="AD4270" s="4"/>
      <c r="AK4270" s="38"/>
    </row>
    <row r="4271" spans="17:37" ht="12.75" customHeight="1">
      <c r="Q4271" s="4"/>
      <c r="R4271" s="4"/>
      <c r="S4271" s="4"/>
      <c r="T4271" s="4"/>
      <c r="U4271" s="4"/>
      <c r="V4271" s="4"/>
      <c r="W4271" s="4"/>
      <c r="X4271" s="4"/>
      <c r="Y4271" s="4"/>
      <c r="Z4271" s="4"/>
      <c r="AA4271" s="4"/>
      <c r="AB4271" s="4"/>
      <c r="AC4271" s="4"/>
      <c r="AD4271" s="4"/>
      <c r="AK4271" s="38"/>
    </row>
    <row r="4272" spans="17:37" ht="12.75" customHeight="1">
      <c r="Q4272" s="4"/>
      <c r="R4272" s="4"/>
      <c r="S4272" s="4"/>
      <c r="T4272" s="4"/>
      <c r="U4272" s="4"/>
      <c r="V4272" s="4"/>
      <c r="W4272" s="4"/>
      <c r="X4272" s="4"/>
      <c r="Y4272" s="4"/>
      <c r="Z4272" s="4"/>
      <c r="AA4272" s="4"/>
      <c r="AB4272" s="4"/>
      <c r="AC4272" s="4"/>
      <c r="AD4272" s="4"/>
      <c r="AK4272" s="38"/>
    </row>
    <row r="4273" spans="17:37" ht="12.75" customHeight="1">
      <c r="Q4273" s="4"/>
      <c r="R4273" s="4"/>
      <c r="S4273" s="4"/>
      <c r="T4273" s="4"/>
      <c r="U4273" s="4"/>
      <c r="V4273" s="4"/>
      <c r="W4273" s="4"/>
      <c r="X4273" s="4"/>
      <c r="Y4273" s="4"/>
      <c r="Z4273" s="4"/>
      <c r="AA4273" s="4"/>
      <c r="AB4273" s="4"/>
      <c r="AC4273" s="4"/>
      <c r="AD4273" s="4"/>
      <c r="AK4273" s="38"/>
    </row>
    <row r="4274" spans="17:37" ht="12.75" customHeight="1">
      <c r="Q4274" s="4"/>
      <c r="R4274" s="4"/>
      <c r="S4274" s="4"/>
      <c r="T4274" s="4"/>
      <c r="U4274" s="4"/>
      <c r="V4274" s="4"/>
      <c r="W4274" s="4"/>
      <c r="X4274" s="4"/>
      <c r="Y4274" s="4"/>
      <c r="Z4274" s="4"/>
      <c r="AA4274" s="4"/>
      <c r="AB4274" s="4"/>
      <c r="AC4274" s="4"/>
      <c r="AD4274" s="4"/>
      <c r="AK4274" s="38"/>
    </row>
    <row r="4275" spans="17:37" ht="12.75" customHeight="1">
      <c r="Q4275" s="4"/>
      <c r="R4275" s="4"/>
      <c r="S4275" s="4"/>
      <c r="T4275" s="4"/>
      <c r="U4275" s="4"/>
      <c r="V4275" s="4"/>
      <c r="W4275" s="4"/>
      <c r="X4275" s="4"/>
      <c r="Y4275" s="4"/>
      <c r="Z4275" s="4"/>
      <c r="AA4275" s="4"/>
      <c r="AB4275" s="4"/>
      <c r="AC4275" s="4"/>
      <c r="AD4275" s="4"/>
      <c r="AK4275" s="38"/>
    </row>
    <row r="4276" spans="17:37" ht="12.75" customHeight="1">
      <c r="Q4276" s="4"/>
      <c r="R4276" s="4"/>
      <c r="S4276" s="4"/>
      <c r="T4276" s="4"/>
      <c r="U4276" s="4"/>
      <c r="V4276" s="4"/>
      <c r="W4276" s="4"/>
      <c r="X4276" s="4"/>
      <c r="Y4276" s="4"/>
      <c r="Z4276" s="4"/>
      <c r="AA4276" s="4"/>
      <c r="AB4276" s="4"/>
      <c r="AC4276" s="4"/>
      <c r="AD4276" s="4"/>
      <c r="AK4276" s="38"/>
    </row>
    <row r="4277" spans="17:37" ht="12.75" customHeight="1">
      <c r="Q4277" s="4"/>
      <c r="R4277" s="4"/>
      <c r="S4277" s="4"/>
      <c r="T4277" s="4"/>
      <c r="U4277" s="4"/>
      <c r="V4277" s="4"/>
      <c r="W4277" s="4"/>
      <c r="X4277" s="4"/>
      <c r="Y4277" s="4"/>
      <c r="Z4277" s="4"/>
      <c r="AA4277" s="4"/>
      <c r="AB4277" s="4"/>
      <c r="AC4277" s="4"/>
      <c r="AD4277" s="4"/>
      <c r="AK4277" s="38"/>
    </row>
    <row r="4278" spans="17:37" ht="12.75" customHeight="1">
      <c r="Q4278" s="4"/>
      <c r="R4278" s="4"/>
      <c r="S4278" s="4"/>
      <c r="T4278" s="4"/>
      <c r="U4278" s="4"/>
      <c r="V4278" s="4"/>
      <c r="W4278" s="4"/>
      <c r="X4278" s="4"/>
      <c r="Y4278" s="4"/>
      <c r="Z4278" s="4"/>
      <c r="AA4278" s="4"/>
      <c r="AB4278" s="4"/>
      <c r="AC4278" s="4"/>
      <c r="AD4278" s="4"/>
      <c r="AK4278" s="38"/>
    </row>
    <row r="4279" spans="17:37" ht="12.75" customHeight="1">
      <c r="Q4279" s="4"/>
      <c r="R4279" s="4"/>
      <c r="S4279" s="4"/>
      <c r="T4279" s="4"/>
      <c r="U4279" s="4"/>
      <c r="V4279" s="4"/>
      <c r="W4279" s="4"/>
      <c r="X4279" s="4"/>
      <c r="Y4279" s="4"/>
      <c r="Z4279" s="4"/>
      <c r="AA4279" s="4"/>
      <c r="AB4279" s="4"/>
      <c r="AC4279" s="4"/>
      <c r="AD4279" s="4"/>
      <c r="AK4279" s="38"/>
    </row>
    <row r="4280" spans="17:37" ht="12.75" customHeight="1">
      <c r="Q4280" s="4"/>
      <c r="R4280" s="4"/>
      <c r="S4280" s="4"/>
      <c r="T4280" s="4"/>
      <c r="U4280" s="4"/>
      <c r="V4280" s="4"/>
      <c r="W4280" s="4"/>
      <c r="X4280" s="4"/>
      <c r="Y4280" s="4"/>
      <c r="Z4280" s="4"/>
      <c r="AA4280" s="4"/>
      <c r="AB4280" s="4"/>
      <c r="AC4280" s="4"/>
      <c r="AD4280" s="4"/>
      <c r="AK4280" s="38"/>
    </row>
    <row r="4281" spans="17:37" ht="12.75" customHeight="1">
      <c r="Q4281" s="4"/>
      <c r="R4281" s="4"/>
      <c r="S4281" s="4"/>
      <c r="T4281" s="4"/>
      <c r="U4281" s="4"/>
      <c r="V4281" s="4"/>
      <c r="W4281" s="4"/>
      <c r="X4281" s="4"/>
      <c r="Y4281" s="4"/>
      <c r="Z4281" s="4"/>
      <c r="AA4281" s="4"/>
      <c r="AB4281" s="4"/>
      <c r="AC4281" s="4"/>
      <c r="AD4281" s="4"/>
      <c r="AK4281" s="38"/>
    </row>
    <row r="4282" spans="17:37" ht="12.75" customHeight="1">
      <c r="Q4282" s="4"/>
      <c r="R4282" s="4"/>
      <c r="S4282" s="4"/>
      <c r="T4282" s="4"/>
      <c r="U4282" s="4"/>
      <c r="V4282" s="4"/>
      <c r="W4282" s="4"/>
      <c r="X4282" s="4"/>
      <c r="Y4282" s="4"/>
      <c r="Z4282" s="4"/>
      <c r="AA4282" s="4"/>
      <c r="AB4282" s="4"/>
      <c r="AC4282" s="4"/>
      <c r="AD4282" s="4"/>
      <c r="AK4282" s="38"/>
    </row>
    <row r="4283" spans="17:37" ht="12.75" customHeight="1">
      <c r="Q4283" s="4"/>
      <c r="R4283" s="4"/>
      <c r="S4283" s="4"/>
      <c r="T4283" s="4"/>
      <c r="U4283" s="4"/>
      <c r="V4283" s="4"/>
      <c r="W4283" s="4"/>
      <c r="X4283" s="4"/>
      <c r="Y4283" s="4"/>
      <c r="Z4283" s="4"/>
      <c r="AA4283" s="4"/>
      <c r="AB4283" s="4"/>
      <c r="AC4283" s="4"/>
      <c r="AD4283" s="4"/>
      <c r="AK4283" s="38"/>
    </row>
    <row r="4284" spans="17:37" ht="12.75" customHeight="1">
      <c r="Q4284" s="4"/>
      <c r="R4284" s="4"/>
      <c r="S4284" s="4"/>
      <c r="T4284" s="4"/>
      <c r="U4284" s="4"/>
      <c r="V4284" s="4"/>
      <c r="W4284" s="4"/>
      <c r="X4284" s="4"/>
      <c r="Y4284" s="4"/>
      <c r="Z4284" s="4"/>
      <c r="AA4284" s="4"/>
      <c r="AB4284" s="4"/>
      <c r="AC4284" s="4"/>
      <c r="AD4284" s="4"/>
      <c r="AK4284" s="38"/>
    </row>
    <row r="4285" spans="17:37" ht="12.75" customHeight="1">
      <c r="Q4285" s="4"/>
      <c r="R4285" s="4"/>
      <c r="S4285" s="4"/>
      <c r="T4285" s="4"/>
      <c r="U4285" s="4"/>
      <c r="V4285" s="4"/>
      <c r="W4285" s="4"/>
      <c r="X4285" s="4"/>
      <c r="Y4285" s="4"/>
      <c r="Z4285" s="4"/>
      <c r="AA4285" s="4"/>
      <c r="AB4285" s="4"/>
      <c r="AC4285" s="4"/>
      <c r="AD4285" s="4"/>
      <c r="AK4285" s="38"/>
    </row>
    <row r="4286" spans="17:37" ht="12.75" customHeight="1">
      <c r="Q4286" s="4"/>
      <c r="R4286" s="4"/>
      <c r="S4286" s="4"/>
      <c r="T4286" s="4"/>
      <c r="U4286" s="4"/>
      <c r="V4286" s="4"/>
      <c r="W4286" s="4"/>
      <c r="X4286" s="4"/>
      <c r="Y4286" s="4"/>
      <c r="Z4286" s="4"/>
      <c r="AA4286" s="4"/>
      <c r="AB4286" s="4"/>
      <c r="AC4286" s="4"/>
      <c r="AD4286" s="4"/>
      <c r="AK4286" s="38"/>
    </row>
    <row r="4287" spans="17:37" ht="12.75" customHeight="1">
      <c r="Q4287" s="4"/>
      <c r="R4287" s="4"/>
      <c r="S4287" s="4"/>
      <c r="T4287" s="4"/>
      <c r="U4287" s="4"/>
      <c r="V4287" s="4"/>
      <c r="W4287" s="4"/>
      <c r="X4287" s="4"/>
      <c r="Y4287" s="4"/>
      <c r="Z4287" s="4"/>
      <c r="AA4287" s="4"/>
      <c r="AB4287" s="4"/>
      <c r="AC4287" s="4"/>
      <c r="AD4287" s="4"/>
      <c r="AK4287" s="38"/>
    </row>
    <row r="4288" spans="17:37" ht="12.75" customHeight="1">
      <c r="Q4288" s="4"/>
      <c r="R4288" s="4"/>
      <c r="S4288" s="4"/>
      <c r="T4288" s="4"/>
      <c r="U4288" s="4"/>
      <c r="V4288" s="4"/>
      <c r="W4288" s="4"/>
      <c r="X4288" s="4"/>
      <c r="Y4288" s="4"/>
      <c r="Z4288" s="4"/>
      <c r="AA4288" s="4"/>
      <c r="AB4288" s="4"/>
      <c r="AC4288" s="4"/>
      <c r="AD4288" s="4"/>
      <c r="AK4288" s="38"/>
    </row>
    <row r="4289" spans="17:37" ht="12.75" customHeight="1">
      <c r="Q4289" s="4"/>
      <c r="R4289" s="4"/>
      <c r="S4289" s="4"/>
      <c r="T4289" s="4"/>
      <c r="U4289" s="4"/>
      <c r="V4289" s="4"/>
      <c r="W4289" s="4"/>
      <c r="X4289" s="4"/>
      <c r="Y4289" s="4"/>
      <c r="Z4289" s="4"/>
      <c r="AA4289" s="4"/>
      <c r="AB4289" s="4"/>
      <c r="AC4289" s="4"/>
      <c r="AD4289" s="4"/>
      <c r="AK4289" s="38"/>
    </row>
    <row r="4290" spans="17:37" ht="12.75" customHeight="1">
      <c r="Q4290" s="4"/>
      <c r="R4290" s="4"/>
      <c r="S4290" s="4"/>
      <c r="T4290" s="4"/>
      <c r="U4290" s="4"/>
      <c r="V4290" s="4"/>
      <c r="W4290" s="4"/>
      <c r="X4290" s="4"/>
      <c r="Y4290" s="4"/>
      <c r="Z4290" s="4"/>
      <c r="AA4290" s="4"/>
      <c r="AB4290" s="4"/>
      <c r="AC4290" s="4"/>
      <c r="AD4290" s="4"/>
      <c r="AK4290" s="38"/>
    </row>
    <row r="4291" spans="17:37" ht="12.75" customHeight="1">
      <c r="Q4291" s="4"/>
      <c r="R4291" s="4"/>
      <c r="S4291" s="4"/>
      <c r="T4291" s="4"/>
      <c r="U4291" s="4"/>
      <c r="V4291" s="4"/>
      <c r="W4291" s="4"/>
      <c r="X4291" s="4"/>
      <c r="Y4291" s="4"/>
      <c r="Z4291" s="4"/>
      <c r="AA4291" s="4"/>
      <c r="AB4291" s="4"/>
      <c r="AC4291" s="4"/>
      <c r="AD4291" s="4"/>
      <c r="AK4291" s="38"/>
    </row>
    <row r="4292" spans="17:37" ht="12.75" customHeight="1">
      <c r="Q4292" s="4"/>
      <c r="R4292" s="4"/>
      <c r="S4292" s="4"/>
      <c r="T4292" s="4"/>
      <c r="U4292" s="4"/>
      <c r="V4292" s="4"/>
      <c r="W4292" s="4"/>
      <c r="X4292" s="4"/>
      <c r="Y4292" s="4"/>
      <c r="Z4292" s="4"/>
      <c r="AA4292" s="4"/>
      <c r="AB4292" s="4"/>
      <c r="AC4292" s="4"/>
      <c r="AD4292" s="4"/>
      <c r="AK4292" s="38"/>
    </row>
    <row r="4293" spans="17:37" ht="12.75" customHeight="1">
      <c r="Q4293" s="4"/>
      <c r="R4293" s="4"/>
      <c r="S4293" s="4"/>
      <c r="T4293" s="4"/>
      <c r="U4293" s="4"/>
      <c r="V4293" s="4"/>
      <c r="W4293" s="4"/>
      <c r="X4293" s="4"/>
      <c r="Y4293" s="4"/>
      <c r="Z4293" s="4"/>
      <c r="AA4293" s="4"/>
      <c r="AB4293" s="4"/>
      <c r="AC4293" s="4"/>
      <c r="AD4293" s="4"/>
      <c r="AK4293" s="38"/>
    </row>
    <row r="4294" spans="17:37" ht="12.75" customHeight="1">
      <c r="Q4294" s="4"/>
      <c r="R4294" s="4"/>
      <c r="S4294" s="4"/>
      <c r="T4294" s="4"/>
      <c r="U4294" s="4"/>
      <c r="V4294" s="4"/>
      <c r="W4294" s="4"/>
      <c r="X4294" s="4"/>
      <c r="Y4294" s="4"/>
      <c r="Z4294" s="4"/>
      <c r="AA4294" s="4"/>
      <c r="AB4294" s="4"/>
      <c r="AC4294" s="4"/>
      <c r="AD4294" s="4"/>
      <c r="AK4294" s="38"/>
    </row>
    <row r="4295" spans="17:37" ht="12.75" customHeight="1">
      <c r="Q4295" s="4"/>
      <c r="R4295" s="4"/>
      <c r="S4295" s="4"/>
      <c r="T4295" s="4"/>
      <c r="U4295" s="4"/>
      <c r="V4295" s="4"/>
      <c r="W4295" s="4"/>
      <c r="X4295" s="4"/>
      <c r="Y4295" s="4"/>
      <c r="Z4295" s="4"/>
      <c r="AA4295" s="4"/>
      <c r="AB4295" s="4"/>
      <c r="AC4295" s="4"/>
      <c r="AD4295" s="4"/>
      <c r="AK4295" s="38"/>
    </row>
    <row r="4296" spans="17:37" ht="12.75" customHeight="1">
      <c r="Q4296" s="4"/>
      <c r="R4296" s="4"/>
      <c r="S4296" s="4"/>
      <c r="T4296" s="4"/>
      <c r="U4296" s="4"/>
      <c r="V4296" s="4"/>
      <c r="W4296" s="4"/>
      <c r="X4296" s="4"/>
      <c r="Y4296" s="4"/>
      <c r="Z4296" s="4"/>
      <c r="AA4296" s="4"/>
      <c r="AB4296" s="4"/>
      <c r="AC4296" s="4"/>
      <c r="AD4296" s="4"/>
      <c r="AK4296" s="38"/>
    </row>
    <row r="4297" spans="17:37" ht="12.75" customHeight="1">
      <c r="Q4297" s="4"/>
      <c r="R4297" s="4"/>
      <c r="S4297" s="4"/>
      <c r="T4297" s="4"/>
      <c r="U4297" s="4"/>
      <c r="V4297" s="4"/>
      <c r="W4297" s="4"/>
      <c r="X4297" s="4"/>
      <c r="Y4297" s="4"/>
      <c r="Z4297" s="4"/>
      <c r="AA4297" s="4"/>
      <c r="AB4297" s="4"/>
      <c r="AC4297" s="4"/>
      <c r="AD4297" s="4"/>
      <c r="AK4297" s="38"/>
    </row>
    <row r="4298" spans="17:37" ht="12.75" customHeight="1">
      <c r="Q4298" s="4"/>
      <c r="R4298" s="4"/>
      <c r="S4298" s="4"/>
      <c r="T4298" s="4"/>
      <c r="U4298" s="4"/>
      <c r="V4298" s="4"/>
      <c r="W4298" s="4"/>
      <c r="X4298" s="4"/>
      <c r="Y4298" s="4"/>
      <c r="Z4298" s="4"/>
      <c r="AA4298" s="4"/>
      <c r="AB4298" s="4"/>
      <c r="AC4298" s="4"/>
      <c r="AD4298" s="4"/>
      <c r="AK4298" s="38"/>
    </row>
    <row r="4299" spans="17:37" ht="12.75" customHeight="1">
      <c r="Q4299" s="4"/>
      <c r="R4299" s="4"/>
      <c r="S4299" s="4"/>
      <c r="T4299" s="4"/>
      <c r="U4299" s="4"/>
      <c r="V4299" s="4"/>
      <c r="W4299" s="4"/>
      <c r="X4299" s="4"/>
      <c r="Y4299" s="4"/>
      <c r="Z4299" s="4"/>
      <c r="AA4299" s="4"/>
      <c r="AB4299" s="4"/>
      <c r="AC4299" s="4"/>
      <c r="AD4299" s="4"/>
      <c r="AK4299" s="38"/>
    </row>
    <row r="4300" spans="17:37" ht="12.75" customHeight="1">
      <c r="Q4300" s="4"/>
      <c r="R4300" s="4"/>
      <c r="S4300" s="4"/>
      <c r="T4300" s="4"/>
      <c r="U4300" s="4"/>
      <c r="V4300" s="4"/>
      <c r="W4300" s="4"/>
      <c r="X4300" s="4"/>
      <c r="Y4300" s="4"/>
      <c r="Z4300" s="4"/>
      <c r="AA4300" s="4"/>
      <c r="AB4300" s="4"/>
      <c r="AC4300" s="4"/>
      <c r="AD4300" s="4"/>
      <c r="AK4300" s="38"/>
    </row>
    <row r="4301" spans="17:37" ht="12.75" customHeight="1">
      <c r="Q4301" s="4"/>
      <c r="R4301" s="4"/>
      <c r="S4301" s="4"/>
      <c r="T4301" s="4"/>
      <c r="U4301" s="4"/>
      <c r="V4301" s="4"/>
      <c r="W4301" s="4"/>
      <c r="X4301" s="4"/>
      <c r="Y4301" s="4"/>
      <c r="Z4301" s="4"/>
      <c r="AA4301" s="4"/>
      <c r="AB4301" s="4"/>
      <c r="AC4301" s="4"/>
      <c r="AD4301" s="4"/>
      <c r="AK4301" s="38"/>
    </row>
    <row r="4302" spans="17:37" ht="12.75" customHeight="1">
      <c r="Q4302" s="4"/>
      <c r="R4302" s="4"/>
      <c r="S4302" s="4"/>
      <c r="T4302" s="4"/>
      <c r="U4302" s="4"/>
      <c r="V4302" s="4"/>
      <c r="W4302" s="4"/>
      <c r="X4302" s="4"/>
      <c r="Y4302" s="4"/>
      <c r="Z4302" s="4"/>
      <c r="AA4302" s="4"/>
      <c r="AB4302" s="4"/>
      <c r="AC4302" s="4"/>
      <c r="AD4302" s="4"/>
      <c r="AK4302" s="38"/>
    </row>
    <row r="4303" spans="17:37" ht="12.75" customHeight="1">
      <c r="Q4303" s="4"/>
      <c r="R4303" s="4"/>
      <c r="S4303" s="4"/>
      <c r="T4303" s="4"/>
      <c r="U4303" s="4"/>
      <c r="V4303" s="4"/>
      <c r="W4303" s="4"/>
      <c r="X4303" s="4"/>
      <c r="Y4303" s="4"/>
      <c r="Z4303" s="4"/>
      <c r="AA4303" s="4"/>
      <c r="AB4303" s="4"/>
      <c r="AC4303" s="4"/>
      <c r="AD4303" s="4"/>
      <c r="AK4303" s="38"/>
    </row>
    <row r="4304" spans="17:37" ht="12.75" customHeight="1">
      <c r="Q4304" s="4"/>
      <c r="R4304" s="4"/>
      <c r="S4304" s="4"/>
      <c r="T4304" s="4"/>
      <c r="U4304" s="4"/>
      <c r="V4304" s="4"/>
      <c r="W4304" s="4"/>
      <c r="X4304" s="4"/>
      <c r="Y4304" s="4"/>
      <c r="Z4304" s="4"/>
      <c r="AA4304" s="4"/>
      <c r="AB4304" s="4"/>
      <c r="AC4304" s="4"/>
      <c r="AD4304" s="4"/>
      <c r="AK4304" s="38"/>
    </row>
    <row r="4305" spans="17:37" ht="12.75" customHeight="1">
      <c r="Q4305" s="4"/>
      <c r="R4305" s="4"/>
      <c r="S4305" s="4"/>
      <c r="T4305" s="4"/>
      <c r="U4305" s="4"/>
      <c r="V4305" s="4"/>
      <c r="W4305" s="4"/>
      <c r="X4305" s="4"/>
      <c r="Y4305" s="4"/>
      <c r="Z4305" s="4"/>
      <c r="AA4305" s="4"/>
      <c r="AB4305" s="4"/>
      <c r="AC4305" s="4"/>
      <c r="AD4305" s="4"/>
      <c r="AK4305" s="38"/>
    </row>
    <row r="4306" spans="17:37" ht="12.75" customHeight="1">
      <c r="Q4306" s="4"/>
      <c r="R4306" s="4"/>
      <c r="S4306" s="4"/>
      <c r="T4306" s="4"/>
      <c r="U4306" s="4"/>
      <c r="V4306" s="4"/>
      <c r="W4306" s="4"/>
      <c r="X4306" s="4"/>
      <c r="Y4306" s="4"/>
      <c r="Z4306" s="4"/>
      <c r="AA4306" s="4"/>
      <c r="AB4306" s="4"/>
      <c r="AC4306" s="4"/>
      <c r="AD4306" s="4"/>
      <c r="AK4306" s="38"/>
    </row>
    <row r="4307" spans="17:37" ht="12.75" customHeight="1">
      <c r="Q4307" s="4"/>
      <c r="R4307" s="4"/>
      <c r="S4307" s="4"/>
      <c r="T4307" s="4"/>
      <c r="U4307" s="4"/>
      <c r="V4307" s="4"/>
      <c r="W4307" s="4"/>
      <c r="X4307" s="4"/>
      <c r="Y4307" s="4"/>
      <c r="Z4307" s="4"/>
      <c r="AA4307" s="4"/>
      <c r="AB4307" s="4"/>
      <c r="AC4307" s="4"/>
      <c r="AD4307" s="4"/>
      <c r="AK4307" s="38"/>
    </row>
    <row r="4308" spans="17:37" ht="12.75" customHeight="1">
      <c r="Q4308" s="4"/>
      <c r="R4308" s="4"/>
      <c r="S4308" s="4"/>
      <c r="T4308" s="4"/>
      <c r="U4308" s="4"/>
      <c r="V4308" s="4"/>
      <c r="W4308" s="4"/>
      <c r="X4308" s="4"/>
      <c r="Y4308" s="4"/>
      <c r="Z4308" s="4"/>
      <c r="AA4308" s="4"/>
      <c r="AB4308" s="4"/>
      <c r="AC4308" s="4"/>
      <c r="AD4308" s="4"/>
      <c r="AK4308" s="38"/>
    </row>
    <row r="4309" spans="17:37" ht="12.75" customHeight="1">
      <c r="Q4309" s="4"/>
      <c r="R4309" s="4"/>
      <c r="S4309" s="4"/>
      <c r="T4309" s="4"/>
      <c r="U4309" s="4"/>
      <c r="V4309" s="4"/>
      <c r="W4309" s="4"/>
      <c r="X4309" s="4"/>
      <c r="Y4309" s="4"/>
      <c r="Z4309" s="4"/>
      <c r="AA4309" s="4"/>
      <c r="AB4309" s="4"/>
      <c r="AC4309" s="4"/>
      <c r="AD4309" s="4"/>
      <c r="AK4309" s="38"/>
    </row>
    <row r="4310" spans="17:37" ht="12.75" customHeight="1">
      <c r="Q4310" s="4"/>
      <c r="R4310" s="4"/>
      <c r="S4310" s="4"/>
      <c r="T4310" s="4"/>
      <c r="U4310" s="4"/>
      <c r="V4310" s="4"/>
      <c r="W4310" s="4"/>
      <c r="X4310" s="4"/>
      <c r="Y4310" s="4"/>
      <c r="Z4310" s="4"/>
      <c r="AA4310" s="4"/>
      <c r="AB4310" s="4"/>
      <c r="AC4310" s="4"/>
      <c r="AD4310" s="4"/>
      <c r="AK4310" s="38"/>
    </row>
    <row r="4311" spans="17:37" ht="12.75" customHeight="1">
      <c r="Q4311" s="4"/>
      <c r="R4311" s="4"/>
      <c r="S4311" s="4"/>
      <c r="T4311" s="4"/>
      <c r="U4311" s="4"/>
      <c r="V4311" s="4"/>
      <c r="W4311" s="4"/>
      <c r="X4311" s="4"/>
      <c r="Y4311" s="4"/>
      <c r="Z4311" s="4"/>
      <c r="AA4311" s="4"/>
      <c r="AB4311" s="4"/>
      <c r="AC4311" s="4"/>
      <c r="AD4311" s="4"/>
      <c r="AK4311" s="38"/>
    </row>
    <row r="4312" spans="17:37" ht="12.75" customHeight="1">
      <c r="Q4312" s="4"/>
      <c r="R4312" s="4"/>
      <c r="S4312" s="4"/>
      <c r="T4312" s="4"/>
      <c r="U4312" s="4"/>
      <c r="V4312" s="4"/>
      <c r="W4312" s="4"/>
      <c r="X4312" s="4"/>
      <c r="Y4312" s="4"/>
      <c r="Z4312" s="4"/>
      <c r="AA4312" s="4"/>
      <c r="AB4312" s="4"/>
      <c r="AC4312" s="4"/>
      <c r="AD4312" s="4"/>
      <c r="AK4312" s="38"/>
    </row>
    <row r="4313" spans="17:37" ht="12.75" customHeight="1">
      <c r="Q4313" s="4"/>
      <c r="R4313" s="4"/>
      <c r="S4313" s="4"/>
      <c r="T4313" s="4"/>
      <c r="U4313" s="4"/>
      <c r="V4313" s="4"/>
      <c r="W4313" s="4"/>
      <c r="X4313" s="4"/>
      <c r="Y4313" s="4"/>
      <c r="Z4313" s="4"/>
      <c r="AA4313" s="4"/>
      <c r="AB4313" s="4"/>
      <c r="AC4313" s="4"/>
      <c r="AD4313" s="4"/>
      <c r="AK4313" s="38"/>
    </row>
    <row r="4314" spans="17:37" ht="12.75" customHeight="1">
      <c r="Q4314" s="4"/>
      <c r="R4314" s="4"/>
      <c r="S4314" s="4"/>
      <c r="T4314" s="4"/>
      <c r="U4314" s="4"/>
      <c r="V4314" s="4"/>
      <c r="W4314" s="4"/>
      <c r="X4314" s="4"/>
      <c r="Y4314" s="4"/>
      <c r="Z4314" s="4"/>
      <c r="AA4314" s="4"/>
      <c r="AB4314" s="4"/>
      <c r="AC4314" s="4"/>
      <c r="AD4314" s="4"/>
      <c r="AK4314" s="38"/>
    </row>
    <row r="4315" spans="17:37" ht="12.75" customHeight="1">
      <c r="Q4315" s="4"/>
      <c r="R4315" s="4"/>
      <c r="S4315" s="4"/>
      <c r="T4315" s="4"/>
      <c r="U4315" s="4"/>
      <c r="V4315" s="4"/>
      <c r="W4315" s="4"/>
      <c r="X4315" s="4"/>
      <c r="Y4315" s="4"/>
      <c r="Z4315" s="4"/>
      <c r="AA4315" s="4"/>
      <c r="AB4315" s="4"/>
      <c r="AC4315" s="4"/>
      <c r="AD4315" s="4"/>
      <c r="AK4315" s="38"/>
    </row>
    <row r="4316" spans="17:37" ht="12.75" customHeight="1">
      <c r="Q4316" s="4"/>
      <c r="R4316" s="4"/>
      <c r="S4316" s="4"/>
      <c r="T4316" s="4"/>
      <c r="U4316" s="4"/>
      <c r="V4316" s="4"/>
      <c r="W4316" s="4"/>
      <c r="X4316" s="4"/>
      <c r="Y4316" s="4"/>
      <c r="Z4316" s="4"/>
      <c r="AA4316" s="4"/>
      <c r="AB4316" s="4"/>
      <c r="AC4316" s="4"/>
      <c r="AD4316" s="4"/>
      <c r="AK4316" s="38"/>
    </row>
    <row r="4317" spans="17:37" ht="12.75" customHeight="1">
      <c r="Q4317" s="4"/>
      <c r="R4317" s="4"/>
      <c r="S4317" s="4"/>
      <c r="T4317" s="4"/>
      <c r="U4317" s="4"/>
      <c r="V4317" s="4"/>
      <c r="W4317" s="4"/>
      <c r="X4317" s="4"/>
      <c r="Y4317" s="4"/>
      <c r="Z4317" s="4"/>
      <c r="AA4317" s="4"/>
      <c r="AB4317" s="4"/>
      <c r="AC4317" s="4"/>
      <c r="AD4317" s="4"/>
      <c r="AK4317" s="38"/>
    </row>
    <row r="4318" spans="17:37" ht="12.75" customHeight="1">
      <c r="Q4318" s="4"/>
      <c r="R4318" s="4"/>
      <c r="S4318" s="4"/>
      <c r="T4318" s="4"/>
      <c r="U4318" s="4"/>
      <c r="V4318" s="4"/>
      <c r="W4318" s="4"/>
      <c r="X4318" s="4"/>
      <c r="Y4318" s="4"/>
      <c r="Z4318" s="4"/>
      <c r="AA4318" s="4"/>
      <c r="AB4318" s="4"/>
      <c r="AC4318" s="4"/>
      <c r="AD4318" s="4"/>
      <c r="AK4318" s="38"/>
    </row>
    <row r="4319" spans="17:37" ht="12.75" customHeight="1">
      <c r="Q4319" s="4"/>
      <c r="R4319" s="4"/>
      <c r="S4319" s="4"/>
      <c r="T4319" s="4"/>
      <c r="U4319" s="4"/>
      <c r="V4319" s="4"/>
      <c r="W4319" s="4"/>
      <c r="X4319" s="4"/>
      <c r="Y4319" s="4"/>
      <c r="Z4319" s="4"/>
      <c r="AA4319" s="4"/>
      <c r="AB4319" s="4"/>
      <c r="AC4319" s="4"/>
      <c r="AD4319" s="4"/>
      <c r="AK4319" s="38"/>
    </row>
    <row r="4320" spans="17:37" ht="12.75" customHeight="1">
      <c r="Q4320" s="4"/>
      <c r="R4320" s="4"/>
      <c r="S4320" s="4"/>
      <c r="T4320" s="4"/>
      <c r="U4320" s="4"/>
      <c r="V4320" s="4"/>
      <c r="W4320" s="4"/>
      <c r="X4320" s="4"/>
      <c r="Y4320" s="4"/>
      <c r="Z4320" s="4"/>
      <c r="AA4320" s="4"/>
      <c r="AB4320" s="4"/>
      <c r="AC4320" s="4"/>
      <c r="AD4320" s="4"/>
      <c r="AK4320" s="38"/>
    </row>
    <row r="4321" spans="17:37" ht="12.75" customHeight="1">
      <c r="Q4321" s="4"/>
      <c r="R4321" s="4"/>
      <c r="S4321" s="4"/>
      <c r="T4321" s="4"/>
      <c r="U4321" s="4"/>
      <c r="V4321" s="4"/>
      <c r="W4321" s="4"/>
      <c r="X4321" s="4"/>
      <c r="Y4321" s="4"/>
      <c r="Z4321" s="4"/>
      <c r="AA4321" s="4"/>
      <c r="AB4321" s="4"/>
      <c r="AC4321" s="4"/>
      <c r="AD4321" s="4"/>
      <c r="AK4321" s="38"/>
    </row>
    <row r="4322" spans="17:37" ht="12.75" customHeight="1">
      <c r="Q4322" s="4"/>
      <c r="R4322" s="4"/>
      <c r="S4322" s="4"/>
      <c r="T4322" s="4"/>
      <c r="U4322" s="4"/>
      <c r="V4322" s="4"/>
      <c r="W4322" s="4"/>
      <c r="X4322" s="4"/>
      <c r="Y4322" s="4"/>
      <c r="Z4322" s="4"/>
      <c r="AA4322" s="4"/>
      <c r="AB4322" s="4"/>
      <c r="AC4322" s="4"/>
      <c r="AD4322" s="4"/>
      <c r="AK4322" s="38"/>
    </row>
    <row r="4323" spans="17:37" ht="12.75" customHeight="1">
      <c r="Q4323" s="4"/>
      <c r="R4323" s="4"/>
      <c r="S4323" s="4"/>
      <c r="T4323" s="4"/>
      <c r="U4323" s="4"/>
      <c r="V4323" s="4"/>
      <c r="W4323" s="4"/>
      <c r="X4323" s="4"/>
      <c r="Y4323" s="4"/>
      <c r="Z4323" s="4"/>
      <c r="AA4323" s="4"/>
      <c r="AB4323" s="4"/>
      <c r="AC4323" s="4"/>
      <c r="AD4323" s="4"/>
      <c r="AK4323" s="38"/>
    </row>
    <row r="4324" spans="17:37" ht="12.75" customHeight="1">
      <c r="Q4324" s="4"/>
      <c r="R4324" s="4"/>
      <c r="S4324" s="4"/>
      <c r="T4324" s="4"/>
      <c r="U4324" s="4"/>
      <c r="V4324" s="4"/>
      <c r="W4324" s="4"/>
      <c r="X4324" s="4"/>
      <c r="Y4324" s="4"/>
      <c r="Z4324" s="4"/>
      <c r="AA4324" s="4"/>
      <c r="AB4324" s="4"/>
      <c r="AC4324" s="4"/>
      <c r="AD4324" s="4"/>
      <c r="AK4324" s="38"/>
    </row>
    <row r="4325" spans="17:37" ht="12.75" customHeight="1">
      <c r="Q4325" s="4"/>
      <c r="R4325" s="4"/>
      <c r="S4325" s="4"/>
      <c r="T4325" s="4"/>
      <c r="U4325" s="4"/>
      <c r="V4325" s="4"/>
      <c r="W4325" s="4"/>
      <c r="X4325" s="4"/>
      <c r="Y4325" s="4"/>
      <c r="Z4325" s="4"/>
      <c r="AA4325" s="4"/>
      <c r="AB4325" s="4"/>
      <c r="AC4325" s="4"/>
      <c r="AD4325" s="4"/>
      <c r="AK4325" s="38"/>
    </row>
    <row r="4326" spans="17:37" ht="12.75" customHeight="1">
      <c r="Q4326" s="4"/>
      <c r="R4326" s="4"/>
      <c r="S4326" s="4"/>
      <c r="T4326" s="4"/>
      <c r="U4326" s="4"/>
      <c r="V4326" s="4"/>
      <c r="W4326" s="4"/>
      <c r="X4326" s="4"/>
      <c r="Y4326" s="4"/>
      <c r="Z4326" s="4"/>
      <c r="AA4326" s="4"/>
      <c r="AB4326" s="4"/>
      <c r="AC4326" s="4"/>
      <c r="AD4326" s="4"/>
      <c r="AK4326" s="38"/>
    </row>
    <row r="4327" spans="17:37" ht="12.75" customHeight="1">
      <c r="Q4327" s="4"/>
      <c r="R4327" s="4"/>
      <c r="S4327" s="4"/>
      <c r="T4327" s="4"/>
      <c r="U4327" s="4"/>
      <c r="V4327" s="4"/>
      <c r="W4327" s="4"/>
      <c r="X4327" s="4"/>
      <c r="Y4327" s="4"/>
      <c r="Z4327" s="4"/>
      <c r="AA4327" s="4"/>
      <c r="AB4327" s="4"/>
      <c r="AC4327" s="4"/>
      <c r="AD4327" s="4"/>
      <c r="AK4327" s="38"/>
    </row>
    <row r="4328" spans="17:37" ht="12.75" customHeight="1">
      <c r="Q4328" s="4"/>
      <c r="R4328" s="4"/>
      <c r="S4328" s="4"/>
      <c r="T4328" s="4"/>
      <c r="U4328" s="4"/>
      <c r="V4328" s="4"/>
      <c r="W4328" s="4"/>
      <c r="X4328" s="4"/>
      <c r="Y4328" s="4"/>
      <c r="Z4328" s="4"/>
      <c r="AA4328" s="4"/>
      <c r="AB4328" s="4"/>
      <c r="AC4328" s="4"/>
      <c r="AD4328" s="4"/>
      <c r="AK4328" s="38"/>
    </row>
    <row r="4329" spans="17:37" ht="12.75" customHeight="1">
      <c r="Q4329" s="4"/>
      <c r="R4329" s="4"/>
      <c r="S4329" s="4"/>
      <c r="T4329" s="4"/>
      <c r="U4329" s="4"/>
      <c r="V4329" s="4"/>
      <c r="W4329" s="4"/>
      <c r="X4329" s="4"/>
      <c r="Y4329" s="4"/>
      <c r="Z4329" s="4"/>
      <c r="AA4329" s="4"/>
      <c r="AB4329" s="4"/>
      <c r="AC4329" s="4"/>
      <c r="AD4329" s="4"/>
      <c r="AK4329" s="38"/>
    </row>
    <row r="4330" spans="17:37" ht="12.75" customHeight="1">
      <c r="Q4330" s="4"/>
      <c r="R4330" s="4"/>
      <c r="S4330" s="4"/>
      <c r="T4330" s="4"/>
      <c r="U4330" s="4"/>
      <c r="V4330" s="4"/>
      <c r="W4330" s="4"/>
      <c r="X4330" s="4"/>
      <c r="Y4330" s="4"/>
      <c r="Z4330" s="4"/>
      <c r="AA4330" s="4"/>
      <c r="AB4330" s="4"/>
      <c r="AC4330" s="4"/>
      <c r="AD4330" s="4"/>
      <c r="AK4330" s="38"/>
    </row>
    <row r="4331" spans="17:37" ht="12.75" customHeight="1">
      <c r="Q4331" s="4"/>
      <c r="R4331" s="4"/>
      <c r="S4331" s="4"/>
      <c r="T4331" s="4"/>
      <c r="U4331" s="4"/>
      <c r="V4331" s="4"/>
      <c r="W4331" s="4"/>
      <c r="X4331" s="4"/>
      <c r="Y4331" s="4"/>
      <c r="Z4331" s="4"/>
      <c r="AA4331" s="4"/>
      <c r="AB4331" s="4"/>
      <c r="AC4331" s="4"/>
      <c r="AD4331" s="4"/>
      <c r="AK4331" s="38"/>
    </row>
    <row r="4332" spans="17:37" ht="12.75" customHeight="1">
      <c r="Q4332" s="4"/>
      <c r="R4332" s="4"/>
      <c r="S4332" s="4"/>
      <c r="T4332" s="4"/>
      <c r="U4332" s="4"/>
      <c r="V4332" s="4"/>
      <c r="W4332" s="4"/>
      <c r="X4332" s="4"/>
      <c r="Y4332" s="4"/>
      <c r="Z4332" s="4"/>
      <c r="AA4332" s="4"/>
      <c r="AB4332" s="4"/>
      <c r="AC4332" s="4"/>
      <c r="AD4332" s="4"/>
      <c r="AK4332" s="38"/>
    </row>
    <row r="4333" spans="17:37" ht="12.75" customHeight="1">
      <c r="Q4333" s="4"/>
      <c r="R4333" s="4"/>
      <c r="S4333" s="4"/>
      <c r="T4333" s="4"/>
      <c r="U4333" s="4"/>
      <c r="V4333" s="4"/>
      <c r="W4333" s="4"/>
      <c r="X4333" s="4"/>
      <c r="Y4333" s="4"/>
      <c r="Z4333" s="4"/>
      <c r="AA4333" s="4"/>
      <c r="AB4333" s="4"/>
      <c r="AC4333" s="4"/>
      <c r="AD4333" s="4"/>
      <c r="AK4333" s="38"/>
    </row>
    <row r="4334" spans="17:37" ht="12.75" customHeight="1">
      <c r="Q4334" s="4"/>
      <c r="R4334" s="4"/>
      <c r="S4334" s="4"/>
      <c r="T4334" s="4"/>
      <c r="U4334" s="4"/>
      <c r="V4334" s="4"/>
      <c r="W4334" s="4"/>
      <c r="X4334" s="4"/>
      <c r="Y4334" s="4"/>
      <c r="Z4334" s="4"/>
      <c r="AA4334" s="4"/>
      <c r="AB4334" s="4"/>
      <c r="AC4334" s="4"/>
      <c r="AD4334" s="4"/>
      <c r="AK4334" s="38"/>
    </row>
  </sheetData>
  <conditionalFormatting sqref="AF2:AF4232">
    <cfRule type="cellIs" dxfId="0" priority="1" stopIfTrue="1" operator="equal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4E500-0441-0A43-B2A0-CADDA6346EF8}">
  <dimension ref="A1:S62"/>
  <sheetViews>
    <sheetView tabSelected="1" workbookViewId="0">
      <selection sqref="A1:XFD1048576"/>
    </sheetView>
  </sheetViews>
  <sheetFormatPr baseColWidth="10" defaultColWidth="8.83203125" defaultRowHeight="16"/>
  <cols>
    <col min="1" max="1" width="5.5" bestFit="1" customWidth="1"/>
    <col min="2" max="2" width="10.1640625" style="41" bestFit="1" customWidth="1"/>
    <col min="3" max="3" width="13.1640625" bestFit="1" customWidth="1"/>
    <col min="4" max="4" width="11.83203125" bestFit="1" customWidth="1"/>
    <col min="5" max="5" width="14.5" bestFit="1" customWidth="1"/>
    <col min="6" max="6" width="15.5" bestFit="1" customWidth="1"/>
    <col min="7" max="7" width="18" bestFit="1" customWidth="1"/>
    <col min="8" max="8" width="10" bestFit="1" customWidth="1"/>
    <col min="9" max="9" width="7" bestFit="1" customWidth="1"/>
    <col min="10" max="10" width="8.5" bestFit="1" customWidth="1"/>
    <col min="11" max="11" width="11.33203125" bestFit="1" customWidth="1"/>
    <col min="12" max="12" width="10.33203125" bestFit="1" customWidth="1"/>
    <col min="13" max="13" width="5.5" bestFit="1" customWidth="1"/>
    <col min="14" max="14" width="12.6640625" bestFit="1" customWidth="1"/>
    <col min="15" max="15" width="15.5" bestFit="1" customWidth="1"/>
    <col min="16" max="16" width="9.83203125" bestFit="1" customWidth="1"/>
    <col min="17" max="18" width="17.83203125" customWidth="1"/>
    <col min="19" max="19" width="15.5" bestFit="1" customWidth="1"/>
    <col min="20" max="20" width="18.5" bestFit="1" customWidth="1"/>
    <col min="21" max="21" width="12.5" bestFit="1" customWidth="1"/>
    <col min="257" max="257" width="5.5" bestFit="1" customWidth="1"/>
    <col min="258" max="258" width="10.1640625" bestFit="1" customWidth="1"/>
    <col min="259" max="259" width="13.1640625" bestFit="1" customWidth="1"/>
    <col min="260" max="260" width="11.83203125" bestFit="1" customWidth="1"/>
    <col min="261" max="261" width="14.5" bestFit="1" customWidth="1"/>
    <col min="262" max="262" width="15.5" bestFit="1" customWidth="1"/>
    <col min="263" max="263" width="18" bestFit="1" customWidth="1"/>
    <col min="264" max="264" width="10" bestFit="1" customWidth="1"/>
    <col min="265" max="265" width="7" bestFit="1" customWidth="1"/>
    <col min="266" max="266" width="8.5" bestFit="1" customWidth="1"/>
    <col min="267" max="267" width="11.33203125" bestFit="1" customWidth="1"/>
    <col min="268" max="268" width="10.33203125" bestFit="1" customWidth="1"/>
    <col min="269" max="269" width="5.5" bestFit="1" customWidth="1"/>
    <col min="270" max="270" width="12.6640625" bestFit="1" customWidth="1"/>
    <col min="271" max="271" width="15.5" bestFit="1" customWidth="1"/>
    <col min="272" max="272" width="9.83203125" bestFit="1" customWidth="1"/>
    <col min="273" max="274" width="17.83203125" customWidth="1"/>
    <col min="275" max="275" width="15.5" bestFit="1" customWidth="1"/>
    <col min="276" max="276" width="18.5" bestFit="1" customWidth="1"/>
    <col min="277" max="277" width="12.5" bestFit="1" customWidth="1"/>
    <col min="513" max="513" width="5.5" bestFit="1" customWidth="1"/>
    <col min="514" max="514" width="10.1640625" bestFit="1" customWidth="1"/>
    <col min="515" max="515" width="13.1640625" bestFit="1" customWidth="1"/>
    <col min="516" max="516" width="11.83203125" bestFit="1" customWidth="1"/>
    <col min="517" max="517" width="14.5" bestFit="1" customWidth="1"/>
    <col min="518" max="518" width="15.5" bestFit="1" customWidth="1"/>
    <col min="519" max="519" width="18" bestFit="1" customWidth="1"/>
    <col min="520" max="520" width="10" bestFit="1" customWidth="1"/>
    <col min="521" max="521" width="7" bestFit="1" customWidth="1"/>
    <col min="522" max="522" width="8.5" bestFit="1" customWidth="1"/>
    <col min="523" max="523" width="11.33203125" bestFit="1" customWidth="1"/>
    <col min="524" max="524" width="10.33203125" bestFit="1" customWidth="1"/>
    <col min="525" max="525" width="5.5" bestFit="1" customWidth="1"/>
    <col min="526" max="526" width="12.6640625" bestFit="1" customWidth="1"/>
    <col min="527" max="527" width="15.5" bestFit="1" customWidth="1"/>
    <col min="528" max="528" width="9.83203125" bestFit="1" customWidth="1"/>
    <col min="529" max="530" width="17.83203125" customWidth="1"/>
    <col min="531" max="531" width="15.5" bestFit="1" customWidth="1"/>
    <col min="532" max="532" width="18.5" bestFit="1" customWidth="1"/>
    <col min="533" max="533" width="12.5" bestFit="1" customWidth="1"/>
    <col min="769" max="769" width="5.5" bestFit="1" customWidth="1"/>
    <col min="770" max="770" width="10.1640625" bestFit="1" customWidth="1"/>
    <col min="771" max="771" width="13.1640625" bestFit="1" customWidth="1"/>
    <col min="772" max="772" width="11.83203125" bestFit="1" customWidth="1"/>
    <col min="773" max="773" width="14.5" bestFit="1" customWidth="1"/>
    <col min="774" max="774" width="15.5" bestFit="1" customWidth="1"/>
    <col min="775" max="775" width="18" bestFit="1" customWidth="1"/>
    <col min="776" max="776" width="10" bestFit="1" customWidth="1"/>
    <col min="777" max="777" width="7" bestFit="1" customWidth="1"/>
    <col min="778" max="778" width="8.5" bestFit="1" customWidth="1"/>
    <col min="779" max="779" width="11.33203125" bestFit="1" customWidth="1"/>
    <col min="780" max="780" width="10.33203125" bestFit="1" customWidth="1"/>
    <col min="781" max="781" width="5.5" bestFit="1" customWidth="1"/>
    <col min="782" max="782" width="12.6640625" bestFit="1" customWidth="1"/>
    <col min="783" max="783" width="15.5" bestFit="1" customWidth="1"/>
    <col min="784" max="784" width="9.83203125" bestFit="1" customWidth="1"/>
    <col min="785" max="786" width="17.83203125" customWidth="1"/>
    <col min="787" max="787" width="15.5" bestFit="1" customWidth="1"/>
    <col min="788" max="788" width="18.5" bestFit="1" customWidth="1"/>
    <col min="789" max="789" width="12.5" bestFit="1" customWidth="1"/>
    <col min="1025" max="1025" width="5.5" bestFit="1" customWidth="1"/>
    <col min="1026" max="1026" width="10.1640625" bestFit="1" customWidth="1"/>
    <col min="1027" max="1027" width="13.1640625" bestFit="1" customWidth="1"/>
    <col min="1028" max="1028" width="11.83203125" bestFit="1" customWidth="1"/>
    <col min="1029" max="1029" width="14.5" bestFit="1" customWidth="1"/>
    <col min="1030" max="1030" width="15.5" bestFit="1" customWidth="1"/>
    <col min="1031" max="1031" width="18" bestFit="1" customWidth="1"/>
    <col min="1032" max="1032" width="10" bestFit="1" customWidth="1"/>
    <col min="1033" max="1033" width="7" bestFit="1" customWidth="1"/>
    <col min="1034" max="1034" width="8.5" bestFit="1" customWidth="1"/>
    <col min="1035" max="1035" width="11.33203125" bestFit="1" customWidth="1"/>
    <col min="1036" max="1036" width="10.33203125" bestFit="1" customWidth="1"/>
    <col min="1037" max="1037" width="5.5" bestFit="1" customWidth="1"/>
    <col min="1038" max="1038" width="12.6640625" bestFit="1" customWidth="1"/>
    <col min="1039" max="1039" width="15.5" bestFit="1" customWidth="1"/>
    <col min="1040" max="1040" width="9.83203125" bestFit="1" customWidth="1"/>
    <col min="1041" max="1042" width="17.83203125" customWidth="1"/>
    <col min="1043" max="1043" width="15.5" bestFit="1" customWidth="1"/>
    <col min="1044" max="1044" width="18.5" bestFit="1" customWidth="1"/>
    <col min="1045" max="1045" width="12.5" bestFit="1" customWidth="1"/>
    <col min="1281" max="1281" width="5.5" bestFit="1" customWidth="1"/>
    <col min="1282" max="1282" width="10.1640625" bestFit="1" customWidth="1"/>
    <col min="1283" max="1283" width="13.1640625" bestFit="1" customWidth="1"/>
    <col min="1284" max="1284" width="11.83203125" bestFit="1" customWidth="1"/>
    <col min="1285" max="1285" width="14.5" bestFit="1" customWidth="1"/>
    <col min="1286" max="1286" width="15.5" bestFit="1" customWidth="1"/>
    <col min="1287" max="1287" width="18" bestFit="1" customWidth="1"/>
    <col min="1288" max="1288" width="10" bestFit="1" customWidth="1"/>
    <col min="1289" max="1289" width="7" bestFit="1" customWidth="1"/>
    <col min="1290" max="1290" width="8.5" bestFit="1" customWidth="1"/>
    <col min="1291" max="1291" width="11.33203125" bestFit="1" customWidth="1"/>
    <col min="1292" max="1292" width="10.33203125" bestFit="1" customWidth="1"/>
    <col min="1293" max="1293" width="5.5" bestFit="1" customWidth="1"/>
    <col min="1294" max="1294" width="12.6640625" bestFit="1" customWidth="1"/>
    <col min="1295" max="1295" width="15.5" bestFit="1" customWidth="1"/>
    <col min="1296" max="1296" width="9.83203125" bestFit="1" customWidth="1"/>
    <col min="1297" max="1298" width="17.83203125" customWidth="1"/>
    <col min="1299" max="1299" width="15.5" bestFit="1" customWidth="1"/>
    <col min="1300" max="1300" width="18.5" bestFit="1" customWidth="1"/>
    <col min="1301" max="1301" width="12.5" bestFit="1" customWidth="1"/>
    <col min="1537" max="1537" width="5.5" bestFit="1" customWidth="1"/>
    <col min="1538" max="1538" width="10.1640625" bestFit="1" customWidth="1"/>
    <col min="1539" max="1539" width="13.1640625" bestFit="1" customWidth="1"/>
    <col min="1540" max="1540" width="11.83203125" bestFit="1" customWidth="1"/>
    <col min="1541" max="1541" width="14.5" bestFit="1" customWidth="1"/>
    <col min="1542" max="1542" width="15.5" bestFit="1" customWidth="1"/>
    <col min="1543" max="1543" width="18" bestFit="1" customWidth="1"/>
    <col min="1544" max="1544" width="10" bestFit="1" customWidth="1"/>
    <col min="1545" max="1545" width="7" bestFit="1" customWidth="1"/>
    <col min="1546" max="1546" width="8.5" bestFit="1" customWidth="1"/>
    <col min="1547" max="1547" width="11.33203125" bestFit="1" customWidth="1"/>
    <col min="1548" max="1548" width="10.33203125" bestFit="1" customWidth="1"/>
    <col min="1549" max="1549" width="5.5" bestFit="1" customWidth="1"/>
    <col min="1550" max="1550" width="12.6640625" bestFit="1" customWidth="1"/>
    <col min="1551" max="1551" width="15.5" bestFit="1" customWidth="1"/>
    <col min="1552" max="1552" width="9.83203125" bestFit="1" customWidth="1"/>
    <col min="1553" max="1554" width="17.83203125" customWidth="1"/>
    <col min="1555" max="1555" width="15.5" bestFit="1" customWidth="1"/>
    <col min="1556" max="1556" width="18.5" bestFit="1" customWidth="1"/>
    <col min="1557" max="1557" width="12.5" bestFit="1" customWidth="1"/>
    <col min="1793" max="1793" width="5.5" bestFit="1" customWidth="1"/>
    <col min="1794" max="1794" width="10.1640625" bestFit="1" customWidth="1"/>
    <col min="1795" max="1795" width="13.1640625" bestFit="1" customWidth="1"/>
    <col min="1796" max="1796" width="11.83203125" bestFit="1" customWidth="1"/>
    <col min="1797" max="1797" width="14.5" bestFit="1" customWidth="1"/>
    <col min="1798" max="1798" width="15.5" bestFit="1" customWidth="1"/>
    <col min="1799" max="1799" width="18" bestFit="1" customWidth="1"/>
    <col min="1800" max="1800" width="10" bestFit="1" customWidth="1"/>
    <col min="1801" max="1801" width="7" bestFit="1" customWidth="1"/>
    <col min="1802" max="1802" width="8.5" bestFit="1" customWidth="1"/>
    <col min="1803" max="1803" width="11.33203125" bestFit="1" customWidth="1"/>
    <col min="1804" max="1804" width="10.33203125" bestFit="1" customWidth="1"/>
    <col min="1805" max="1805" width="5.5" bestFit="1" customWidth="1"/>
    <col min="1806" max="1806" width="12.6640625" bestFit="1" customWidth="1"/>
    <col min="1807" max="1807" width="15.5" bestFit="1" customWidth="1"/>
    <col min="1808" max="1808" width="9.83203125" bestFit="1" customWidth="1"/>
    <col min="1809" max="1810" width="17.83203125" customWidth="1"/>
    <col min="1811" max="1811" width="15.5" bestFit="1" customWidth="1"/>
    <col min="1812" max="1812" width="18.5" bestFit="1" customWidth="1"/>
    <col min="1813" max="1813" width="12.5" bestFit="1" customWidth="1"/>
    <col min="2049" max="2049" width="5.5" bestFit="1" customWidth="1"/>
    <col min="2050" max="2050" width="10.1640625" bestFit="1" customWidth="1"/>
    <col min="2051" max="2051" width="13.1640625" bestFit="1" customWidth="1"/>
    <col min="2052" max="2052" width="11.83203125" bestFit="1" customWidth="1"/>
    <col min="2053" max="2053" width="14.5" bestFit="1" customWidth="1"/>
    <col min="2054" max="2054" width="15.5" bestFit="1" customWidth="1"/>
    <col min="2055" max="2055" width="18" bestFit="1" customWidth="1"/>
    <col min="2056" max="2056" width="10" bestFit="1" customWidth="1"/>
    <col min="2057" max="2057" width="7" bestFit="1" customWidth="1"/>
    <col min="2058" max="2058" width="8.5" bestFit="1" customWidth="1"/>
    <col min="2059" max="2059" width="11.33203125" bestFit="1" customWidth="1"/>
    <col min="2060" max="2060" width="10.33203125" bestFit="1" customWidth="1"/>
    <col min="2061" max="2061" width="5.5" bestFit="1" customWidth="1"/>
    <col min="2062" max="2062" width="12.6640625" bestFit="1" customWidth="1"/>
    <col min="2063" max="2063" width="15.5" bestFit="1" customWidth="1"/>
    <col min="2064" max="2064" width="9.83203125" bestFit="1" customWidth="1"/>
    <col min="2065" max="2066" width="17.83203125" customWidth="1"/>
    <col min="2067" max="2067" width="15.5" bestFit="1" customWidth="1"/>
    <col min="2068" max="2068" width="18.5" bestFit="1" customWidth="1"/>
    <col min="2069" max="2069" width="12.5" bestFit="1" customWidth="1"/>
    <col min="2305" max="2305" width="5.5" bestFit="1" customWidth="1"/>
    <col min="2306" max="2306" width="10.1640625" bestFit="1" customWidth="1"/>
    <col min="2307" max="2307" width="13.1640625" bestFit="1" customWidth="1"/>
    <col min="2308" max="2308" width="11.83203125" bestFit="1" customWidth="1"/>
    <col min="2309" max="2309" width="14.5" bestFit="1" customWidth="1"/>
    <col min="2310" max="2310" width="15.5" bestFit="1" customWidth="1"/>
    <col min="2311" max="2311" width="18" bestFit="1" customWidth="1"/>
    <col min="2312" max="2312" width="10" bestFit="1" customWidth="1"/>
    <col min="2313" max="2313" width="7" bestFit="1" customWidth="1"/>
    <col min="2314" max="2314" width="8.5" bestFit="1" customWidth="1"/>
    <col min="2315" max="2315" width="11.33203125" bestFit="1" customWidth="1"/>
    <col min="2316" max="2316" width="10.33203125" bestFit="1" customWidth="1"/>
    <col min="2317" max="2317" width="5.5" bestFit="1" customWidth="1"/>
    <col min="2318" max="2318" width="12.6640625" bestFit="1" customWidth="1"/>
    <col min="2319" max="2319" width="15.5" bestFit="1" customWidth="1"/>
    <col min="2320" max="2320" width="9.83203125" bestFit="1" customWidth="1"/>
    <col min="2321" max="2322" width="17.83203125" customWidth="1"/>
    <col min="2323" max="2323" width="15.5" bestFit="1" customWidth="1"/>
    <col min="2324" max="2324" width="18.5" bestFit="1" customWidth="1"/>
    <col min="2325" max="2325" width="12.5" bestFit="1" customWidth="1"/>
    <col min="2561" max="2561" width="5.5" bestFit="1" customWidth="1"/>
    <col min="2562" max="2562" width="10.1640625" bestFit="1" customWidth="1"/>
    <col min="2563" max="2563" width="13.1640625" bestFit="1" customWidth="1"/>
    <col min="2564" max="2564" width="11.83203125" bestFit="1" customWidth="1"/>
    <col min="2565" max="2565" width="14.5" bestFit="1" customWidth="1"/>
    <col min="2566" max="2566" width="15.5" bestFit="1" customWidth="1"/>
    <col min="2567" max="2567" width="18" bestFit="1" customWidth="1"/>
    <col min="2568" max="2568" width="10" bestFit="1" customWidth="1"/>
    <col min="2569" max="2569" width="7" bestFit="1" customWidth="1"/>
    <col min="2570" max="2570" width="8.5" bestFit="1" customWidth="1"/>
    <col min="2571" max="2571" width="11.33203125" bestFit="1" customWidth="1"/>
    <col min="2572" max="2572" width="10.33203125" bestFit="1" customWidth="1"/>
    <col min="2573" max="2573" width="5.5" bestFit="1" customWidth="1"/>
    <col min="2574" max="2574" width="12.6640625" bestFit="1" customWidth="1"/>
    <col min="2575" max="2575" width="15.5" bestFit="1" customWidth="1"/>
    <col min="2576" max="2576" width="9.83203125" bestFit="1" customWidth="1"/>
    <col min="2577" max="2578" width="17.83203125" customWidth="1"/>
    <col min="2579" max="2579" width="15.5" bestFit="1" customWidth="1"/>
    <col min="2580" max="2580" width="18.5" bestFit="1" customWidth="1"/>
    <col min="2581" max="2581" width="12.5" bestFit="1" customWidth="1"/>
    <col min="2817" max="2817" width="5.5" bestFit="1" customWidth="1"/>
    <col min="2818" max="2818" width="10.1640625" bestFit="1" customWidth="1"/>
    <col min="2819" max="2819" width="13.1640625" bestFit="1" customWidth="1"/>
    <col min="2820" max="2820" width="11.83203125" bestFit="1" customWidth="1"/>
    <col min="2821" max="2821" width="14.5" bestFit="1" customWidth="1"/>
    <col min="2822" max="2822" width="15.5" bestFit="1" customWidth="1"/>
    <col min="2823" max="2823" width="18" bestFit="1" customWidth="1"/>
    <col min="2824" max="2824" width="10" bestFit="1" customWidth="1"/>
    <col min="2825" max="2825" width="7" bestFit="1" customWidth="1"/>
    <col min="2826" max="2826" width="8.5" bestFit="1" customWidth="1"/>
    <col min="2827" max="2827" width="11.33203125" bestFit="1" customWidth="1"/>
    <col min="2828" max="2828" width="10.33203125" bestFit="1" customWidth="1"/>
    <col min="2829" max="2829" width="5.5" bestFit="1" customWidth="1"/>
    <col min="2830" max="2830" width="12.6640625" bestFit="1" customWidth="1"/>
    <col min="2831" max="2831" width="15.5" bestFit="1" customWidth="1"/>
    <col min="2832" max="2832" width="9.83203125" bestFit="1" customWidth="1"/>
    <col min="2833" max="2834" width="17.83203125" customWidth="1"/>
    <col min="2835" max="2835" width="15.5" bestFit="1" customWidth="1"/>
    <col min="2836" max="2836" width="18.5" bestFit="1" customWidth="1"/>
    <col min="2837" max="2837" width="12.5" bestFit="1" customWidth="1"/>
    <col min="3073" max="3073" width="5.5" bestFit="1" customWidth="1"/>
    <col min="3074" max="3074" width="10.1640625" bestFit="1" customWidth="1"/>
    <col min="3075" max="3075" width="13.1640625" bestFit="1" customWidth="1"/>
    <col min="3076" max="3076" width="11.83203125" bestFit="1" customWidth="1"/>
    <col min="3077" max="3077" width="14.5" bestFit="1" customWidth="1"/>
    <col min="3078" max="3078" width="15.5" bestFit="1" customWidth="1"/>
    <col min="3079" max="3079" width="18" bestFit="1" customWidth="1"/>
    <col min="3080" max="3080" width="10" bestFit="1" customWidth="1"/>
    <col min="3081" max="3081" width="7" bestFit="1" customWidth="1"/>
    <col min="3082" max="3082" width="8.5" bestFit="1" customWidth="1"/>
    <col min="3083" max="3083" width="11.33203125" bestFit="1" customWidth="1"/>
    <col min="3084" max="3084" width="10.33203125" bestFit="1" customWidth="1"/>
    <col min="3085" max="3085" width="5.5" bestFit="1" customWidth="1"/>
    <col min="3086" max="3086" width="12.6640625" bestFit="1" customWidth="1"/>
    <col min="3087" max="3087" width="15.5" bestFit="1" customWidth="1"/>
    <col min="3088" max="3088" width="9.83203125" bestFit="1" customWidth="1"/>
    <col min="3089" max="3090" width="17.83203125" customWidth="1"/>
    <col min="3091" max="3091" width="15.5" bestFit="1" customWidth="1"/>
    <col min="3092" max="3092" width="18.5" bestFit="1" customWidth="1"/>
    <col min="3093" max="3093" width="12.5" bestFit="1" customWidth="1"/>
    <col min="3329" max="3329" width="5.5" bestFit="1" customWidth="1"/>
    <col min="3330" max="3330" width="10.1640625" bestFit="1" customWidth="1"/>
    <col min="3331" max="3331" width="13.1640625" bestFit="1" customWidth="1"/>
    <col min="3332" max="3332" width="11.83203125" bestFit="1" customWidth="1"/>
    <col min="3333" max="3333" width="14.5" bestFit="1" customWidth="1"/>
    <col min="3334" max="3334" width="15.5" bestFit="1" customWidth="1"/>
    <col min="3335" max="3335" width="18" bestFit="1" customWidth="1"/>
    <col min="3336" max="3336" width="10" bestFit="1" customWidth="1"/>
    <col min="3337" max="3337" width="7" bestFit="1" customWidth="1"/>
    <col min="3338" max="3338" width="8.5" bestFit="1" customWidth="1"/>
    <col min="3339" max="3339" width="11.33203125" bestFit="1" customWidth="1"/>
    <col min="3340" max="3340" width="10.33203125" bestFit="1" customWidth="1"/>
    <col min="3341" max="3341" width="5.5" bestFit="1" customWidth="1"/>
    <col min="3342" max="3342" width="12.6640625" bestFit="1" customWidth="1"/>
    <col min="3343" max="3343" width="15.5" bestFit="1" customWidth="1"/>
    <col min="3344" max="3344" width="9.83203125" bestFit="1" customWidth="1"/>
    <col min="3345" max="3346" width="17.83203125" customWidth="1"/>
    <col min="3347" max="3347" width="15.5" bestFit="1" customWidth="1"/>
    <col min="3348" max="3348" width="18.5" bestFit="1" customWidth="1"/>
    <col min="3349" max="3349" width="12.5" bestFit="1" customWidth="1"/>
    <col min="3585" max="3585" width="5.5" bestFit="1" customWidth="1"/>
    <col min="3586" max="3586" width="10.1640625" bestFit="1" customWidth="1"/>
    <col min="3587" max="3587" width="13.1640625" bestFit="1" customWidth="1"/>
    <col min="3588" max="3588" width="11.83203125" bestFit="1" customWidth="1"/>
    <col min="3589" max="3589" width="14.5" bestFit="1" customWidth="1"/>
    <col min="3590" max="3590" width="15.5" bestFit="1" customWidth="1"/>
    <col min="3591" max="3591" width="18" bestFit="1" customWidth="1"/>
    <col min="3592" max="3592" width="10" bestFit="1" customWidth="1"/>
    <col min="3593" max="3593" width="7" bestFit="1" customWidth="1"/>
    <col min="3594" max="3594" width="8.5" bestFit="1" customWidth="1"/>
    <col min="3595" max="3595" width="11.33203125" bestFit="1" customWidth="1"/>
    <col min="3596" max="3596" width="10.33203125" bestFit="1" customWidth="1"/>
    <col min="3597" max="3597" width="5.5" bestFit="1" customWidth="1"/>
    <col min="3598" max="3598" width="12.6640625" bestFit="1" customWidth="1"/>
    <col min="3599" max="3599" width="15.5" bestFit="1" customWidth="1"/>
    <col min="3600" max="3600" width="9.83203125" bestFit="1" customWidth="1"/>
    <col min="3601" max="3602" width="17.83203125" customWidth="1"/>
    <col min="3603" max="3603" width="15.5" bestFit="1" customWidth="1"/>
    <col min="3604" max="3604" width="18.5" bestFit="1" customWidth="1"/>
    <col min="3605" max="3605" width="12.5" bestFit="1" customWidth="1"/>
    <col min="3841" max="3841" width="5.5" bestFit="1" customWidth="1"/>
    <col min="3842" max="3842" width="10.1640625" bestFit="1" customWidth="1"/>
    <col min="3843" max="3843" width="13.1640625" bestFit="1" customWidth="1"/>
    <col min="3844" max="3844" width="11.83203125" bestFit="1" customWidth="1"/>
    <col min="3845" max="3845" width="14.5" bestFit="1" customWidth="1"/>
    <col min="3846" max="3846" width="15.5" bestFit="1" customWidth="1"/>
    <col min="3847" max="3847" width="18" bestFit="1" customWidth="1"/>
    <col min="3848" max="3848" width="10" bestFit="1" customWidth="1"/>
    <col min="3849" max="3849" width="7" bestFit="1" customWidth="1"/>
    <col min="3850" max="3850" width="8.5" bestFit="1" customWidth="1"/>
    <col min="3851" max="3851" width="11.33203125" bestFit="1" customWidth="1"/>
    <col min="3852" max="3852" width="10.33203125" bestFit="1" customWidth="1"/>
    <col min="3853" max="3853" width="5.5" bestFit="1" customWidth="1"/>
    <col min="3854" max="3854" width="12.6640625" bestFit="1" customWidth="1"/>
    <col min="3855" max="3855" width="15.5" bestFit="1" customWidth="1"/>
    <col min="3856" max="3856" width="9.83203125" bestFit="1" customWidth="1"/>
    <col min="3857" max="3858" width="17.83203125" customWidth="1"/>
    <col min="3859" max="3859" width="15.5" bestFit="1" customWidth="1"/>
    <col min="3860" max="3860" width="18.5" bestFit="1" customWidth="1"/>
    <col min="3861" max="3861" width="12.5" bestFit="1" customWidth="1"/>
    <col min="4097" max="4097" width="5.5" bestFit="1" customWidth="1"/>
    <col min="4098" max="4098" width="10.1640625" bestFit="1" customWidth="1"/>
    <col min="4099" max="4099" width="13.1640625" bestFit="1" customWidth="1"/>
    <col min="4100" max="4100" width="11.83203125" bestFit="1" customWidth="1"/>
    <col min="4101" max="4101" width="14.5" bestFit="1" customWidth="1"/>
    <col min="4102" max="4102" width="15.5" bestFit="1" customWidth="1"/>
    <col min="4103" max="4103" width="18" bestFit="1" customWidth="1"/>
    <col min="4104" max="4104" width="10" bestFit="1" customWidth="1"/>
    <col min="4105" max="4105" width="7" bestFit="1" customWidth="1"/>
    <col min="4106" max="4106" width="8.5" bestFit="1" customWidth="1"/>
    <col min="4107" max="4107" width="11.33203125" bestFit="1" customWidth="1"/>
    <col min="4108" max="4108" width="10.33203125" bestFit="1" customWidth="1"/>
    <col min="4109" max="4109" width="5.5" bestFit="1" customWidth="1"/>
    <col min="4110" max="4110" width="12.6640625" bestFit="1" customWidth="1"/>
    <col min="4111" max="4111" width="15.5" bestFit="1" customWidth="1"/>
    <col min="4112" max="4112" width="9.83203125" bestFit="1" customWidth="1"/>
    <col min="4113" max="4114" width="17.83203125" customWidth="1"/>
    <col min="4115" max="4115" width="15.5" bestFit="1" customWidth="1"/>
    <col min="4116" max="4116" width="18.5" bestFit="1" customWidth="1"/>
    <col min="4117" max="4117" width="12.5" bestFit="1" customWidth="1"/>
    <col min="4353" max="4353" width="5.5" bestFit="1" customWidth="1"/>
    <col min="4354" max="4354" width="10.1640625" bestFit="1" customWidth="1"/>
    <col min="4355" max="4355" width="13.1640625" bestFit="1" customWidth="1"/>
    <col min="4356" max="4356" width="11.83203125" bestFit="1" customWidth="1"/>
    <col min="4357" max="4357" width="14.5" bestFit="1" customWidth="1"/>
    <col min="4358" max="4358" width="15.5" bestFit="1" customWidth="1"/>
    <col min="4359" max="4359" width="18" bestFit="1" customWidth="1"/>
    <col min="4360" max="4360" width="10" bestFit="1" customWidth="1"/>
    <col min="4361" max="4361" width="7" bestFit="1" customWidth="1"/>
    <col min="4362" max="4362" width="8.5" bestFit="1" customWidth="1"/>
    <col min="4363" max="4363" width="11.33203125" bestFit="1" customWidth="1"/>
    <col min="4364" max="4364" width="10.33203125" bestFit="1" customWidth="1"/>
    <col min="4365" max="4365" width="5.5" bestFit="1" customWidth="1"/>
    <col min="4366" max="4366" width="12.6640625" bestFit="1" customWidth="1"/>
    <col min="4367" max="4367" width="15.5" bestFit="1" customWidth="1"/>
    <col min="4368" max="4368" width="9.83203125" bestFit="1" customWidth="1"/>
    <col min="4369" max="4370" width="17.83203125" customWidth="1"/>
    <col min="4371" max="4371" width="15.5" bestFit="1" customWidth="1"/>
    <col min="4372" max="4372" width="18.5" bestFit="1" customWidth="1"/>
    <col min="4373" max="4373" width="12.5" bestFit="1" customWidth="1"/>
    <col min="4609" max="4609" width="5.5" bestFit="1" customWidth="1"/>
    <col min="4610" max="4610" width="10.1640625" bestFit="1" customWidth="1"/>
    <col min="4611" max="4611" width="13.1640625" bestFit="1" customWidth="1"/>
    <col min="4612" max="4612" width="11.83203125" bestFit="1" customWidth="1"/>
    <col min="4613" max="4613" width="14.5" bestFit="1" customWidth="1"/>
    <col min="4614" max="4614" width="15.5" bestFit="1" customWidth="1"/>
    <col min="4615" max="4615" width="18" bestFit="1" customWidth="1"/>
    <col min="4616" max="4616" width="10" bestFit="1" customWidth="1"/>
    <col min="4617" max="4617" width="7" bestFit="1" customWidth="1"/>
    <col min="4618" max="4618" width="8.5" bestFit="1" customWidth="1"/>
    <col min="4619" max="4619" width="11.33203125" bestFit="1" customWidth="1"/>
    <col min="4620" max="4620" width="10.33203125" bestFit="1" customWidth="1"/>
    <col min="4621" max="4621" width="5.5" bestFit="1" customWidth="1"/>
    <col min="4622" max="4622" width="12.6640625" bestFit="1" customWidth="1"/>
    <col min="4623" max="4623" width="15.5" bestFit="1" customWidth="1"/>
    <col min="4624" max="4624" width="9.83203125" bestFit="1" customWidth="1"/>
    <col min="4625" max="4626" width="17.83203125" customWidth="1"/>
    <col min="4627" max="4627" width="15.5" bestFit="1" customWidth="1"/>
    <col min="4628" max="4628" width="18.5" bestFit="1" customWidth="1"/>
    <col min="4629" max="4629" width="12.5" bestFit="1" customWidth="1"/>
    <col min="4865" max="4865" width="5.5" bestFit="1" customWidth="1"/>
    <col min="4866" max="4866" width="10.1640625" bestFit="1" customWidth="1"/>
    <col min="4867" max="4867" width="13.1640625" bestFit="1" customWidth="1"/>
    <col min="4868" max="4868" width="11.83203125" bestFit="1" customWidth="1"/>
    <col min="4869" max="4869" width="14.5" bestFit="1" customWidth="1"/>
    <col min="4870" max="4870" width="15.5" bestFit="1" customWidth="1"/>
    <col min="4871" max="4871" width="18" bestFit="1" customWidth="1"/>
    <col min="4872" max="4872" width="10" bestFit="1" customWidth="1"/>
    <col min="4873" max="4873" width="7" bestFit="1" customWidth="1"/>
    <col min="4874" max="4874" width="8.5" bestFit="1" customWidth="1"/>
    <col min="4875" max="4875" width="11.33203125" bestFit="1" customWidth="1"/>
    <col min="4876" max="4876" width="10.33203125" bestFit="1" customWidth="1"/>
    <col min="4877" max="4877" width="5.5" bestFit="1" customWidth="1"/>
    <col min="4878" max="4878" width="12.6640625" bestFit="1" customWidth="1"/>
    <col min="4879" max="4879" width="15.5" bestFit="1" customWidth="1"/>
    <col min="4880" max="4880" width="9.83203125" bestFit="1" customWidth="1"/>
    <col min="4881" max="4882" width="17.83203125" customWidth="1"/>
    <col min="4883" max="4883" width="15.5" bestFit="1" customWidth="1"/>
    <col min="4884" max="4884" width="18.5" bestFit="1" customWidth="1"/>
    <col min="4885" max="4885" width="12.5" bestFit="1" customWidth="1"/>
    <col min="5121" max="5121" width="5.5" bestFit="1" customWidth="1"/>
    <col min="5122" max="5122" width="10.1640625" bestFit="1" customWidth="1"/>
    <col min="5123" max="5123" width="13.1640625" bestFit="1" customWidth="1"/>
    <col min="5124" max="5124" width="11.83203125" bestFit="1" customWidth="1"/>
    <col min="5125" max="5125" width="14.5" bestFit="1" customWidth="1"/>
    <col min="5126" max="5126" width="15.5" bestFit="1" customWidth="1"/>
    <col min="5127" max="5127" width="18" bestFit="1" customWidth="1"/>
    <col min="5128" max="5128" width="10" bestFit="1" customWidth="1"/>
    <col min="5129" max="5129" width="7" bestFit="1" customWidth="1"/>
    <col min="5130" max="5130" width="8.5" bestFit="1" customWidth="1"/>
    <col min="5131" max="5131" width="11.33203125" bestFit="1" customWidth="1"/>
    <col min="5132" max="5132" width="10.33203125" bestFit="1" customWidth="1"/>
    <col min="5133" max="5133" width="5.5" bestFit="1" customWidth="1"/>
    <col min="5134" max="5134" width="12.6640625" bestFit="1" customWidth="1"/>
    <col min="5135" max="5135" width="15.5" bestFit="1" customWidth="1"/>
    <col min="5136" max="5136" width="9.83203125" bestFit="1" customWidth="1"/>
    <col min="5137" max="5138" width="17.83203125" customWidth="1"/>
    <col min="5139" max="5139" width="15.5" bestFit="1" customWidth="1"/>
    <col min="5140" max="5140" width="18.5" bestFit="1" customWidth="1"/>
    <col min="5141" max="5141" width="12.5" bestFit="1" customWidth="1"/>
    <col min="5377" max="5377" width="5.5" bestFit="1" customWidth="1"/>
    <col min="5378" max="5378" width="10.1640625" bestFit="1" customWidth="1"/>
    <col min="5379" max="5379" width="13.1640625" bestFit="1" customWidth="1"/>
    <col min="5380" max="5380" width="11.83203125" bestFit="1" customWidth="1"/>
    <col min="5381" max="5381" width="14.5" bestFit="1" customWidth="1"/>
    <col min="5382" max="5382" width="15.5" bestFit="1" customWidth="1"/>
    <col min="5383" max="5383" width="18" bestFit="1" customWidth="1"/>
    <col min="5384" max="5384" width="10" bestFit="1" customWidth="1"/>
    <col min="5385" max="5385" width="7" bestFit="1" customWidth="1"/>
    <col min="5386" max="5386" width="8.5" bestFit="1" customWidth="1"/>
    <col min="5387" max="5387" width="11.33203125" bestFit="1" customWidth="1"/>
    <col min="5388" max="5388" width="10.33203125" bestFit="1" customWidth="1"/>
    <col min="5389" max="5389" width="5.5" bestFit="1" customWidth="1"/>
    <col min="5390" max="5390" width="12.6640625" bestFit="1" customWidth="1"/>
    <col min="5391" max="5391" width="15.5" bestFit="1" customWidth="1"/>
    <col min="5392" max="5392" width="9.83203125" bestFit="1" customWidth="1"/>
    <col min="5393" max="5394" width="17.83203125" customWidth="1"/>
    <col min="5395" max="5395" width="15.5" bestFit="1" customWidth="1"/>
    <col min="5396" max="5396" width="18.5" bestFit="1" customWidth="1"/>
    <col min="5397" max="5397" width="12.5" bestFit="1" customWidth="1"/>
    <col min="5633" max="5633" width="5.5" bestFit="1" customWidth="1"/>
    <col min="5634" max="5634" width="10.1640625" bestFit="1" customWidth="1"/>
    <col min="5635" max="5635" width="13.1640625" bestFit="1" customWidth="1"/>
    <col min="5636" max="5636" width="11.83203125" bestFit="1" customWidth="1"/>
    <col min="5637" max="5637" width="14.5" bestFit="1" customWidth="1"/>
    <col min="5638" max="5638" width="15.5" bestFit="1" customWidth="1"/>
    <col min="5639" max="5639" width="18" bestFit="1" customWidth="1"/>
    <col min="5640" max="5640" width="10" bestFit="1" customWidth="1"/>
    <col min="5641" max="5641" width="7" bestFit="1" customWidth="1"/>
    <col min="5642" max="5642" width="8.5" bestFit="1" customWidth="1"/>
    <col min="5643" max="5643" width="11.33203125" bestFit="1" customWidth="1"/>
    <col min="5644" max="5644" width="10.33203125" bestFit="1" customWidth="1"/>
    <col min="5645" max="5645" width="5.5" bestFit="1" customWidth="1"/>
    <col min="5646" max="5646" width="12.6640625" bestFit="1" customWidth="1"/>
    <col min="5647" max="5647" width="15.5" bestFit="1" customWidth="1"/>
    <col min="5648" max="5648" width="9.83203125" bestFit="1" customWidth="1"/>
    <col min="5649" max="5650" width="17.83203125" customWidth="1"/>
    <col min="5651" max="5651" width="15.5" bestFit="1" customWidth="1"/>
    <col min="5652" max="5652" width="18.5" bestFit="1" customWidth="1"/>
    <col min="5653" max="5653" width="12.5" bestFit="1" customWidth="1"/>
    <col min="5889" max="5889" width="5.5" bestFit="1" customWidth="1"/>
    <col min="5890" max="5890" width="10.1640625" bestFit="1" customWidth="1"/>
    <col min="5891" max="5891" width="13.1640625" bestFit="1" customWidth="1"/>
    <col min="5892" max="5892" width="11.83203125" bestFit="1" customWidth="1"/>
    <col min="5893" max="5893" width="14.5" bestFit="1" customWidth="1"/>
    <col min="5894" max="5894" width="15.5" bestFit="1" customWidth="1"/>
    <col min="5895" max="5895" width="18" bestFit="1" customWidth="1"/>
    <col min="5896" max="5896" width="10" bestFit="1" customWidth="1"/>
    <col min="5897" max="5897" width="7" bestFit="1" customWidth="1"/>
    <col min="5898" max="5898" width="8.5" bestFit="1" customWidth="1"/>
    <col min="5899" max="5899" width="11.33203125" bestFit="1" customWidth="1"/>
    <col min="5900" max="5900" width="10.33203125" bestFit="1" customWidth="1"/>
    <col min="5901" max="5901" width="5.5" bestFit="1" customWidth="1"/>
    <col min="5902" max="5902" width="12.6640625" bestFit="1" customWidth="1"/>
    <col min="5903" max="5903" width="15.5" bestFit="1" customWidth="1"/>
    <col min="5904" max="5904" width="9.83203125" bestFit="1" customWidth="1"/>
    <col min="5905" max="5906" width="17.83203125" customWidth="1"/>
    <col min="5907" max="5907" width="15.5" bestFit="1" customWidth="1"/>
    <col min="5908" max="5908" width="18.5" bestFit="1" customWidth="1"/>
    <col min="5909" max="5909" width="12.5" bestFit="1" customWidth="1"/>
    <col min="6145" max="6145" width="5.5" bestFit="1" customWidth="1"/>
    <col min="6146" max="6146" width="10.1640625" bestFit="1" customWidth="1"/>
    <col min="6147" max="6147" width="13.1640625" bestFit="1" customWidth="1"/>
    <col min="6148" max="6148" width="11.83203125" bestFit="1" customWidth="1"/>
    <col min="6149" max="6149" width="14.5" bestFit="1" customWidth="1"/>
    <col min="6150" max="6150" width="15.5" bestFit="1" customWidth="1"/>
    <col min="6151" max="6151" width="18" bestFit="1" customWidth="1"/>
    <col min="6152" max="6152" width="10" bestFit="1" customWidth="1"/>
    <col min="6153" max="6153" width="7" bestFit="1" customWidth="1"/>
    <col min="6154" max="6154" width="8.5" bestFit="1" customWidth="1"/>
    <col min="6155" max="6155" width="11.33203125" bestFit="1" customWidth="1"/>
    <col min="6156" max="6156" width="10.33203125" bestFit="1" customWidth="1"/>
    <col min="6157" max="6157" width="5.5" bestFit="1" customWidth="1"/>
    <col min="6158" max="6158" width="12.6640625" bestFit="1" customWidth="1"/>
    <col min="6159" max="6159" width="15.5" bestFit="1" customWidth="1"/>
    <col min="6160" max="6160" width="9.83203125" bestFit="1" customWidth="1"/>
    <col min="6161" max="6162" width="17.83203125" customWidth="1"/>
    <col min="6163" max="6163" width="15.5" bestFit="1" customWidth="1"/>
    <col min="6164" max="6164" width="18.5" bestFit="1" customWidth="1"/>
    <col min="6165" max="6165" width="12.5" bestFit="1" customWidth="1"/>
    <col min="6401" max="6401" width="5.5" bestFit="1" customWidth="1"/>
    <col min="6402" max="6402" width="10.1640625" bestFit="1" customWidth="1"/>
    <col min="6403" max="6403" width="13.1640625" bestFit="1" customWidth="1"/>
    <col min="6404" max="6404" width="11.83203125" bestFit="1" customWidth="1"/>
    <col min="6405" max="6405" width="14.5" bestFit="1" customWidth="1"/>
    <col min="6406" max="6406" width="15.5" bestFit="1" customWidth="1"/>
    <col min="6407" max="6407" width="18" bestFit="1" customWidth="1"/>
    <col min="6408" max="6408" width="10" bestFit="1" customWidth="1"/>
    <col min="6409" max="6409" width="7" bestFit="1" customWidth="1"/>
    <col min="6410" max="6410" width="8.5" bestFit="1" customWidth="1"/>
    <col min="6411" max="6411" width="11.33203125" bestFit="1" customWidth="1"/>
    <col min="6412" max="6412" width="10.33203125" bestFit="1" customWidth="1"/>
    <col min="6413" max="6413" width="5.5" bestFit="1" customWidth="1"/>
    <col min="6414" max="6414" width="12.6640625" bestFit="1" customWidth="1"/>
    <col min="6415" max="6415" width="15.5" bestFit="1" customWidth="1"/>
    <col min="6416" max="6416" width="9.83203125" bestFit="1" customWidth="1"/>
    <col min="6417" max="6418" width="17.83203125" customWidth="1"/>
    <col min="6419" max="6419" width="15.5" bestFit="1" customWidth="1"/>
    <col min="6420" max="6420" width="18.5" bestFit="1" customWidth="1"/>
    <col min="6421" max="6421" width="12.5" bestFit="1" customWidth="1"/>
    <col min="6657" max="6657" width="5.5" bestFit="1" customWidth="1"/>
    <col min="6658" max="6658" width="10.1640625" bestFit="1" customWidth="1"/>
    <col min="6659" max="6659" width="13.1640625" bestFit="1" customWidth="1"/>
    <col min="6660" max="6660" width="11.83203125" bestFit="1" customWidth="1"/>
    <col min="6661" max="6661" width="14.5" bestFit="1" customWidth="1"/>
    <col min="6662" max="6662" width="15.5" bestFit="1" customWidth="1"/>
    <col min="6663" max="6663" width="18" bestFit="1" customWidth="1"/>
    <col min="6664" max="6664" width="10" bestFit="1" customWidth="1"/>
    <col min="6665" max="6665" width="7" bestFit="1" customWidth="1"/>
    <col min="6666" max="6666" width="8.5" bestFit="1" customWidth="1"/>
    <col min="6667" max="6667" width="11.33203125" bestFit="1" customWidth="1"/>
    <col min="6668" max="6668" width="10.33203125" bestFit="1" customWidth="1"/>
    <col min="6669" max="6669" width="5.5" bestFit="1" customWidth="1"/>
    <col min="6670" max="6670" width="12.6640625" bestFit="1" customWidth="1"/>
    <col min="6671" max="6671" width="15.5" bestFit="1" customWidth="1"/>
    <col min="6672" max="6672" width="9.83203125" bestFit="1" customWidth="1"/>
    <col min="6673" max="6674" width="17.83203125" customWidth="1"/>
    <col min="6675" max="6675" width="15.5" bestFit="1" customWidth="1"/>
    <col min="6676" max="6676" width="18.5" bestFit="1" customWidth="1"/>
    <col min="6677" max="6677" width="12.5" bestFit="1" customWidth="1"/>
    <col min="6913" max="6913" width="5.5" bestFit="1" customWidth="1"/>
    <col min="6914" max="6914" width="10.1640625" bestFit="1" customWidth="1"/>
    <col min="6915" max="6915" width="13.1640625" bestFit="1" customWidth="1"/>
    <col min="6916" max="6916" width="11.83203125" bestFit="1" customWidth="1"/>
    <col min="6917" max="6917" width="14.5" bestFit="1" customWidth="1"/>
    <col min="6918" max="6918" width="15.5" bestFit="1" customWidth="1"/>
    <col min="6919" max="6919" width="18" bestFit="1" customWidth="1"/>
    <col min="6920" max="6920" width="10" bestFit="1" customWidth="1"/>
    <col min="6921" max="6921" width="7" bestFit="1" customWidth="1"/>
    <col min="6922" max="6922" width="8.5" bestFit="1" customWidth="1"/>
    <col min="6923" max="6923" width="11.33203125" bestFit="1" customWidth="1"/>
    <col min="6924" max="6924" width="10.33203125" bestFit="1" customWidth="1"/>
    <col min="6925" max="6925" width="5.5" bestFit="1" customWidth="1"/>
    <col min="6926" max="6926" width="12.6640625" bestFit="1" customWidth="1"/>
    <col min="6927" max="6927" width="15.5" bestFit="1" customWidth="1"/>
    <col min="6928" max="6928" width="9.83203125" bestFit="1" customWidth="1"/>
    <col min="6929" max="6930" width="17.83203125" customWidth="1"/>
    <col min="6931" max="6931" width="15.5" bestFit="1" customWidth="1"/>
    <col min="6932" max="6932" width="18.5" bestFit="1" customWidth="1"/>
    <col min="6933" max="6933" width="12.5" bestFit="1" customWidth="1"/>
    <col min="7169" max="7169" width="5.5" bestFit="1" customWidth="1"/>
    <col min="7170" max="7170" width="10.1640625" bestFit="1" customWidth="1"/>
    <col min="7171" max="7171" width="13.1640625" bestFit="1" customWidth="1"/>
    <col min="7172" max="7172" width="11.83203125" bestFit="1" customWidth="1"/>
    <col min="7173" max="7173" width="14.5" bestFit="1" customWidth="1"/>
    <col min="7174" max="7174" width="15.5" bestFit="1" customWidth="1"/>
    <col min="7175" max="7175" width="18" bestFit="1" customWidth="1"/>
    <col min="7176" max="7176" width="10" bestFit="1" customWidth="1"/>
    <col min="7177" max="7177" width="7" bestFit="1" customWidth="1"/>
    <col min="7178" max="7178" width="8.5" bestFit="1" customWidth="1"/>
    <col min="7179" max="7179" width="11.33203125" bestFit="1" customWidth="1"/>
    <col min="7180" max="7180" width="10.33203125" bestFit="1" customWidth="1"/>
    <col min="7181" max="7181" width="5.5" bestFit="1" customWidth="1"/>
    <col min="7182" max="7182" width="12.6640625" bestFit="1" customWidth="1"/>
    <col min="7183" max="7183" width="15.5" bestFit="1" customWidth="1"/>
    <col min="7184" max="7184" width="9.83203125" bestFit="1" customWidth="1"/>
    <col min="7185" max="7186" width="17.83203125" customWidth="1"/>
    <col min="7187" max="7187" width="15.5" bestFit="1" customWidth="1"/>
    <col min="7188" max="7188" width="18.5" bestFit="1" customWidth="1"/>
    <col min="7189" max="7189" width="12.5" bestFit="1" customWidth="1"/>
    <col min="7425" max="7425" width="5.5" bestFit="1" customWidth="1"/>
    <col min="7426" max="7426" width="10.1640625" bestFit="1" customWidth="1"/>
    <col min="7427" max="7427" width="13.1640625" bestFit="1" customWidth="1"/>
    <col min="7428" max="7428" width="11.83203125" bestFit="1" customWidth="1"/>
    <col min="7429" max="7429" width="14.5" bestFit="1" customWidth="1"/>
    <col min="7430" max="7430" width="15.5" bestFit="1" customWidth="1"/>
    <col min="7431" max="7431" width="18" bestFit="1" customWidth="1"/>
    <col min="7432" max="7432" width="10" bestFit="1" customWidth="1"/>
    <col min="7433" max="7433" width="7" bestFit="1" customWidth="1"/>
    <col min="7434" max="7434" width="8.5" bestFit="1" customWidth="1"/>
    <col min="7435" max="7435" width="11.33203125" bestFit="1" customWidth="1"/>
    <col min="7436" max="7436" width="10.33203125" bestFit="1" customWidth="1"/>
    <col min="7437" max="7437" width="5.5" bestFit="1" customWidth="1"/>
    <col min="7438" max="7438" width="12.6640625" bestFit="1" customWidth="1"/>
    <col min="7439" max="7439" width="15.5" bestFit="1" customWidth="1"/>
    <col min="7440" max="7440" width="9.83203125" bestFit="1" customWidth="1"/>
    <col min="7441" max="7442" width="17.83203125" customWidth="1"/>
    <col min="7443" max="7443" width="15.5" bestFit="1" customWidth="1"/>
    <col min="7444" max="7444" width="18.5" bestFit="1" customWidth="1"/>
    <col min="7445" max="7445" width="12.5" bestFit="1" customWidth="1"/>
    <col min="7681" max="7681" width="5.5" bestFit="1" customWidth="1"/>
    <col min="7682" max="7682" width="10.1640625" bestFit="1" customWidth="1"/>
    <col min="7683" max="7683" width="13.1640625" bestFit="1" customWidth="1"/>
    <col min="7684" max="7684" width="11.83203125" bestFit="1" customWidth="1"/>
    <col min="7685" max="7685" width="14.5" bestFit="1" customWidth="1"/>
    <col min="7686" max="7686" width="15.5" bestFit="1" customWidth="1"/>
    <col min="7687" max="7687" width="18" bestFit="1" customWidth="1"/>
    <col min="7688" max="7688" width="10" bestFit="1" customWidth="1"/>
    <col min="7689" max="7689" width="7" bestFit="1" customWidth="1"/>
    <col min="7690" max="7690" width="8.5" bestFit="1" customWidth="1"/>
    <col min="7691" max="7691" width="11.33203125" bestFit="1" customWidth="1"/>
    <col min="7692" max="7692" width="10.33203125" bestFit="1" customWidth="1"/>
    <col min="7693" max="7693" width="5.5" bestFit="1" customWidth="1"/>
    <col min="7694" max="7694" width="12.6640625" bestFit="1" customWidth="1"/>
    <col min="7695" max="7695" width="15.5" bestFit="1" customWidth="1"/>
    <col min="7696" max="7696" width="9.83203125" bestFit="1" customWidth="1"/>
    <col min="7697" max="7698" width="17.83203125" customWidth="1"/>
    <col min="7699" max="7699" width="15.5" bestFit="1" customWidth="1"/>
    <col min="7700" max="7700" width="18.5" bestFit="1" customWidth="1"/>
    <col min="7701" max="7701" width="12.5" bestFit="1" customWidth="1"/>
    <col min="7937" max="7937" width="5.5" bestFit="1" customWidth="1"/>
    <col min="7938" max="7938" width="10.1640625" bestFit="1" customWidth="1"/>
    <col min="7939" max="7939" width="13.1640625" bestFit="1" customWidth="1"/>
    <col min="7940" max="7940" width="11.83203125" bestFit="1" customWidth="1"/>
    <col min="7941" max="7941" width="14.5" bestFit="1" customWidth="1"/>
    <col min="7942" max="7942" width="15.5" bestFit="1" customWidth="1"/>
    <col min="7943" max="7943" width="18" bestFit="1" customWidth="1"/>
    <col min="7944" max="7944" width="10" bestFit="1" customWidth="1"/>
    <col min="7945" max="7945" width="7" bestFit="1" customWidth="1"/>
    <col min="7946" max="7946" width="8.5" bestFit="1" customWidth="1"/>
    <col min="7947" max="7947" width="11.33203125" bestFit="1" customWidth="1"/>
    <col min="7948" max="7948" width="10.33203125" bestFit="1" customWidth="1"/>
    <col min="7949" max="7949" width="5.5" bestFit="1" customWidth="1"/>
    <col min="7950" max="7950" width="12.6640625" bestFit="1" customWidth="1"/>
    <col min="7951" max="7951" width="15.5" bestFit="1" customWidth="1"/>
    <col min="7952" max="7952" width="9.83203125" bestFit="1" customWidth="1"/>
    <col min="7953" max="7954" width="17.83203125" customWidth="1"/>
    <col min="7955" max="7955" width="15.5" bestFit="1" customWidth="1"/>
    <col min="7956" max="7956" width="18.5" bestFit="1" customWidth="1"/>
    <col min="7957" max="7957" width="12.5" bestFit="1" customWidth="1"/>
    <col min="8193" max="8193" width="5.5" bestFit="1" customWidth="1"/>
    <col min="8194" max="8194" width="10.1640625" bestFit="1" customWidth="1"/>
    <col min="8195" max="8195" width="13.1640625" bestFit="1" customWidth="1"/>
    <col min="8196" max="8196" width="11.83203125" bestFit="1" customWidth="1"/>
    <col min="8197" max="8197" width="14.5" bestFit="1" customWidth="1"/>
    <col min="8198" max="8198" width="15.5" bestFit="1" customWidth="1"/>
    <col min="8199" max="8199" width="18" bestFit="1" customWidth="1"/>
    <col min="8200" max="8200" width="10" bestFit="1" customWidth="1"/>
    <col min="8201" max="8201" width="7" bestFit="1" customWidth="1"/>
    <col min="8202" max="8202" width="8.5" bestFit="1" customWidth="1"/>
    <col min="8203" max="8203" width="11.33203125" bestFit="1" customWidth="1"/>
    <col min="8204" max="8204" width="10.33203125" bestFit="1" customWidth="1"/>
    <col min="8205" max="8205" width="5.5" bestFit="1" customWidth="1"/>
    <col min="8206" max="8206" width="12.6640625" bestFit="1" customWidth="1"/>
    <col min="8207" max="8207" width="15.5" bestFit="1" customWidth="1"/>
    <col min="8208" max="8208" width="9.83203125" bestFit="1" customWidth="1"/>
    <col min="8209" max="8210" width="17.83203125" customWidth="1"/>
    <col min="8211" max="8211" width="15.5" bestFit="1" customWidth="1"/>
    <col min="8212" max="8212" width="18.5" bestFit="1" customWidth="1"/>
    <col min="8213" max="8213" width="12.5" bestFit="1" customWidth="1"/>
    <col min="8449" max="8449" width="5.5" bestFit="1" customWidth="1"/>
    <col min="8450" max="8450" width="10.1640625" bestFit="1" customWidth="1"/>
    <col min="8451" max="8451" width="13.1640625" bestFit="1" customWidth="1"/>
    <col min="8452" max="8452" width="11.83203125" bestFit="1" customWidth="1"/>
    <col min="8453" max="8453" width="14.5" bestFit="1" customWidth="1"/>
    <col min="8454" max="8454" width="15.5" bestFit="1" customWidth="1"/>
    <col min="8455" max="8455" width="18" bestFit="1" customWidth="1"/>
    <col min="8456" max="8456" width="10" bestFit="1" customWidth="1"/>
    <col min="8457" max="8457" width="7" bestFit="1" customWidth="1"/>
    <col min="8458" max="8458" width="8.5" bestFit="1" customWidth="1"/>
    <col min="8459" max="8459" width="11.33203125" bestFit="1" customWidth="1"/>
    <col min="8460" max="8460" width="10.33203125" bestFit="1" customWidth="1"/>
    <col min="8461" max="8461" width="5.5" bestFit="1" customWidth="1"/>
    <col min="8462" max="8462" width="12.6640625" bestFit="1" customWidth="1"/>
    <col min="8463" max="8463" width="15.5" bestFit="1" customWidth="1"/>
    <col min="8464" max="8464" width="9.83203125" bestFit="1" customWidth="1"/>
    <col min="8465" max="8466" width="17.83203125" customWidth="1"/>
    <col min="8467" max="8467" width="15.5" bestFit="1" customWidth="1"/>
    <col min="8468" max="8468" width="18.5" bestFit="1" customWidth="1"/>
    <col min="8469" max="8469" width="12.5" bestFit="1" customWidth="1"/>
    <col min="8705" max="8705" width="5.5" bestFit="1" customWidth="1"/>
    <col min="8706" max="8706" width="10.1640625" bestFit="1" customWidth="1"/>
    <col min="8707" max="8707" width="13.1640625" bestFit="1" customWidth="1"/>
    <col min="8708" max="8708" width="11.83203125" bestFit="1" customWidth="1"/>
    <col min="8709" max="8709" width="14.5" bestFit="1" customWidth="1"/>
    <col min="8710" max="8710" width="15.5" bestFit="1" customWidth="1"/>
    <col min="8711" max="8711" width="18" bestFit="1" customWidth="1"/>
    <col min="8712" max="8712" width="10" bestFit="1" customWidth="1"/>
    <col min="8713" max="8713" width="7" bestFit="1" customWidth="1"/>
    <col min="8714" max="8714" width="8.5" bestFit="1" customWidth="1"/>
    <col min="8715" max="8715" width="11.33203125" bestFit="1" customWidth="1"/>
    <col min="8716" max="8716" width="10.33203125" bestFit="1" customWidth="1"/>
    <col min="8717" max="8717" width="5.5" bestFit="1" customWidth="1"/>
    <col min="8718" max="8718" width="12.6640625" bestFit="1" customWidth="1"/>
    <col min="8719" max="8719" width="15.5" bestFit="1" customWidth="1"/>
    <col min="8720" max="8720" width="9.83203125" bestFit="1" customWidth="1"/>
    <col min="8721" max="8722" width="17.83203125" customWidth="1"/>
    <col min="8723" max="8723" width="15.5" bestFit="1" customWidth="1"/>
    <col min="8724" max="8724" width="18.5" bestFit="1" customWidth="1"/>
    <col min="8725" max="8725" width="12.5" bestFit="1" customWidth="1"/>
    <col min="8961" max="8961" width="5.5" bestFit="1" customWidth="1"/>
    <col min="8962" max="8962" width="10.1640625" bestFit="1" customWidth="1"/>
    <col min="8963" max="8963" width="13.1640625" bestFit="1" customWidth="1"/>
    <col min="8964" max="8964" width="11.83203125" bestFit="1" customWidth="1"/>
    <col min="8965" max="8965" width="14.5" bestFit="1" customWidth="1"/>
    <col min="8966" max="8966" width="15.5" bestFit="1" customWidth="1"/>
    <col min="8967" max="8967" width="18" bestFit="1" customWidth="1"/>
    <col min="8968" max="8968" width="10" bestFit="1" customWidth="1"/>
    <col min="8969" max="8969" width="7" bestFit="1" customWidth="1"/>
    <col min="8970" max="8970" width="8.5" bestFit="1" customWidth="1"/>
    <col min="8971" max="8971" width="11.33203125" bestFit="1" customWidth="1"/>
    <col min="8972" max="8972" width="10.33203125" bestFit="1" customWidth="1"/>
    <col min="8973" max="8973" width="5.5" bestFit="1" customWidth="1"/>
    <col min="8974" max="8974" width="12.6640625" bestFit="1" customWidth="1"/>
    <col min="8975" max="8975" width="15.5" bestFit="1" customWidth="1"/>
    <col min="8976" max="8976" width="9.83203125" bestFit="1" customWidth="1"/>
    <col min="8977" max="8978" width="17.83203125" customWidth="1"/>
    <col min="8979" max="8979" width="15.5" bestFit="1" customWidth="1"/>
    <col min="8980" max="8980" width="18.5" bestFit="1" customWidth="1"/>
    <col min="8981" max="8981" width="12.5" bestFit="1" customWidth="1"/>
    <col min="9217" max="9217" width="5.5" bestFit="1" customWidth="1"/>
    <col min="9218" max="9218" width="10.1640625" bestFit="1" customWidth="1"/>
    <col min="9219" max="9219" width="13.1640625" bestFit="1" customWidth="1"/>
    <col min="9220" max="9220" width="11.83203125" bestFit="1" customWidth="1"/>
    <col min="9221" max="9221" width="14.5" bestFit="1" customWidth="1"/>
    <col min="9222" max="9222" width="15.5" bestFit="1" customWidth="1"/>
    <col min="9223" max="9223" width="18" bestFit="1" customWidth="1"/>
    <col min="9224" max="9224" width="10" bestFit="1" customWidth="1"/>
    <col min="9225" max="9225" width="7" bestFit="1" customWidth="1"/>
    <col min="9226" max="9226" width="8.5" bestFit="1" customWidth="1"/>
    <col min="9227" max="9227" width="11.33203125" bestFit="1" customWidth="1"/>
    <col min="9228" max="9228" width="10.33203125" bestFit="1" customWidth="1"/>
    <col min="9229" max="9229" width="5.5" bestFit="1" customWidth="1"/>
    <col min="9230" max="9230" width="12.6640625" bestFit="1" customWidth="1"/>
    <col min="9231" max="9231" width="15.5" bestFit="1" customWidth="1"/>
    <col min="9232" max="9232" width="9.83203125" bestFit="1" customWidth="1"/>
    <col min="9233" max="9234" width="17.83203125" customWidth="1"/>
    <col min="9235" max="9235" width="15.5" bestFit="1" customWidth="1"/>
    <col min="9236" max="9236" width="18.5" bestFit="1" customWidth="1"/>
    <col min="9237" max="9237" width="12.5" bestFit="1" customWidth="1"/>
    <col min="9473" max="9473" width="5.5" bestFit="1" customWidth="1"/>
    <col min="9474" max="9474" width="10.1640625" bestFit="1" customWidth="1"/>
    <col min="9475" max="9475" width="13.1640625" bestFit="1" customWidth="1"/>
    <col min="9476" max="9476" width="11.83203125" bestFit="1" customWidth="1"/>
    <col min="9477" max="9477" width="14.5" bestFit="1" customWidth="1"/>
    <col min="9478" max="9478" width="15.5" bestFit="1" customWidth="1"/>
    <col min="9479" max="9479" width="18" bestFit="1" customWidth="1"/>
    <col min="9480" max="9480" width="10" bestFit="1" customWidth="1"/>
    <col min="9481" max="9481" width="7" bestFit="1" customWidth="1"/>
    <col min="9482" max="9482" width="8.5" bestFit="1" customWidth="1"/>
    <col min="9483" max="9483" width="11.33203125" bestFit="1" customWidth="1"/>
    <col min="9484" max="9484" width="10.33203125" bestFit="1" customWidth="1"/>
    <col min="9485" max="9485" width="5.5" bestFit="1" customWidth="1"/>
    <col min="9486" max="9486" width="12.6640625" bestFit="1" customWidth="1"/>
    <col min="9487" max="9487" width="15.5" bestFit="1" customWidth="1"/>
    <col min="9488" max="9488" width="9.83203125" bestFit="1" customWidth="1"/>
    <col min="9489" max="9490" width="17.83203125" customWidth="1"/>
    <col min="9491" max="9491" width="15.5" bestFit="1" customWidth="1"/>
    <col min="9492" max="9492" width="18.5" bestFit="1" customWidth="1"/>
    <col min="9493" max="9493" width="12.5" bestFit="1" customWidth="1"/>
    <col min="9729" max="9729" width="5.5" bestFit="1" customWidth="1"/>
    <col min="9730" max="9730" width="10.1640625" bestFit="1" customWidth="1"/>
    <col min="9731" max="9731" width="13.1640625" bestFit="1" customWidth="1"/>
    <col min="9732" max="9732" width="11.83203125" bestFit="1" customWidth="1"/>
    <col min="9733" max="9733" width="14.5" bestFit="1" customWidth="1"/>
    <col min="9734" max="9734" width="15.5" bestFit="1" customWidth="1"/>
    <col min="9735" max="9735" width="18" bestFit="1" customWidth="1"/>
    <col min="9736" max="9736" width="10" bestFit="1" customWidth="1"/>
    <col min="9737" max="9737" width="7" bestFit="1" customWidth="1"/>
    <col min="9738" max="9738" width="8.5" bestFit="1" customWidth="1"/>
    <col min="9739" max="9739" width="11.33203125" bestFit="1" customWidth="1"/>
    <col min="9740" max="9740" width="10.33203125" bestFit="1" customWidth="1"/>
    <col min="9741" max="9741" width="5.5" bestFit="1" customWidth="1"/>
    <col min="9742" max="9742" width="12.6640625" bestFit="1" customWidth="1"/>
    <col min="9743" max="9743" width="15.5" bestFit="1" customWidth="1"/>
    <col min="9744" max="9744" width="9.83203125" bestFit="1" customWidth="1"/>
    <col min="9745" max="9746" width="17.83203125" customWidth="1"/>
    <col min="9747" max="9747" width="15.5" bestFit="1" customWidth="1"/>
    <col min="9748" max="9748" width="18.5" bestFit="1" customWidth="1"/>
    <col min="9749" max="9749" width="12.5" bestFit="1" customWidth="1"/>
    <col min="9985" max="9985" width="5.5" bestFit="1" customWidth="1"/>
    <col min="9986" max="9986" width="10.1640625" bestFit="1" customWidth="1"/>
    <col min="9987" max="9987" width="13.1640625" bestFit="1" customWidth="1"/>
    <col min="9988" max="9988" width="11.83203125" bestFit="1" customWidth="1"/>
    <col min="9989" max="9989" width="14.5" bestFit="1" customWidth="1"/>
    <col min="9990" max="9990" width="15.5" bestFit="1" customWidth="1"/>
    <col min="9991" max="9991" width="18" bestFit="1" customWidth="1"/>
    <col min="9992" max="9992" width="10" bestFit="1" customWidth="1"/>
    <col min="9993" max="9993" width="7" bestFit="1" customWidth="1"/>
    <col min="9994" max="9994" width="8.5" bestFit="1" customWidth="1"/>
    <col min="9995" max="9995" width="11.33203125" bestFit="1" customWidth="1"/>
    <col min="9996" max="9996" width="10.33203125" bestFit="1" customWidth="1"/>
    <col min="9997" max="9997" width="5.5" bestFit="1" customWidth="1"/>
    <col min="9998" max="9998" width="12.6640625" bestFit="1" customWidth="1"/>
    <col min="9999" max="9999" width="15.5" bestFit="1" customWidth="1"/>
    <col min="10000" max="10000" width="9.83203125" bestFit="1" customWidth="1"/>
    <col min="10001" max="10002" width="17.83203125" customWidth="1"/>
    <col min="10003" max="10003" width="15.5" bestFit="1" customWidth="1"/>
    <col min="10004" max="10004" width="18.5" bestFit="1" customWidth="1"/>
    <col min="10005" max="10005" width="12.5" bestFit="1" customWidth="1"/>
    <col min="10241" max="10241" width="5.5" bestFit="1" customWidth="1"/>
    <col min="10242" max="10242" width="10.1640625" bestFit="1" customWidth="1"/>
    <col min="10243" max="10243" width="13.1640625" bestFit="1" customWidth="1"/>
    <col min="10244" max="10244" width="11.83203125" bestFit="1" customWidth="1"/>
    <col min="10245" max="10245" width="14.5" bestFit="1" customWidth="1"/>
    <col min="10246" max="10246" width="15.5" bestFit="1" customWidth="1"/>
    <col min="10247" max="10247" width="18" bestFit="1" customWidth="1"/>
    <col min="10248" max="10248" width="10" bestFit="1" customWidth="1"/>
    <col min="10249" max="10249" width="7" bestFit="1" customWidth="1"/>
    <col min="10250" max="10250" width="8.5" bestFit="1" customWidth="1"/>
    <col min="10251" max="10251" width="11.33203125" bestFit="1" customWidth="1"/>
    <col min="10252" max="10252" width="10.33203125" bestFit="1" customWidth="1"/>
    <col min="10253" max="10253" width="5.5" bestFit="1" customWidth="1"/>
    <col min="10254" max="10254" width="12.6640625" bestFit="1" customWidth="1"/>
    <col min="10255" max="10255" width="15.5" bestFit="1" customWidth="1"/>
    <col min="10256" max="10256" width="9.83203125" bestFit="1" customWidth="1"/>
    <col min="10257" max="10258" width="17.83203125" customWidth="1"/>
    <col min="10259" max="10259" width="15.5" bestFit="1" customWidth="1"/>
    <col min="10260" max="10260" width="18.5" bestFit="1" customWidth="1"/>
    <col min="10261" max="10261" width="12.5" bestFit="1" customWidth="1"/>
    <col min="10497" max="10497" width="5.5" bestFit="1" customWidth="1"/>
    <col min="10498" max="10498" width="10.1640625" bestFit="1" customWidth="1"/>
    <col min="10499" max="10499" width="13.1640625" bestFit="1" customWidth="1"/>
    <col min="10500" max="10500" width="11.83203125" bestFit="1" customWidth="1"/>
    <col min="10501" max="10501" width="14.5" bestFit="1" customWidth="1"/>
    <col min="10502" max="10502" width="15.5" bestFit="1" customWidth="1"/>
    <col min="10503" max="10503" width="18" bestFit="1" customWidth="1"/>
    <col min="10504" max="10504" width="10" bestFit="1" customWidth="1"/>
    <col min="10505" max="10505" width="7" bestFit="1" customWidth="1"/>
    <col min="10506" max="10506" width="8.5" bestFit="1" customWidth="1"/>
    <col min="10507" max="10507" width="11.33203125" bestFit="1" customWidth="1"/>
    <col min="10508" max="10508" width="10.33203125" bestFit="1" customWidth="1"/>
    <col min="10509" max="10509" width="5.5" bestFit="1" customWidth="1"/>
    <col min="10510" max="10510" width="12.6640625" bestFit="1" customWidth="1"/>
    <col min="10511" max="10511" width="15.5" bestFit="1" customWidth="1"/>
    <col min="10512" max="10512" width="9.83203125" bestFit="1" customWidth="1"/>
    <col min="10513" max="10514" width="17.83203125" customWidth="1"/>
    <col min="10515" max="10515" width="15.5" bestFit="1" customWidth="1"/>
    <col min="10516" max="10516" width="18.5" bestFit="1" customWidth="1"/>
    <col min="10517" max="10517" width="12.5" bestFit="1" customWidth="1"/>
    <col min="10753" max="10753" width="5.5" bestFit="1" customWidth="1"/>
    <col min="10754" max="10754" width="10.1640625" bestFit="1" customWidth="1"/>
    <col min="10755" max="10755" width="13.1640625" bestFit="1" customWidth="1"/>
    <col min="10756" max="10756" width="11.83203125" bestFit="1" customWidth="1"/>
    <col min="10757" max="10757" width="14.5" bestFit="1" customWidth="1"/>
    <col min="10758" max="10758" width="15.5" bestFit="1" customWidth="1"/>
    <col min="10759" max="10759" width="18" bestFit="1" customWidth="1"/>
    <col min="10760" max="10760" width="10" bestFit="1" customWidth="1"/>
    <col min="10761" max="10761" width="7" bestFit="1" customWidth="1"/>
    <col min="10762" max="10762" width="8.5" bestFit="1" customWidth="1"/>
    <col min="10763" max="10763" width="11.33203125" bestFit="1" customWidth="1"/>
    <col min="10764" max="10764" width="10.33203125" bestFit="1" customWidth="1"/>
    <col min="10765" max="10765" width="5.5" bestFit="1" customWidth="1"/>
    <col min="10766" max="10766" width="12.6640625" bestFit="1" customWidth="1"/>
    <col min="10767" max="10767" width="15.5" bestFit="1" customWidth="1"/>
    <col min="10768" max="10768" width="9.83203125" bestFit="1" customWidth="1"/>
    <col min="10769" max="10770" width="17.83203125" customWidth="1"/>
    <col min="10771" max="10771" width="15.5" bestFit="1" customWidth="1"/>
    <col min="10772" max="10772" width="18.5" bestFit="1" customWidth="1"/>
    <col min="10773" max="10773" width="12.5" bestFit="1" customWidth="1"/>
    <col min="11009" max="11009" width="5.5" bestFit="1" customWidth="1"/>
    <col min="11010" max="11010" width="10.1640625" bestFit="1" customWidth="1"/>
    <col min="11011" max="11011" width="13.1640625" bestFit="1" customWidth="1"/>
    <col min="11012" max="11012" width="11.83203125" bestFit="1" customWidth="1"/>
    <col min="11013" max="11013" width="14.5" bestFit="1" customWidth="1"/>
    <col min="11014" max="11014" width="15.5" bestFit="1" customWidth="1"/>
    <col min="11015" max="11015" width="18" bestFit="1" customWidth="1"/>
    <col min="11016" max="11016" width="10" bestFit="1" customWidth="1"/>
    <col min="11017" max="11017" width="7" bestFit="1" customWidth="1"/>
    <col min="11018" max="11018" width="8.5" bestFit="1" customWidth="1"/>
    <col min="11019" max="11019" width="11.33203125" bestFit="1" customWidth="1"/>
    <col min="11020" max="11020" width="10.33203125" bestFit="1" customWidth="1"/>
    <col min="11021" max="11021" width="5.5" bestFit="1" customWidth="1"/>
    <col min="11022" max="11022" width="12.6640625" bestFit="1" customWidth="1"/>
    <col min="11023" max="11023" width="15.5" bestFit="1" customWidth="1"/>
    <col min="11024" max="11024" width="9.83203125" bestFit="1" customWidth="1"/>
    <col min="11025" max="11026" width="17.83203125" customWidth="1"/>
    <col min="11027" max="11027" width="15.5" bestFit="1" customWidth="1"/>
    <col min="11028" max="11028" width="18.5" bestFit="1" customWidth="1"/>
    <col min="11029" max="11029" width="12.5" bestFit="1" customWidth="1"/>
    <col min="11265" max="11265" width="5.5" bestFit="1" customWidth="1"/>
    <col min="11266" max="11266" width="10.1640625" bestFit="1" customWidth="1"/>
    <col min="11267" max="11267" width="13.1640625" bestFit="1" customWidth="1"/>
    <col min="11268" max="11268" width="11.83203125" bestFit="1" customWidth="1"/>
    <col min="11269" max="11269" width="14.5" bestFit="1" customWidth="1"/>
    <col min="11270" max="11270" width="15.5" bestFit="1" customWidth="1"/>
    <col min="11271" max="11271" width="18" bestFit="1" customWidth="1"/>
    <col min="11272" max="11272" width="10" bestFit="1" customWidth="1"/>
    <col min="11273" max="11273" width="7" bestFit="1" customWidth="1"/>
    <col min="11274" max="11274" width="8.5" bestFit="1" customWidth="1"/>
    <col min="11275" max="11275" width="11.33203125" bestFit="1" customWidth="1"/>
    <col min="11276" max="11276" width="10.33203125" bestFit="1" customWidth="1"/>
    <col min="11277" max="11277" width="5.5" bestFit="1" customWidth="1"/>
    <col min="11278" max="11278" width="12.6640625" bestFit="1" customWidth="1"/>
    <col min="11279" max="11279" width="15.5" bestFit="1" customWidth="1"/>
    <col min="11280" max="11280" width="9.83203125" bestFit="1" customWidth="1"/>
    <col min="11281" max="11282" width="17.83203125" customWidth="1"/>
    <col min="11283" max="11283" width="15.5" bestFit="1" customWidth="1"/>
    <col min="11284" max="11284" width="18.5" bestFit="1" customWidth="1"/>
    <col min="11285" max="11285" width="12.5" bestFit="1" customWidth="1"/>
    <col min="11521" max="11521" width="5.5" bestFit="1" customWidth="1"/>
    <col min="11522" max="11522" width="10.1640625" bestFit="1" customWidth="1"/>
    <col min="11523" max="11523" width="13.1640625" bestFit="1" customWidth="1"/>
    <col min="11524" max="11524" width="11.83203125" bestFit="1" customWidth="1"/>
    <col min="11525" max="11525" width="14.5" bestFit="1" customWidth="1"/>
    <col min="11526" max="11526" width="15.5" bestFit="1" customWidth="1"/>
    <col min="11527" max="11527" width="18" bestFit="1" customWidth="1"/>
    <col min="11528" max="11528" width="10" bestFit="1" customWidth="1"/>
    <col min="11529" max="11529" width="7" bestFit="1" customWidth="1"/>
    <col min="11530" max="11530" width="8.5" bestFit="1" customWidth="1"/>
    <col min="11531" max="11531" width="11.33203125" bestFit="1" customWidth="1"/>
    <col min="11532" max="11532" width="10.33203125" bestFit="1" customWidth="1"/>
    <col min="11533" max="11533" width="5.5" bestFit="1" customWidth="1"/>
    <col min="11534" max="11534" width="12.6640625" bestFit="1" customWidth="1"/>
    <col min="11535" max="11535" width="15.5" bestFit="1" customWidth="1"/>
    <col min="11536" max="11536" width="9.83203125" bestFit="1" customWidth="1"/>
    <col min="11537" max="11538" width="17.83203125" customWidth="1"/>
    <col min="11539" max="11539" width="15.5" bestFit="1" customWidth="1"/>
    <col min="11540" max="11540" width="18.5" bestFit="1" customWidth="1"/>
    <col min="11541" max="11541" width="12.5" bestFit="1" customWidth="1"/>
    <col min="11777" max="11777" width="5.5" bestFit="1" customWidth="1"/>
    <col min="11778" max="11778" width="10.1640625" bestFit="1" customWidth="1"/>
    <col min="11779" max="11779" width="13.1640625" bestFit="1" customWidth="1"/>
    <col min="11780" max="11780" width="11.83203125" bestFit="1" customWidth="1"/>
    <col min="11781" max="11781" width="14.5" bestFit="1" customWidth="1"/>
    <col min="11782" max="11782" width="15.5" bestFit="1" customWidth="1"/>
    <col min="11783" max="11783" width="18" bestFit="1" customWidth="1"/>
    <col min="11784" max="11784" width="10" bestFit="1" customWidth="1"/>
    <col min="11785" max="11785" width="7" bestFit="1" customWidth="1"/>
    <col min="11786" max="11786" width="8.5" bestFit="1" customWidth="1"/>
    <col min="11787" max="11787" width="11.33203125" bestFit="1" customWidth="1"/>
    <col min="11788" max="11788" width="10.33203125" bestFit="1" customWidth="1"/>
    <col min="11789" max="11789" width="5.5" bestFit="1" customWidth="1"/>
    <col min="11790" max="11790" width="12.6640625" bestFit="1" customWidth="1"/>
    <col min="11791" max="11791" width="15.5" bestFit="1" customWidth="1"/>
    <col min="11792" max="11792" width="9.83203125" bestFit="1" customWidth="1"/>
    <col min="11793" max="11794" width="17.83203125" customWidth="1"/>
    <col min="11795" max="11795" width="15.5" bestFit="1" customWidth="1"/>
    <col min="11796" max="11796" width="18.5" bestFit="1" customWidth="1"/>
    <col min="11797" max="11797" width="12.5" bestFit="1" customWidth="1"/>
    <col min="12033" max="12033" width="5.5" bestFit="1" customWidth="1"/>
    <col min="12034" max="12034" width="10.1640625" bestFit="1" customWidth="1"/>
    <col min="12035" max="12035" width="13.1640625" bestFit="1" customWidth="1"/>
    <col min="12036" max="12036" width="11.83203125" bestFit="1" customWidth="1"/>
    <col min="12037" max="12037" width="14.5" bestFit="1" customWidth="1"/>
    <col min="12038" max="12038" width="15.5" bestFit="1" customWidth="1"/>
    <col min="12039" max="12039" width="18" bestFit="1" customWidth="1"/>
    <col min="12040" max="12040" width="10" bestFit="1" customWidth="1"/>
    <col min="12041" max="12041" width="7" bestFit="1" customWidth="1"/>
    <col min="12042" max="12042" width="8.5" bestFit="1" customWidth="1"/>
    <col min="12043" max="12043" width="11.33203125" bestFit="1" customWidth="1"/>
    <col min="12044" max="12044" width="10.33203125" bestFit="1" customWidth="1"/>
    <col min="12045" max="12045" width="5.5" bestFit="1" customWidth="1"/>
    <col min="12046" max="12046" width="12.6640625" bestFit="1" customWidth="1"/>
    <col min="12047" max="12047" width="15.5" bestFit="1" customWidth="1"/>
    <col min="12048" max="12048" width="9.83203125" bestFit="1" customWidth="1"/>
    <col min="12049" max="12050" width="17.83203125" customWidth="1"/>
    <col min="12051" max="12051" width="15.5" bestFit="1" customWidth="1"/>
    <col min="12052" max="12052" width="18.5" bestFit="1" customWidth="1"/>
    <col min="12053" max="12053" width="12.5" bestFit="1" customWidth="1"/>
    <col min="12289" max="12289" width="5.5" bestFit="1" customWidth="1"/>
    <col min="12290" max="12290" width="10.1640625" bestFit="1" customWidth="1"/>
    <col min="12291" max="12291" width="13.1640625" bestFit="1" customWidth="1"/>
    <col min="12292" max="12292" width="11.83203125" bestFit="1" customWidth="1"/>
    <col min="12293" max="12293" width="14.5" bestFit="1" customWidth="1"/>
    <col min="12294" max="12294" width="15.5" bestFit="1" customWidth="1"/>
    <col min="12295" max="12295" width="18" bestFit="1" customWidth="1"/>
    <col min="12296" max="12296" width="10" bestFit="1" customWidth="1"/>
    <col min="12297" max="12297" width="7" bestFit="1" customWidth="1"/>
    <col min="12298" max="12298" width="8.5" bestFit="1" customWidth="1"/>
    <col min="12299" max="12299" width="11.33203125" bestFit="1" customWidth="1"/>
    <col min="12300" max="12300" width="10.33203125" bestFit="1" customWidth="1"/>
    <col min="12301" max="12301" width="5.5" bestFit="1" customWidth="1"/>
    <col min="12302" max="12302" width="12.6640625" bestFit="1" customWidth="1"/>
    <col min="12303" max="12303" width="15.5" bestFit="1" customWidth="1"/>
    <col min="12304" max="12304" width="9.83203125" bestFit="1" customWidth="1"/>
    <col min="12305" max="12306" width="17.83203125" customWidth="1"/>
    <col min="12307" max="12307" width="15.5" bestFit="1" customWidth="1"/>
    <col min="12308" max="12308" width="18.5" bestFit="1" customWidth="1"/>
    <col min="12309" max="12309" width="12.5" bestFit="1" customWidth="1"/>
    <col min="12545" max="12545" width="5.5" bestFit="1" customWidth="1"/>
    <col min="12546" max="12546" width="10.1640625" bestFit="1" customWidth="1"/>
    <col min="12547" max="12547" width="13.1640625" bestFit="1" customWidth="1"/>
    <col min="12548" max="12548" width="11.83203125" bestFit="1" customWidth="1"/>
    <col min="12549" max="12549" width="14.5" bestFit="1" customWidth="1"/>
    <col min="12550" max="12550" width="15.5" bestFit="1" customWidth="1"/>
    <col min="12551" max="12551" width="18" bestFit="1" customWidth="1"/>
    <col min="12552" max="12552" width="10" bestFit="1" customWidth="1"/>
    <col min="12553" max="12553" width="7" bestFit="1" customWidth="1"/>
    <col min="12554" max="12554" width="8.5" bestFit="1" customWidth="1"/>
    <col min="12555" max="12555" width="11.33203125" bestFit="1" customWidth="1"/>
    <col min="12556" max="12556" width="10.33203125" bestFit="1" customWidth="1"/>
    <col min="12557" max="12557" width="5.5" bestFit="1" customWidth="1"/>
    <col min="12558" max="12558" width="12.6640625" bestFit="1" customWidth="1"/>
    <col min="12559" max="12559" width="15.5" bestFit="1" customWidth="1"/>
    <col min="12560" max="12560" width="9.83203125" bestFit="1" customWidth="1"/>
    <col min="12561" max="12562" width="17.83203125" customWidth="1"/>
    <col min="12563" max="12563" width="15.5" bestFit="1" customWidth="1"/>
    <col min="12564" max="12564" width="18.5" bestFit="1" customWidth="1"/>
    <col min="12565" max="12565" width="12.5" bestFit="1" customWidth="1"/>
    <col min="12801" max="12801" width="5.5" bestFit="1" customWidth="1"/>
    <col min="12802" max="12802" width="10.1640625" bestFit="1" customWidth="1"/>
    <col min="12803" max="12803" width="13.1640625" bestFit="1" customWidth="1"/>
    <col min="12804" max="12804" width="11.83203125" bestFit="1" customWidth="1"/>
    <col min="12805" max="12805" width="14.5" bestFit="1" customWidth="1"/>
    <col min="12806" max="12806" width="15.5" bestFit="1" customWidth="1"/>
    <col min="12807" max="12807" width="18" bestFit="1" customWidth="1"/>
    <col min="12808" max="12808" width="10" bestFit="1" customWidth="1"/>
    <col min="12809" max="12809" width="7" bestFit="1" customWidth="1"/>
    <col min="12810" max="12810" width="8.5" bestFit="1" customWidth="1"/>
    <col min="12811" max="12811" width="11.33203125" bestFit="1" customWidth="1"/>
    <col min="12812" max="12812" width="10.33203125" bestFit="1" customWidth="1"/>
    <col min="12813" max="12813" width="5.5" bestFit="1" customWidth="1"/>
    <col min="12814" max="12814" width="12.6640625" bestFit="1" customWidth="1"/>
    <col min="12815" max="12815" width="15.5" bestFit="1" customWidth="1"/>
    <col min="12816" max="12816" width="9.83203125" bestFit="1" customWidth="1"/>
    <col min="12817" max="12818" width="17.83203125" customWidth="1"/>
    <col min="12819" max="12819" width="15.5" bestFit="1" customWidth="1"/>
    <col min="12820" max="12820" width="18.5" bestFit="1" customWidth="1"/>
    <col min="12821" max="12821" width="12.5" bestFit="1" customWidth="1"/>
    <col min="13057" max="13057" width="5.5" bestFit="1" customWidth="1"/>
    <col min="13058" max="13058" width="10.1640625" bestFit="1" customWidth="1"/>
    <col min="13059" max="13059" width="13.1640625" bestFit="1" customWidth="1"/>
    <col min="13060" max="13060" width="11.83203125" bestFit="1" customWidth="1"/>
    <col min="13061" max="13061" width="14.5" bestFit="1" customWidth="1"/>
    <col min="13062" max="13062" width="15.5" bestFit="1" customWidth="1"/>
    <col min="13063" max="13063" width="18" bestFit="1" customWidth="1"/>
    <col min="13064" max="13064" width="10" bestFit="1" customWidth="1"/>
    <col min="13065" max="13065" width="7" bestFit="1" customWidth="1"/>
    <col min="13066" max="13066" width="8.5" bestFit="1" customWidth="1"/>
    <col min="13067" max="13067" width="11.33203125" bestFit="1" customWidth="1"/>
    <col min="13068" max="13068" width="10.33203125" bestFit="1" customWidth="1"/>
    <col min="13069" max="13069" width="5.5" bestFit="1" customWidth="1"/>
    <col min="13070" max="13070" width="12.6640625" bestFit="1" customWidth="1"/>
    <col min="13071" max="13071" width="15.5" bestFit="1" customWidth="1"/>
    <col min="13072" max="13072" width="9.83203125" bestFit="1" customWidth="1"/>
    <col min="13073" max="13074" width="17.83203125" customWidth="1"/>
    <col min="13075" max="13075" width="15.5" bestFit="1" customWidth="1"/>
    <col min="13076" max="13076" width="18.5" bestFit="1" customWidth="1"/>
    <col min="13077" max="13077" width="12.5" bestFit="1" customWidth="1"/>
    <col min="13313" max="13313" width="5.5" bestFit="1" customWidth="1"/>
    <col min="13314" max="13314" width="10.1640625" bestFit="1" customWidth="1"/>
    <col min="13315" max="13315" width="13.1640625" bestFit="1" customWidth="1"/>
    <col min="13316" max="13316" width="11.83203125" bestFit="1" customWidth="1"/>
    <col min="13317" max="13317" width="14.5" bestFit="1" customWidth="1"/>
    <col min="13318" max="13318" width="15.5" bestFit="1" customWidth="1"/>
    <col min="13319" max="13319" width="18" bestFit="1" customWidth="1"/>
    <col min="13320" max="13320" width="10" bestFit="1" customWidth="1"/>
    <col min="13321" max="13321" width="7" bestFit="1" customWidth="1"/>
    <col min="13322" max="13322" width="8.5" bestFit="1" customWidth="1"/>
    <col min="13323" max="13323" width="11.33203125" bestFit="1" customWidth="1"/>
    <col min="13324" max="13324" width="10.33203125" bestFit="1" customWidth="1"/>
    <col min="13325" max="13325" width="5.5" bestFit="1" customWidth="1"/>
    <col min="13326" max="13326" width="12.6640625" bestFit="1" customWidth="1"/>
    <col min="13327" max="13327" width="15.5" bestFit="1" customWidth="1"/>
    <col min="13328" max="13328" width="9.83203125" bestFit="1" customWidth="1"/>
    <col min="13329" max="13330" width="17.83203125" customWidth="1"/>
    <col min="13331" max="13331" width="15.5" bestFit="1" customWidth="1"/>
    <col min="13332" max="13332" width="18.5" bestFit="1" customWidth="1"/>
    <col min="13333" max="13333" width="12.5" bestFit="1" customWidth="1"/>
    <col min="13569" max="13569" width="5.5" bestFit="1" customWidth="1"/>
    <col min="13570" max="13570" width="10.1640625" bestFit="1" customWidth="1"/>
    <col min="13571" max="13571" width="13.1640625" bestFit="1" customWidth="1"/>
    <col min="13572" max="13572" width="11.83203125" bestFit="1" customWidth="1"/>
    <col min="13573" max="13573" width="14.5" bestFit="1" customWidth="1"/>
    <col min="13574" max="13574" width="15.5" bestFit="1" customWidth="1"/>
    <col min="13575" max="13575" width="18" bestFit="1" customWidth="1"/>
    <col min="13576" max="13576" width="10" bestFit="1" customWidth="1"/>
    <col min="13577" max="13577" width="7" bestFit="1" customWidth="1"/>
    <col min="13578" max="13578" width="8.5" bestFit="1" customWidth="1"/>
    <col min="13579" max="13579" width="11.33203125" bestFit="1" customWidth="1"/>
    <col min="13580" max="13580" width="10.33203125" bestFit="1" customWidth="1"/>
    <col min="13581" max="13581" width="5.5" bestFit="1" customWidth="1"/>
    <col min="13582" max="13582" width="12.6640625" bestFit="1" customWidth="1"/>
    <col min="13583" max="13583" width="15.5" bestFit="1" customWidth="1"/>
    <col min="13584" max="13584" width="9.83203125" bestFit="1" customWidth="1"/>
    <col min="13585" max="13586" width="17.83203125" customWidth="1"/>
    <col min="13587" max="13587" width="15.5" bestFit="1" customWidth="1"/>
    <col min="13588" max="13588" width="18.5" bestFit="1" customWidth="1"/>
    <col min="13589" max="13589" width="12.5" bestFit="1" customWidth="1"/>
    <col min="13825" max="13825" width="5.5" bestFit="1" customWidth="1"/>
    <col min="13826" max="13826" width="10.1640625" bestFit="1" customWidth="1"/>
    <col min="13827" max="13827" width="13.1640625" bestFit="1" customWidth="1"/>
    <col min="13828" max="13828" width="11.83203125" bestFit="1" customWidth="1"/>
    <col min="13829" max="13829" width="14.5" bestFit="1" customWidth="1"/>
    <col min="13830" max="13830" width="15.5" bestFit="1" customWidth="1"/>
    <col min="13831" max="13831" width="18" bestFit="1" customWidth="1"/>
    <col min="13832" max="13832" width="10" bestFit="1" customWidth="1"/>
    <col min="13833" max="13833" width="7" bestFit="1" customWidth="1"/>
    <col min="13834" max="13834" width="8.5" bestFit="1" customWidth="1"/>
    <col min="13835" max="13835" width="11.33203125" bestFit="1" customWidth="1"/>
    <col min="13836" max="13836" width="10.33203125" bestFit="1" customWidth="1"/>
    <col min="13837" max="13837" width="5.5" bestFit="1" customWidth="1"/>
    <col min="13838" max="13838" width="12.6640625" bestFit="1" customWidth="1"/>
    <col min="13839" max="13839" width="15.5" bestFit="1" customWidth="1"/>
    <col min="13840" max="13840" width="9.83203125" bestFit="1" customWidth="1"/>
    <col min="13841" max="13842" width="17.83203125" customWidth="1"/>
    <col min="13843" max="13843" width="15.5" bestFit="1" customWidth="1"/>
    <col min="13844" max="13844" width="18.5" bestFit="1" customWidth="1"/>
    <col min="13845" max="13845" width="12.5" bestFit="1" customWidth="1"/>
    <col min="14081" max="14081" width="5.5" bestFit="1" customWidth="1"/>
    <col min="14082" max="14082" width="10.1640625" bestFit="1" customWidth="1"/>
    <col min="14083" max="14083" width="13.1640625" bestFit="1" customWidth="1"/>
    <col min="14084" max="14084" width="11.83203125" bestFit="1" customWidth="1"/>
    <col min="14085" max="14085" width="14.5" bestFit="1" customWidth="1"/>
    <col min="14086" max="14086" width="15.5" bestFit="1" customWidth="1"/>
    <col min="14087" max="14087" width="18" bestFit="1" customWidth="1"/>
    <col min="14088" max="14088" width="10" bestFit="1" customWidth="1"/>
    <col min="14089" max="14089" width="7" bestFit="1" customWidth="1"/>
    <col min="14090" max="14090" width="8.5" bestFit="1" customWidth="1"/>
    <col min="14091" max="14091" width="11.33203125" bestFit="1" customWidth="1"/>
    <col min="14092" max="14092" width="10.33203125" bestFit="1" customWidth="1"/>
    <col min="14093" max="14093" width="5.5" bestFit="1" customWidth="1"/>
    <col min="14094" max="14094" width="12.6640625" bestFit="1" customWidth="1"/>
    <col min="14095" max="14095" width="15.5" bestFit="1" customWidth="1"/>
    <col min="14096" max="14096" width="9.83203125" bestFit="1" customWidth="1"/>
    <col min="14097" max="14098" width="17.83203125" customWidth="1"/>
    <col min="14099" max="14099" width="15.5" bestFit="1" customWidth="1"/>
    <col min="14100" max="14100" width="18.5" bestFit="1" customWidth="1"/>
    <col min="14101" max="14101" width="12.5" bestFit="1" customWidth="1"/>
    <col min="14337" max="14337" width="5.5" bestFit="1" customWidth="1"/>
    <col min="14338" max="14338" width="10.1640625" bestFit="1" customWidth="1"/>
    <col min="14339" max="14339" width="13.1640625" bestFit="1" customWidth="1"/>
    <col min="14340" max="14340" width="11.83203125" bestFit="1" customWidth="1"/>
    <col min="14341" max="14341" width="14.5" bestFit="1" customWidth="1"/>
    <col min="14342" max="14342" width="15.5" bestFit="1" customWidth="1"/>
    <col min="14343" max="14343" width="18" bestFit="1" customWidth="1"/>
    <col min="14344" max="14344" width="10" bestFit="1" customWidth="1"/>
    <col min="14345" max="14345" width="7" bestFit="1" customWidth="1"/>
    <col min="14346" max="14346" width="8.5" bestFit="1" customWidth="1"/>
    <col min="14347" max="14347" width="11.33203125" bestFit="1" customWidth="1"/>
    <col min="14348" max="14348" width="10.33203125" bestFit="1" customWidth="1"/>
    <col min="14349" max="14349" width="5.5" bestFit="1" customWidth="1"/>
    <col min="14350" max="14350" width="12.6640625" bestFit="1" customWidth="1"/>
    <col min="14351" max="14351" width="15.5" bestFit="1" customWidth="1"/>
    <col min="14352" max="14352" width="9.83203125" bestFit="1" customWidth="1"/>
    <col min="14353" max="14354" width="17.83203125" customWidth="1"/>
    <col min="14355" max="14355" width="15.5" bestFit="1" customWidth="1"/>
    <col min="14356" max="14356" width="18.5" bestFit="1" customWidth="1"/>
    <col min="14357" max="14357" width="12.5" bestFit="1" customWidth="1"/>
    <col min="14593" max="14593" width="5.5" bestFit="1" customWidth="1"/>
    <col min="14594" max="14594" width="10.1640625" bestFit="1" customWidth="1"/>
    <col min="14595" max="14595" width="13.1640625" bestFit="1" customWidth="1"/>
    <col min="14596" max="14596" width="11.83203125" bestFit="1" customWidth="1"/>
    <col min="14597" max="14597" width="14.5" bestFit="1" customWidth="1"/>
    <col min="14598" max="14598" width="15.5" bestFit="1" customWidth="1"/>
    <col min="14599" max="14599" width="18" bestFit="1" customWidth="1"/>
    <col min="14600" max="14600" width="10" bestFit="1" customWidth="1"/>
    <col min="14601" max="14601" width="7" bestFit="1" customWidth="1"/>
    <col min="14602" max="14602" width="8.5" bestFit="1" customWidth="1"/>
    <col min="14603" max="14603" width="11.33203125" bestFit="1" customWidth="1"/>
    <col min="14604" max="14604" width="10.33203125" bestFit="1" customWidth="1"/>
    <col min="14605" max="14605" width="5.5" bestFit="1" customWidth="1"/>
    <col min="14606" max="14606" width="12.6640625" bestFit="1" customWidth="1"/>
    <col min="14607" max="14607" width="15.5" bestFit="1" customWidth="1"/>
    <col min="14608" max="14608" width="9.83203125" bestFit="1" customWidth="1"/>
    <col min="14609" max="14610" width="17.83203125" customWidth="1"/>
    <col min="14611" max="14611" width="15.5" bestFit="1" customWidth="1"/>
    <col min="14612" max="14612" width="18.5" bestFit="1" customWidth="1"/>
    <col min="14613" max="14613" width="12.5" bestFit="1" customWidth="1"/>
    <col min="14849" max="14849" width="5.5" bestFit="1" customWidth="1"/>
    <col min="14850" max="14850" width="10.1640625" bestFit="1" customWidth="1"/>
    <col min="14851" max="14851" width="13.1640625" bestFit="1" customWidth="1"/>
    <col min="14852" max="14852" width="11.83203125" bestFit="1" customWidth="1"/>
    <col min="14853" max="14853" width="14.5" bestFit="1" customWidth="1"/>
    <col min="14854" max="14854" width="15.5" bestFit="1" customWidth="1"/>
    <col min="14855" max="14855" width="18" bestFit="1" customWidth="1"/>
    <col min="14856" max="14856" width="10" bestFit="1" customWidth="1"/>
    <col min="14857" max="14857" width="7" bestFit="1" customWidth="1"/>
    <col min="14858" max="14858" width="8.5" bestFit="1" customWidth="1"/>
    <col min="14859" max="14859" width="11.33203125" bestFit="1" customWidth="1"/>
    <col min="14860" max="14860" width="10.33203125" bestFit="1" customWidth="1"/>
    <col min="14861" max="14861" width="5.5" bestFit="1" customWidth="1"/>
    <col min="14862" max="14862" width="12.6640625" bestFit="1" customWidth="1"/>
    <col min="14863" max="14863" width="15.5" bestFit="1" customWidth="1"/>
    <col min="14864" max="14864" width="9.83203125" bestFit="1" customWidth="1"/>
    <col min="14865" max="14866" width="17.83203125" customWidth="1"/>
    <col min="14867" max="14867" width="15.5" bestFit="1" customWidth="1"/>
    <col min="14868" max="14868" width="18.5" bestFit="1" customWidth="1"/>
    <col min="14869" max="14869" width="12.5" bestFit="1" customWidth="1"/>
    <col min="15105" max="15105" width="5.5" bestFit="1" customWidth="1"/>
    <col min="15106" max="15106" width="10.1640625" bestFit="1" customWidth="1"/>
    <col min="15107" max="15107" width="13.1640625" bestFit="1" customWidth="1"/>
    <col min="15108" max="15108" width="11.83203125" bestFit="1" customWidth="1"/>
    <col min="15109" max="15109" width="14.5" bestFit="1" customWidth="1"/>
    <col min="15110" max="15110" width="15.5" bestFit="1" customWidth="1"/>
    <col min="15111" max="15111" width="18" bestFit="1" customWidth="1"/>
    <col min="15112" max="15112" width="10" bestFit="1" customWidth="1"/>
    <col min="15113" max="15113" width="7" bestFit="1" customWidth="1"/>
    <col min="15114" max="15114" width="8.5" bestFit="1" customWidth="1"/>
    <col min="15115" max="15115" width="11.33203125" bestFit="1" customWidth="1"/>
    <col min="15116" max="15116" width="10.33203125" bestFit="1" customWidth="1"/>
    <col min="15117" max="15117" width="5.5" bestFit="1" customWidth="1"/>
    <col min="15118" max="15118" width="12.6640625" bestFit="1" customWidth="1"/>
    <col min="15119" max="15119" width="15.5" bestFit="1" customWidth="1"/>
    <col min="15120" max="15120" width="9.83203125" bestFit="1" customWidth="1"/>
    <col min="15121" max="15122" width="17.83203125" customWidth="1"/>
    <col min="15123" max="15123" width="15.5" bestFit="1" customWidth="1"/>
    <col min="15124" max="15124" width="18.5" bestFit="1" customWidth="1"/>
    <col min="15125" max="15125" width="12.5" bestFit="1" customWidth="1"/>
    <col min="15361" max="15361" width="5.5" bestFit="1" customWidth="1"/>
    <col min="15362" max="15362" width="10.1640625" bestFit="1" customWidth="1"/>
    <col min="15363" max="15363" width="13.1640625" bestFit="1" customWidth="1"/>
    <col min="15364" max="15364" width="11.83203125" bestFit="1" customWidth="1"/>
    <col min="15365" max="15365" width="14.5" bestFit="1" customWidth="1"/>
    <col min="15366" max="15366" width="15.5" bestFit="1" customWidth="1"/>
    <col min="15367" max="15367" width="18" bestFit="1" customWidth="1"/>
    <col min="15368" max="15368" width="10" bestFit="1" customWidth="1"/>
    <col min="15369" max="15369" width="7" bestFit="1" customWidth="1"/>
    <col min="15370" max="15370" width="8.5" bestFit="1" customWidth="1"/>
    <col min="15371" max="15371" width="11.33203125" bestFit="1" customWidth="1"/>
    <col min="15372" max="15372" width="10.33203125" bestFit="1" customWidth="1"/>
    <col min="15373" max="15373" width="5.5" bestFit="1" customWidth="1"/>
    <col min="15374" max="15374" width="12.6640625" bestFit="1" customWidth="1"/>
    <col min="15375" max="15375" width="15.5" bestFit="1" customWidth="1"/>
    <col min="15376" max="15376" width="9.83203125" bestFit="1" customWidth="1"/>
    <col min="15377" max="15378" width="17.83203125" customWidth="1"/>
    <col min="15379" max="15379" width="15.5" bestFit="1" customWidth="1"/>
    <col min="15380" max="15380" width="18.5" bestFit="1" customWidth="1"/>
    <col min="15381" max="15381" width="12.5" bestFit="1" customWidth="1"/>
    <col min="15617" max="15617" width="5.5" bestFit="1" customWidth="1"/>
    <col min="15618" max="15618" width="10.1640625" bestFit="1" customWidth="1"/>
    <col min="15619" max="15619" width="13.1640625" bestFit="1" customWidth="1"/>
    <col min="15620" max="15620" width="11.83203125" bestFit="1" customWidth="1"/>
    <col min="15621" max="15621" width="14.5" bestFit="1" customWidth="1"/>
    <col min="15622" max="15622" width="15.5" bestFit="1" customWidth="1"/>
    <col min="15623" max="15623" width="18" bestFit="1" customWidth="1"/>
    <col min="15624" max="15624" width="10" bestFit="1" customWidth="1"/>
    <col min="15625" max="15625" width="7" bestFit="1" customWidth="1"/>
    <col min="15626" max="15626" width="8.5" bestFit="1" customWidth="1"/>
    <col min="15627" max="15627" width="11.33203125" bestFit="1" customWidth="1"/>
    <col min="15628" max="15628" width="10.33203125" bestFit="1" customWidth="1"/>
    <col min="15629" max="15629" width="5.5" bestFit="1" customWidth="1"/>
    <col min="15630" max="15630" width="12.6640625" bestFit="1" customWidth="1"/>
    <col min="15631" max="15631" width="15.5" bestFit="1" customWidth="1"/>
    <col min="15632" max="15632" width="9.83203125" bestFit="1" customWidth="1"/>
    <col min="15633" max="15634" width="17.83203125" customWidth="1"/>
    <col min="15635" max="15635" width="15.5" bestFit="1" customWidth="1"/>
    <col min="15636" max="15636" width="18.5" bestFit="1" customWidth="1"/>
    <col min="15637" max="15637" width="12.5" bestFit="1" customWidth="1"/>
    <col min="15873" max="15873" width="5.5" bestFit="1" customWidth="1"/>
    <col min="15874" max="15874" width="10.1640625" bestFit="1" customWidth="1"/>
    <col min="15875" max="15875" width="13.1640625" bestFit="1" customWidth="1"/>
    <col min="15876" max="15876" width="11.83203125" bestFit="1" customWidth="1"/>
    <col min="15877" max="15877" width="14.5" bestFit="1" customWidth="1"/>
    <col min="15878" max="15878" width="15.5" bestFit="1" customWidth="1"/>
    <col min="15879" max="15879" width="18" bestFit="1" customWidth="1"/>
    <col min="15880" max="15880" width="10" bestFit="1" customWidth="1"/>
    <col min="15881" max="15881" width="7" bestFit="1" customWidth="1"/>
    <col min="15882" max="15882" width="8.5" bestFit="1" customWidth="1"/>
    <col min="15883" max="15883" width="11.33203125" bestFit="1" customWidth="1"/>
    <col min="15884" max="15884" width="10.33203125" bestFit="1" customWidth="1"/>
    <col min="15885" max="15885" width="5.5" bestFit="1" customWidth="1"/>
    <col min="15886" max="15886" width="12.6640625" bestFit="1" customWidth="1"/>
    <col min="15887" max="15887" width="15.5" bestFit="1" customWidth="1"/>
    <col min="15888" max="15888" width="9.83203125" bestFit="1" customWidth="1"/>
    <col min="15889" max="15890" width="17.83203125" customWidth="1"/>
    <col min="15891" max="15891" width="15.5" bestFit="1" customWidth="1"/>
    <col min="15892" max="15892" width="18.5" bestFit="1" customWidth="1"/>
    <col min="15893" max="15893" width="12.5" bestFit="1" customWidth="1"/>
    <col min="16129" max="16129" width="5.5" bestFit="1" customWidth="1"/>
    <col min="16130" max="16130" width="10.1640625" bestFit="1" customWidth="1"/>
    <col min="16131" max="16131" width="13.1640625" bestFit="1" customWidth="1"/>
    <col min="16132" max="16132" width="11.83203125" bestFit="1" customWidth="1"/>
    <col min="16133" max="16133" width="14.5" bestFit="1" customWidth="1"/>
    <col min="16134" max="16134" width="15.5" bestFit="1" customWidth="1"/>
    <col min="16135" max="16135" width="18" bestFit="1" customWidth="1"/>
    <col min="16136" max="16136" width="10" bestFit="1" customWidth="1"/>
    <col min="16137" max="16137" width="7" bestFit="1" customWidth="1"/>
    <col min="16138" max="16138" width="8.5" bestFit="1" customWidth="1"/>
    <col min="16139" max="16139" width="11.33203125" bestFit="1" customWidth="1"/>
    <col min="16140" max="16140" width="10.33203125" bestFit="1" customWidth="1"/>
    <col min="16141" max="16141" width="5.5" bestFit="1" customWidth="1"/>
    <col min="16142" max="16142" width="12.6640625" bestFit="1" customWidth="1"/>
    <col min="16143" max="16143" width="15.5" bestFit="1" customWidth="1"/>
    <col min="16144" max="16144" width="9.83203125" bestFit="1" customWidth="1"/>
    <col min="16145" max="16146" width="17.83203125" customWidth="1"/>
    <col min="16147" max="16147" width="15.5" bestFit="1" customWidth="1"/>
    <col min="16148" max="16148" width="18.5" bestFit="1" customWidth="1"/>
    <col min="16149" max="16149" width="12.5" bestFit="1" customWidth="1"/>
  </cols>
  <sheetData>
    <row r="1" spans="1:19" s="27" customFormat="1">
      <c r="A1" s="27" t="s">
        <v>1</v>
      </c>
      <c r="B1" s="40" t="s">
        <v>3</v>
      </c>
      <c r="C1" s="27" t="s">
        <v>209</v>
      </c>
      <c r="D1" s="27" t="s">
        <v>210</v>
      </c>
      <c r="E1" s="27" t="s">
        <v>211</v>
      </c>
      <c r="F1" s="27" t="s">
        <v>212</v>
      </c>
      <c r="G1" s="27" t="s">
        <v>213</v>
      </c>
      <c r="H1" s="27" t="s">
        <v>214</v>
      </c>
      <c r="I1" s="27" t="s">
        <v>215</v>
      </c>
      <c r="J1" s="27" t="s">
        <v>2</v>
      </c>
      <c r="K1" s="27" t="s">
        <v>216</v>
      </c>
      <c r="L1" s="27" t="s">
        <v>7</v>
      </c>
      <c r="M1" s="27" t="s">
        <v>217</v>
      </c>
      <c r="N1" s="27" t="s">
        <v>218</v>
      </c>
      <c r="O1" s="27" t="s">
        <v>219</v>
      </c>
      <c r="P1" s="27" t="s">
        <v>220</v>
      </c>
    </row>
    <row r="2" spans="1:19">
      <c r="A2">
        <v>1</v>
      </c>
      <c r="B2" s="41">
        <v>39476</v>
      </c>
      <c r="C2">
        <v>25</v>
      </c>
      <c r="D2" t="s">
        <v>165</v>
      </c>
      <c r="E2" t="s">
        <v>165</v>
      </c>
      <c r="F2" t="s">
        <v>221</v>
      </c>
      <c r="G2" t="s">
        <v>222</v>
      </c>
      <c r="H2" t="s">
        <v>223</v>
      </c>
      <c r="I2" t="s">
        <v>224</v>
      </c>
      <c r="J2">
        <v>1</v>
      </c>
      <c r="K2" t="s">
        <v>126</v>
      </c>
      <c r="L2" t="s">
        <v>39</v>
      </c>
      <c r="M2" s="42">
        <v>0.44444444444444442</v>
      </c>
      <c r="N2" t="s">
        <v>222</v>
      </c>
      <c r="O2">
        <v>23</v>
      </c>
      <c r="P2">
        <v>10</v>
      </c>
      <c r="S2" s="42"/>
    </row>
    <row r="3" spans="1:19">
      <c r="A3">
        <v>1</v>
      </c>
      <c r="B3" s="41">
        <v>39476</v>
      </c>
      <c r="C3">
        <v>25</v>
      </c>
      <c r="D3" t="s">
        <v>165</v>
      </c>
      <c r="E3" t="s">
        <v>165</v>
      </c>
      <c r="F3" t="s">
        <v>221</v>
      </c>
      <c r="G3" t="s">
        <v>222</v>
      </c>
      <c r="H3" t="s">
        <v>223</v>
      </c>
      <c r="I3" t="s">
        <v>224</v>
      </c>
      <c r="J3">
        <v>2</v>
      </c>
      <c r="K3" t="s">
        <v>225</v>
      </c>
      <c r="L3" t="s">
        <v>75</v>
      </c>
      <c r="M3" s="42">
        <v>0.52083333333333337</v>
      </c>
      <c r="N3" t="s">
        <v>226</v>
      </c>
      <c r="O3">
        <v>24</v>
      </c>
      <c r="P3">
        <v>15</v>
      </c>
      <c r="S3" s="42"/>
    </row>
    <row r="4" spans="1:19">
      <c r="A4">
        <v>2</v>
      </c>
      <c r="B4" s="41">
        <v>39477</v>
      </c>
      <c r="C4">
        <v>25</v>
      </c>
      <c r="D4" t="s">
        <v>165</v>
      </c>
      <c r="E4" t="s">
        <v>165</v>
      </c>
      <c r="F4" t="s">
        <v>221</v>
      </c>
      <c r="G4" t="s">
        <v>226</v>
      </c>
      <c r="H4" t="s">
        <v>227</v>
      </c>
      <c r="I4" t="s">
        <v>228</v>
      </c>
      <c r="J4">
        <v>1</v>
      </c>
      <c r="K4" t="s">
        <v>38</v>
      </c>
      <c r="L4" t="s">
        <v>39</v>
      </c>
      <c r="M4" s="42">
        <v>0.38541666666666669</v>
      </c>
      <c r="N4" t="s">
        <v>226</v>
      </c>
      <c r="O4">
        <v>22</v>
      </c>
      <c r="P4">
        <v>10</v>
      </c>
      <c r="S4" s="42"/>
    </row>
    <row r="5" spans="1:19">
      <c r="A5">
        <v>2</v>
      </c>
      <c r="B5" s="41">
        <v>39477</v>
      </c>
      <c r="C5">
        <v>25</v>
      </c>
      <c r="D5" t="s">
        <v>229</v>
      </c>
      <c r="E5" t="s">
        <v>165</v>
      </c>
      <c r="F5" t="s">
        <v>221</v>
      </c>
      <c r="G5" t="s">
        <v>226</v>
      </c>
      <c r="H5" t="s">
        <v>227</v>
      </c>
      <c r="I5" t="s">
        <v>228</v>
      </c>
      <c r="J5">
        <v>2</v>
      </c>
      <c r="K5" t="s">
        <v>74</v>
      </c>
      <c r="L5" t="s">
        <v>75</v>
      </c>
      <c r="M5" s="42">
        <v>0.4826388888888889</v>
      </c>
      <c r="N5" t="s">
        <v>230</v>
      </c>
      <c r="O5">
        <v>22</v>
      </c>
      <c r="P5">
        <v>15</v>
      </c>
      <c r="S5" s="42"/>
    </row>
    <row r="6" spans="1:19">
      <c r="A6">
        <v>3</v>
      </c>
      <c r="B6" s="41">
        <v>39484</v>
      </c>
      <c r="C6">
        <v>28</v>
      </c>
      <c r="D6" t="s">
        <v>165</v>
      </c>
      <c r="E6" t="s">
        <v>165</v>
      </c>
      <c r="F6" t="s">
        <v>231</v>
      </c>
      <c r="G6" t="s">
        <v>222</v>
      </c>
      <c r="H6" t="s">
        <v>223</v>
      </c>
      <c r="I6" t="s">
        <v>228</v>
      </c>
      <c r="J6">
        <v>1</v>
      </c>
      <c r="K6" t="s">
        <v>126</v>
      </c>
      <c r="L6" t="s">
        <v>39</v>
      </c>
      <c r="M6" s="42">
        <v>0.40625</v>
      </c>
      <c r="N6" t="s">
        <v>226</v>
      </c>
      <c r="O6">
        <v>20</v>
      </c>
      <c r="P6">
        <v>8</v>
      </c>
    </row>
    <row r="7" spans="1:19">
      <c r="A7">
        <v>3</v>
      </c>
      <c r="B7" s="41">
        <v>39484</v>
      </c>
      <c r="C7">
        <v>28</v>
      </c>
      <c r="D7" t="s">
        <v>165</v>
      </c>
      <c r="E7" t="s">
        <v>165</v>
      </c>
      <c r="F7" t="s">
        <v>231</v>
      </c>
      <c r="G7" t="s">
        <v>222</v>
      </c>
      <c r="H7" t="s">
        <v>223</v>
      </c>
      <c r="I7" t="s">
        <v>228</v>
      </c>
      <c r="J7">
        <v>2</v>
      </c>
      <c r="K7" t="s">
        <v>232</v>
      </c>
      <c r="L7" t="s">
        <v>133</v>
      </c>
      <c r="M7" s="42">
        <v>0.50347222222222221</v>
      </c>
      <c r="N7" t="s">
        <v>226</v>
      </c>
      <c r="O7">
        <v>20</v>
      </c>
      <c r="P7">
        <v>10</v>
      </c>
    </row>
    <row r="8" spans="1:19">
      <c r="A8">
        <v>4</v>
      </c>
      <c r="B8" s="41">
        <v>39485</v>
      </c>
      <c r="C8">
        <v>28</v>
      </c>
      <c r="D8" t="s">
        <v>165</v>
      </c>
      <c r="E8" t="s">
        <v>165</v>
      </c>
      <c r="F8" t="s">
        <v>231</v>
      </c>
      <c r="G8" t="s">
        <v>226</v>
      </c>
      <c r="H8" t="s">
        <v>233</v>
      </c>
      <c r="I8" t="s">
        <v>228</v>
      </c>
      <c r="J8">
        <v>1</v>
      </c>
      <c r="K8" t="s">
        <v>38</v>
      </c>
      <c r="L8" t="s">
        <v>39</v>
      </c>
      <c r="M8" s="42">
        <v>0.38541666666666669</v>
      </c>
      <c r="N8" t="s">
        <v>234</v>
      </c>
      <c r="O8">
        <v>22</v>
      </c>
      <c r="P8">
        <v>6</v>
      </c>
    </row>
    <row r="9" spans="1:19">
      <c r="A9">
        <v>4</v>
      </c>
      <c r="B9" s="41">
        <v>39485</v>
      </c>
      <c r="C9">
        <v>28</v>
      </c>
      <c r="D9" t="s">
        <v>165</v>
      </c>
      <c r="E9" t="s">
        <v>165</v>
      </c>
      <c r="F9" t="s">
        <v>231</v>
      </c>
      <c r="G9" t="s">
        <v>226</v>
      </c>
      <c r="H9" t="s">
        <v>233</v>
      </c>
      <c r="I9" t="s">
        <v>228</v>
      </c>
      <c r="J9">
        <v>2</v>
      </c>
      <c r="K9" t="s">
        <v>74</v>
      </c>
      <c r="L9" t="s">
        <v>133</v>
      </c>
      <c r="M9" s="42">
        <v>0.4861111111111111</v>
      </c>
      <c r="N9" t="s">
        <v>234</v>
      </c>
      <c r="O9">
        <v>22</v>
      </c>
      <c r="P9">
        <v>10</v>
      </c>
    </row>
    <row r="10" spans="1:19">
      <c r="A10">
        <v>5</v>
      </c>
      <c r="B10" s="41">
        <v>39486</v>
      </c>
      <c r="C10">
        <v>32</v>
      </c>
      <c r="D10" t="s">
        <v>229</v>
      </c>
      <c r="E10" t="s">
        <v>229</v>
      </c>
      <c r="F10" t="s">
        <v>222</v>
      </c>
      <c r="G10" t="s">
        <v>222</v>
      </c>
      <c r="H10" t="s">
        <v>233</v>
      </c>
      <c r="I10" t="s">
        <v>224</v>
      </c>
      <c r="J10">
        <v>1</v>
      </c>
      <c r="K10" t="s">
        <v>126</v>
      </c>
      <c r="L10" t="s">
        <v>152</v>
      </c>
      <c r="M10" s="42">
        <v>0.38194444444444442</v>
      </c>
      <c r="N10" t="s">
        <v>226</v>
      </c>
      <c r="O10">
        <v>20</v>
      </c>
      <c r="P10">
        <v>8</v>
      </c>
    </row>
    <row r="11" spans="1:19">
      <c r="A11">
        <v>5</v>
      </c>
      <c r="B11" s="41">
        <v>39486</v>
      </c>
      <c r="C11">
        <v>32</v>
      </c>
      <c r="D11" t="s">
        <v>229</v>
      </c>
      <c r="E11" t="s">
        <v>229</v>
      </c>
      <c r="F11" t="s">
        <v>222</v>
      </c>
      <c r="G11" t="s">
        <v>222</v>
      </c>
      <c r="H11" t="s">
        <v>233</v>
      </c>
      <c r="I11" t="s">
        <v>224</v>
      </c>
      <c r="J11">
        <v>2</v>
      </c>
      <c r="K11" t="s">
        <v>232</v>
      </c>
      <c r="L11" t="s">
        <v>132</v>
      </c>
      <c r="M11" s="42">
        <v>0.4861111111111111</v>
      </c>
      <c r="N11" t="s">
        <v>222</v>
      </c>
      <c r="O11">
        <v>20</v>
      </c>
      <c r="P11">
        <v>15</v>
      </c>
    </row>
    <row r="12" spans="1:19">
      <c r="A12">
        <v>6</v>
      </c>
      <c r="B12" s="41">
        <v>39490</v>
      </c>
      <c r="C12">
        <v>30</v>
      </c>
      <c r="D12" t="s">
        <v>229</v>
      </c>
      <c r="E12" t="s">
        <v>229</v>
      </c>
      <c r="F12" t="s">
        <v>222</v>
      </c>
      <c r="G12" t="s">
        <v>235</v>
      </c>
      <c r="H12" t="s">
        <v>233</v>
      </c>
      <c r="I12" t="s">
        <v>236</v>
      </c>
      <c r="J12">
        <v>1</v>
      </c>
      <c r="K12" t="s">
        <v>38</v>
      </c>
      <c r="L12" t="s">
        <v>152</v>
      </c>
      <c r="M12" s="42">
        <v>0.38541666666666669</v>
      </c>
      <c r="N12" t="s">
        <v>234</v>
      </c>
      <c r="O12">
        <v>20</v>
      </c>
      <c r="P12">
        <v>15</v>
      </c>
    </row>
    <row r="13" spans="1:19">
      <c r="A13">
        <v>6</v>
      </c>
      <c r="B13" s="41">
        <v>39490</v>
      </c>
      <c r="C13">
        <v>30</v>
      </c>
      <c r="D13" t="s">
        <v>229</v>
      </c>
      <c r="E13" t="s">
        <v>229</v>
      </c>
      <c r="F13" t="s">
        <v>222</v>
      </c>
      <c r="G13" t="s">
        <v>235</v>
      </c>
      <c r="H13" t="s">
        <v>233</v>
      </c>
      <c r="I13" t="s">
        <v>236</v>
      </c>
      <c r="J13">
        <v>2</v>
      </c>
      <c r="K13" t="s">
        <v>74</v>
      </c>
      <c r="L13" t="s">
        <v>165</v>
      </c>
      <c r="M13" s="42">
        <v>0.5</v>
      </c>
      <c r="N13" t="s">
        <v>234</v>
      </c>
      <c r="O13">
        <v>20</v>
      </c>
      <c r="P13">
        <v>15</v>
      </c>
    </row>
    <row r="14" spans="1:19">
      <c r="A14">
        <v>7</v>
      </c>
      <c r="B14" s="41">
        <v>39491</v>
      </c>
      <c r="C14">
        <v>32</v>
      </c>
      <c r="D14" t="s">
        <v>229</v>
      </c>
      <c r="E14" t="s">
        <v>229</v>
      </c>
      <c r="F14" t="s">
        <v>221</v>
      </c>
      <c r="G14" t="s">
        <v>226</v>
      </c>
      <c r="H14" t="s">
        <v>233</v>
      </c>
      <c r="I14" t="s">
        <v>228</v>
      </c>
      <c r="J14">
        <v>1</v>
      </c>
      <c r="K14" t="s">
        <v>38</v>
      </c>
      <c r="L14" t="s">
        <v>39</v>
      </c>
      <c r="M14" s="42">
        <v>0.39583333333333331</v>
      </c>
      <c r="N14" t="s">
        <v>234</v>
      </c>
      <c r="O14">
        <v>20</v>
      </c>
      <c r="P14">
        <v>12</v>
      </c>
    </row>
    <row r="15" spans="1:19">
      <c r="A15">
        <v>7</v>
      </c>
      <c r="B15" s="41">
        <v>39491</v>
      </c>
      <c r="C15">
        <v>32</v>
      </c>
      <c r="D15" t="s">
        <v>229</v>
      </c>
      <c r="E15" t="s">
        <v>229</v>
      </c>
      <c r="F15" t="s">
        <v>221</v>
      </c>
      <c r="G15" t="s">
        <v>226</v>
      </c>
      <c r="H15" t="s">
        <v>233</v>
      </c>
      <c r="I15" t="s">
        <v>228</v>
      </c>
      <c r="J15">
        <v>2</v>
      </c>
      <c r="K15" t="s">
        <v>74</v>
      </c>
      <c r="L15" t="s">
        <v>155</v>
      </c>
      <c r="M15" s="42">
        <v>0.52083333333333337</v>
      </c>
      <c r="N15" t="s">
        <v>234</v>
      </c>
      <c r="O15">
        <v>20</v>
      </c>
      <c r="P15">
        <v>15</v>
      </c>
    </row>
    <row r="16" spans="1:19">
      <c r="A16">
        <v>8</v>
      </c>
      <c r="B16" s="41">
        <v>39492</v>
      </c>
      <c r="C16">
        <v>32</v>
      </c>
      <c r="D16" t="s">
        <v>229</v>
      </c>
      <c r="E16" t="s">
        <v>229</v>
      </c>
      <c r="F16" t="s">
        <v>221</v>
      </c>
      <c r="G16" t="s">
        <v>235</v>
      </c>
      <c r="H16" t="s">
        <v>233</v>
      </c>
      <c r="I16" t="s">
        <v>236</v>
      </c>
      <c r="J16">
        <v>1</v>
      </c>
      <c r="K16" t="s">
        <v>126</v>
      </c>
      <c r="L16" t="s">
        <v>39</v>
      </c>
      <c r="M16" s="42">
        <v>0.41666666666666669</v>
      </c>
      <c r="N16" t="s">
        <v>230</v>
      </c>
      <c r="O16">
        <v>19</v>
      </c>
      <c r="P16">
        <v>8</v>
      </c>
    </row>
    <row r="17" spans="1:16">
      <c r="A17">
        <v>8</v>
      </c>
      <c r="B17" s="41">
        <v>39492</v>
      </c>
      <c r="C17">
        <v>32</v>
      </c>
      <c r="D17" t="s">
        <v>229</v>
      </c>
      <c r="E17" t="s">
        <v>229</v>
      </c>
      <c r="F17" t="s">
        <v>221</v>
      </c>
      <c r="G17" t="s">
        <v>235</v>
      </c>
      <c r="H17" t="s">
        <v>233</v>
      </c>
      <c r="I17" t="s">
        <v>236</v>
      </c>
      <c r="J17">
        <v>2</v>
      </c>
      <c r="K17" t="s">
        <v>225</v>
      </c>
      <c r="L17" t="s">
        <v>165</v>
      </c>
      <c r="M17" s="42">
        <v>0.52777777777777779</v>
      </c>
      <c r="N17" t="s">
        <v>226</v>
      </c>
      <c r="O17">
        <v>19</v>
      </c>
      <c r="P17">
        <v>6</v>
      </c>
    </row>
    <row r="18" spans="1:16">
      <c r="A18">
        <v>9</v>
      </c>
      <c r="B18" s="41">
        <v>39503</v>
      </c>
      <c r="C18">
        <v>26</v>
      </c>
      <c r="D18" t="s">
        <v>165</v>
      </c>
      <c r="E18" t="s">
        <v>165</v>
      </c>
      <c r="F18" t="s">
        <v>231</v>
      </c>
      <c r="G18" t="s">
        <v>235</v>
      </c>
      <c r="H18" t="s">
        <v>223</v>
      </c>
      <c r="I18" t="s">
        <v>228</v>
      </c>
      <c r="J18">
        <v>1</v>
      </c>
      <c r="K18" t="s">
        <v>126</v>
      </c>
      <c r="L18" t="s">
        <v>152</v>
      </c>
      <c r="M18" s="42">
        <v>0.4375</v>
      </c>
      <c r="N18" t="s">
        <v>234</v>
      </c>
      <c r="O18">
        <v>20</v>
      </c>
      <c r="P18">
        <v>15</v>
      </c>
    </row>
    <row r="19" spans="1:16">
      <c r="A19">
        <v>9</v>
      </c>
      <c r="B19" s="41">
        <v>39503</v>
      </c>
      <c r="C19">
        <v>26</v>
      </c>
      <c r="D19" t="s">
        <v>165</v>
      </c>
      <c r="E19" t="s">
        <v>165</v>
      </c>
      <c r="F19" t="s">
        <v>231</v>
      </c>
      <c r="G19" t="s">
        <v>235</v>
      </c>
      <c r="H19" t="s">
        <v>223</v>
      </c>
      <c r="I19" t="s">
        <v>228</v>
      </c>
      <c r="J19">
        <v>2</v>
      </c>
      <c r="K19" t="s">
        <v>232</v>
      </c>
      <c r="L19" t="s">
        <v>75</v>
      </c>
      <c r="M19" s="42">
        <v>0.52083333333333337</v>
      </c>
      <c r="N19" t="s">
        <v>234</v>
      </c>
      <c r="O19">
        <v>20</v>
      </c>
      <c r="P19">
        <v>15</v>
      </c>
    </row>
    <row r="20" spans="1:16">
      <c r="A20">
        <v>10</v>
      </c>
      <c r="B20" s="41">
        <v>39504</v>
      </c>
      <c r="C20">
        <v>28</v>
      </c>
      <c r="D20" t="s">
        <v>165</v>
      </c>
      <c r="E20" t="s">
        <v>165</v>
      </c>
      <c r="F20" t="s">
        <v>222</v>
      </c>
      <c r="G20" t="s">
        <v>222</v>
      </c>
      <c r="H20" t="s">
        <v>223</v>
      </c>
      <c r="I20" t="s">
        <v>224</v>
      </c>
      <c r="J20">
        <v>1</v>
      </c>
      <c r="K20" t="s">
        <v>38</v>
      </c>
      <c r="L20" t="s">
        <v>39</v>
      </c>
      <c r="M20" s="42">
        <v>0.39583333333333331</v>
      </c>
      <c r="N20" t="s">
        <v>230</v>
      </c>
      <c r="O20">
        <v>20</v>
      </c>
      <c r="P20">
        <v>15</v>
      </c>
    </row>
    <row r="21" spans="1:16">
      <c r="A21">
        <v>10</v>
      </c>
      <c r="B21" s="41">
        <v>39504</v>
      </c>
      <c r="C21">
        <v>28</v>
      </c>
      <c r="D21" t="s">
        <v>165</v>
      </c>
      <c r="E21" t="s">
        <v>165</v>
      </c>
      <c r="F21" t="s">
        <v>222</v>
      </c>
      <c r="G21" t="s">
        <v>222</v>
      </c>
      <c r="H21" t="s">
        <v>223</v>
      </c>
      <c r="I21" t="s">
        <v>224</v>
      </c>
      <c r="J21">
        <v>2</v>
      </c>
      <c r="K21" t="s">
        <v>74</v>
      </c>
      <c r="L21" t="s">
        <v>75</v>
      </c>
      <c r="M21" s="42">
        <v>0.5</v>
      </c>
      <c r="N21" t="s">
        <v>222</v>
      </c>
      <c r="O21">
        <v>20</v>
      </c>
      <c r="P21">
        <v>12</v>
      </c>
    </row>
    <row r="22" spans="1:16">
      <c r="A22">
        <v>11</v>
      </c>
      <c r="B22" s="41">
        <v>39505</v>
      </c>
      <c r="C22">
        <v>25</v>
      </c>
      <c r="D22" t="s">
        <v>165</v>
      </c>
      <c r="E22" t="s">
        <v>165</v>
      </c>
      <c r="F22" t="s">
        <v>222</v>
      </c>
      <c r="G22" t="s">
        <v>222</v>
      </c>
      <c r="H22" t="s">
        <v>227</v>
      </c>
      <c r="I22" t="s">
        <v>224</v>
      </c>
      <c r="J22">
        <v>1</v>
      </c>
      <c r="K22" t="s">
        <v>38</v>
      </c>
      <c r="L22" t="s">
        <v>39</v>
      </c>
      <c r="M22" s="42">
        <v>0.39583333333333331</v>
      </c>
      <c r="N22" t="s">
        <v>222</v>
      </c>
      <c r="O22">
        <v>22</v>
      </c>
      <c r="P22">
        <v>1</v>
      </c>
    </row>
    <row r="23" spans="1:16">
      <c r="A23">
        <v>11</v>
      </c>
      <c r="B23" s="41">
        <v>39505</v>
      </c>
      <c r="C23">
        <v>25</v>
      </c>
      <c r="D23" t="s">
        <v>165</v>
      </c>
      <c r="E23" t="s">
        <v>165</v>
      </c>
      <c r="F23" t="s">
        <v>222</v>
      </c>
      <c r="G23" t="s">
        <v>222</v>
      </c>
      <c r="H23" t="s">
        <v>227</v>
      </c>
      <c r="I23" t="s">
        <v>224</v>
      </c>
      <c r="J23">
        <v>2</v>
      </c>
      <c r="K23" t="s">
        <v>74</v>
      </c>
      <c r="L23" t="s">
        <v>155</v>
      </c>
      <c r="M23" s="42">
        <v>0.4236111111111111</v>
      </c>
      <c r="N23" t="s">
        <v>222</v>
      </c>
      <c r="O23">
        <v>22</v>
      </c>
      <c r="P23">
        <v>8</v>
      </c>
    </row>
    <row r="24" spans="1:16">
      <c r="A24">
        <v>12</v>
      </c>
      <c r="B24" s="41">
        <v>39517</v>
      </c>
      <c r="C24">
        <v>34</v>
      </c>
      <c r="D24" t="s">
        <v>237</v>
      </c>
      <c r="E24" t="s">
        <v>237</v>
      </c>
      <c r="F24" t="s">
        <v>231</v>
      </c>
      <c r="G24" t="s">
        <v>235</v>
      </c>
      <c r="H24" t="s">
        <v>233</v>
      </c>
      <c r="I24" t="s">
        <v>228</v>
      </c>
      <c r="J24">
        <v>1</v>
      </c>
      <c r="K24" t="s">
        <v>38</v>
      </c>
      <c r="L24" t="s">
        <v>39</v>
      </c>
      <c r="M24" s="42">
        <v>0.4375</v>
      </c>
      <c r="N24" t="s">
        <v>234</v>
      </c>
      <c r="O24">
        <v>23</v>
      </c>
      <c r="P24">
        <v>10</v>
      </c>
    </row>
    <row r="25" spans="1:16">
      <c r="A25">
        <v>12</v>
      </c>
      <c r="B25" s="41">
        <v>39517</v>
      </c>
      <c r="C25">
        <v>34</v>
      </c>
      <c r="D25" t="s">
        <v>237</v>
      </c>
      <c r="E25" t="s">
        <v>237</v>
      </c>
      <c r="F25" t="s">
        <v>231</v>
      </c>
      <c r="G25" t="s">
        <v>235</v>
      </c>
      <c r="H25" t="s">
        <v>233</v>
      </c>
      <c r="I25" t="s">
        <v>228</v>
      </c>
      <c r="J25">
        <v>2</v>
      </c>
      <c r="K25" t="s">
        <v>74</v>
      </c>
      <c r="L25" t="s">
        <v>133</v>
      </c>
      <c r="M25" s="42">
        <v>0.54166666666666663</v>
      </c>
      <c r="N25" t="s">
        <v>234</v>
      </c>
      <c r="O25">
        <v>23</v>
      </c>
      <c r="P25">
        <v>10</v>
      </c>
    </row>
    <row r="26" spans="1:16">
      <c r="A26">
        <v>13</v>
      </c>
      <c r="B26" s="41">
        <v>39518</v>
      </c>
      <c r="C26">
        <v>35</v>
      </c>
      <c r="D26" t="s">
        <v>229</v>
      </c>
      <c r="E26" t="s">
        <v>229</v>
      </c>
      <c r="F26" t="s">
        <v>221</v>
      </c>
      <c r="G26" t="s">
        <v>226</v>
      </c>
      <c r="H26" t="s">
        <v>233</v>
      </c>
      <c r="I26" t="s">
        <v>236</v>
      </c>
      <c r="J26">
        <v>1</v>
      </c>
      <c r="K26" t="s">
        <v>126</v>
      </c>
      <c r="L26" t="s">
        <v>39</v>
      </c>
      <c r="M26" s="42">
        <v>0.39583333333333331</v>
      </c>
      <c r="N26" t="s">
        <v>230</v>
      </c>
      <c r="O26">
        <v>21</v>
      </c>
      <c r="P26">
        <v>10</v>
      </c>
    </row>
    <row r="27" spans="1:16">
      <c r="A27">
        <v>13</v>
      </c>
      <c r="B27" s="41">
        <v>39518</v>
      </c>
      <c r="C27">
        <v>35</v>
      </c>
      <c r="D27" t="s">
        <v>229</v>
      </c>
      <c r="E27" t="s">
        <v>229</v>
      </c>
      <c r="F27" t="s">
        <v>221</v>
      </c>
      <c r="G27" t="s">
        <v>226</v>
      </c>
      <c r="H27" t="s">
        <v>233</v>
      </c>
      <c r="I27" t="s">
        <v>236</v>
      </c>
      <c r="J27">
        <v>2</v>
      </c>
      <c r="K27" t="s">
        <v>225</v>
      </c>
      <c r="L27" t="s">
        <v>133</v>
      </c>
      <c r="M27" s="42">
        <v>0.5</v>
      </c>
      <c r="N27" t="s">
        <v>226</v>
      </c>
      <c r="O27">
        <v>21</v>
      </c>
      <c r="P27">
        <v>10</v>
      </c>
    </row>
    <row r="28" spans="1:16">
      <c r="A28">
        <v>14</v>
      </c>
      <c r="B28" s="41">
        <v>39519</v>
      </c>
      <c r="C28">
        <v>34</v>
      </c>
      <c r="D28" t="s">
        <v>229</v>
      </c>
      <c r="E28" t="s">
        <v>229</v>
      </c>
      <c r="F28" t="s">
        <v>222</v>
      </c>
      <c r="G28" t="s">
        <v>226</v>
      </c>
      <c r="H28" t="s">
        <v>233</v>
      </c>
      <c r="I28" t="s">
        <v>236</v>
      </c>
      <c r="J28">
        <v>1</v>
      </c>
      <c r="K28" t="s">
        <v>38</v>
      </c>
      <c r="L28" t="s">
        <v>152</v>
      </c>
      <c r="M28" s="42">
        <v>0.3888888888888889</v>
      </c>
      <c r="N28" t="s">
        <v>230</v>
      </c>
      <c r="O28">
        <v>21</v>
      </c>
      <c r="P28">
        <v>10</v>
      </c>
    </row>
    <row r="29" spans="1:16">
      <c r="A29">
        <v>14</v>
      </c>
      <c r="B29" s="41">
        <v>39519</v>
      </c>
      <c r="C29">
        <v>34</v>
      </c>
      <c r="D29" t="s">
        <v>229</v>
      </c>
      <c r="E29" t="s">
        <v>229</v>
      </c>
      <c r="F29" t="s">
        <v>222</v>
      </c>
      <c r="G29" t="s">
        <v>226</v>
      </c>
      <c r="H29" t="s">
        <v>233</v>
      </c>
      <c r="I29" t="s">
        <v>236</v>
      </c>
      <c r="J29">
        <v>2</v>
      </c>
      <c r="K29" t="s">
        <v>74</v>
      </c>
      <c r="L29" t="s">
        <v>165</v>
      </c>
      <c r="M29" s="42">
        <v>0.47916666666666669</v>
      </c>
      <c r="N29" t="s">
        <v>230</v>
      </c>
      <c r="O29">
        <v>21</v>
      </c>
      <c r="P29">
        <v>8</v>
      </c>
    </row>
    <row r="30" spans="1:16">
      <c r="A30">
        <v>15</v>
      </c>
      <c r="B30" s="41">
        <v>39532</v>
      </c>
      <c r="C30">
        <v>25</v>
      </c>
      <c r="D30" t="s">
        <v>165</v>
      </c>
      <c r="E30" t="s">
        <v>165</v>
      </c>
      <c r="F30" t="s">
        <v>221</v>
      </c>
      <c r="G30" t="s">
        <v>235</v>
      </c>
      <c r="H30" t="s">
        <v>223</v>
      </c>
      <c r="I30" t="s">
        <v>228</v>
      </c>
      <c r="J30">
        <v>1</v>
      </c>
      <c r="K30" t="s">
        <v>225</v>
      </c>
      <c r="L30" t="s">
        <v>155</v>
      </c>
      <c r="M30" s="42">
        <v>0.40972222222222227</v>
      </c>
      <c r="N30" t="s">
        <v>230</v>
      </c>
      <c r="O30">
        <v>22</v>
      </c>
      <c r="P30">
        <v>5</v>
      </c>
    </row>
    <row r="31" spans="1:16">
      <c r="A31">
        <v>15</v>
      </c>
      <c r="B31" s="41">
        <v>39532</v>
      </c>
      <c r="C31">
        <v>25</v>
      </c>
      <c r="D31" t="s">
        <v>165</v>
      </c>
      <c r="E31" t="s">
        <v>165</v>
      </c>
      <c r="F31" t="s">
        <v>221</v>
      </c>
      <c r="G31" t="s">
        <v>235</v>
      </c>
      <c r="H31" t="s">
        <v>223</v>
      </c>
      <c r="I31" t="s">
        <v>228</v>
      </c>
      <c r="J31">
        <v>2</v>
      </c>
      <c r="K31" t="s">
        <v>225</v>
      </c>
      <c r="L31" t="s">
        <v>75</v>
      </c>
      <c r="M31" s="42">
        <v>0.5</v>
      </c>
      <c r="N31" t="s">
        <v>230</v>
      </c>
      <c r="O31">
        <v>22</v>
      </c>
      <c r="P31">
        <v>6</v>
      </c>
    </row>
    <row r="32" spans="1:16">
      <c r="A32">
        <v>16</v>
      </c>
      <c r="B32" s="41">
        <v>39533</v>
      </c>
      <c r="C32">
        <v>30</v>
      </c>
      <c r="D32" t="s">
        <v>165</v>
      </c>
      <c r="E32" t="s">
        <v>165</v>
      </c>
      <c r="F32" t="s">
        <v>231</v>
      </c>
      <c r="G32" t="s">
        <v>235</v>
      </c>
      <c r="H32" t="s">
        <v>223</v>
      </c>
      <c r="I32" t="s">
        <v>228</v>
      </c>
      <c r="J32">
        <v>1</v>
      </c>
      <c r="K32" t="s">
        <v>232</v>
      </c>
      <c r="L32" t="s">
        <v>238</v>
      </c>
      <c r="M32" s="42">
        <v>0.40972222222222227</v>
      </c>
      <c r="N32" t="s">
        <v>234</v>
      </c>
      <c r="O32">
        <v>23</v>
      </c>
      <c r="P32">
        <v>5</v>
      </c>
    </row>
    <row r="33" spans="1:16">
      <c r="A33">
        <v>16</v>
      </c>
      <c r="B33" s="41">
        <v>39533</v>
      </c>
      <c r="C33">
        <v>30</v>
      </c>
      <c r="D33" t="s">
        <v>165</v>
      </c>
      <c r="E33" t="s">
        <v>165</v>
      </c>
      <c r="F33" t="s">
        <v>231</v>
      </c>
      <c r="G33" t="s">
        <v>235</v>
      </c>
      <c r="H33" t="s">
        <v>223</v>
      </c>
      <c r="I33" t="s">
        <v>228</v>
      </c>
      <c r="J33">
        <v>2</v>
      </c>
      <c r="K33" t="s">
        <v>225</v>
      </c>
      <c r="L33" t="s">
        <v>239</v>
      </c>
      <c r="M33" s="42">
        <v>0.5</v>
      </c>
      <c r="N33" t="s">
        <v>234</v>
      </c>
      <c r="O33">
        <v>23</v>
      </c>
      <c r="P33">
        <v>10</v>
      </c>
    </row>
    <row r="34" spans="1:16">
      <c r="A34">
        <v>17</v>
      </c>
      <c r="B34" s="41">
        <v>39553</v>
      </c>
      <c r="C34">
        <v>28</v>
      </c>
      <c r="D34" t="s">
        <v>165</v>
      </c>
      <c r="E34" t="s">
        <v>165</v>
      </c>
      <c r="F34" t="s">
        <v>221</v>
      </c>
      <c r="G34" t="s">
        <v>222</v>
      </c>
      <c r="H34" t="s">
        <v>233</v>
      </c>
      <c r="I34" t="s">
        <v>228</v>
      </c>
      <c r="J34">
        <v>1</v>
      </c>
      <c r="K34" t="s">
        <v>126</v>
      </c>
      <c r="L34" t="s">
        <v>39</v>
      </c>
      <c r="M34" s="42">
        <v>0.40972222222222227</v>
      </c>
      <c r="N34" t="s">
        <v>222</v>
      </c>
      <c r="O34">
        <v>24</v>
      </c>
      <c r="P34">
        <v>12</v>
      </c>
    </row>
    <row r="35" spans="1:16">
      <c r="A35">
        <v>17</v>
      </c>
      <c r="B35" s="41">
        <v>39553</v>
      </c>
      <c r="C35">
        <v>28</v>
      </c>
      <c r="D35" t="s">
        <v>165</v>
      </c>
      <c r="E35" t="s">
        <v>165</v>
      </c>
      <c r="F35" t="s">
        <v>221</v>
      </c>
      <c r="G35" t="s">
        <v>222</v>
      </c>
      <c r="H35" t="s">
        <v>233</v>
      </c>
      <c r="I35" t="s">
        <v>228</v>
      </c>
      <c r="J35">
        <v>2</v>
      </c>
      <c r="K35" t="s">
        <v>232</v>
      </c>
      <c r="L35" t="s">
        <v>240</v>
      </c>
      <c r="M35" s="42">
        <v>0.51041666666666663</v>
      </c>
      <c r="N35" t="s">
        <v>222</v>
      </c>
      <c r="O35">
        <v>24</v>
      </c>
      <c r="P35">
        <v>15</v>
      </c>
    </row>
    <row r="36" spans="1:16">
      <c r="A36">
        <v>18</v>
      </c>
      <c r="B36" s="41">
        <v>39554</v>
      </c>
      <c r="C36">
        <v>28</v>
      </c>
      <c r="D36" t="s">
        <v>165</v>
      </c>
      <c r="E36" t="s">
        <v>165</v>
      </c>
      <c r="F36" t="s">
        <v>222</v>
      </c>
      <c r="G36" t="s">
        <v>222</v>
      </c>
      <c r="H36" t="s">
        <v>223</v>
      </c>
      <c r="I36" t="s">
        <v>224</v>
      </c>
      <c r="J36">
        <v>1</v>
      </c>
      <c r="K36" t="s">
        <v>38</v>
      </c>
      <c r="L36" t="s">
        <v>39</v>
      </c>
      <c r="M36" s="42">
        <v>0.4236111111111111</v>
      </c>
      <c r="N36" t="s">
        <v>222</v>
      </c>
      <c r="O36">
        <v>23</v>
      </c>
      <c r="P36">
        <v>3</v>
      </c>
    </row>
    <row r="37" spans="1:16">
      <c r="A37">
        <v>18</v>
      </c>
      <c r="B37" s="41">
        <v>39554</v>
      </c>
      <c r="C37">
        <v>28</v>
      </c>
      <c r="D37" t="s">
        <v>165</v>
      </c>
      <c r="E37" t="s">
        <v>165</v>
      </c>
      <c r="F37" t="s">
        <v>222</v>
      </c>
      <c r="G37" t="s">
        <v>222</v>
      </c>
      <c r="H37" t="s">
        <v>223</v>
      </c>
      <c r="I37" t="s">
        <v>224</v>
      </c>
      <c r="J37">
        <v>2</v>
      </c>
      <c r="K37" t="s">
        <v>74</v>
      </c>
      <c r="L37" t="s">
        <v>75</v>
      </c>
      <c r="M37" s="42">
        <v>0.52083333333333337</v>
      </c>
      <c r="N37" t="s">
        <v>226</v>
      </c>
      <c r="O37">
        <v>23</v>
      </c>
      <c r="P37">
        <v>8</v>
      </c>
    </row>
    <row r="38" spans="1:16">
      <c r="A38">
        <v>19</v>
      </c>
      <c r="B38" s="41">
        <v>39688</v>
      </c>
      <c r="C38">
        <v>26</v>
      </c>
      <c r="D38" t="s">
        <v>165</v>
      </c>
      <c r="E38" t="s">
        <v>165</v>
      </c>
      <c r="F38" t="s">
        <v>231</v>
      </c>
      <c r="G38" t="s">
        <v>235</v>
      </c>
      <c r="H38" t="s">
        <v>223</v>
      </c>
      <c r="I38" t="s">
        <v>228</v>
      </c>
      <c r="J38">
        <v>1</v>
      </c>
      <c r="K38" t="s">
        <v>38</v>
      </c>
      <c r="L38" t="s">
        <v>39</v>
      </c>
      <c r="M38" s="42">
        <v>0.39583333333333331</v>
      </c>
      <c r="N38" t="s">
        <v>230</v>
      </c>
      <c r="O38">
        <v>22</v>
      </c>
      <c r="P38">
        <v>4</v>
      </c>
    </row>
    <row r="39" spans="1:16">
      <c r="A39">
        <v>19</v>
      </c>
      <c r="B39" s="41">
        <v>39688</v>
      </c>
      <c r="C39">
        <v>26</v>
      </c>
      <c r="D39" t="s">
        <v>165</v>
      </c>
      <c r="E39" t="s">
        <v>165</v>
      </c>
      <c r="F39" t="s">
        <v>231</v>
      </c>
      <c r="G39" t="s">
        <v>235</v>
      </c>
      <c r="H39" t="s">
        <v>223</v>
      </c>
      <c r="I39" t="s">
        <v>228</v>
      </c>
      <c r="J39">
        <v>2</v>
      </c>
      <c r="K39" t="s">
        <v>74</v>
      </c>
      <c r="L39" t="s">
        <v>75</v>
      </c>
      <c r="M39" s="42">
        <v>0.4861111111111111</v>
      </c>
      <c r="N39" t="s">
        <v>230</v>
      </c>
      <c r="O39">
        <v>22</v>
      </c>
      <c r="P39">
        <v>6</v>
      </c>
    </row>
    <row r="40" spans="1:16">
      <c r="A40">
        <v>20</v>
      </c>
      <c r="B40" s="41">
        <v>39689</v>
      </c>
      <c r="C40">
        <v>26</v>
      </c>
      <c r="D40" t="s">
        <v>229</v>
      </c>
      <c r="E40" t="s">
        <v>229</v>
      </c>
      <c r="F40" t="s">
        <v>222</v>
      </c>
      <c r="G40" t="s">
        <v>222</v>
      </c>
      <c r="H40" t="s">
        <v>223</v>
      </c>
      <c r="I40" t="s">
        <v>224</v>
      </c>
      <c r="J40">
        <v>1</v>
      </c>
      <c r="K40" t="s">
        <v>126</v>
      </c>
      <c r="L40" t="s">
        <v>39</v>
      </c>
      <c r="M40" s="42">
        <v>0.39583333333333331</v>
      </c>
      <c r="N40" t="s">
        <v>230</v>
      </c>
      <c r="O40">
        <v>22</v>
      </c>
      <c r="P40">
        <v>4</v>
      </c>
    </row>
    <row r="41" spans="1:16">
      <c r="A41">
        <v>20</v>
      </c>
      <c r="B41" s="41">
        <v>39689</v>
      </c>
      <c r="C41">
        <v>26</v>
      </c>
      <c r="D41" t="s">
        <v>229</v>
      </c>
      <c r="E41" t="s">
        <v>229</v>
      </c>
      <c r="F41" t="s">
        <v>222</v>
      </c>
      <c r="G41" t="s">
        <v>222</v>
      </c>
      <c r="H41" t="s">
        <v>223</v>
      </c>
      <c r="I41" t="s">
        <v>224</v>
      </c>
      <c r="J41">
        <v>2</v>
      </c>
      <c r="K41" t="s">
        <v>232</v>
      </c>
      <c r="L41" t="s">
        <v>165</v>
      </c>
      <c r="M41" s="42">
        <v>0.5</v>
      </c>
      <c r="N41" t="s">
        <v>230</v>
      </c>
      <c r="O41">
        <v>22</v>
      </c>
      <c r="P41">
        <v>5</v>
      </c>
    </row>
    <row r="42" spans="1:16">
      <c r="A42">
        <v>21</v>
      </c>
      <c r="B42" s="41">
        <v>39856</v>
      </c>
      <c r="C42">
        <v>30</v>
      </c>
      <c r="D42" t="s">
        <v>229</v>
      </c>
      <c r="E42" t="s">
        <v>229</v>
      </c>
      <c r="F42" t="s">
        <v>221</v>
      </c>
      <c r="G42" t="s">
        <v>226</v>
      </c>
      <c r="H42" t="s">
        <v>233</v>
      </c>
      <c r="I42" t="s">
        <v>236</v>
      </c>
      <c r="J42">
        <v>1</v>
      </c>
      <c r="K42" t="s">
        <v>38</v>
      </c>
      <c r="L42" t="s">
        <v>39</v>
      </c>
      <c r="M42" s="42">
        <v>0.39583333333333331</v>
      </c>
      <c r="N42" t="s">
        <v>226</v>
      </c>
      <c r="O42">
        <v>22</v>
      </c>
      <c r="P42">
        <v>7</v>
      </c>
    </row>
    <row r="43" spans="1:16">
      <c r="A43">
        <v>21</v>
      </c>
      <c r="B43" s="41">
        <v>39856</v>
      </c>
      <c r="C43">
        <v>30</v>
      </c>
      <c r="D43" t="s">
        <v>229</v>
      </c>
      <c r="E43" t="s">
        <v>229</v>
      </c>
      <c r="F43" t="s">
        <v>221</v>
      </c>
      <c r="G43" t="s">
        <v>226</v>
      </c>
      <c r="H43" t="s">
        <v>233</v>
      </c>
      <c r="I43" t="s">
        <v>236</v>
      </c>
      <c r="J43">
        <v>2</v>
      </c>
      <c r="K43" t="s">
        <v>74</v>
      </c>
      <c r="L43" t="s">
        <v>155</v>
      </c>
      <c r="M43" s="42">
        <v>0.47916666666666669</v>
      </c>
      <c r="N43" t="s">
        <v>226</v>
      </c>
      <c r="O43">
        <v>22</v>
      </c>
      <c r="P43">
        <v>7</v>
      </c>
    </row>
    <row r="44" spans="1:16">
      <c r="A44">
        <v>22</v>
      </c>
      <c r="B44" s="41">
        <v>39857</v>
      </c>
      <c r="C44">
        <v>28</v>
      </c>
      <c r="D44" t="s">
        <v>165</v>
      </c>
      <c r="E44" t="s">
        <v>165</v>
      </c>
      <c r="F44" t="s">
        <v>221</v>
      </c>
      <c r="G44" t="s">
        <v>226</v>
      </c>
      <c r="H44" t="s">
        <v>223</v>
      </c>
      <c r="I44" t="s">
        <v>228</v>
      </c>
      <c r="J44">
        <v>1</v>
      </c>
      <c r="K44" t="s">
        <v>126</v>
      </c>
      <c r="L44" t="s">
        <v>152</v>
      </c>
      <c r="M44" s="42">
        <v>0.40277777777777773</v>
      </c>
      <c r="N44" t="s">
        <v>230</v>
      </c>
      <c r="O44">
        <v>22</v>
      </c>
      <c r="P44">
        <v>5</v>
      </c>
    </row>
    <row r="45" spans="1:16">
      <c r="A45">
        <v>22</v>
      </c>
      <c r="B45" s="41">
        <v>39857</v>
      </c>
      <c r="C45">
        <v>28</v>
      </c>
      <c r="D45" t="s">
        <v>165</v>
      </c>
      <c r="E45" t="s">
        <v>165</v>
      </c>
      <c r="F45" t="s">
        <v>221</v>
      </c>
      <c r="G45" t="s">
        <v>226</v>
      </c>
      <c r="H45" t="s">
        <v>223</v>
      </c>
      <c r="I45" t="s">
        <v>228</v>
      </c>
      <c r="J45">
        <v>2</v>
      </c>
      <c r="K45" t="s">
        <v>225</v>
      </c>
      <c r="L45" t="s">
        <v>75</v>
      </c>
      <c r="M45" s="42">
        <v>0.51388888888888895</v>
      </c>
      <c r="N45" t="s">
        <v>226</v>
      </c>
      <c r="O45">
        <v>22</v>
      </c>
      <c r="P45">
        <v>5</v>
      </c>
    </row>
    <row r="46" spans="1:16">
      <c r="A46">
        <v>23</v>
      </c>
      <c r="B46" s="41">
        <v>39890</v>
      </c>
      <c r="C46">
        <v>28</v>
      </c>
      <c r="D46" t="s">
        <v>165</v>
      </c>
      <c r="E46" t="s">
        <v>165</v>
      </c>
      <c r="F46" t="s">
        <v>221</v>
      </c>
      <c r="G46" t="s">
        <v>235</v>
      </c>
      <c r="H46" t="s">
        <v>227</v>
      </c>
      <c r="I46" t="s">
        <v>228</v>
      </c>
      <c r="J46">
        <v>1</v>
      </c>
      <c r="K46" t="s">
        <v>38</v>
      </c>
      <c r="L46" t="s">
        <v>241</v>
      </c>
      <c r="M46" s="42">
        <v>0.34375</v>
      </c>
      <c r="N46" t="s">
        <v>234</v>
      </c>
      <c r="O46">
        <v>25</v>
      </c>
      <c r="P46">
        <v>6</v>
      </c>
    </row>
    <row r="47" spans="1:16">
      <c r="A47">
        <v>23</v>
      </c>
      <c r="B47" s="41">
        <v>39890</v>
      </c>
      <c r="C47">
        <v>28</v>
      </c>
      <c r="D47" t="s">
        <v>165</v>
      </c>
      <c r="E47" t="s">
        <v>165</v>
      </c>
      <c r="F47" t="s">
        <v>221</v>
      </c>
      <c r="G47" t="s">
        <v>235</v>
      </c>
      <c r="H47" t="s">
        <v>227</v>
      </c>
      <c r="I47" t="s">
        <v>228</v>
      </c>
      <c r="J47">
        <v>2</v>
      </c>
      <c r="K47" t="s">
        <v>74</v>
      </c>
      <c r="L47" t="s">
        <v>133</v>
      </c>
      <c r="M47" s="42">
        <v>0.4375</v>
      </c>
      <c r="N47" t="s">
        <v>234</v>
      </c>
      <c r="O47">
        <v>25</v>
      </c>
      <c r="P47">
        <v>10</v>
      </c>
    </row>
    <row r="48" spans="1:16">
      <c r="A48">
        <v>23</v>
      </c>
      <c r="B48" s="41">
        <v>39890</v>
      </c>
      <c r="C48">
        <v>28</v>
      </c>
      <c r="D48" t="s">
        <v>165</v>
      </c>
      <c r="E48" t="s">
        <v>165</v>
      </c>
      <c r="F48" t="s">
        <v>221</v>
      </c>
      <c r="G48" t="s">
        <v>235</v>
      </c>
      <c r="H48" t="s">
        <v>227</v>
      </c>
      <c r="I48" t="s">
        <v>228</v>
      </c>
      <c r="J48">
        <v>3</v>
      </c>
      <c r="K48" t="s">
        <v>74</v>
      </c>
      <c r="L48" t="s">
        <v>165</v>
      </c>
      <c r="M48" s="42">
        <v>0.54861111111111105</v>
      </c>
      <c r="N48" t="s">
        <v>234</v>
      </c>
      <c r="O48">
        <v>25</v>
      </c>
      <c r="P48">
        <v>12</v>
      </c>
    </row>
    <row r="49" spans="1:16">
      <c r="A49">
        <v>24</v>
      </c>
      <c r="B49" s="41">
        <v>39896</v>
      </c>
      <c r="C49">
        <v>28</v>
      </c>
      <c r="D49" t="s">
        <v>165</v>
      </c>
      <c r="E49" t="s">
        <v>75</v>
      </c>
      <c r="F49" t="s">
        <v>221</v>
      </c>
      <c r="G49" t="s">
        <v>222</v>
      </c>
      <c r="H49" t="s">
        <v>223</v>
      </c>
      <c r="I49" t="s">
        <v>236</v>
      </c>
      <c r="J49">
        <v>1</v>
      </c>
      <c r="K49" t="s">
        <v>126</v>
      </c>
      <c r="L49" t="s">
        <v>39</v>
      </c>
      <c r="M49" s="42">
        <v>0.37291666666666662</v>
      </c>
      <c r="N49" t="s">
        <v>222</v>
      </c>
      <c r="O49">
        <v>25</v>
      </c>
      <c r="P49">
        <v>5</v>
      </c>
    </row>
    <row r="50" spans="1:16">
      <c r="A50">
        <v>24</v>
      </c>
      <c r="B50" s="41">
        <v>39896</v>
      </c>
      <c r="C50">
        <v>28</v>
      </c>
      <c r="D50" t="s">
        <v>165</v>
      </c>
      <c r="E50" t="s">
        <v>75</v>
      </c>
      <c r="F50" t="s">
        <v>221</v>
      </c>
      <c r="G50" t="s">
        <v>222</v>
      </c>
      <c r="H50" t="s">
        <v>223</v>
      </c>
      <c r="I50" t="s">
        <v>236</v>
      </c>
      <c r="J50">
        <v>2</v>
      </c>
      <c r="K50" t="s">
        <v>232</v>
      </c>
      <c r="L50" t="s">
        <v>240</v>
      </c>
      <c r="M50" s="42">
        <v>0.4548611111111111</v>
      </c>
      <c r="N50" t="s">
        <v>222</v>
      </c>
      <c r="O50">
        <v>25</v>
      </c>
      <c r="P50">
        <v>10</v>
      </c>
    </row>
    <row r="51" spans="1:16">
      <c r="A51">
        <v>25</v>
      </c>
      <c r="B51" s="41">
        <v>39903</v>
      </c>
      <c r="C51">
        <v>26</v>
      </c>
      <c r="D51" t="s">
        <v>165</v>
      </c>
      <c r="E51" t="s">
        <v>165</v>
      </c>
      <c r="F51" t="s">
        <v>221</v>
      </c>
      <c r="G51" t="s">
        <v>235</v>
      </c>
      <c r="H51" t="s">
        <v>223</v>
      </c>
      <c r="I51" t="s">
        <v>236</v>
      </c>
      <c r="J51">
        <v>1</v>
      </c>
      <c r="K51" t="s">
        <v>126</v>
      </c>
      <c r="L51" t="s">
        <v>152</v>
      </c>
      <c r="M51" s="42">
        <v>0.37152777777777773</v>
      </c>
      <c r="N51" t="s">
        <v>234</v>
      </c>
      <c r="O51">
        <v>25</v>
      </c>
      <c r="P51">
        <v>5</v>
      </c>
    </row>
    <row r="52" spans="1:16">
      <c r="A52">
        <v>25</v>
      </c>
      <c r="B52" s="41">
        <v>39903</v>
      </c>
      <c r="C52">
        <v>26</v>
      </c>
      <c r="D52" t="s">
        <v>165</v>
      </c>
      <c r="E52" t="s">
        <v>165</v>
      </c>
      <c r="F52" t="s">
        <v>221</v>
      </c>
      <c r="G52" t="s">
        <v>235</v>
      </c>
      <c r="H52" t="s">
        <v>223</v>
      </c>
      <c r="I52" t="s">
        <v>236</v>
      </c>
      <c r="J52">
        <v>2</v>
      </c>
      <c r="K52" t="s">
        <v>126</v>
      </c>
      <c r="L52" t="s">
        <v>39</v>
      </c>
      <c r="M52" s="42">
        <v>0.37152777777777773</v>
      </c>
      <c r="N52" t="s">
        <v>234</v>
      </c>
      <c r="O52">
        <v>25</v>
      </c>
      <c r="P52">
        <v>5</v>
      </c>
    </row>
    <row r="53" spans="1:16">
      <c r="A53">
        <v>25</v>
      </c>
      <c r="B53" s="41">
        <v>39903</v>
      </c>
      <c r="C53">
        <v>26</v>
      </c>
      <c r="D53" t="s">
        <v>165</v>
      </c>
      <c r="E53" t="s">
        <v>165</v>
      </c>
      <c r="F53" t="s">
        <v>221</v>
      </c>
      <c r="G53" t="s">
        <v>235</v>
      </c>
      <c r="H53" t="s">
        <v>223</v>
      </c>
      <c r="I53" t="s">
        <v>236</v>
      </c>
      <c r="J53">
        <v>3</v>
      </c>
      <c r="K53" t="s">
        <v>232</v>
      </c>
      <c r="L53" t="s">
        <v>75</v>
      </c>
      <c r="M53" s="42">
        <v>0.46458333333333335</v>
      </c>
      <c r="N53" t="s">
        <v>230</v>
      </c>
      <c r="O53">
        <v>25</v>
      </c>
      <c r="P53">
        <v>8</v>
      </c>
    </row>
    <row r="54" spans="1:16">
      <c r="A54">
        <v>25</v>
      </c>
      <c r="B54" s="41">
        <v>39903</v>
      </c>
      <c r="C54">
        <v>26</v>
      </c>
      <c r="D54" t="s">
        <v>165</v>
      </c>
      <c r="E54" t="s">
        <v>165</v>
      </c>
      <c r="F54" t="s">
        <v>221</v>
      </c>
      <c r="G54" t="s">
        <v>235</v>
      </c>
      <c r="H54" t="s">
        <v>223</v>
      </c>
      <c r="I54" t="s">
        <v>236</v>
      </c>
      <c r="J54">
        <v>4</v>
      </c>
      <c r="K54" t="s">
        <v>232</v>
      </c>
      <c r="L54" t="s">
        <v>242</v>
      </c>
      <c r="M54" s="42">
        <v>0.5131944444444444</v>
      </c>
      <c r="N54" t="s">
        <v>230</v>
      </c>
      <c r="O54">
        <v>25</v>
      </c>
      <c r="P54">
        <v>8</v>
      </c>
    </row>
    <row r="55" spans="1:16">
      <c r="A55">
        <v>25</v>
      </c>
      <c r="B55" s="41">
        <v>39903</v>
      </c>
      <c r="C55">
        <v>26</v>
      </c>
      <c r="D55" t="s">
        <v>165</v>
      </c>
      <c r="E55" t="s">
        <v>165</v>
      </c>
      <c r="F55" t="s">
        <v>221</v>
      </c>
      <c r="G55" t="s">
        <v>235</v>
      </c>
      <c r="H55" t="s">
        <v>223</v>
      </c>
      <c r="I55" t="s">
        <v>236</v>
      </c>
      <c r="J55">
        <v>5</v>
      </c>
      <c r="K55" t="s">
        <v>225</v>
      </c>
      <c r="L55" t="s">
        <v>133</v>
      </c>
      <c r="M55" s="43">
        <v>0.56944444444444442</v>
      </c>
      <c r="N55" t="s">
        <v>230</v>
      </c>
      <c r="O55">
        <v>25</v>
      </c>
      <c r="P55">
        <v>8</v>
      </c>
    </row>
    <row r="56" spans="1:16">
      <c r="A56">
        <v>25</v>
      </c>
      <c r="B56" s="41">
        <v>39903</v>
      </c>
      <c r="C56">
        <v>26</v>
      </c>
      <c r="D56" t="s">
        <v>165</v>
      </c>
      <c r="E56" t="s">
        <v>165</v>
      </c>
      <c r="F56" t="s">
        <v>221</v>
      </c>
      <c r="G56" t="s">
        <v>235</v>
      </c>
      <c r="H56" t="s">
        <v>223</v>
      </c>
      <c r="I56" t="s">
        <v>236</v>
      </c>
      <c r="J56">
        <v>6</v>
      </c>
      <c r="K56" t="s">
        <v>225</v>
      </c>
      <c r="L56" t="s">
        <v>155</v>
      </c>
      <c r="M56" s="42">
        <v>0.58958333333333335</v>
      </c>
      <c r="N56" t="s">
        <v>230</v>
      </c>
      <c r="O56">
        <v>25</v>
      </c>
      <c r="P56">
        <v>8</v>
      </c>
    </row>
    <row r="57" spans="1:16">
      <c r="A57">
        <v>26</v>
      </c>
      <c r="B57" s="41">
        <v>39905</v>
      </c>
      <c r="C57">
        <v>28</v>
      </c>
      <c r="D57" t="s">
        <v>165</v>
      </c>
      <c r="E57" t="s">
        <v>165</v>
      </c>
      <c r="F57" t="s">
        <v>222</v>
      </c>
      <c r="G57" t="s">
        <v>226</v>
      </c>
      <c r="H57" t="s">
        <v>223</v>
      </c>
      <c r="I57" t="s">
        <v>224</v>
      </c>
      <c r="J57">
        <v>1</v>
      </c>
      <c r="K57" t="s">
        <v>38</v>
      </c>
      <c r="L57" t="s">
        <v>241</v>
      </c>
      <c r="M57" s="42">
        <v>0.3840277777777778</v>
      </c>
      <c r="N57" t="s">
        <v>234</v>
      </c>
      <c r="O57">
        <v>25</v>
      </c>
      <c r="P57">
        <v>5</v>
      </c>
    </row>
    <row r="58" spans="1:16">
      <c r="A58">
        <v>26</v>
      </c>
      <c r="B58" s="41">
        <v>39905</v>
      </c>
      <c r="C58">
        <v>28</v>
      </c>
      <c r="D58" t="s">
        <v>165</v>
      </c>
      <c r="E58" t="s">
        <v>165</v>
      </c>
      <c r="F58" t="s">
        <v>222</v>
      </c>
      <c r="G58" t="s">
        <v>226</v>
      </c>
      <c r="H58" t="s">
        <v>223</v>
      </c>
      <c r="I58" t="s">
        <v>224</v>
      </c>
      <c r="J58">
        <v>2</v>
      </c>
      <c r="K58" t="s">
        <v>74</v>
      </c>
      <c r="L58" t="s">
        <v>239</v>
      </c>
      <c r="M58" s="42">
        <v>0.4861111111111111</v>
      </c>
      <c r="N58" t="s">
        <v>234</v>
      </c>
      <c r="O58">
        <v>25</v>
      </c>
      <c r="P58">
        <v>10</v>
      </c>
    </row>
    <row r="59" spans="1:16">
      <c r="A59">
        <v>26</v>
      </c>
      <c r="B59" s="41">
        <v>39905</v>
      </c>
      <c r="C59">
        <v>28</v>
      </c>
      <c r="D59" t="s">
        <v>165</v>
      </c>
      <c r="E59" t="s">
        <v>165</v>
      </c>
      <c r="F59" t="s">
        <v>222</v>
      </c>
      <c r="G59" t="s">
        <v>226</v>
      </c>
      <c r="H59" t="s">
        <v>223</v>
      </c>
      <c r="I59" t="s">
        <v>224</v>
      </c>
      <c r="J59">
        <v>3</v>
      </c>
      <c r="K59" t="s">
        <v>232</v>
      </c>
      <c r="L59" t="s">
        <v>165</v>
      </c>
      <c r="M59" s="42">
        <v>0.51736111111111105</v>
      </c>
      <c r="N59" t="s">
        <v>222</v>
      </c>
      <c r="O59">
        <v>25</v>
      </c>
      <c r="P59">
        <v>15</v>
      </c>
    </row>
    <row r="60" spans="1:16">
      <c r="A60">
        <v>27</v>
      </c>
      <c r="B60" s="41">
        <v>39910</v>
      </c>
      <c r="C60">
        <v>28</v>
      </c>
      <c r="D60" t="s">
        <v>133</v>
      </c>
      <c r="E60" t="s">
        <v>229</v>
      </c>
      <c r="F60" t="s">
        <v>231</v>
      </c>
      <c r="G60" t="s">
        <v>226</v>
      </c>
      <c r="H60" t="s">
        <v>227</v>
      </c>
      <c r="I60" t="s">
        <v>228</v>
      </c>
      <c r="J60">
        <v>1</v>
      </c>
      <c r="K60" t="s">
        <v>38</v>
      </c>
      <c r="L60" t="s">
        <v>241</v>
      </c>
      <c r="M60" s="42">
        <v>0.41666666666666669</v>
      </c>
      <c r="N60" t="s">
        <v>234</v>
      </c>
      <c r="O60">
        <v>24</v>
      </c>
      <c r="P60">
        <v>4</v>
      </c>
    </row>
    <row r="61" spans="1:16">
      <c r="A61">
        <v>27</v>
      </c>
      <c r="B61" s="41">
        <v>39910</v>
      </c>
      <c r="C61">
        <v>28</v>
      </c>
      <c r="D61" t="s">
        <v>133</v>
      </c>
      <c r="E61" t="s">
        <v>229</v>
      </c>
      <c r="F61" t="s">
        <v>231</v>
      </c>
      <c r="G61" t="s">
        <v>226</v>
      </c>
      <c r="H61" t="s">
        <v>227</v>
      </c>
      <c r="I61" t="s">
        <v>228</v>
      </c>
      <c r="J61">
        <v>2</v>
      </c>
      <c r="K61" t="s">
        <v>232</v>
      </c>
      <c r="L61" t="s">
        <v>165</v>
      </c>
      <c r="M61" s="42">
        <v>0.49305555555555558</v>
      </c>
      <c r="N61" t="s">
        <v>226</v>
      </c>
      <c r="O61">
        <v>24</v>
      </c>
      <c r="P61">
        <v>10</v>
      </c>
    </row>
    <row r="62" spans="1:16">
      <c r="A62">
        <v>27</v>
      </c>
      <c r="B62" s="41">
        <v>39910</v>
      </c>
      <c r="C62">
        <v>28</v>
      </c>
      <c r="D62" t="s">
        <v>133</v>
      </c>
      <c r="E62" t="s">
        <v>229</v>
      </c>
      <c r="F62" t="s">
        <v>231</v>
      </c>
      <c r="G62" t="s">
        <v>226</v>
      </c>
      <c r="H62" t="s">
        <v>227</v>
      </c>
      <c r="I62" t="s">
        <v>228</v>
      </c>
      <c r="J62">
        <v>3</v>
      </c>
      <c r="K62" t="s">
        <v>74</v>
      </c>
      <c r="L62" t="s">
        <v>155</v>
      </c>
      <c r="M62" s="42">
        <v>0.60416666666666663</v>
      </c>
      <c r="N62" t="s">
        <v>230</v>
      </c>
      <c r="O62">
        <v>24</v>
      </c>
      <c r="P6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censos</vt:lpstr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2023-07-27T19:51:07Z</dcterms:created>
  <dcterms:modified xsi:type="dcterms:W3CDTF">2023-07-27T19:52:05Z</dcterms:modified>
</cp:coreProperties>
</file>