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ables/table23.xml" ContentType="application/vnd.openxmlformats-officedocument.spreadsheetml.table+xml"/>
  <Override PartName="/xl/drawings/drawing5.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Mohan\Downloads\"/>
    </mc:Choice>
  </mc:AlternateContent>
  <xr:revisionPtr revIDLastSave="0" documentId="13_ncr:1_{A0C520C2-BFFF-4E6A-8B01-1A1E7149E5C3}" xr6:coauthVersionLast="47" xr6:coauthVersionMax="47" xr10:uidLastSave="{00000000-0000-0000-0000-000000000000}"/>
  <bookViews>
    <workbookView xWindow="-120" yWindow="-120" windowWidth="29040" windowHeight="15840" activeTab="8" xr2:uid="{6D85A819-4EFB-4A61-8F3D-7BFEB7D721E1}"/>
  </bookViews>
  <sheets>
    <sheet name="raw data" sheetId="1" r:id="rId1"/>
    <sheet name="clean data" sheetId="2" r:id="rId2"/>
    <sheet name="Categories" sheetId="3" r:id="rId3"/>
    <sheet name="Problem 1" sheetId="5" r:id="rId4"/>
    <sheet name="Problem 2" sheetId="6" r:id="rId5"/>
    <sheet name="Problem 3" sheetId="7" r:id="rId6"/>
    <sheet name="Problem 4" sheetId="8" r:id="rId7"/>
    <sheet name="Problem 5" sheetId="9" r:id="rId8"/>
    <sheet name="Sheet1" sheetId="11" r:id="rId9"/>
  </sheets>
  <definedNames>
    <definedName name="_xlnm._FilterDatabase" localSheetId="1" hidden="1">'clean data'!$A$1:$AD$373</definedName>
    <definedName name="_xlnm._FilterDatabase" localSheetId="0" hidden="1">'raw data'!$A$1:$AD$373</definedName>
    <definedName name="_xlnm.Criteria" localSheetId="1">'clean data'!$AI$11:$AI$12</definedName>
    <definedName name="_xlnm.Extract" localSheetId="1">'clean data'!$AI$14:$BL$14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2" i="1" l="1"/>
  <c r="AG6" i="1"/>
  <c r="AG7" i="1"/>
  <c r="AG8" i="1"/>
  <c r="AG9" i="1"/>
  <c r="AG10" i="1"/>
  <c r="AG11" i="1"/>
  <c r="AG12" i="1"/>
  <c r="AG13" i="1"/>
  <c r="AG14" i="1"/>
  <c r="AG5" i="1"/>
  <c r="AG4" i="1"/>
  <c r="DJ162" i="11"/>
  <c r="DJ111" i="11"/>
  <c r="DJ60" i="11"/>
  <c r="DJ10" i="11"/>
  <c r="BO42" i="11"/>
  <c r="BO41" i="11"/>
  <c r="BC42" i="11"/>
  <c r="BC41" i="11"/>
  <c r="AO42" i="11"/>
  <c r="AO41" i="11"/>
  <c r="O8" i="9"/>
  <c r="P8" i="9" s="1"/>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K8" i="9"/>
  <c r="L8" i="9" s="1"/>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J8" i="9"/>
  <c r="J9" i="9"/>
  <c r="J10" i="9"/>
  <c r="J11" i="9"/>
  <c r="S11" i="9" s="1"/>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AD6" i="8"/>
  <c r="AD7" i="8"/>
  <c r="AD8" i="8"/>
  <c r="AD9" i="8"/>
  <c r="AD10" i="8"/>
  <c r="AD11" i="8"/>
  <c r="AD12" i="8"/>
  <c r="AD14" i="8"/>
  <c r="AD15" i="8"/>
  <c r="AD16" i="8"/>
  <c r="AC6" i="8"/>
  <c r="AC7" i="8"/>
  <c r="AC8" i="8"/>
  <c r="AC9" i="8"/>
  <c r="AC10" i="8"/>
  <c r="AC11" i="8"/>
  <c r="AC12" i="8"/>
  <c r="AC14" i="8"/>
  <c r="AC15" i="8"/>
  <c r="AC16" i="8"/>
  <c r="AB6" i="8"/>
  <c r="AB7" i="8"/>
  <c r="AB8" i="8"/>
  <c r="AB9" i="8"/>
  <c r="AB10" i="8"/>
  <c r="AB11" i="8"/>
  <c r="AB12" i="8"/>
  <c r="AB14" i="8"/>
  <c r="AB15" i="8"/>
  <c r="AB16" i="8"/>
  <c r="AA6" i="8"/>
  <c r="AA7" i="8"/>
  <c r="AA8" i="8"/>
  <c r="AA9" i="8"/>
  <c r="AA10" i="8"/>
  <c r="AA11" i="8"/>
  <c r="AA12" i="8"/>
  <c r="AA14" i="8"/>
  <c r="AA15" i="8"/>
  <c r="AA16" i="8"/>
  <c r="Z6" i="8"/>
  <c r="Z7" i="8"/>
  <c r="Z8" i="8"/>
  <c r="Z9" i="8"/>
  <c r="Z10" i="8"/>
  <c r="Z11" i="8"/>
  <c r="Z12" i="8"/>
  <c r="Z14" i="8"/>
  <c r="Z15" i="8"/>
  <c r="Z16" i="8"/>
  <c r="Y6" i="8"/>
  <c r="Y7" i="8"/>
  <c r="Y8" i="8"/>
  <c r="Y9" i="8"/>
  <c r="Y10" i="8"/>
  <c r="Y11" i="8"/>
  <c r="Y12" i="8"/>
  <c r="Y14" i="8"/>
  <c r="Y15" i="8"/>
  <c r="Y16" i="8"/>
  <c r="X6" i="8"/>
  <c r="X7" i="8"/>
  <c r="X8" i="8"/>
  <c r="X9" i="8"/>
  <c r="X10" i="8"/>
  <c r="X11" i="8"/>
  <c r="X12" i="8"/>
  <c r="X14" i="8"/>
  <c r="F27" i="8" s="1"/>
  <c r="X15" i="8"/>
  <c r="X16" i="8"/>
  <c r="W6" i="8"/>
  <c r="W7" i="8"/>
  <c r="W8" i="8"/>
  <c r="W9" i="8"/>
  <c r="W10" i="8"/>
  <c r="W11" i="8"/>
  <c r="W12" i="8"/>
  <c r="W14" i="8"/>
  <c r="W15" i="8"/>
  <c r="W16" i="8"/>
  <c r="V6" i="8"/>
  <c r="V7" i="8"/>
  <c r="V8" i="8"/>
  <c r="V9" i="8"/>
  <c r="V10" i="8"/>
  <c r="V11" i="8"/>
  <c r="V12" i="8"/>
  <c r="V14" i="8"/>
  <c r="V15" i="8"/>
  <c r="V16" i="8"/>
  <c r="U6" i="8"/>
  <c r="U7" i="8"/>
  <c r="U8" i="8"/>
  <c r="U9" i="8"/>
  <c r="U10" i="8"/>
  <c r="U11" i="8"/>
  <c r="U12" i="8"/>
  <c r="U13" i="8"/>
  <c r="U14" i="8"/>
  <c r="U15" i="8"/>
  <c r="U16" i="8"/>
  <c r="T6" i="8"/>
  <c r="T7" i="8"/>
  <c r="T8" i="8"/>
  <c r="T9" i="8"/>
  <c r="T10" i="8"/>
  <c r="T11" i="8"/>
  <c r="T12" i="8"/>
  <c r="T14" i="8"/>
  <c r="T15" i="8"/>
  <c r="T16" i="8"/>
  <c r="S6" i="8"/>
  <c r="S7" i="8"/>
  <c r="S8" i="8"/>
  <c r="S9" i="8"/>
  <c r="S10" i="8"/>
  <c r="S11" i="8"/>
  <c r="S12" i="8"/>
  <c r="S14" i="8"/>
  <c r="S15" i="8"/>
  <c r="S16" i="8"/>
  <c r="R6" i="8"/>
  <c r="R7" i="8"/>
  <c r="R8" i="8"/>
  <c r="R9" i="8"/>
  <c r="R10" i="8"/>
  <c r="R11" i="8"/>
  <c r="R12" i="8"/>
  <c r="R14" i="8"/>
  <c r="R15" i="8"/>
  <c r="R16" i="8"/>
  <c r="Q6" i="8"/>
  <c r="Q7" i="8"/>
  <c r="Q8" i="8"/>
  <c r="Q9" i="8"/>
  <c r="Q10" i="8"/>
  <c r="Q11" i="8"/>
  <c r="Q12" i="8"/>
  <c r="Q14" i="8"/>
  <c r="Q15" i="8"/>
  <c r="Q16" i="8"/>
  <c r="P6" i="8"/>
  <c r="P7" i="8"/>
  <c r="P8" i="8"/>
  <c r="P9" i="8"/>
  <c r="P10" i="8"/>
  <c r="P11" i="8"/>
  <c r="P12" i="8"/>
  <c r="P14" i="8"/>
  <c r="P15" i="8"/>
  <c r="P16" i="8"/>
  <c r="O6" i="8"/>
  <c r="O7" i="8"/>
  <c r="O8" i="8"/>
  <c r="O9" i="8"/>
  <c r="O10" i="8"/>
  <c r="O11" i="8"/>
  <c r="O12" i="8"/>
  <c r="O14" i="8"/>
  <c r="O15" i="8"/>
  <c r="O16" i="8"/>
  <c r="N6" i="8"/>
  <c r="N7" i="8"/>
  <c r="N8" i="8"/>
  <c r="N9" i="8"/>
  <c r="N10" i="8"/>
  <c r="N11" i="8"/>
  <c r="N12" i="8"/>
  <c r="N14" i="8"/>
  <c r="N15" i="8"/>
  <c r="N16" i="8"/>
  <c r="M6" i="8"/>
  <c r="M7" i="8"/>
  <c r="M8" i="8"/>
  <c r="M9" i="8"/>
  <c r="M10" i="8"/>
  <c r="M11" i="8"/>
  <c r="M12" i="8"/>
  <c r="M14" i="8"/>
  <c r="M15" i="8"/>
  <c r="M16" i="8"/>
  <c r="L6" i="8"/>
  <c r="L7" i="8"/>
  <c r="L8" i="8"/>
  <c r="L9" i="8"/>
  <c r="L10" i="8"/>
  <c r="L11" i="8"/>
  <c r="L12" i="8"/>
  <c r="L14" i="8"/>
  <c r="L15" i="8"/>
  <c r="L16" i="8"/>
  <c r="K6" i="8"/>
  <c r="K7" i="8"/>
  <c r="K8" i="8"/>
  <c r="K9" i="8"/>
  <c r="K10" i="8"/>
  <c r="K11" i="8"/>
  <c r="K12" i="8"/>
  <c r="K14" i="8"/>
  <c r="K15" i="8"/>
  <c r="K16" i="8"/>
  <c r="J6" i="8"/>
  <c r="J7" i="8"/>
  <c r="J8" i="8"/>
  <c r="J9" i="8"/>
  <c r="J10" i="8"/>
  <c r="J11" i="8"/>
  <c r="J12" i="8"/>
  <c r="J14" i="8"/>
  <c r="J15" i="8"/>
  <c r="J16" i="8"/>
  <c r="I6" i="8"/>
  <c r="I7" i="8"/>
  <c r="I8" i="8"/>
  <c r="I9" i="8"/>
  <c r="I10" i="8"/>
  <c r="I11" i="8"/>
  <c r="I12" i="8"/>
  <c r="I14" i="8"/>
  <c r="I15" i="8"/>
  <c r="I16" i="8"/>
  <c r="H6" i="8"/>
  <c r="H7" i="8"/>
  <c r="H8" i="8"/>
  <c r="H9" i="8"/>
  <c r="H10" i="8"/>
  <c r="H11" i="8"/>
  <c r="H12" i="8"/>
  <c r="H14" i="8"/>
  <c r="H15" i="8"/>
  <c r="H16" i="8"/>
  <c r="G6" i="8"/>
  <c r="G7" i="8"/>
  <c r="G8" i="8"/>
  <c r="G9" i="8"/>
  <c r="G10" i="8"/>
  <c r="G11" i="8"/>
  <c r="G12" i="8"/>
  <c r="G14" i="8"/>
  <c r="G15" i="8"/>
  <c r="G16" i="8"/>
  <c r="F6" i="8"/>
  <c r="F7" i="8"/>
  <c r="F8" i="8"/>
  <c r="F9" i="8"/>
  <c r="F10" i="8"/>
  <c r="F11" i="8"/>
  <c r="F12" i="8"/>
  <c r="F14" i="8"/>
  <c r="F15" i="8"/>
  <c r="F16" i="8"/>
  <c r="E6" i="8"/>
  <c r="E7" i="8"/>
  <c r="E8" i="8"/>
  <c r="E9" i="8"/>
  <c r="E10" i="8"/>
  <c r="E11" i="8"/>
  <c r="E12" i="8"/>
  <c r="E14" i="8"/>
  <c r="E15" i="8"/>
  <c r="E16" i="8"/>
  <c r="D6" i="8"/>
  <c r="D7" i="8"/>
  <c r="D8" i="8"/>
  <c r="D9" i="8"/>
  <c r="D10" i="8"/>
  <c r="D11" i="8"/>
  <c r="D12" i="8"/>
  <c r="D14" i="8"/>
  <c r="D15" i="8"/>
  <c r="D16" i="8"/>
  <c r="BM31" i="7"/>
  <c r="BN31" i="7" s="1"/>
  <c r="BM35" i="7"/>
  <c r="BN35" i="7" s="1"/>
  <c r="BM39" i="7"/>
  <c r="BN39" i="7" s="1"/>
  <c r="BL29" i="7"/>
  <c r="BQ27" i="7" s="1"/>
  <c r="BQ28" i="7" s="1"/>
  <c r="BL30" i="7"/>
  <c r="BL31" i="7"/>
  <c r="BL32" i="7"/>
  <c r="BL33" i="7"/>
  <c r="BL34" i="7"/>
  <c r="BL35" i="7"/>
  <c r="BL36" i="7"/>
  <c r="BL37" i="7"/>
  <c r="BL38" i="7"/>
  <c r="BL39" i="7"/>
  <c r="BL40" i="7"/>
  <c r="BL41" i="7"/>
  <c r="BQ26" i="7"/>
  <c r="BK40" i="7"/>
  <c r="BK41" i="7"/>
  <c r="BK29" i="7"/>
  <c r="BK30" i="7"/>
  <c r="BK31" i="7"/>
  <c r="BK32" i="7"/>
  <c r="BK33" i="7"/>
  <c r="BK34" i="7"/>
  <c r="BK35" i="7"/>
  <c r="BK36" i="7"/>
  <c r="BK37" i="7"/>
  <c r="BK38" i="7"/>
  <c r="BK39" i="7"/>
  <c r="AR25" i="7"/>
  <c r="AM28" i="7"/>
  <c r="AM29" i="7"/>
  <c r="AM30" i="7"/>
  <c r="AM31" i="7"/>
  <c r="AN31" i="7" s="1"/>
  <c r="AO31" i="7" s="1"/>
  <c r="AM32" i="7"/>
  <c r="AM33" i="7"/>
  <c r="AM34" i="7"/>
  <c r="AM35" i="7"/>
  <c r="AN35" i="7" s="1"/>
  <c r="AO35" i="7" s="1"/>
  <c r="AM36" i="7"/>
  <c r="AM37" i="7"/>
  <c r="AM38" i="7"/>
  <c r="AM39" i="7"/>
  <c r="AN39" i="7" s="1"/>
  <c r="AO39" i="7" s="1"/>
  <c r="AM40" i="7"/>
  <c r="AL40" i="7"/>
  <c r="AL28" i="7"/>
  <c r="AL29" i="7"/>
  <c r="AL30" i="7"/>
  <c r="AL31" i="7"/>
  <c r="AL32" i="7"/>
  <c r="AL33" i="7"/>
  <c r="AL34" i="7"/>
  <c r="AL35" i="7"/>
  <c r="AL36" i="7"/>
  <c r="AL37" i="7"/>
  <c r="AL38" i="7"/>
  <c r="AL39" i="7"/>
  <c r="G16" i="6"/>
  <c r="G15" i="6"/>
  <c r="G14" i="6"/>
  <c r="G13" i="6"/>
  <c r="G12" i="6"/>
  <c r="G11" i="6"/>
  <c r="G10" i="6"/>
  <c r="U37" i="7"/>
  <c r="U38" i="7"/>
  <c r="U28" i="7"/>
  <c r="U29" i="7"/>
  <c r="U30" i="7"/>
  <c r="U31" i="7"/>
  <c r="U32" i="7"/>
  <c r="U33" i="7"/>
  <c r="U34" i="7"/>
  <c r="U35" i="7"/>
  <c r="U36" i="7"/>
  <c r="U27" i="7"/>
  <c r="U26" i="7"/>
  <c r="V26" i="7" s="1"/>
  <c r="Y27" i="7" s="1"/>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9" i="5"/>
  <c r="P10" i="5"/>
  <c r="P11" i="5"/>
  <c r="P12" i="5"/>
  <c r="P13" i="5"/>
  <c r="P14" i="5"/>
  <c r="P15" i="5"/>
  <c r="P16" i="5"/>
  <c r="P17" i="5"/>
  <c r="P18" i="5"/>
  <c r="P19" i="5"/>
  <c r="P20" i="5"/>
  <c r="P21" i="5"/>
  <c r="P22" i="5"/>
  <c r="P23" i="5"/>
  <c r="P24" i="5"/>
  <c r="P25" i="5"/>
  <c r="P26" i="5"/>
  <c r="P27" i="5"/>
  <c r="P28" i="5"/>
  <c r="P29" i="5"/>
  <c r="P30" i="5"/>
  <c r="P31" i="5"/>
  <c r="P32" i="5"/>
  <c r="P33" i="5"/>
  <c r="P34" i="5"/>
  <c r="P35" i="5"/>
  <c r="P9" i="5"/>
  <c r="E11" i="5"/>
  <c r="E33" i="5"/>
  <c r="E34" i="5"/>
  <c r="E35" i="5"/>
  <c r="E36" i="5"/>
  <c r="E37" i="5"/>
  <c r="E12" i="5"/>
  <c r="E13" i="5"/>
  <c r="E14" i="5"/>
  <c r="E15" i="5"/>
  <c r="E16" i="5"/>
  <c r="E17" i="5"/>
  <c r="E18" i="5"/>
  <c r="E19" i="5"/>
  <c r="E20" i="5"/>
  <c r="E21" i="5"/>
  <c r="E22" i="5"/>
  <c r="E23" i="5"/>
  <c r="E24" i="5"/>
  <c r="E25" i="5"/>
  <c r="E26" i="5"/>
  <c r="E27" i="5"/>
  <c r="E28" i="5"/>
  <c r="E29" i="5"/>
  <c r="E30" i="5"/>
  <c r="E31" i="5"/>
  <c r="E32" i="5"/>
  <c r="AD260" i="2"/>
  <c r="AD263" i="2" s="1"/>
  <c r="AC260" i="2"/>
  <c r="AC263" i="2" s="1"/>
  <c r="AB260" i="2"/>
  <c r="AB263" i="2" s="1"/>
  <c r="AA260" i="2"/>
  <c r="AA263" i="2" s="1"/>
  <c r="X263" i="2"/>
  <c r="Z260" i="2"/>
  <c r="Z263" i="2" s="1"/>
  <c r="Y260" i="2"/>
  <c r="Y263" i="2" s="1"/>
  <c r="W260" i="2"/>
  <c r="W263" i="2" s="1"/>
  <c r="Z261" i="2"/>
  <c r="Z264" i="2" s="1"/>
  <c r="AA261" i="2"/>
  <c r="AA264" i="2" s="1"/>
  <c r="AB261" i="2"/>
  <c r="AB264" i="2" s="1"/>
  <c r="AC261" i="2"/>
  <c r="AD261" i="2"/>
  <c r="AD264" i="2" s="1"/>
  <c r="Z262" i="2"/>
  <c r="Z265" i="2" s="1"/>
  <c r="AA262" i="2"/>
  <c r="AA265" i="2" s="1"/>
  <c r="AB262" i="2"/>
  <c r="AB265" i="2" s="1"/>
  <c r="AC262" i="2"/>
  <c r="AC265" i="2" s="1"/>
  <c r="AD262" i="2"/>
  <c r="AD265" i="2" s="1"/>
  <c r="Y262" i="2"/>
  <c r="Y265" i="2" s="1"/>
  <c r="Y261" i="2"/>
  <c r="Y264" i="2" s="1"/>
  <c r="W262" i="2"/>
  <c r="W265" i="2" s="1"/>
  <c r="W261" i="2"/>
  <c r="W264" i="2" s="1"/>
  <c r="R262" i="2"/>
  <c r="R265" i="2" s="1"/>
  <c r="S262" i="2"/>
  <c r="S265" i="2" s="1"/>
  <c r="T262" i="2"/>
  <c r="T265" i="2" s="1"/>
  <c r="S261" i="2"/>
  <c r="S264" i="2" s="1"/>
  <c r="T261" i="2"/>
  <c r="T264" i="2" s="1"/>
  <c r="R261" i="2"/>
  <c r="R264" i="2" s="1"/>
  <c r="V265" i="2"/>
  <c r="V13" i="8" s="1"/>
  <c r="V264" i="2"/>
  <c r="X264" i="2"/>
  <c r="AC264" i="2"/>
  <c r="X265" i="2"/>
  <c r="X13" i="8" s="1"/>
  <c r="R260" i="2"/>
  <c r="R263" i="2" s="1"/>
  <c r="S260" i="2"/>
  <c r="S263" i="2" s="1"/>
  <c r="T260" i="2"/>
  <c r="T263" i="2" s="1"/>
  <c r="Q261" i="2"/>
  <c r="Q264" i="2" s="1"/>
  <c r="Q262" i="2"/>
  <c r="Q265" i="2" s="1"/>
  <c r="Q260" i="2"/>
  <c r="Q263" i="2" s="1"/>
  <c r="P264" i="2"/>
  <c r="P265" i="2"/>
  <c r="P13" i="8" s="1"/>
  <c r="O261" i="2"/>
  <c r="O264" i="2" s="1"/>
  <c r="O262" i="2"/>
  <c r="O265" i="2" s="1"/>
  <c r="O260" i="2"/>
  <c r="O263" i="2" s="1"/>
  <c r="E260" i="2"/>
  <c r="E263" i="2" s="1"/>
  <c r="E261" i="2"/>
  <c r="E264" i="2" s="1"/>
  <c r="E262" i="2"/>
  <c r="E265" i="2" s="1"/>
  <c r="D263" i="2"/>
  <c r="P263" i="2"/>
  <c r="V263" i="2"/>
  <c r="D264" i="2"/>
  <c r="F264" i="2"/>
  <c r="G264" i="2"/>
  <c r="H264" i="2"/>
  <c r="I264" i="2"/>
  <c r="J264" i="2"/>
  <c r="K264" i="2"/>
  <c r="L264" i="2"/>
  <c r="M264" i="2"/>
  <c r="N264" i="2"/>
  <c r="D265" i="2"/>
  <c r="D13" i="8" s="1"/>
  <c r="F265" i="2"/>
  <c r="F13" i="8" s="1"/>
  <c r="G265" i="2"/>
  <c r="G13" i="8" s="1"/>
  <c r="H265" i="2"/>
  <c r="H13" i="8" s="1"/>
  <c r="I265" i="2"/>
  <c r="I13" i="8" s="1"/>
  <c r="J265" i="2"/>
  <c r="J13" i="8" s="1"/>
  <c r="K265" i="2"/>
  <c r="K13" i="8" s="1"/>
  <c r="L265" i="2"/>
  <c r="L13" i="8" s="1"/>
  <c r="M265" i="2"/>
  <c r="M13" i="8" s="1"/>
  <c r="N265" i="2"/>
  <c r="N13" i="8" s="1"/>
  <c r="F263" i="2"/>
  <c r="G263" i="2"/>
  <c r="H263" i="2"/>
  <c r="I263" i="2"/>
  <c r="J263" i="2"/>
  <c r="K263" i="2"/>
  <c r="L263" i="2"/>
  <c r="M263" i="2"/>
  <c r="N263" i="2"/>
  <c r="L41" i="9" l="1"/>
  <c r="L33" i="9"/>
  <c r="L29" i="9"/>
  <c r="L25" i="9"/>
  <c r="L17" i="9"/>
  <c r="L13" i="9"/>
  <c r="N43" i="9"/>
  <c r="N39" i="9"/>
  <c r="N35" i="9"/>
  <c r="N31" i="9"/>
  <c r="N27" i="9"/>
  <c r="N23" i="9"/>
  <c r="N19" i="9"/>
  <c r="N15" i="9"/>
  <c r="N11" i="9"/>
  <c r="P44" i="9"/>
  <c r="P40" i="9"/>
  <c r="P36" i="9"/>
  <c r="P32" i="9"/>
  <c r="P28" i="9"/>
  <c r="P24" i="9"/>
  <c r="P20" i="9"/>
  <c r="P16" i="9"/>
  <c r="P12" i="9"/>
  <c r="P38" i="9"/>
  <c r="P30" i="9"/>
  <c r="P18" i="9"/>
  <c r="L37" i="9"/>
  <c r="L21" i="9"/>
  <c r="N42" i="9"/>
  <c r="N38" i="9"/>
  <c r="N34" i="9"/>
  <c r="N30" i="9"/>
  <c r="N26" i="9"/>
  <c r="N22" i="9"/>
  <c r="N18" i="9"/>
  <c r="N14" i="9"/>
  <c r="N10" i="9"/>
  <c r="D29" i="8"/>
  <c r="BN33" i="7"/>
  <c r="BM30" i="7"/>
  <c r="BM38" i="7"/>
  <c r="BN38" i="7" s="1"/>
  <c r="BM34" i="7"/>
  <c r="BN34" i="7" s="1"/>
  <c r="H29" i="8"/>
  <c r="AD10" i="5"/>
  <c r="V34" i="7"/>
  <c r="W34" i="7" s="1"/>
  <c r="V30" i="7"/>
  <c r="W30" i="7" s="1"/>
  <c r="BM41" i="7"/>
  <c r="BN41" i="7" s="1"/>
  <c r="BM37" i="7"/>
  <c r="BN37" i="7" s="1"/>
  <c r="BM33" i="7"/>
  <c r="BN30" i="7"/>
  <c r="H28" i="8"/>
  <c r="F29" i="8"/>
  <c r="F24" i="8"/>
  <c r="F20" i="8"/>
  <c r="P43" i="9"/>
  <c r="P35" i="9"/>
  <c r="P27" i="9"/>
  <c r="P23" i="9"/>
  <c r="P15" i="9"/>
  <c r="P11" i="9"/>
  <c r="D28" i="8"/>
  <c r="E29" i="8" s="1"/>
  <c r="AN40" i="7"/>
  <c r="AO40" i="7" s="1"/>
  <c r="AN36" i="7"/>
  <c r="AO36" i="7" s="1"/>
  <c r="AN32" i="7"/>
  <c r="AO32" i="7" s="1"/>
  <c r="BM40" i="7"/>
  <c r="BN40" i="7" s="1"/>
  <c r="BM36" i="7"/>
  <c r="BN36" i="7" s="1"/>
  <c r="BM32" i="7"/>
  <c r="BN32" i="7" s="1"/>
  <c r="F28" i="8"/>
  <c r="G28" i="8" s="1"/>
  <c r="L44" i="9"/>
  <c r="L40" i="9"/>
  <c r="L36" i="9"/>
  <c r="L32" i="9"/>
  <c r="L28" i="9"/>
  <c r="L24" i="9"/>
  <c r="L20" i="9"/>
  <c r="L16" i="9"/>
  <c r="L12" i="9"/>
  <c r="N44" i="9"/>
  <c r="N41" i="9"/>
  <c r="N37" i="9"/>
  <c r="N33" i="9"/>
  <c r="N29" i="9"/>
  <c r="N24" i="9"/>
  <c r="N21" i="9"/>
  <c r="N17" i="9"/>
  <c r="N12" i="9"/>
  <c r="N9" i="9"/>
  <c r="P41" i="9"/>
  <c r="P37" i="9"/>
  <c r="P33" i="9"/>
  <c r="P29" i="9"/>
  <c r="P25" i="9"/>
  <c r="P21" i="9"/>
  <c r="P17" i="9"/>
  <c r="P13" i="9"/>
  <c r="P9" i="9"/>
  <c r="N25" i="9"/>
  <c r="N13" i="9"/>
  <c r="P39" i="9"/>
  <c r="P31" i="9"/>
  <c r="P19" i="9"/>
  <c r="L43" i="9"/>
  <c r="L35" i="9"/>
  <c r="L27" i="9"/>
  <c r="L19" i="9"/>
  <c r="L11" i="9"/>
  <c r="N40" i="9"/>
  <c r="N36" i="9"/>
  <c r="N32" i="9"/>
  <c r="N28" i="9"/>
  <c r="N20" i="9"/>
  <c r="N16" i="9"/>
  <c r="N8" i="9"/>
  <c r="P42" i="9"/>
  <c r="P34" i="9"/>
  <c r="P26" i="9"/>
  <c r="P22" i="9"/>
  <c r="P14" i="9"/>
  <c r="P10" i="9"/>
  <c r="L42" i="9"/>
  <c r="L38" i="9"/>
  <c r="L34" i="9"/>
  <c r="L30" i="9"/>
  <c r="L26" i="9"/>
  <c r="L22" i="9"/>
  <c r="L18" i="9"/>
  <c r="L14" i="9"/>
  <c r="L10" i="9"/>
  <c r="L39" i="9"/>
  <c r="L31" i="9"/>
  <c r="L23" i="9"/>
  <c r="L15" i="9"/>
  <c r="L9" i="9"/>
  <c r="D27" i="8"/>
  <c r="H27" i="8"/>
  <c r="I28" i="8" s="1"/>
  <c r="W13" i="8"/>
  <c r="AA13" i="8"/>
  <c r="O13" i="8"/>
  <c r="I29" i="8"/>
  <c r="S13" i="8"/>
  <c r="R13" i="8"/>
  <c r="Z13" i="8"/>
  <c r="AD13" i="8"/>
  <c r="E13" i="8"/>
  <c r="Q13" i="8"/>
  <c r="Y13" i="8"/>
  <c r="AC13" i="8"/>
  <c r="D20" i="8"/>
  <c r="T13" i="8"/>
  <c r="AB13" i="8"/>
  <c r="D25" i="8"/>
  <c r="D21" i="8"/>
  <c r="E21" i="8" s="1"/>
  <c r="F26" i="8"/>
  <c r="G27" i="8" s="1"/>
  <c r="D19" i="8"/>
  <c r="H19" i="8"/>
  <c r="I19" i="8" s="1"/>
  <c r="F22" i="8"/>
  <c r="F23" i="8"/>
  <c r="D24" i="8"/>
  <c r="H24" i="8"/>
  <c r="H20" i="8"/>
  <c r="D22" i="8"/>
  <c r="H22" i="8"/>
  <c r="D23" i="8"/>
  <c r="H25" i="8"/>
  <c r="H21" i="8"/>
  <c r="F19" i="8"/>
  <c r="G19" i="8" s="1"/>
  <c r="H23" i="8"/>
  <c r="F25" i="8"/>
  <c r="F21" i="8"/>
  <c r="AN29" i="7"/>
  <c r="AO29" i="7" s="1"/>
  <c r="V35" i="7"/>
  <c r="W35" i="7" s="1"/>
  <c r="V31" i="7"/>
  <c r="W31" i="7" s="1"/>
  <c r="V38" i="7"/>
  <c r="W38" i="7" s="1"/>
  <c r="AN38" i="7"/>
  <c r="AO38" i="7" s="1"/>
  <c r="AN34" i="7"/>
  <c r="AO34" i="7" s="1"/>
  <c r="AN30" i="7"/>
  <c r="AO30" i="7" s="1"/>
  <c r="AN33" i="7"/>
  <c r="AO33" i="7" s="1"/>
  <c r="AR27" i="7"/>
  <c r="AR29" i="7" s="1"/>
  <c r="AN37" i="7"/>
  <c r="AO37" i="7" s="1"/>
  <c r="V28" i="7"/>
  <c r="W28" i="7" s="1"/>
  <c r="V37" i="7"/>
  <c r="W37" i="7" s="1"/>
  <c r="V33" i="7"/>
  <c r="W33" i="7" s="1"/>
  <c r="V29" i="7"/>
  <c r="W29" i="7" s="1"/>
  <c r="V36" i="7"/>
  <c r="W36" i="7" s="1"/>
  <c r="V32" i="7"/>
  <c r="W32" i="7" s="1"/>
  <c r="V27" i="7"/>
  <c r="W27" i="7" s="1"/>
  <c r="AD12" i="5"/>
  <c r="AE12" i="5" s="1"/>
  <c r="AD11" i="5"/>
  <c r="AD13" i="5"/>
  <c r="AD9" i="5"/>
  <c r="H14" i="5"/>
  <c r="S10" i="5"/>
  <c r="S12" i="5"/>
  <c r="S11" i="5"/>
  <c r="S13" i="5"/>
  <c r="H11" i="5"/>
  <c r="S9" i="5"/>
  <c r="H13" i="5"/>
  <c r="H12" i="5"/>
  <c r="H10" i="5"/>
  <c r="G24" i="8" l="1"/>
  <c r="E28" i="8"/>
  <c r="H26" i="8"/>
  <c r="I27" i="8" s="1"/>
  <c r="G25" i="8"/>
  <c r="D26" i="8"/>
  <c r="E27" i="8" s="1"/>
  <c r="G29" i="8"/>
  <c r="AE9" i="5"/>
  <c r="U11" i="9"/>
  <c r="AE13" i="5"/>
  <c r="W11" i="9"/>
  <c r="AE10" i="5"/>
  <c r="BL63" i="7"/>
  <c r="BL62" i="7"/>
  <c r="AE11" i="5"/>
  <c r="G21" i="8"/>
  <c r="E20" i="8"/>
  <c r="E22" i="8"/>
  <c r="G22" i="8"/>
  <c r="G26" i="8"/>
  <c r="I24" i="8"/>
  <c r="E23" i="8"/>
  <c r="E24" i="8"/>
  <c r="I20" i="8"/>
  <c r="E19" i="8"/>
  <c r="I21" i="8"/>
  <c r="I22" i="8"/>
  <c r="G20" i="8"/>
  <c r="I25" i="8"/>
  <c r="I23" i="8"/>
  <c r="G23" i="8"/>
  <c r="E25" i="8"/>
  <c r="U59" i="7"/>
  <c r="AN60" i="7"/>
  <c r="U58" i="7"/>
  <c r="AN61" i="7"/>
  <c r="T13" i="5"/>
  <c r="I13" i="5"/>
  <c r="T11" i="5"/>
  <c r="T9" i="5"/>
  <c r="T12" i="5"/>
  <c r="T10" i="5"/>
  <c r="I11" i="5"/>
  <c r="I10" i="5"/>
  <c r="I14" i="5"/>
  <c r="I12" i="5"/>
  <c r="I26" i="8" l="1"/>
  <c r="E26" i="8"/>
</calcChain>
</file>

<file path=xl/sharedStrings.xml><?xml version="1.0" encoding="utf-8"?>
<sst xmlns="http://schemas.openxmlformats.org/spreadsheetml/2006/main" count="2818" uniqueCount="193">
  <si>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</si>
  <si>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</si>
  <si>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</si>
  <si>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</si>
  <si>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</si>
  <si>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</si>
  <si>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</si>
  <si>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</si>
  <si>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</si>
  <si>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</si>
  <si>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</si>
  <si>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</si>
  <si>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</si>
  <si>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</si>
  <si>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</si>
  <si>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</si>
  <si>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</si>
  <si>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</si>
  <si>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</si>
  <si>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</si>
  <si>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</si>
  <si>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</si>
  <si>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</si>
  <si>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</si>
  <si>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</si>
  <si>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</si>
  <si>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</si>
  <si>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</si>
  <si>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</si>
  <si>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</si>
  <si>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</si>
  <si>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</si>
  <si>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</si>
  <si>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</si>
  <si>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</si>
  <si>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</si>
  <si>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</si>
  <si>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</si>
  <si>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</si>
  <si>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</si>
  <si>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</si>
  <si>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</si>
  <si>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</si>
  <si>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</si>
  <si>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</si>
  <si>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</si>
  <si>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</si>
  <si>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</si>
  <si>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</si>
  <si>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Food</t>
  </si>
  <si>
    <t>N/A</t>
  </si>
  <si>
    <t>Column1</t>
  </si>
  <si>
    <t>Category</t>
  </si>
  <si>
    <t>NOTE:</t>
  </si>
  <si>
    <t>1.Relpaced the N/A values with average of previous 3 months data</t>
  </si>
  <si>
    <t>Title</t>
  </si>
  <si>
    <t>Personall care and effects</t>
  </si>
  <si>
    <t>Basic needs</t>
  </si>
  <si>
    <t>Health and education</t>
  </si>
  <si>
    <t>Miscelleneous</t>
  </si>
  <si>
    <t>Objective</t>
  </si>
  <si>
    <t xml:space="preserve">1.Based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
</t>
  </si>
  <si>
    <t>1.1  Which broader category has the highest contribution towards CPI calculation</t>
  </si>
  <si>
    <t>1.2 Contribution is calculated by evaluating the underlying index values for broader category and should add to 100% when contribution from different broader categories are added.</t>
  </si>
  <si>
    <t xml:space="preserve">    Latest month's data : May 2023</t>
  </si>
  <si>
    <t xml:space="preserve">    Since its not mentioned which sector,the analysis will be done on all the three sectors : RURAL,URBAN,RURAL+URBAN</t>
  </si>
  <si>
    <t xml:space="preserve">    The broader categories are as mentioned in the category_table given in the previous sheet.</t>
  </si>
  <si>
    <t>RURAL</t>
  </si>
  <si>
    <t>Basic Needs</t>
  </si>
  <si>
    <t>Health and Education</t>
  </si>
  <si>
    <t>Recreation and Amusement</t>
  </si>
  <si>
    <t>Index Values</t>
  </si>
  <si>
    <t>% Contribution</t>
  </si>
  <si>
    <t>INFERENCE</t>
  </si>
  <si>
    <t>It can be observed here that the highest contributer for rural sector is the recreation and amusement category. This category includes pan,tobacco,and other recreation activities</t>
  </si>
  <si>
    <t>URBAN</t>
  </si>
  <si>
    <t>It can be observed here that the highest contributer for urban sector is the recreation and amusement category. This category includes pan,tobacco,and other recreation activities</t>
  </si>
  <si>
    <t>RURAL+URBAN</t>
  </si>
  <si>
    <t>Values</t>
  </si>
  <si>
    <t>It can be observed here that the highest contributer for rural+urban sector is the recreation and amusement category. This category includes pan,tobacco,and other recreation activities</t>
  </si>
  <si>
    <t>2. A trend of Y-o-Y increase in CPI (rural + urban) inflation starting 2017 for the entire basket of products combined.</t>
  </si>
  <si>
    <t xml:space="preserve">   Create a graph depicting the growth rate Y-o-Y and identify the year with highest inflation rate</t>
  </si>
  <si>
    <t xml:space="preserve">    Highlight the reason why the year has the highest inflation (based on research).</t>
  </si>
  <si>
    <t>% Inflation rate</t>
  </si>
  <si>
    <t>3. With India’s retail inflation reaching a 3-month high of 5.55% in November 2023, largely due to a sharp rise in food prices. Analyze the following for 12 months ending May’23</t>
  </si>
  <si>
    <t>3.1 Investigate trends in the prices of broader food bucket category and evaluate month-on-month changes. Highlight month with highest and lowest food inflation</t>
  </si>
  <si>
    <t>3.2 Identify the absolute changes in inflation over the same 12 months period and identify the biggest individual category contributor (only within broader food category) towards inflation</t>
  </si>
  <si>
    <r>
      <t xml:space="preserve">Year with highest inflation rate : </t>
    </r>
    <r>
      <rPr>
        <b/>
        <sz val="11"/>
        <color theme="1"/>
        <rFont val="Aptos Narrow"/>
        <family val="2"/>
        <scheme val="minor"/>
      </rPr>
      <t>2020</t>
    </r>
  </si>
  <si>
    <t xml:space="preserve">Food </t>
  </si>
  <si>
    <t>Absolute changes</t>
  </si>
  <si>
    <t>% change</t>
  </si>
  <si>
    <r>
      <t>Hint:</t>
    </r>
    <r>
      <rPr>
        <sz val="11"/>
        <color theme="1"/>
        <rFont val="Aptos Narrow"/>
        <family val="2"/>
        <scheme val="minor"/>
      </rPr>
      <t xml:space="preserve"> You can consider Mar’20 as the onset of covid, and can compare the inflation trend before and after Mar’20 to see if there is a change in inflation % before and after.</t>
    </r>
  </si>
  <si>
    <r>
      <t>4. Investigate how the onset and progression of the COVID-19 pandemic</t>
    </r>
    <r>
      <rPr>
        <sz val="11"/>
        <color theme="1"/>
        <rFont val="Aptos Narrow"/>
        <family val="2"/>
        <scheme val="minor"/>
      </rPr>
      <t xml:space="preserve"> affected inflation rates in India. Analyze the Impact of key pandemic milestone (first lockdown) on the CPI inflation %, specially focus on categories like healthcare, food, and essential services.</t>
    </r>
  </si>
  <si>
    <r>
      <t>5. Investigate how major global economic events</t>
    </r>
    <r>
      <rPr>
        <sz val="11"/>
        <color theme="1"/>
        <rFont val="Aptos Narrow"/>
        <family val="2"/>
        <scheme val="minor"/>
      </rPr>
      <t xml:space="preserve"> (like imported crude oil price fluctuations) have influenced India’s inflation. This can include an analysis of imported goods and their price trends.</t>
    </r>
  </si>
  <si>
    <t>5.1 .For the purpose of this analysis, focus only on the imported oil price fluctuations for years 2021 to 2023 (Month-on-month)</t>
  </si>
  <si>
    <r>
      <t>5.2 Identify trends in oil price change with change in inflation prices of all the categories and identify category whose inflation prices strongly changes with fluctuations in imported oil price (</t>
    </r>
    <r>
      <rPr>
        <i/>
        <sz val="11"/>
        <color theme="1"/>
        <rFont val="Aptos Narrow"/>
        <family val="2"/>
        <scheme val="minor"/>
      </rPr>
      <t>Hint: you can use =correl function</t>
    </r>
    <r>
      <rPr>
        <sz val="11"/>
        <color theme="1"/>
        <rFont val="Aptos Narrow"/>
        <family val="2"/>
        <scheme val="minor"/>
      </rPr>
      <t>)</t>
    </r>
  </si>
  <si>
    <t>May,2022</t>
  </si>
  <si>
    <t>June,2022</t>
  </si>
  <si>
    <t>July,2022</t>
  </si>
  <si>
    <t>August,2022</t>
  </si>
  <si>
    <t>September,2022</t>
  </si>
  <si>
    <t>October,2022</t>
  </si>
  <si>
    <t>November,2022</t>
  </si>
  <si>
    <t>December,2022</t>
  </si>
  <si>
    <t>January,2023</t>
  </si>
  <si>
    <t>February,2023</t>
  </si>
  <si>
    <t>March,2023</t>
  </si>
  <si>
    <t>April,2023</t>
  </si>
  <si>
    <t>May,2023</t>
  </si>
  <si>
    <t>Time Period</t>
  </si>
  <si>
    <t>Highest food inflation</t>
  </si>
  <si>
    <t>Lowest food inflation</t>
  </si>
  <si>
    <t>Healthcare,food,essentials</t>
  </si>
  <si>
    <t>FOOD</t>
  </si>
  <si>
    <t>HEALTHCARE</t>
  </si>
  <si>
    <t>ESSENTIALS</t>
  </si>
  <si>
    <t>Essentials</t>
  </si>
  <si>
    <t>Food %change</t>
  </si>
  <si>
    <t>Healthcare and education % change</t>
  </si>
  <si>
    <t>essentials %change</t>
  </si>
  <si>
    <t>YEAR</t>
  </si>
  <si>
    <t>Genral Index</t>
  </si>
  <si>
    <t>Food Inflation</t>
  </si>
  <si>
    <t>Basic Needs inflation</t>
  </si>
  <si>
    <t>Healthcare and Education</t>
  </si>
  <si>
    <t>Healthcare and Education inflation</t>
  </si>
  <si>
    <t>Oil prices</t>
  </si>
  <si>
    <t>General</t>
  </si>
  <si>
    <t>Healthcare and education</t>
  </si>
  <si>
    <t>A trend of Y-o-Y increase in CPI (rural + urban) inflation starting 2017 for the entire basket of products combined.</t>
  </si>
  <si>
    <t>2.1 Create a graph depicting the growth rate Y-o-Y and identify the year with highest inflation rate</t>
  </si>
  <si>
    <t>2.2 Highlight the reason why the year has the highest inflation (based on research).</t>
  </si>
  <si>
    <t>With India’s retail inflation reaching a 3-month high of 5.55% in November 2023, largely due to a sharp rise in food prices. Analyze the following for 12 months ending May’23</t>
  </si>
  <si>
    <t>May, 2022</t>
  </si>
  <si>
    <t>June, 2022</t>
  </si>
  <si>
    <t>July, 2022</t>
  </si>
  <si>
    <t>August, 2022</t>
  </si>
  <si>
    <t>September, 2022</t>
  </si>
  <si>
    <t>October, 2022</t>
  </si>
  <si>
    <t>November, 2022</t>
  </si>
  <si>
    <t>December, 2022</t>
  </si>
  <si>
    <t>January, 2023</t>
  </si>
  <si>
    <t>February, 2023</t>
  </si>
  <si>
    <t>March, 2023</t>
  </si>
  <si>
    <t>April, 2023</t>
  </si>
  <si>
    <t>May, 2023</t>
  </si>
  <si>
    <r>
      <t>Hint:</t>
    </r>
    <r>
      <rPr>
        <sz val="11"/>
        <color rgb="FFFF0000"/>
        <rFont val="Aptos Narrow"/>
        <family val="2"/>
        <scheme val="minor"/>
      </rPr>
      <t xml:space="preserve"> You can consider Mar’20 as the onset of covid, and can compare the inflation trend before and after Mar’20 to see if there is a change in inflation % before and after.</t>
    </r>
  </si>
  <si>
    <r>
      <t>5.2 Identify trends in oil price change with change in inflation prices of all the categories and identify category whose inflation prices strongly changes with fluctuations in imported oil price (</t>
    </r>
    <r>
      <rPr>
        <i/>
        <sz val="11"/>
        <color rgb="FFFF0000"/>
        <rFont val="Aptos Narrow"/>
        <family val="2"/>
        <scheme val="minor"/>
      </rPr>
      <t>Hint: you can use =correl function</t>
    </r>
    <r>
      <rPr>
        <sz val="11"/>
        <color rgb="FFFF0000"/>
        <rFont val="Aptos Narrow"/>
        <family val="2"/>
        <scheme val="minor"/>
      </rPr>
      <t>)</t>
    </r>
  </si>
  <si>
    <t>5. Investigate how major global economic events (like imported crude oil price fluctuations) have influenced India’s inflation. This can include an analysis of imported goods and their price trends.</t>
  </si>
  <si>
    <t>Investigate how the onset and progression of the COVID-19 pandemic affected inflation rates in India. Analyze the Impact of key pandemic milestone (first lockdown) on the CPI inflation %, specially focus on categories like healthcare, food, and essential services.</t>
  </si>
  <si>
    <t xml:space="preserve"> </t>
  </si>
  <si>
    <t>Genral Index inflation2</t>
  </si>
  <si>
    <t xml:space="preserve">Reasons for higher inflation : </t>
  </si>
  <si>
    <r>
      <t>It can be observed that in the</t>
    </r>
    <r>
      <rPr>
        <b/>
        <sz val="11"/>
        <color theme="1"/>
        <rFont val="Aptos Narrow"/>
        <family val="2"/>
        <scheme val="minor"/>
      </rPr>
      <t xml:space="preserve"> rural+urban</t>
    </r>
    <r>
      <rPr>
        <sz val="11"/>
        <color theme="1"/>
        <rFont val="Aptos Narrow"/>
        <family val="2"/>
        <scheme val="minor"/>
      </rPr>
      <t xml:space="preserve"> sector,</t>
    </r>
    <r>
      <rPr>
        <b/>
        <sz val="11"/>
        <color theme="1"/>
        <rFont val="Aptos Narrow"/>
        <family val="2"/>
        <scheme val="minor"/>
      </rPr>
      <t xml:space="preserve">Recreation and amusement </t>
    </r>
    <r>
      <rPr>
        <sz val="11"/>
        <color theme="1"/>
        <rFont val="Aptos Narrow"/>
        <family val="2"/>
        <scheme val="minor"/>
      </rPr>
      <t>category has the highest conribution towards the inflation.</t>
    </r>
  </si>
  <si>
    <r>
      <t xml:space="preserve">It can be observed that in the </t>
    </r>
    <r>
      <rPr>
        <b/>
        <sz val="11"/>
        <color theme="1"/>
        <rFont val="Aptos Narrow"/>
        <family val="2"/>
        <scheme val="minor"/>
      </rPr>
      <t>urban</t>
    </r>
    <r>
      <rPr>
        <sz val="11"/>
        <color theme="1"/>
        <rFont val="Aptos Narrow"/>
        <family val="2"/>
        <scheme val="minor"/>
      </rPr>
      <t xml:space="preserve"> sector,</t>
    </r>
    <r>
      <rPr>
        <b/>
        <sz val="11"/>
        <color theme="1"/>
        <rFont val="Aptos Narrow"/>
        <family val="2"/>
        <scheme val="minor"/>
      </rPr>
      <t>Recreation and amusement</t>
    </r>
    <r>
      <rPr>
        <sz val="11"/>
        <color theme="1"/>
        <rFont val="Aptos Narrow"/>
        <family val="2"/>
        <scheme val="minor"/>
      </rPr>
      <t xml:space="preserve"> category has the highest conribution towards the inflation.</t>
    </r>
  </si>
  <si>
    <r>
      <t xml:space="preserve">It can be observed that in the </t>
    </r>
    <r>
      <rPr>
        <b/>
        <sz val="11"/>
        <color theme="1"/>
        <rFont val="Aptos Narrow"/>
        <family val="2"/>
        <scheme val="minor"/>
      </rPr>
      <t>rural</t>
    </r>
    <r>
      <rPr>
        <sz val="11"/>
        <color theme="1"/>
        <rFont val="Aptos Narrow"/>
        <family val="2"/>
        <scheme val="minor"/>
      </rPr>
      <t xml:space="preserve"> sector,</t>
    </r>
    <r>
      <rPr>
        <b/>
        <sz val="11"/>
        <color theme="1"/>
        <rFont val="Aptos Narrow"/>
        <family val="2"/>
        <scheme val="minor"/>
      </rPr>
      <t xml:space="preserve">Recreation and amusement </t>
    </r>
    <r>
      <rPr>
        <sz val="11"/>
        <color theme="1"/>
        <rFont val="Aptos Narrow"/>
        <family val="2"/>
        <scheme val="minor"/>
      </rPr>
      <t>category has the highest conribution towards the inflation.</t>
    </r>
  </si>
  <si>
    <t>Global crude oil prices were relatively elevated in the first half of 2019.</t>
  </si>
  <si>
    <r>
      <t xml:space="preserve">Since India imports over 80% of its crude, this increased </t>
    </r>
    <r>
      <rPr>
        <b/>
        <sz val="11"/>
        <color theme="1"/>
        <rFont val="Aptos Narrow"/>
        <family val="2"/>
        <scheme val="minor"/>
      </rPr>
      <t>transportation and production costs</t>
    </r>
    <r>
      <rPr>
        <sz val="11"/>
        <color theme="1"/>
        <rFont val="Aptos Narrow"/>
        <family val="2"/>
        <scheme val="minor"/>
      </rPr>
      <t>, with downstream effects on prices.</t>
    </r>
  </si>
  <si>
    <t>1. COVID-19 Supply Chain Disruptions</t>
  </si>
  <si>
    <r>
      <t>Nationwide lockdowns</t>
    </r>
    <r>
      <rPr>
        <sz val="11"/>
        <color theme="1"/>
        <rFont val="Aptos Narrow"/>
        <family val="2"/>
        <scheme val="minor"/>
      </rPr>
      <t xml:space="preserve"> (starting in March 2020) severely disrupted </t>
    </r>
    <r>
      <rPr>
        <b/>
        <sz val="11"/>
        <color theme="1"/>
        <rFont val="Aptos Narrow"/>
        <family val="2"/>
        <scheme val="minor"/>
      </rPr>
      <t>supply chains</t>
    </r>
    <r>
      <rPr>
        <sz val="11"/>
        <color theme="1"/>
        <rFont val="Aptos Narrow"/>
        <family val="2"/>
        <scheme val="minor"/>
      </rPr>
      <t>, especially for essential items like food and medicine.</t>
    </r>
  </si>
  <si>
    <r>
      <t>Transport restrictions</t>
    </r>
    <r>
      <rPr>
        <sz val="11"/>
        <color theme="1"/>
        <rFont val="Aptos Narrow"/>
        <family val="2"/>
        <scheme val="minor"/>
      </rPr>
      <t xml:space="preserve">, labor shortages, and closures of wholesale markets led to </t>
    </r>
    <r>
      <rPr>
        <b/>
        <sz val="11"/>
        <color theme="1"/>
        <rFont val="Aptos Narrow"/>
        <family val="2"/>
        <scheme val="minor"/>
      </rPr>
      <t>reduced supply</t>
    </r>
    <r>
      <rPr>
        <sz val="11"/>
        <color theme="1"/>
        <rFont val="Aptos Narrow"/>
        <family val="2"/>
        <scheme val="minor"/>
      </rPr>
      <t>, even when demand was stable or falling.</t>
    </r>
  </si>
  <si>
    <r>
      <t xml:space="preserve">This </t>
    </r>
    <r>
      <rPr>
        <b/>
        <sz val="11"/>
        <color theme="1"/>
        <rFont val="Aptos Narrow"/>
        <family val="2"/>
        <scheme val="minor"/>
      </rPr>
      <t>supply-side inflation</t>
    </r>
    <r>
      <rPr>
        <sz val="11"/>
        <color theme="1"/>
        <rFont val="Aptos Narrow"/>
        <family val="2"/>
        <scheme val="minor"/>
      </rPr>
      <t xml:space="preserve"> pushed up prices of essentials.</t>
    </r>
  </si>
  <si>
    <r>
      <t xml:space="preserve">While international crude oil prices fell sharply, </t>
    </r>
    <r>
      <rPr>
        <b/>
        <sz val="11"/>
        <color theme="1"/>
        <rFont val="Aptos Narrow"/>
        <family val="2"/>
        <scheme val="minor"/>
      </rPr>
      <t>retail fuel prices in India didn’t fall proportionately</t>
    </r>
    <r>
      <rPr>
        <sz val="11"/>
        <color theme="1"/>
        <rFont val="Aptos Narrow"/>
        <family val="2"/>
        <scheme val="minor"/>
      </rPr>
      <t xml:space="preserve"> because:The government raised excise duties on petrol and diesel to shore up revenue during the fiscal crisis.</t>
    </r>
  </si>
  <si>
    <r>
      <t>Transport service costs</t>
    </r>
    <r>
      <rPr>
        <sz val="11"/>
        <color theme="1"/>
        <rFont val="Aptos Narrow"/>
        <family val="2"/>
        <scheme val="minor"/>
      </rPr>
      <t xml:space="preserve"> (especially for goods) increased due to logistics bottlenecks, pushing up the prices of other commodities too.</t>
    </r>
  </si>
  <si>
    <r>
      <t>Medical inflation</t>
    </r>
    <r>
      <rPr>
        <sz val="11"/>
        <color theme="1"/>
        <rFont val="Aptos Narrow"/>
        <family val="2"/>
        <scheme val="minor"/>
      </rPr>
      <t xml:space="preserve"> rose due to higher demand for healthcare services, medicines, and protective gear during the pandemic.</t>
    </r>
  </si>
  <si>
    <r>
      <t>Household essentials and personal care items</t>
    </r>
    <r>
      <rPr>
        <sz val="11"/>
        <color theme="1"/>
        <rFont val="Aptos Narrow"/>
        <family val="2"/>
        <scheme val="minor"/>
      </rPr>
      <t xml:space="preserve"> also saw a price spike as consumption patterns shifted.</t>
    </r>
  </si>
  <si>
    <t>2. Increase in Health and Household Expenses</t>
  </si>
  <si>
    <r>
      <t>Food inflation averaged over 9% in 2020</t>
    </r>
    <r>
      <rPr>
        <sz val="11"/>
        <color theme="1"/>
        <rFont val="Aptos Narrow"/>
        <family val="2"/>
        <scheme val="minor"/>
      </rPr>
      <t>, especially high from April to December.</t>
    </r>
    <r>
      <rPr>
        <b/>
        <sz val="11"/>
        <color theme="1"/>
        <rFont val="Aptos Narrow"/>
        <family val="2"/>
        <scheme val="minor"/>
      </rPr>
      <t>Vegetables, pulses, and oils saw sharp price increases due to disrupted production and distribution.Panic buying and hoarding in early lockdowns also contributed to price rises.</t>
    </r>
  </si>
  <si>
    <t>3. Food Inflation Surged</t>
  </si>
  <si>
    <t>4. Fuel and Transport Costs</t>
  </si>
  <si>
    <t>5. Oil Price Volatility</t>
  </si>
  <si>
    <r>
      <t xml:space="preserve">Despite the recession, </t>
    </r>
    <r>
      <rPr>
        <b/>
        <sz val="11"/>
        <color theme="1"/>
        <rFont val="Aptos Narrow"/>
        <family val="2"/>
        <scheme val="minor"/>
      </rPr>
      <t>core inflation (excluding food and fuel)</t>
    </r>
    <r>
      <rPr>
        <sz val="11"/>
        <color theme="1"/>
        <rFont val="Aptos Narrow"/>
        <family val="2"/>
        <scheme val="minor"/>
      </rPr>
      <t xml:space="preserve"> stayed elevated.</t>
    </r>
  </si>
  <si>
    <t>Service sector costs didn’t fall much.</t>
  </si>
  <si>
    <t>Input costs rose for companies due to social distancing, sanitization protocols, and labor shortages.</t>
  </si>
  <si>
    <t>6.Core Inflation Resilience</t>
  </si>
  <si>
    <r>
      <t xml:space="preserve">The year with the highest inflation rate is the year of </t>
    </r>
    <r>
      <rPr>
        <b/>
        <sz val="14"/>
        <color theme="1"/>
        <rFont val="Aptos Narrow"/>
        <family val="2"/>
        <scheme val="minor"/>
      </rPr>
      <t>2020</t>
    </r>
    <r>
      <rPr>
        <sz val="14"/>
        <color theme="1"/>
        <rFont val="Aptos Narrow"/>
        <family val="2"/>
        <scheme val="minor"/>
      </rPr>
      <t>.</t>
    </r>
  </si>
  <si>
    <r>
      <t xml:space="preserve">From the graphs and the tables it can be observed that </t>
    </r>
    <r>
      <rPr>
        <b/>
        <sz val="11"/>
        <color theme="1"/>
        <rFont val="Aptos Narrow"/>
        <family val="2"/>
        <scheme val="minor"/>
      </rPr>
      <t xml:space="preserve">March 2023  </t>
    </r>
    <r>
      <rPr>
        <sz val="11"/>
        <color theme="1"/>
        <rFont val="Aptos Narrow"/>
        <family val="2"/>
        <scheme val="minor"/>
      </rPr>
      <t>has the lowest inflation across all the sectors.</t>
    </r>
  </si>
  <si>
    <t>This is because after the onset of the covid-19 pandemic,there was lots of sudden changes that led to confusion,increase in demand for food and healthcare.</t>
  </si>
  <si>
    <r>
      <t xml:space="preserve">In all of the broader categories,there has been an </t>
    </r>
    <r>
      <rPr>
        <b/>
        <sz val="11"/>
        <color theme="1"/>
        <rFont val="Aptos Narrow"/>
        <family val="2"/>
        <scheme val="minor"/>
      </rPr>
      <t>increase</t>
    </r>
    <r>
      <rPr>
        <sz val="11"/>
        <color theme="1"/>
        <rFont val="Aptos Narrow"/>
        <family val="2"/>
        <scheme val="minor"/>
      </rPr>
      <t xml:space="preserve"> in the inflation rates after March 2020.</t>
    </r>
  </si>
  <si>
    <t>General index correlation</t>
  </si>
  <si>
    <t>Food correlation</t>
  </si>
  <si>
    <t>Basic Needs correlation</t>
  </si>
  <si>
    <t>Healthcare and Education correlation</t>
  </si>
  <si>
    <t>The negetive correlation indicated that the oil prices and the food inflation are inversely proportional but not not by much since the magnitude is very less.</t>
  </si>
  <si>
    <t>The negetive correlation indicated that the oil prices and the general inflation are inversely proportional but not not by much since the magnitude is very less.</t>
  </si>
  <si>
    <t>The positive correlation indicated that the oil prices and the basic needs inflation are directly proportional but not not by much since the magnitude is less.This makes sense as oil prices influence a lot for the bsaic needs.</t>
  </si>
  <si>
    <t>The positive correlation indicated that the oil prices and the healthcare and education inflation are directly proportional but not not by much since the magnitude is less.</t>
  </si>
  <si>
    <t>2.The housing values in the rural sector are not available. Hence for any rural analysis the housing category will not be considered.</t>
  </si>
  <si>
    <r>
      <t xml:space="preserve">From the graphs and the tables it can be observed that </t>
    </r>
    <r>
      <rPr>
        <b/>
        <sz val="11"/>
        <color theme="1"/>
        <rFont val="Aptos Narrow"/>
        <family val="2"/>
        <scheme val="minor"/>
      </rPr>
      <t xml:space="preserve">May 2022  </t>
    </r>
    <r>
      <rPr>
        <sz val="11"/>
        <color theme="1"/>
        <rFont val="Aptos Narrow"/>
        <family val="2"/>
        <scheme val="minor"/>
      </rPr>
      <t>has the highest inflation across all the sectors.</t>
    </r>
  </si>
  <si>
    <t>Healthcare</t>
  </si>
  <si>
    <t>120-130</t>
  </si>
  <si>
    <t>&gt;120</t>
  </si>
  <si>
    <t>&lt;130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</si>
</sst>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9C5700"/>
      <name val="Aptos Narrow"/>
      <family val="2"/>
      <scheme val="minor"/>
    </font>
    <font>
      <i/>
      <sz val="11"/>
      <color theme="1"/>
      <name val="Aptos Narrow"/>
      <family val="2"/>
      <scheme val="minor"/>
    </font>
    <font>
      <sz val="8"/>
      <name val="Aptos Narrow"/>
      <family val="2"/>
      <scheme val="minor"/>
    </font>
    <font>
      <sz val="10"/>
      <name val="Arial"/>
      <family val="2"/>
    </font>
    <font>
      <b/>
      <sz val="24"/>
      <color theme="1"/>
      <name val="Aptos Narrow"/>
      <family val="2"/>
      <scheme val="minor"/>
    </font>
    <font>
      <b/>
      <sz val="11"/>
      <color rgb="FFFF0000"/>
      <name val="Aptos Narrow"/>
      <family val="2"/>
      <scheme val="minor"/>
    </font>
    <font>
      <i/>
      <sz val="11"/>
      <color rgb="FFFF0000"/>
      <name val="Aptos Narrow"/>
      <family val="2"/>
      <scheme val="minor"/>
    </font>
    <font>
      <sz val="11"/>
      <color theme="3" tint="0.499984740745262"/>
      <name val="Aptos Narrow"/>
      <family val="2"/>
      <scheme val="minor"/>
    </font>
    <font>
      <b/>
      <sz val="13.5"/>
      <color theme="1"/>
      <name val="Aptos Narrow"/>
      <family val="2"/>
      <scheme val="minor"/>
    </font>
    <font>
      <b/>
      <sz val="20"/>
      <color theme="1"/>
      <name val="Aptos Narrow"/>
      <family val="2"/>
      <scheme val="minor"/>
    </font>
    <font>
      <b/>
      <sz val="16"/>
      <color theme="1"/>
      <name val="Aptos Narrow"/>
      <family val="2"/>
      <scheme val="minor"/>
    </font>
    <font>
      <sz val="14"/>
      <color theme="1"/>
      <name val="Aptos Narrow"/>
      <family val="2"/>
      <scheme val="minor"/>
    </font>
    <font>
      <b/>
      <sz val="14"/>
      <color theme="1"/>
      <name val="Aptos Narrow"/>
      <family val="2"/>
      <scheme val="minor"/>
    </font>
    <font>
      <b/>
      <sz val="18"/>
      <color theme="1"/>
      <name val="Aptos Narrow"/>
      <family val="2"/>
      <scheme val="minor"/>
    </font>
    <font>
      <b/>
      <sz val="18"/>
      <color rgb="FFFF0000"/>
      <name val="Aptos Narrow"/>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4"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top/>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xf numFmtId="9" fontId="1" fillId="0" borderId="0" applyFont="0" applyFill="0" applyBorder="0" applyAlignment="0" applyProtection="0"/>
  </cellStyleXfs>
  <cellXfs count="82">
    <xf numFmtId="0" fontId="0" fillId="0" borderId="0" xfId="0"/>
    <xf numFmtId="0" fontId="13" fillId="33" borderId="10" xfId="0" applyFont="1" applyFill="1" applyBorder="1"/>
    <xf numFmtId="0" fontId="0" fillId="34" borderId="10" xfId="0" applyFill="1" applyBorder="1"/>
    <xf numFmtId="0" fontId="0" fillId="0" borderId="10" xfId="0" applyBorder="1"/>
    <xf numFmtId="0" fontId="16" fillId="0" borderId="0" xfId="0" applyFont="1"/>
    <xf numFmtId="14" fontId="0" fillId="0" borderId="0" xfId="0" applyNumberFormat="1"/>
    <xf numFmtId="0" fontId="0" fillId="0" borderId="0" xfId="0" applyAlignment="1">
      <alignment wrapText="1"/>
    </xf>
    <xf numFmtId="10" fontId="0" fillId="0" borderId="0" xfId="0" applyNumberFormat="1"/>
    <xf numFmtId="0" fontId="18" fillId="4" borderId="0" xfId="8" applyFont="1"/>
    <xf numFmtId="0" fontId="16" fillId="0" borderId="0" xfId="0" applyFont="1" applyAlignment="1">
      <alignment wrapText="1"/>
    </xf>
    <xf numFmtId="0" fontId="19" fillId="0" borderId="0" xfId="0" applyFont="1" applyAlignment="1">
      <alignment wrapText="1"/>
    </xf>
    <xf numFmtId="0" fontId="0" fillId="34" borderId="11" xfId="0" applyFill="1" applyBorder="1"/>
    <xf numFmtId="0" fontId="16" fillId="0" borderId="0" xfId="0" applyFont="1" applyAlignment="1">
      <alignment vertical="top" wrapText="1"/>
    </xf>
    <xf numFmtId="0" fontId="21" fillId="0" borderId="0" xfId="42"/>
    <xf numFmtId="0" fontId="0" fillId="0" borderId="0" xfId="0" applyAlignment="1">
      <alignment vertical="top"/>
    </xf>
    <xf numFmtId="0" fontId="22" fillId="0" borderId="0" xfId="0" applyFont="1" applyAlignment="1">
      <alignment horizontal="left" vertical="top"/>
    </xf>
    <xf numFmtId="0" fontId="0" fillId="0" borderId="12" xfId="0" applyBorder="1"/>
    <xf numFmtId="0" fontId="14" fillId="0" borderId="0" xfId="0" applyFont="1" applyAlignment="1">
      <alignment vertical="top" wrapText="1"/>
    </xf>
    <xf numFmtId="0" fontId="14" fillId="0" borderId="0" xfId="0" applyFont="1" applyAlignment="1">
      <alignment vertical="top"/>
    </xf>
    <xf numFmtId="0" fontId="14" fillId="0" borderId="0" xfId="0" applyFont="1"/>
    <xf numFmtId="0" fontId="22" fillId="0" borderId="12" xfId="0" applyFont="1" applyBorder="1" applyAlignment="1">
      <alignment horizontal="left"/>
    </xf>
    <xf numFmtId="0" fontId="14" fillId="0" borderId="12" xfId="0" applyFont="1" applyBorder="1" applyAlignment="1">
      <alignment horizontal="left" vertical="top"/>
    </xf>
    <xf numFmtId="0" fontId="14" fillId="0" borderId="12" xfId="0" applyFont="1" applyBorder="1"/>
    <xf numFmtId="0" fontId="0" fillId="0" borderId="13" xfId="0" applyBorder="1"/>
    <xf numFmtId="0" fontId="23" fillId="0" borderId="0" xfId="0" applyFont="1"/>
    <xf numFmtId="0" fontId="24" fillId="0" borderId="0" xfId="0" applyFont="1" applyAlignment="1">
      <alignment horizontal="left" vertical="top" wrapText="1"/>
    </xf>
    <xf numFmtId="0" fontId="14" fillId="0" borderId="0" xfId="0" applyFont="1" applyAlignment="1">
      <alignment horizontal="left" vertical="top" wrapText="1"/>
    </xf>
    <xf numFmtId="0" fontId="22" fillId="0" borderId="0" xfId="0" applyFont="1" applyAlignment="1">
      <alignment horizontal="left"/>
    </xf>
    <xf numFmtId="0" fontId="25" fillId="0" borderId="0" xfId="0" applyFont="1"/>
    <xf numFmtId="0" fontId="16" fillId="35" borderId="0" xfId="0" applyFont="1" applyFill="1"/>
    <xf numFmtId="0" fontId="0" fillId="35" borderId="0" xfId="0" applyFill="1" applyAlignment="1">
      <alignment wrapText="1"/>
    </xf>
    <xf numFmtId="0" fontId="0" fillId="0" borderId="0" xfId="0" applyAlignment="1">
      <alignment horizontal="left" vertical="center" indent="1"/>
    </xf>
    <xf numFmtId="0" fontId="0" fillId="0" borderId="0" xfId="0" applyAlignment="1">
      <alignment horizontal="left" vertical="center" indent="2"/>
    </xf>
    <xf numFmtId="0" fontId="27" fillId="0" borderId="0" xfId="0" applyFont="1"/>
    <xf numFmtId="0" fontId="29" fillId="36" borderId="0" xfId="0" applyFont="1" applyFill="1"/>
    <xf numFmtId="0" fontId="26" fillId="37" borderId="0" xfId="0" applyFont="1" applyFill="1" applyAlignment="1">
      <alignment vertical="center"/>
    </xf>
    <xf numFmtId="0" fontId="16" fillId="37" borderId="0" xfId="0" applyFont="1" applyFill="1"/>
    <xf numFmtId="0" fontId="0" fillId="37" borderId="0" xfId="0" applyFill="1"/>
    <xf numFmtId="0" fontId="16" fillId="37" borderId="0" xfId="0" applyFont="1" applyFill="1" applyAlignment="1">
      <alignment horizontal="left" vertical="center" indent="1"/>
    </xf>
    <xf numFmtId="0" fontId="16" fillId="37" borderId="0" xfId="0" applyFont="1" applyFill="1" applyAlignment="1">
      <alignment horizontal="left" vertical="top" wrapText="1"/>
    </xf>
    <xf numFmtId="0" fontId="0" fillId="37" borderId="0" xfId="0" applyFill="1" applyAlignment="1">
      <alignment horizontal="left" vertical="center" indent="1"/>
    </xf>
    <xf numFmtId="0" fontId="0" fillId="37" borderId="0" xfId="0" applyFill="1" applyAlignment="1">
      <alignment horizontal="left" vertical="center" indent="2"/>
    </xf>
    <xf numFmtId="0" fontId="26" fillId="37" borderId="0" xfId="0" applyFont="1" applyFill="1" applyAlignment="1">
      <alignment vertical="top"/>
    </xf>
    <xf numFmtId="0" fontId="16" fillId="37" borderId="0" xfId="0" applyFont="1" applyFill="1" applyAlignment="1">
      <alignment horizontal="left" vertical="top"/>
    </xf>
    <xf numFmtId="0" fontId="0" fillId="37" borderId="0" xfId="0" applyFill="1" applyAlignment="1">
      <alignment horizontal="left" vertical="top" wrapText="1"/>
    </xf>
    <xf numFmtId="0" fontId="16" fillId="38" borderId="0" xfId="0" applyFont="1" applyFill="1"/>
    <xf numFmtId="0" fontId="0" fillId="39" borderId="0" xfId="0" applyFill="1"/>
    <xf numFmtId="0" fontId="16" fillId="39" borderId="0" xfId="0" applyFont="1" applyFill="1"/>
    <xf numFmtId="0" fontId="16" fillId="41" borderId="0" xfId="0" applyFont="1" applyFill="1"/>
    <xf numFmtId="0" fontId="16" fillId="42" borderId="0" xfId="0" applyFont="1" applyFill="1"/>
    <xf numFmtId="0" fontId="0" fillId="40" borderId="0" xfId="0" applyFill="1"/>
    <xf numFmtId="0" fontId="16" fillId="43" borderId="0" xfId="0" applyFont="1" applyFill="1"/>
    <xf numFmtId="0" fontId="0" fillId="44" borderId="12" xfId="0" applyFill="1" applyBorder="1"/>
    <xf numFmtId="0" fontId="0" fillId="44" borderId="12" xfId="0" applyFill="1" applyBorder="1" applyAlignment="1">
      <alignment wrapText="1"/>
    </xf>
    <xf numFmtId="0" fontId="21" fillId="0" borderId="13" xfId="42" applyBorder="1"/>
    <xf numFmtId="0" fontId="28" fillId="42" borderId="0" xfId="0" applyFont="1" applyFill="1"/>
    <xf numFmtId="0" fontId="31" fillId="42" borderId="0" xfId="0" applyFont="1" applyFill="1"/>
    <xf numFmtId="0" fontId="0" fillId="42" borderId="0" xfId="0" applyFill="1" applyAlignment="1">
      <alignment wrapText="1"/>
    </xf>
    <xf numFmtId="0" fontId="0" fillId="42" borderId="0" xfId="0" applyFill="1"/>
    <xf numFmtId="0" fontId="28" fillId="45" borderId="0" xfId="0" applyFont="1" applyFill="1"/>
    <xf numFmtId="0" fontId="31" fillId="45" borderId="0" xfId="0" applyFont="1" applyFill="1"/>
    <xf numFmtId="0" fontId="0" fillId="45" borderId="0" xfId="0" applyFill="1"/>
    <xf numFmtId="0" fontId="0" fillId="45" borderId="0" xfId="0" applyFill="1" applyAlignment="1">
      <alignment wrapText="1"/>
    </xf>
    <xf numFmtId="0" fontId="28" fillId="46" borderId="0" xfId="0" applyFont="1" applyFill="1"/>
    <xf numFmtId="0" fontId="31" fillId="46" borderId="0" xfId="0" applyFont="1" applyFill="1"/>
    <xf numFmtId="0" fontId="0" fillId="46" borderId="0" xfId="0" applyFill="1" applyAlignment="1">
      <alignment wrapText="1"/>
    </xf>
    <xf numFmtId="0" fontId="0" fillId="46" borderId="0" xfId="0" applyFill="1"/>
    <xf numFmtId="0" fontId="28" fillId="39" borderId="0" xfId="0" applyFont="1" applyFill="1"/>
    <xf numFmtId="0" fontId="31" fillId="39" borderId="0" xfId="0" applyFont="1" applyFill="1"/>
    <xf numFmtId="0" fontId="0" fillId="39" borderId="0" xfId="0" applyFill="1" applyAlignment="1">
      <alignment vertical="top" wrapText="1"/>
    </xf>
    <xf numFmtId="10" fontId="16" fillId="39" borderId="0" xfId="0" applyNumberFormat="1" applyFont="1" applyFill="1"/>
    <xf numFmtId="10" fontId="16" fillId="38" borderId="0" xfId="0" applyNumberFormat="1" applyFont="1" applyFill="1"/>
    <xf numFmtId="10" fontId="16" fillId="42" borderId="0" xfId="0" applyNumberFormat="1" applyFont="1" applyFill="1"/>
    <xf numFmtId="10" fontId="16" fillId="41" borderId="0" xfId="0" applyNumberFormat="1" applyFont="1" applyFill="1"/>
    <xf numFmtId="9" fontId="0" fillId="40" borderId="0" xfId="43" applyFont="1" applyFill="1"/>
    <xf numFmtId="9" fontId="0" fillId="0" borderId="0" xfId="43" applyFont="1"/>
    <xf numFmtId="9" fontId="16" fillId="43" borderId="0" xfId="43" applyFont="1" applyFill="1"/>
    <xf numFmtId="0" fontId="32" fillId="0" borderId="0" xfId="0" applyFont="1" applyAlignment="1">
      <alignment vertical="top"/>
    </xf>
    <xf numFmtId="0" fontId="32" fillId="0" borderId="12" xfId="0" applyFont="1" applyBorder="1" applyAlignment="1">
      <alignment vertical="top"/>
    </xf>
    <xf numFmtId="0" fontId="32" fillId="0" borderId="0" xfId="0" applyFont="1" applyAlignment="1">
      <alignment horizontal="left"/>
    </xf>
    <xf numFmtId="0" fontId="32" fillId="0" borderId="0" xfId="0" applyFont="1" applyAlignment="1">
      <alignment horizontal="left" vertical="top"/>
    </xf>
    <xf numFmtId="0" fontId="0" fillId="0" borderId="0" xfId="0"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xfId="42" xr:uid="{735F23ED-F38F-40E0-BBCC-C88A61260BDF}"/>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0">
    <dxf>
      <fill>
        <patternFill patternType="none">
          <fgColor indexed="64"/>
          <bgColor indexed="65"/>
        </patternFill>
      </fill>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0" formatCode="General"/>
    </dxf>
    <dxf>
      <numFmt numFmtId="14" formatCode="0.00%"/>
    </dxf>
    <dxf>
      <numFmt numFmtId="0" formatCode="General"/>
    </dxf>
    <dxf>
      <border outline="0">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numFmt numFmtId="14" formatCode="0.00%"/>
    </dxf>
    <dxf>
      <numFmt numFmtId="14" formatCode="0.00%"/>
    </dxf>
    <dxf>
      <numFmt numFmtId="1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Rural May 2023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1'!$H$9</c:f>
              <c:strCache>
                <c:ptCount val="1"/>
                <c:pt idx="0">
                  <c:v>Index Values</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14E-484B-9B7C-D161A7C18717}"/>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14E-484B-9B7C-D161A7C18717}"/>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14E-484B-9B7C-D161A7C18717}"/>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14E-484B-9B7C-D161A7C18717}"/>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14E-484B-9B7C-D161A7C187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1'!$G$10:$G$14</c:f>
              <c:strCache>
                <c:ptCount val="5"/>
                <c:pt idx="0">
                  <c:v>Food</c:v>
                </c:pt>
                <c:pt idx="1">
                  <c:v>Basic needs</c:v>
                </c:pt>
                <c:pt idx="2">
                  <c:v>Health and Education</c:v>
                </c:pt>
                <c:pt idx="3">
                  <c:v>Recreation and Amusement</c:v>
                </c:pt>
                <c:pt idx="4">
                  <c:v>Miscelleneous</c:v>
                </c:pt>
              </c:strCache>
            </c:strRef>
          </c:cat>
          <c:val>
            <c:numRef>
              <c:f>'Problem 1'!$H$10:$H$14</c:f>
              <c:numCache>
                <c:formatCode>General</c:formatCode>
                <c:ptCount val="5"/>
                <c:pt idx="0">
                  <c:v>176.2</c:v>
                </c:pt>
                <c:pt idx="1">
                  <c:v>183.8</c:v>
                </c:pt>
                <c:pt idx="2">
                  <c:v>184.1</c:v>
                </c:pt>
                <c:pt idx="3">
                  <c:v>186.9</c:v>
                </c:pt>
                <c:pt idx="4">
                  <c:v>179.7</c:v>
                </c:pt>
              </c:numCache>
            </c:numRef>
          </c:val>
          <c:extLst>
            <c:ext xmlns:c16="http://schemas.microsoft.com/office/drawing/2014/chart" uri="{C3380CC4-5D6E-409C-BE32-E72D297353CC}">
              <c16:uniqueId val="{00000000-CFAE-4125-BD46-35E493EF2A80}"/>
            </c:ext>
          </c:extLst>
        </c:ser>
        <c:ser>
          <c:idx val="1"/>
          <c:order val="1"/>
          <c:tx>
            <c:strRef>
              <c:f>'Problem 1'!$I$9</c:f>
              <c:strCache>
                <c:ptCount val="1"/>
                <c:pt idx="0">
                  <c:v>% Contribution</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14E-484B-9B7C-D161A7C18717}"/>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14E-484B-9B7C-D161A7C18717}"/>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14E-484B-9B7C-D161A7C18717}"/>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14E-484B-9B7C-D161A7C18717}"/>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14E-484B-9B7C-D161A7C187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1'!$G$10:$G$14</c:f>
              <c:strCache>
                <c:ptCount val="5"/>
                <c:pt idx="0">
                  <c:v>Food</c:v>
                </c:pt>
                <c:pt idx="1">
                  <c:v>Basic needs</c:v>
                </c:pt>
                <c:pt idx="2">
                  <c:v>Health and Education</c:v>
                </c:pt>
                <c:pt idx="3">
                  <c:v>Recreation and Amusement</c:v>
                </c:pt>
                <c:pt idx="4">
                  <c:v>Miscelleneous</c:v>
                </c:pt>
              </c:strCache>
            </c:strRef>
          </c:cat>
          <c:val>
            <c:numRef>
              <c:f>'Problem 1'!$I$10:$I$14</c:f>
              <c:numCache>
                <c:formatCode>General</c:formatCode>
                <c:ptCount val="5"/>
                <c:pt idx="0">
                  <c:v>19.350000000000001</c:v>
                </c:pt>
                <c:pt idx="1">
                  <c:v>20.18</c:v>
                </c:pt>
                <c:pt idx="2">
                  <c:v>20.22</c:v>
                </c:pt>
                <c:pt idx="3">
                  <c:v>20.52</c:v>
                </c:pt>
                <c:pt idx="4">
                  <c:v>19.73</c:v>
                </c:pt>
              </c:numCache>
            </c:numRef>
          </c:val>
          <c:extLst>
            <c:ext xmlns:c16="http://schemas.microsoft.com/office/drawing/2014/chart" uri="{C3380CC4-5D6E-409C-BE32-E72D297353CC}">
              <c16:uniqueId val="{00000002-CFAE-4125-BD46-35E493EF2A8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4'!$S$33</c:f>
              <c:strCache>
                <c:ptCount val="1"/>
                <c:pt idx="0">
                  <c:v>essentials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4'!$Q$34:$Q$44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4'!$S$34:$S$44</c:f>
              <c:numCache>
                <c:formatCode>General</c:formatCode>
                <c:ptCount val="11"/>
                <c:pt idx="0">
                  <c:v>0</c:v>
                </c:pt>
                <c:pt idx="1">
                  <c:v>6.2943913788880729E-2</c:v>
                </c:pt>
                <c:pt idx="2">
                  <c:v>5.5645161290322563E-2</c:v>
                </c:pt>
                <c:pt idx="3">
                  <c:v>4.4308632543926689E-2</c:v>
                </c:pt>
                <c:pt idx="4">
                  <c:v>4.7340369944612826E-2</c:v>
                </c:pt>
                <c:pt idx="5">
                  <c:v>5.6176411893833524E-2</c:v>
                </c:pt>
                <c:pt idx="6">
                  <c:v>2.0784128483703382E-2</c:v>
                </c:pt>
                <c:pt idx="7">
                  <c:v>2.3692734844979198E-2</c:v>
                </c:pt>
                <c:pt idx="8">
                  <c:v>7.2705924855491308E-2</c:v>
                </c:pt>
                <c:pt idx="9">
                  <c:v>9.0426875473604409E-2</c:v>
                </c:pt>
                <c:pt idx="10">
                  <c:v>4.532468535248247E-2</c:v>
                </c:pt>
              </c:numCache>
            </c:numRef>
          </c:val>
          <c:smooth val="0"/>
          <c:extLst>
            <c:ext xmlns:c16="http://schemas.microsoft.com/office/drawing/2014/chart" uri="{C3380CC4-5D6E-409C-BE32-E72D297353CC}">
              <c16:uniqueId val="{00000002-C18F-47CC-971C-2F09FC86ED2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3316143"/>
        <c:axId val="83314223"/>
        <c:extLst>
          <c:ext xmlns:c15="http://schemas.microsoft.com/office/drawing/2012/chart" uri="{02D57815-91ED-43cb-92C2-25804820EDAC}">
            <c15:filteredLineSeries>
              <c15:ser>
                <c:idx val="0"/>
                <c:order val="0"/>
                <c:tx>
                  <c:strRef>
                    <c:extLst>
                      <c:ext uri="{02D57815-91ED-43cb-92C2-25804820EDAC}">
                        <c15:formulaRef>
                          <c15:sqref>'Problem 4'!$Q$33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0-C18F-47CC-971C-2F09FC86ED2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4'!$R$33</c15:sqref>
                        </c15:formulaRef>
                      </c:ext>
                    </c:extLst>
                    <c:strCache>
                      <c:ptCount val="1"/>
                      <c:pt idx="0">
                        <c:v>ESSENTIALS</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4'!$R$34:$R$44</c15:sqref>
                        </c15:formulaRef>
                      </c:ext>
                    </c:extLst>
                    <c:numCache>
                      <c:formatCode>General</c:formatCode>
                      <c:ptCount val="11"/>
                      <c:pt idx="0">
                        <c:v>81.66</c:v>
                      </c:pt>
                      <c:pt idx="1">
                        <c:v>86.8</c:v>
                      </c:pt>
                      <c:pt idx="2">
                        <c:v>91.63</c:v>
                      </c:pt>
                      <c:pt idx="3">
                        <c:v>95.69</c:v>
                      </c:pt>
                      <c:pt idx="4">
                        <c:v>100.22</c:v>
                      </c:pt>
                      <c:pt idx="5">
                        <c:v>105.85</c:v>
                      </c:pt>
                      <c:pt idx="6">
                        <c:v>108.05</c:v>
                      </c:pt>
                      <c:pt idx="7">
                        <c:v>110.61</c:v>
                      </c:pt>
                      <c:pt idx="8">
                        <c:v>118.77</c:v>
                      </c:pt>
                      <c:pt idx="9">
                        <c:v>129.51</c:v>
                      </c:pt>
                      <c:pt idx="10">
                        <c:v>135.38</c:v>
                      </c:pt>
                    </c:numCache>
                  </c:numRef>
                </c:val>
                <c:smooth val="0"/>
                <c:extLst xmlns:c15="http://schemas.microsoft.com/office/drawing/2012/chart">
                  <c:ext xmlns:c16="http://schemas.microsoft.com/office/drawing/2014/chart" uri="{C3380CC4-5D6E-409C-BE32-E72D297353CC}">
                    <c16:uniqueId val="{00000001-C18F-47CC-971C-2F09FC86ED22}"/>
                  </c:ext>
                </c:extLst>
              </c15:ser>
            </c15:filteredLineSeries>
          </c:ext>
        </c:extLst>
      </c:lineChart>
      <c:catAx>
        <c:axId val="833161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3314223"/>
        <c:crosses val="autoZero"/>
        <c:auto val="1"/>
        <c:lblAlgn val="ctr"/>
        <c:lblOffset val="100"/>
        <c:noMultiLvlLbl val="0"/>
      </c:catAx>
      <c:valAx>
        <c:axId val="8331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316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Rural May 2023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1'!$H$9</c:f>
              <c:strCache>
                <c:ptCount val="1"/>
                <c:pt idx="0">
                  <c:v>Index Values</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00-4E23-A771-F9756EAA227F}"/>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00-4E23-A771-F9756EAA227F}"/>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D00-4E23-A771-F9756EAA227F}"/>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00-4E23-A771-F9756EAA227F}"/>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00-4E23-A771-F9756EAA22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1'!$G$10:$G$14</c:f>
              <c:strCache>
                <c:ptCount val="5"/>
                <c:pt idx="0">
                  <c:v>Food</c:v>
                </c:pt>
                <c:pt idx="1">
                  <c:v>Basic needs</c:v>
                </c:pt>
                <c:pt idx="2">
                  <c:v>Health and Education</c:v>
                </c:pt>
                <c:pt idx="3">
                  <c:v>Recreation and Amusement</c:v>
                </c:pt>
                <c:pt idx="4">
                  <c:v>Miscelleneous</c:v>
                </c:pt>
              </c:strCache>
            </c:strRef>
          </c:cat>
          <c:val>
            <c:numRef>
              <c:f>'Problem 1'!$H$10:$H$14</c:f>
              <c:numCache>
                <c:formatCode>General</c:formatCode>
                <c:ptCount val="5"/>
                <c:pt idx="0">
                  <c:v>176.2</c:v>
                </c:pt>
                <c:pt idx="1">
                  <c:v>183.8</c:v>
                </c:pt>
                <c:pt idx="2">
                  <c:v>184.1</c:v>
                </c:pt>
                <c:pt idx="3">
                  <c:v>186.9</c:v>
                </c:pt>
                <c:pt idx="4">
                  <c:v>179.7</c:v>
                </c:pt>
              </c:numCache>
            </c:numRef>
          </c:val>
          <c:extLst>
            <c:ext xmlns:c16="http://schemas.microsoft.com/office/drawing/2014/chart" uri="{C3380CC4-5D6E-409C-BE32-E72D297353CC}">
              <c16:uniqueId val="{0000000A-3D00-4E23-A771-F9756EAA227F}"/>
            </c:ext>
          </c:extLst>
        </c:ser>
        <c:ser>
          <c:idx val="1"/>
          <c:order val="1"/>
          <c:tx>
            <c:strRef>
              <c:f>'Problem 1'!$I$9</c:f>
              <c:strCache>
                <c:ptCount val="1"/>
                <c:pt idx="0">
                  <c:v>% Contribution</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D00-4E23-A771-F9756EAA227F}"/>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3D00-4E23-A771-F9756EAA227F}"/>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3D00-4E23-A771-F9756EAA227F}"/>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3D00-4E23-A771-F9756EAA227F}"/>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3D00-4E23-A771-F9756EAA22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1'!$G$10:$G$14</c:f>
              <c:strCache>
                <c:ptCount val="5"/>
                <c:pt idx="0">
                  <c:v>Food</c:v>
                </c:pt>
                <c:pt idx="1">
                  <c:v>Basic needs</c:v>
                </c:pt>
                <c:pt idx="2">
                  <c:v>Health and Education</c:v>
                </c:pt>
                <c:pt idx="3">
                  <c:v>Recreation and Amusement</c:v>
                </c:pt>
                <c:pt idx="4">
                  <c:v>Miscelleneous</c:v>
                </c:pt>
              </c:strCache>
            </c:strRef>
          </c:cat>
          <c:val>
            <c:numRef>
              <c:f>'Problem 1'!$I$10:$I$14</c:f>
              <c:numCache>
                <c:formatCode>General</c:formatCode>
                <c:ptCount val="5"/>
                <c:pt idx="0">
                  <c:v>19.350000000000001</c:v>
                </c:pt>
                <c:pt idx="1">
                  <c:v>20.18</c:v>
                </c:pt>
                <c:pt idx="2">
                  <c:v>20.22</c:v>
                </c:pt>
                <c:pt idx="3">
                  <c:v>20.52</c:v>
                </c:pt>
                <c:pt idx="4">
                  <c:v>19.73</c:v>
                </c:pt>
              </c:numCache>
            </c:numRef>
          </c:val>
          <c:extLst>
            <c:ext xmlns:c16="http://schemas.microsoft.com/office/drawing/2014/chart" uri="{C3380CC4-5D6E-409C-BE32-E72D297353CC}">
              <c16:uniqueId val="{00000015-3D00-4E23-A771-F9756EAA22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1'!$S$8</c:f>
              <c:strCache>
                <c:ptCount val="1"/>
                <c:pt idx="0">
                  <c:v>Index Values</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C4-4DCA-82EB-50EE75ED2426}"/>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C4-4DCA-82EB-50EE75ED242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C4-4DCA-82EB-50EE75ED2426}"/>
              </c:ext>
            </c:extLst>
          </c:dPt>
          <c:dPt>
            <c:idx val="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C4-4DCA-82EB-50EE75ED2426}"/>
              </c:ext>
            </c:extLst>
          </c:dPt>
          <c:dPt>
            <c:idx val="4"/>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0C4-4DCA-82EB-50EE75ED2426}"/>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'Problem 1'!$R$9:$R$13</c:f>
              <c:strCache>
                <c:ptCount val="5"/>
                <c:pt idx="0">
                  <c:v>Food</c:v>
                </c:pt>
                <c:pt idx="1">
                  <c:v>Basic needs</c:v>
                </c:pt>
                <c:pt idx="2">
                  <c:v>Health and Education</c:v>
                </c:pt>
                <c:pt idx="3">
                  <c:v>Recreation and Amusement</c:v>
                </c:pt>
                <c:pt idx="4">
                  <c:v>Miscelleneous</c:v>
                </c:pt>
              </c:strCache>
            </c:strRef>
          </c:cat>
          <c:val>
            <c:numRef>
              <c:f>'Problem 1'!$S$9:$S$13</c:f>
              <c:numCache>
                <c:formatCode>General</c:formatCode>
                <c:ptCount val="5"/>
                <c:pt idx="0">
                  <c:v>179.6</c:v>
                </c:pt>
                <c:pt idx="1">
                  <c:v>175.5</c:v>
                </c:pt>
                <c:pt idx="2">
                  <c:v>178.5</c:v>
                </c:pt>
                <c:pt idx="3">
                  <c:v>186.7</c:v>
                </c:pt>
                <c:pt idx="4">
                  <c:v>174.9</c:v>
                </c:pt>
              </c:numCache>
            </c:numRef>
          </c:val>
          <c:extLst>
            <c:ext xmlns:c16="http://schemas.microsoft.com/office/drawing/2014/chart" uri="{C3380CC4-5D6E-409C-BE32-E72D297353CC}">
              <c16:uniqueId val="{0000000A-40C4-4DCA-82EB-50EE75ED2426}"/>
            </c:ext>
          </c:extLst>
        </c:ser>
        <c:ser>
          <c:idx val="1"/>
          <c:order val="1"/>
          <c:tx>
            <c:strRef>
              <c:f>'Problem 1'!$T$8</c:f>
              <c:strCache>
                <c:ptCount val="1"/>
                <c:pt idx="0">
                  <c:v>% Contribution</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0C4-4DCA-82EB-50EE75ED2426}"/>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0C4-4DCA-82EB-50EE75ED242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40C4-4DCA-82EB-50EE75ED2426}"/>
              </c:ext>
            </c:extLst>
          </c:dPt>
          <c:dPt>
            <c:idx val="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40C4-4DCA-82EB-50EE75ED2426}"/>
              </c:ext>
            </c:extLst>
          </c:dPt>
          <c:dPt>
            <c:idx val="4"/>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40C4-4DCA-82EB-50EE75ED24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1'!$R$9:$R$13</c:f>
              <c:strCache>
                <c:ptCount val="5"/>
                <c:pt idx="0">
                  <c:v>Food</c:v>
                </c:pt>
                <c:pt idx="1">
                  <c:v>Basic needs</c:v>
                </c:pt>
                <c:pt idx="2">
                  <c:v>Health and Education</c:v>
                </c:pt>
                <c:pt idx="3">
                  <c:v>Recreation and Amusement</c:v>
                </c:pt>
                <c:pt idx="4">
                  <c:v>Miscelleneous</c:v>
                </c:pt>
              </c:strCache>
            </c:strRef>
          </c:cat>
          <c:val>
            <c:numRef>
              <c:f>'Problem 1'!$T$9:$T$13</c:f>
              <c:numCache>
                <c:formatCode>0.00%</c:formatCode>
                <c:ptCount val="5"/>
                <c:pt idx="0">
                  <c:v>0.20062555853440572</c:v>
                </c:pt>
                <c:pt idx="1">
                  <c:v>0.19604557640750672</c:v>
                </c:pt>
                <c:pt idx="2">
                  <c:v>0.19939678284182308</c:v>
                </c:pt>
                <c:pt idx="3">
                  <c:v>0.20855674709562108</c:v>
                </c:pt>
                <c:pt idx="4">
                  <c:v>0.19537533512064345</c:v>
                </c:pt>
              </c:numCache>
            </c:numRef>
          </c:val>
          <c:extLst>
            <c:ext xmlns:c16="http://schemas.microsoft.com/office/drawing/2014/chart" uri="{C3380CC4-5D6E-409C-BE32-E72D297353CC}">
              <c16:uniqueId val="{00000015-40C4-4DCA-82EB-50EE75ED2426}"/>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1'!$AD$8</c:f>
              <c:strCache>
                <c:ptCount val="1"/>
                <c:pt idx="0">
                  <c:v>Index Values</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5F-4496-8AF3-5EE412B86142}"/>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5F-4496-8AF3-5EE412B8614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5F-4496-8AF3-5EE412B86142}"/>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5F-4496-8AF3-5EE412B86142}"/>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5F-4496-8AF3-5EE412B8614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'Problem 1'!$AC$9:$AC$13</c:f>
              <c:strCache>
                <c:ptCount val="5"/>
                <c:pt idx="0">
                  <c:v>Food</c:v>
                </c:pt>
                <c:pt idx="1">
                  <c:v>Basic needs</c:v>
                </c:pt>
                <c:pt idx="2">
                  <c:v>Health and Education</c:v>
                </c:pt>
                <c:pt idx="3">
                  <c:v>Recreation and Amusement</c:v>
                </c:pt>
                <c:pt idx="4">
                  <c:v>Miscelleneous</c:v>
                </c:pt>
              </c:strCache>
            </c:strRef>
          </c:cat>
          <c:val>
            <c:numRef>
              <c:f>'Problem 1'!$AD$9:$AD$13</c:f>
              <c:numCache>
                <c:formatCode>General</c:formatCode>
                <c:ptCount val="5"/>
                <c:pt idx="0">
                  <c:v>177.5</c:v>
                </c:pt>
                <c:pt idx="1">
                  <c:v>179.6</c:v>
                </c:pt>
                <c:pt idx="2">
                  <c:v>181.4</c:v>
                </c:pt>
                <c:pt idx="3">
                  <c:v>186.1</c:v>
                </c:pt>
                <c:pt idx="4">
                  <c:v>177.4</c:v>
                </c:pt>
              </c:numCache>
            </c:numRef>
          </c:val>
          <c:extLst>
            <c:ext xmlns:c16="http://schemas.microsoft.com/office/drawing/2014/chart" uri="{C3380CC4-5D6E-409C-BE32-E72D297353CC}">
              <c16:uniqueId val="{0000000A-A95F-4496-8AF3-5EE412B86142}"/>
            </c:ext>
          </c:extLst>
        </c:ser>
        <c:ser>
          <c:idx val="1"/>
          <c:order val="1"/>
          <c:tx>
            <c:strRef>
              <c:f>'Problem 1'!$AE$8</c:f>
              <c:strCache>
                <c:ptCount val="1"/>
                <c:pt idx="0">
                  <c:v>% Contribution</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95F-4496-8AF3-5EE412B86142}"/>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A95F-4496-8AF3-5EE412B8614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95F-4496-8AF3-5EE412B86142}"/>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A95F-4496-8AF3-5EE412B86142}"/>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A95F-4496-8AF3-5EE412B86142}"/>
              </c:ext>
            </c:extLst>
          </c:dPt>
          <c:cat>
            <c:strRef>
              <c:f>'Problem 1'!$AC$9:$AC$13</c:f>
              <c:strCache>
                <c:ptCount val="5"/>
                <c:pt idx="0">
                  <c:v>Food</c:v>
                </c:pt>
                <c:pt idx="1">
                  <c:v>Basic needs</c:v>
                </c:pt>
                <c:pt idx="2">
                  <c:v>Health and Education</c:v>
                </c:pt>
                <c:pt idx="3">
                  <c:v>Recreation and Amusement</c:v>
                </c:pt>
                <c:pt idx="4">
                  <c:v>Miscelleneous</c:v>
                </c:pt>
              </c:strCache>
            </c:strRef>
          </c:cat>
          <c:val>
            <c:numRef>
              <c:f>'Problem 1'!$AE$9:$AE$13</c:f>
              <c:numCache>
                <c:formatCode>0.00%</c:formatCode>
                <c:ptCount val="5"/>
                <c:pt idx="0">
                  <c:v>0.19678492239467849</c:v>
                </c:pt>
                <c:pt idx="1">
                  <c:v>0.19911308203991129</c:v>
                </c:pt>
                <c:pt idx="2">
                  <c:v>0.20110864745011087</c:v>
                </c:pt>
                <c:pt idx="3">
                  <c:v>0.20631929046563191</c:v>
                </c:pt>
                <c:pt idx="4">
                  <c:v>0.19667405764966742</c:v>
                </c:pt>
              </c:numCache>
            </c:numRef>
          </c:val>
          <c:extLst>
            <c:ext xmlns:c16="http://schemas.microsoft.com/office/drawing/2014/chart" uri="{C3380CC4-5D6E-409C-BE32-E72D297353CC}">
              <c16:uniqueId val="{00000015-A95F-4496-8AF3-5EE412B8614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'Problem 2'!$G$9</c:f>
              <c:strCache>
                <c:ptCount val="1"/>
                <c:pt idx="0">
                  <c:v>% Inflation rate</c:v>
                </c:pt>
              </c:strCache>
            </c:strRef>
          </c:tx>
          <c:spPr>
            <a:ln w="22225" cap="rnd">
              <a:solidFill>
                <a:schemeClr val="accent2"/>
              </a:solidFill>
            </a:ln>
            <a:effectLst>
              <a:glow rad="139700">
                <a:schemeClr val="accent2">
                  <a:satMod val="175000"/>
                  <a:alpha val="14000"/>
                </a:schemeClr>
              </a:glow>
            </a:effectLst>
          </c:spPr>
          <c:marker>
            <c:symbol val="none"/>
          </c:marker>
          <c:cat>
            <c:numRef>
              <c:f>'Problem 2'!$F$10:$F$16</c:f>
              <c:numCache>
                <c:formatCode>General</c:formatCode>
                <c:ptCount val="7"/>
                <c:pt idx="0">
                  <c:v>2017</c:v>
                </c:pt>
                <c:pt idx="1">
                  <c:v>2018</c:v>
                </c:pt>
                <c:pt idx="2">
                  <c:v>2019</c:v>
                </c:pt>
                <c:pt idx="3">
                  <c:v>2020</c:v>
                </c:pt>
                <c:pt idx="4">
                  <c:v>2021</c:v>
                </c:pt>
                <c:pt idx="5">
                  <c:v>2022</c:v>
                </c:pt>
                <c:pt idx="6">
                  <c:v>2023</c:v>
                </c:pt>
              </c:numCache>
            </c:numRef>
          </c:cat>
          <c:val>
            <c:numRef>
              <c:f>'Problem 2'!$G$10:$G$16</c:f>
              <c:numCache>
                <c:formatCode>0.00%</c:formatCode>
                <c:ptCount val="7"/>
                <c:pt idx="0">
                  <c:v>3.1670625494853638E-2</c:v>
                </c:pt>
                <c:pt idx="1">
                  <c:v>5.0652340752110468E-2</c:v>
                </c:pt>
                <c:pt idx="2">
                  <c:v>1.9722425127830449E-2</c:v>
                </c:pt>
                <c:pt idx="3">
                  <c:v>7.5931232091690504E-2</c:v>
                </c:pt>
                <c:pt idx="4">
                  <c:v>4.7270306258322389E-2</c:v>
                </c:pt>
                <c:pt idx="5">
                  <c:v>5.3401144310235071E-2</c:v>
                </c:pt>
                <c:pt idx="6">
                  <c:v>6.5178032589016374E-2</c:v>
                </c:pt>
              </c:numCache>
            </c:numRef>
          </c:val>
          <c:smooth val="0"/>
          <c:extLst>
            <c:ext xmlns:c16="http://schemas.microsoft.com/office/drawing/2014/chart" uri="{C3380CC4-5D6E-409C-BE32-E72D297353CC}">
              <c16:uniqueId val="{00000000-A0A0-4C4B-8418-5500D85E4D5E}"/>
            </c:ext>
          </c:extLst>
        </c:ser>
        <c:dLbls>
          <c:showLegendKey val="0"/>
          <c:showVal val="0"/>
          <c:showCatName val="0"/>
          <c:showSerName val="0"/>
          <c:showPercent val="0"/>
          <c:showBubbleSize val="0"/>
        </c:dLbls>
        <c:smooth val="0"/>
        <c:axId val="1098702975"/>
        <c:axId val="1098703455"/>
      </c:lineChart>
      <c:catAx>
        <c:axId val="1098702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703455"/>
        <c:crosses val="autoZero"/>
        <c:auto val="1"/>
        <c:lblAlgn val="ctr"/>
        <c:lblOffset val="100"/>
        <c:noMultiLvlLbl val="0"/>
      </c:catAx>
      <c:valAx>
        <c:axId val="1098703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7029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3'!$W$25</c:f>
              <c:strCache>
                <c:ptCount val="1"/>
                <c:pt idx="0">
                  <c:v>% change</c:v>
                </c:pt>
              </c:strCache>
            </c:strRef>
          </c:tx>
          <c:spPr>
            <a:ln w="22225" cap="rnd">
              <a:solidFill>
                <a:schemeClr val="accent4">
                  <a:tint val="65000"/>
                </a:schemeClr>
              </a:solidFill>
            </a:ln>
            <a:effectLst>
              <a:glow rad="139700">
                <a:schemeClr val="accent4">
                  <a:tint val="65000"/>
                  <a:satMod val="175000"/>
                  <a:alpha val="14000"/>
                </a:schemeClr>
              </a:glow>
            </a:effectLst>
          </c:spPr>
          <c:marker>
            <c:symbol val="none"/>
          </c:marker>
          <c:cat>
            <c:strRef>
              <c:f>'Problem 3'!$T$26:$T$38</c:f>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f>'Problem 3'!$W$26:$W$38</c:f>
              <c:numCache>
                <c:formatCode>0.00%</c:formatCode>
                <c:ptCount val="13"/>
                <c:pt idx="0">
                  <c:v>9.1541285235204779E-3</c:v>
                </c:pt>
                <c:pt idx="1">
                  <c:v>9.6551104724268387E-3</c:v>
                </c:pt>
                <c:pt idx="2">
                  <c:v>1.868078103455876E-3</c:v>
                </c:pt>
                <c:pt idx="3">
                  <c:v>1.465038845726811E-3</c:v>
                </c:pt>
                <c:pt idx="4">
                  <c:v>5.3196205337354878E-3</c:v>
                </c:pt>
                <c:pt idx="5">
                  <c:v>7.3639650762852681E-3</c:v>
                </c:pt>
                <c:pt idx="6">
                  <c:v>1.4007441453272001E-3</c:v>
                </c:pt>
                <c:pt idx="7">
                  <c:v>4.6334746688814939E-3</c:v>
                </c:pt>
                <c:pt idx="8">
                  <c:v>2.6788459004877469E-3</c:v>
                </c:pt>
                <c:pt idx="9">
                  <c:v>7.6646811492644754E-3</c:v>
                </c:pt>
                <c:pt idx="10">
                  <c:v>4.4136469965305305E-5</c:v>
                </c:pt>
                <c:pt idx="11">
                  <c:v>3.7072998499424895E-3</c:v>
                </c:pt>
                <c:pt idx="12">
                  <c:v>7.2552985665292396E-3</c:v>
                </c:pt>
              </c:numCache>
            </c:numRef>
          </c:val>
          <c:smooth val="0"/>
          <c:extLst>
            <c:ext xmlns:c16="http://schemas.microsoft.com/office/drawing/2014/chart" uri="{C3380CC4-5D6E-409C-BE32-E72D297353CC}">
              <c16:uniqueId val="{00000000-7877-4F09-846E-D617DE47D6F9}"/>
            </c:ext>
          </c:extLst>
        </c:ser>
        <c:dLbls>
          <c:showLegendKey val="0"/>
          <c:showVal val="0"/>
          <c:showCatName val="0"/>
          <c:showSerName val="0"/>
          <c:showPercent val="0"/>
          <c:showBubbleSize val="0"/>
        </c:dLbls>
        <c:smooth val="0"/>
        <c:axId val="1374004751"/>
        <c:axId val="1374004271"/>
        <c:extLst>
          <c:ext xmlns:c15="http://schemas.microsoft.com/office/drawing/2012/chart" uri="{02D57815-91ED-43cb-92C2-25804820EDAC}">
            <c15:filteredLineSeries>
              <c15:ser>
                <c:idx val="0"/>
                <c:order val="0"/>
                <c:tx>
                  <c:strRef>
                    <c:extLst>
                      <c:ext uri="{02D57815-91ED-43cb-92C2-25804820EDAC}">
                        <c15:formulaRef>
                          <c15:sqref>'Problem 3'!$U$25</c15:sqref>
                        </c15:formulaRef>
                      </c:ext>
                    </c:extLst>
                    <c:strCache>
                      <c:ptCount val="1"/>
                      <c:pt idx="0">
                        <c:v>Food </c:v>
                      </c:pt>
                    </c:strCache>
                  </c:strRef>
                </c:tx>
                <c:spPr>
                  <a:ln w="22225" cap="rnd">
                    <a:solidFill>
                      <a:schemeClr val="accent4">
                        <a:shade val="65000"/>
                      </a:schemeClr>
                    </a:solidFill>
                  </a:ln>
                  <a:effectLst>
                    <a:glow rad="139700">
                      <a:schemeClr val="accent4">
                        <a:shade val="65000"/>
                        <a:satMod val="175000"/>
                        <a:alpha val="14000"/>
                      </a:schemeClr>
                    </a:glow>
                  </a:effectLst>
                </c:spPr>
                <c:marker>
                  <c:symbol val="none"/>
                </c:marker>
                <c:cat>
                  <c:strRef>
                    <c:extLst>
                      <c:ext uri="{02D57815-91ED-43cb-92C2-25804820EDAC}">
                        <c15:formulaRef>
                          <c15:sqref>'Problem 3'!$T$26:$T$38</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uri="{02D57815-91ED-43cb-92C2-25804820EDAC}">
                        <c15:formulaRef>
                          <c15:sqref>'Problem 3'!$U$26:$U$38</c15:sqref>
                        </c15:formulaRef>
                      </c:ext>
                    </c:extLst>
                    <c:numCache>
                      <c:formatCode>General</c:formatCode>
                      <c:ptCount val="13"/>
                      <c:pt idx="0">
                        <c:v>171.2923076923077</c:v>
                      </c:pt>
                      <c:pt idx="1">
                        <c:v>172.94615384615386</c:v>
                      </c:pt>
                      <c:pt idx="2">
                        <c:v>173.26923076923077</c:v>
                      </c:pt>
                      <c:pt idx="3">
                        <c:v>173.5230769230769</c:v>
                      </c:pt>
                      <c:pt idx="4">
                        <c:v>174.44615384615386</c:v>
                      </c:pt>
                      <c:pt idx="5">
                        <c:v>175.73076923076923</c:v>
                      </c:pt>
                      <c:pt idx="6">
                        <c:v>175.97692307692307</c:v>
                      </c:pt>
                      <c:pt idx="7">
                        <c:v>175.16153846153844</c:v>
                      </c:pt>
                      <c:pt idx="8">
                        <c:v>175.63076923076926</c:v>
                      </c:pt>
                      <c:pt idx="9">
                        <c:v>174.28461538461536</c:v>
                      </c:pt>
                      <c:pt idx="10">
                        <c:v>174.2923076923077</c:v>
                      </c:pt>
                      <c:pt idx="11">
                        <c:v>174.93846153846152</c:v>
                      </c:pt>
                      <c:pt idx="12">
                        <c:v>176.20769230769235</c:v>
                      </c:pt>
                    </c:numCache>
                  </c:numRef>
                </c:val>
                <c:smooth val="0"/>
                <c:extLst>
                  <c:ext xmlns:c16="http://schemas.microsoft.com/office/drawing/2014/chart" uri="{C3380CC4-5D6E-409C-BE32-E72D297353CC}">
                    <c16:uniqueId val="{00000001-7877-4F09-846E-D617DE47D6F9}"/>
                  </c:ext>
                </c:extLst>
              </c15:ser>
            </c15:filteredLineSeries>
            <c15:filteredLineSeries>
              <c15:ser>
                <c:idx val="1"/>
                <c:order val="1"/>
                <c:tx>
                  <c:strRef>
                    <c:extLst>
                      <c:ext xmlns:c15="http://schemas.microsoft.com/office/drawing/2012/chart" uri="{02D57815-91ED-43cb-92C2-25804820EDAC}">
                        <c15:formulaRef>
                          <c15:sqref>'Problem 3'!$V$25</c15:sqref>
                        </c15:formulaRef>
                      </c:ext>
                    </c:extLst>
                    <c:strCache>
                      <c:ptCount val="1"/>
                      <c:pt idx="0">
                        <c:v>Absolute changes</c:v>
                      </c:pt>
                    </c:strCache>
                  </c:strRef>
                </c:tx>
                <c:spPr>
                  <a:ln w="22225" cap="rnd">
                    <a:solidFill>
                      <a:schemeClr val="accent4"/>
                    </a:solidFill>
                  </a:ln>
                  <a:effectLst>
                    <a:glow rad="139700">
                      <a:schemeClr val="accent4">
                        <a:satMod val="175000"/>
                        <a:alpha val="14000"/>
                      </a:schemeClr>
                    </a:glow>
                  </a:effectLst>
                </c:spPr>
                <c:marker>
                  <c:symbol val="none"/>
                </c:marker>
                <c:cat>
                  <c:strRef>
                    <c:extLst>
                      <c:ext xmlns:c15="http://schemas.microsoft.com/office/drawing/2012/chart" uri="{02D57815-91ED-43cb-92C2-25804820EDAC}">
                        <c15:formulaRef>
                          <c15:sqref>'Problem 3'!$T$26:$T$38</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xmlns:c15="http://schemas.microsoft.com/office/drawing/2012/chart" uri="{02D57815-91ED-43cb-92C2-25804820EDAC}">
                        <c15:formulaRef>
                          <c15:sqref>'Problem 3'!$V$26:$V$38</c15:sqref>
                        </c15:formulaRef>
                      </c:ext>
                    </c:extLst>
                    <c:numCache>
                      <c:formatCode>General</c:formatCode>
                      <c:ptCount val="13"/>
                      <c:pt idx="0">
                        <c:v>1.5538076923077142</c:v>
                      </c:pt>
                      <c:pt idx="1">
                        <c:v>1.6538461538461604</c:v>
                      </c:pt>
                      <c:pt idx="2">
                        <c:v>0.32307692307691127</c:v>
                      </c:pt>
                      <c:pt idx="3">
                        <c:v>0.2538461538461263</c:v>
                      </c:pt>
                      <c:pt idx="4">
                        <c:v>0.92307692307696243</c:v>
                      </c:pt>
                      <c:pt idx="5">
                        <c:v>1.2846153846153641</c:v>
                      </c:pt>
                      <c:pt idx="6">
                        <c:v>0.24615384615384528</c:v>
                      </c:pt>
                      <c:pt idx="7">
                        <c:v>0.81538461538463025</c:v>
                      </c:pt>
                      <c:pt idx="8">
                        <c:v>0.46923076923081908</c:v>
                      </c:pt>
                      <c:pt idx="9">
                        <c:v>1.3461538461538964</c:v>
                      </c:pt>
                      <c:pt idx="10">
                        <c:v>7.692307692337863E-3</c:v>
                      </c:pt>
                      <c:pt idx="11">
                        <c:v>0.64615384615382254</c:v>
                      </c:pt>
                      <c:pt idx="12">
                        <c:v>1.2692307692308304</c:v>
                      </c:pt>
                    </c:numCache>
                  </c:numRef>
                </c:val>
                <c:smooth val="0"/>
                <c:extLst xmlns:c15="http://schemas.microsoft.com/office/drawing/2012/chart">
                  <c:ext xmlns:c16="http://schemas.microsoft.com/office/drawing/2014/chart" uri="{C3380CC4-5D6E-409C-BE32-E72D297353CC}">
                    <c16:uniqueId val="{00000002-7877-4F09-846E-D617DE47D6F9}"/>
                  </c:ext>
                </c:extLst>
              </c15:ser>
            </c15:filteredLineSeries>
          </c:ext>
        </c:extLst>
      </c:lineChart>
      <c:catAx>
        <c:axId val="1374004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004271"/>
        <c:crosses val="autoZero"/>
        <c:auto val="1"/>
        <c:lblAlgn val="ctr"/>
        <c:lblOffset val="100"/>
        <c:noMultiLvlLbl val="0"/>
      </c:catAx>
      <c:valAx>
        <c:axId val="1374004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0047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3'!$AO$27</c:f>
              <c:strCache>
                <c:ptCount val="1"/>
                <c:pt idx="0">
                  <c:v>% change</c:v>
                </c:pt>
              </c:strCache>
            </c:strRef>
          </c:tx>
          <c:spPr>
            <a:ln w="22225" cap="rnd">
              <a:solidFill>
                <a:schemeClr val="accent2">
                  <a:tint val="65000"/>
                </a:schemeClr>
              </a:solidFill>
            </a:ln>
            <a:effectLst>
              <a:glow rad="139700">
                <a:schemeClr val="accent2">
                  <a:tint val="65000"/>
                  <a:satMod val="175000"/>
                  <a:alpha val="14000"/>
                </a:schemeClr>
              </a:glow>
            </a:effectLst>
          </c:spPr>
          <c:marker>
            <c:symbol val="none"/>
          </c:marker>
          <c:cat>
            <c:strRef>
              <c:f>'Problem 3'!$AL$28:$AL$40</c:f>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f>'Problem 3'!$AO$28:$AO$40</c:f>
              <c:numCache>
                <c:formatCode>General</c:formatCode>
                <c:ptCount val="13"/>
                <c:pt idx="0">
                  <c:v>1.42575322812053E-2</c:v>
                </c:pt>
                <c:pt idx="1">
                  <c:v>1.1183803377243156E-2</c:v>
                </c:pt>
                <c:pt idx="2">
                  <c:v>1.7923497267760408E-3</c:v>
                </c:pt>
                <c:pt idx="3">
                  <c:v>9.1639029499028556E-4</c:v>
                </c:pt>
                <c:pt idx="4">
                  <c:v>5.5369054366309033E-3</c:v>
                </c:pt>
                <c:pt idx="5">
                  <c:v>6.8938605619146371E-3</c:v>
                </c:pt>
                <c:pt idx="6">
                  <c:v>3.4017999397149157E-3</c:v>
                </c:pt>
                <c:pt idx="7">
                  <c:v>8.0366401659179628E-3</c:v>
                </c:pt>
                <c:pt idx="8">
                  <c:v>6.2723233731164256E-3</c:v>
                </c:pt>
                <c:pt idx="9">
                  <c:v>3.0300406891180342E-3</c:v>
                </c:pt>
                <c:pt idx="10">
                  <c:v>8.6835706842833875E-5</c:v>
                </c:pt>
                <c:pt idx="11">
                  <c:v>6.2082139446035965E-3</c:v>
                </c:pt>
                <c:pt idx="12">
                  <c:v>7.5074427233895206E-3</c:v>
                </c:pt>
              </c:numCache>
            </c:numRef>
          </c:val>
          <c:smooth val="0"/>
          <c:extLst>
            <c:ext xmlns:c16="http://schemas.microsoft.com/office/drawing/2014/chart" uri="{C3380CC4-5D6E-409C-BE32-E72D297353CC}">
              <c16:uniqueId val="{00000000-3594-48B5-85A0-D56DAC22B653}"/>
            </c:ext>
          </c:extLst>
        </c:ser>
        <c:dLbls>
          <c:showLegendKey val="0"/>
          <c:showVal val="0"/>
          <c:showCatName val="0"/>
          <c:showSerName val="0"/>
          <c:showPercent val="0"/>
          <c:showBubbleSize val="0"/>
        </c:dLbls>
        <c:smooth val="0"/>
        <c:axId val="67359375"/>
        <c:axId val="73465471"/>
        <c:extLst>
          <c:ext xmlns:c15="http://schemas.microsoft.com/office/drawing/2012/chart" uri="{02D57815-91ED-43cb-92C2-25804820EDAC}">
            <c15:filteredLineSeries>
              <c15:ser>
                <c:idx val="0"/>
                <c:order val="0"/>
                <c:tx>
                  <c:strRef>
                    <c:extLst>
                      <c:ext uri="{02D57815-91ED-43cb-92C2-25804820EDAC}">
                        <c15:formulaRef>
                          <c15:sqref>'Problem 3'!$AM$27</c15:sqref>
                        </c15:formulaRef>
                      </c:ext>
                    </c:extLst>
                    <c:strCache>
                      <c:ptCount val="1"/>
                      <c:pt idx="0">
                        <c:v>Food </c:v>
                      </c:pt>
                    </c:strCache>
                  </c:strRef>
                </c:tx>
                <c:spPr>
                  <a:ln w="22225" cap="rnd">
                    <a:solidFill>
                      <a:schemeClr val="accent2">
                        <a:shade val="65000"/>
                      </a:schemeClr>
                    </a:solidFill>
                  </a:ln>
                  <a:effectLst>
                    <a:glow rad="139700">
                      <a:schemeClr val="accent2">
                        <a:shade val="65000"/>
                        <a:satMod val="175000"/>
                        <a:alpha val="14000"/>
                      </a:schemeClr>
                    </a:glow>
                  </a:effectLst>
                </c:spPr>
                <c:marker>
                  <c:symbol val="none"/>
                </c:marker>
                <c:cat>
                  <c:strRef>
                    <c:extLst>
                      <c:ext uri="{02D57815-91ED-43cb-92C2-25804820EDAC}">
                        <c15:formulaRef>
                          <c15:sqref>'Problem 3'!$AL$28:$AL$40</c15:sqref>
                        </c15:formulaRef>
                      </c:ext>
                    </c:extLst>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extLst>
                      <c:ext uri="{02D57815-91ED-43cb-92C2-25804820EDAC}">
                        <c15:formulaRef>
                          <c15:sqref>'Problem 3'!$AM$28:$AM$40</c15:sqref>
                        </c15:formulaRef>
                      </c:ext>
                    </c:extLst>
                    <c:numCache>
                      <c:formatCode>General</c:formatCode>
                      <c:ptCount val="13"/>
                      <c:pt idx="0">
                        <c:v>174.01538461538465</c:v>
                      </c:pt>
                      <c:pt idx="1">
                        <c:v>175.96153846153845</c:v>
                      </c:pt>
                      <c:pt idx="2">
                        <c:v>176.27692307692308</c:v>
                      </c:pt>
                      <c:pt idx="3">
                        <c:v>176.43846153846152</c:v>
                      </c:pt>
                      <c:pt idx="4">
                        <c:v>177.41538461538462</c:v>
                      </c:pt>
                      <c:pt idx="5">
                        <c:v>178.63846153846154</c:v>
                      </c:pt>
                      <c:pt idx="6">
                        <c:v>178.03076923076924</c:v>
                      </c:pt>
                      <c:pt idx="7">
                        <c:v>176.59999999999997</c:v>
                      </c:pt>
                      <c:pt idx="8">
                        <c:v>177.70769230769233</c:v>
                      </c:pt>
                      <c:pt idx="9">
                        <c:v>177.16923076923075</c:v>
                      </c:pt>
                      <c:pt idx="10">
                        <c:v>177.1846153846154</c:v>
                      </c:pt>
                      <c:pt idx="11">
                        <c:v>178.28461538461539</c:v>
                      </c:pt>
                      <c:pt idx="12">
                        <c:v>179.62307692307692</c:v>
                      </c:pt>
                    </c:numCache>
                  </c:numRef>
                </c:val>
                <c:smooth val="0"/>
                <c:extLst>
                  <c:ext xmlns:c16="http://schemas.microsoft.com/office/drawing/2014/chart" uri="{C3380CC4-5D6E-409C-BE32-E72D297353CC}">
                    <c16:uniqueId val="{00000001-3594-48B5-85A0-D56DAC22B653}"/>
                  </c:ext>
                </c:extLst>
              </c15:ser>
            </c15:filteredLineSeries>
            <c15:filteredLineSeries>
              <c15:ser>
                <c:idx val="1"/>
                <c:order val="1"/>
                <c:tx>
                  <c:strRef>
                    <c:extLst>
                      <c:ext xmlns:c15="http://schemas.microsoft.com/office/drawing/2012/chart" uri="{02D57815-91ED-43cb-92C2-25804820EDAC}">
                        <c15:formulaRef>
                          <c15:sqref>'Problem 3'!$AN$27</c15:sqref>
                        </c15:formulaRef>
                      </c:ext>
                    </c:extLst>
                    <c:strCache>
                      <c:ptCount val="1"/>
                      <c:pt idx="0">
                        <c:v>Absolute changes</c:v>
                      </c:pt>
                    </c:strCache>
                  </c:strRef>
                </c:tx>
                <c:spPr>
                  <a:ln w="22225" cap="rnd">
                    <a:solidFill>
                      <a:schemeClr val="accent2"/>
                    </a:solidFill>
                  </a:ln>
                  <a:effectLst>
                    <a:glow rad="139700">
                      <a:schemeClr val="accent2">
                        <a:satMod val="175000"/>
                        <a:alpha val="14000"/>
                      </a:schemeClr>
                    </a:glow>
                  </a:effectLst>
                </c:spPr>
                <c:marker>
                  <c:symbol val="none"/>
                </c:marker>
                <c:cat>
                  <c:strRef>
                    <c:extLst>
                      <c:ext xmlns:c15="http://schemas.microsoft.com/office/drawing/2012/chart" uri="{02D57815-91ED-43cb-92C2-25804820EDAC}">
                        <c15:formulaRef>
                          <c15:sqref>'Problem 3'!$AL$28:$AL$40</c15:sqref>
                        </c15:formulaRef>
                      </c:ext>
                    </c:extLst>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extLst>
                      <c:ext xmlns:c15="http://schemas.microsoft.com/office/drawing/2012/chart" uri="{02D57815-91ED-43cb-92C2-25804820EDAC}">
                        <c15:formulaRef>
                          <c15:sqref>'Problem 3'!$AN$28:$AN$40</c15:sqref>
                        </c15:formulaRef>
                      </c:ext>
                    </c:extLst>
                    <c:numCache>
                      <c:formatCode>General</c:formatCode>
                      <c:ptCount val="13"/>
                      <c:pt idx="0">
                        <c:v>2.4461538461538623</c:v>
                      </c:pt>
                      <c:pt idx="1">
                        <c:v>1.9461538461538055</c:v>
                      </c:pt>
                      <c:pt idx="2">
                        <c:v>0.31538461538463025</c:v>
                      </c:pt>
                      <c:pt idx="3">
                        <c:v>0.16153846153844142</c:v>
                      </c:pt>
                      <c:pt idx="4">
                        <c:v>0.9769230769231001</c:v>
                      </c:pt>
                      <c:pt idx="5">
                        <c:v>1.223076923076917</c:v>
                      </c:pt>
                      <c:pt idx="6">
                        <c:v>0.60769230769230376</c:v>
                      </c:pt>
                      <c:pt idx="7">
                        <c:v>1.4307692307692719</c:v>
                      </c:pt>
                      <c:pt idx="8">
                        <c:v>1.1076923076923606</c:v>
                      </c:pt>
                      <c:pt idx="9">
                        <c:v>0.53846153846157563</c:v>
                      </c:pt>
                      <c:pt idx="10">
                        <c:v>1.5384615384647304E-2</c:v>
                      </c:pt>
                      <c:pt idx="11">
                        <c:v>1.0999999999999943</c:v>
                      </c:pt>
                      <c:pt idx="12">
                        <c:v>1.3384615384615302</c:v>
                      </c:pt>
                    </c:numCache>
                  </c:numRef>
                </c:val>
                <c:smooth val="0"/>
                <c:extLst xmlns:c15="http://schemas.microsoft.com/office/drawing/2012/chart">
                  <c:ext xmlns:c16="http://schemas.microsoft.com/office/drawing/2014/chart" uri="{C3380CC4-5D6E-409C-BE32-E72D297353CC}">
                    <c16:uniqueId val="{00000002-3594-48B5-85A0-D56DAC22B653}"/>
                  </c:ext>
                </c:extLst>
              </c15:ser>
            </c15:filteredLineSeries>
          </c:ext>
        </c:extLst>
      </c:lineChart>
      <c:catAx>
        <c:axId val="67359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465471"/>
        <c:crosses val="autoZero"/>
        <c:auto val="1"/>
        <c:lblAlgn val="ctr"/>
        <c:lblOffset val="100"/>
        <c:noMultiLvlLbl val="0"/>
      </c:catAx>
      <c:valAx>
        <c:axId val="73465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593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3'!$BN$28</c:f>
              <c:strCache>
                <c:ptCount val="1"/>
                <c:pt idx="0">
                  <c:v>% change</c:v>
                </c:pt>
              </c:strCache>
            </c:strRef>
          </c:tx>
          <c:spPr>
            <a:ln w="22225" cap="rnd">
              <a:solidFill>
                <a:schemeClr val="accent5">
                  <a:tint val="65000"/>
                </a:schemeClr>
              </a:solidFill>
            </a:ln>
            <a:effectLst>
              <a:glow rad="139700">
                <a:schemeClr val="accent5">
                  <a:tint val="65000"/>
                  <a:satMod val="175000"/>
                  <a:alpha val="14000"/>
                </a:schemeClr>
              </a:glow>
            </a:effectLst>
          </c:spPr>
          <c:marker>
            <c:symbol val="none"/>
          </c:marker>
          <c:cat>
            <c:strRef>
              <c:f>'Problem 3'!$BK$29:$BK$41</c:f>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f>'Problem 3'!$BN$29:$BN$41</c:f>
              <c:numCache>
                <c:formatCode>0.00%</c:formatCode>
                <c:ptCount val="13"/>
                <c:pt idx="0">
                  <c:v>1.1109605744479256E-2</c:v>
                </c:pt>
                <c:pt idx="1">
                  <c:v>1.0272901871454425E-2</c:v>
                </c:pt>
                <c:pt idx="2">
                  <c:v>1.9452672531943328E-3</c:v>
                </c:pt>
                <c:pt idx="3">
                  <c:v>1.2796187618585007E-3</c:v>
                </c:pt>
                <c:pt idx="4">
                  <c:v>5.1560021152829514E-3</c:v>
                </c:pt>
                <c:pt idx="5">
                  <c:v>7.1901442413082701E-3</c:v>
                </c:pt>
                <c:pt idx="6">
                  <c:v>2.176468027685168E-4</c:v>
                </c:pt>
                <c:pt idx="7">
                  <c:v>5.8342041100662182E-3</c:v>
                </c:pt>
                <c:pt idx="8">
                  <c:v>4.0728737847069707E-3</c:v>
                </c:pt>
                <c:pt idx="9">
                  <c:v>5.9318707201117182E-3</c:v>
                </c:pt>
                <c:pt idx="10">
                  <c:v>4.3876968978992914E-5</c:v>
                </c:pt>
                <c:pt idx="11">
                  <c:v>4.5630045630047902E-3</c:v>
                </c:pt>
                <c:pt idx="12">
                  <c:v>7.555904961565281E-3</c:v>
                </c:pt>
              </c:numCache>
            </c:numRef>
          </c:val>
          <c:smooth val="0"/>
          <c:extLst>
            <c:ext xmlns:c16="http://schemas.microsoft.com/office/drawing/2014/chart" uri="{C3380CC4-5D6E-409C-BE32-E72D297353CC}">
              <c16:uniqueId val="{00000000-B93F-47A0-B176-E3713C7B11AC}"/>
            </c:ext>
          </c:extLst>
        </c:ser>
        <c:dLbls>
          <c:showLegendKey val="0"/>
          <c:showVal val="0"/>
          <c:showCatName val="0"/>
          <c:showSerName val="0"/>
          <c:showPercent val="0"/>
          <c:showBubbleSize val="0"/>
        </c:dLbls>
        <c:smooth val="0"/>
        <c:axId val="190499247"/>
        <c:axId val="190496847"/>
        <c:extLst>
          <c:ext xmlns:c15="http://schemas.microsoft.com/office/drawing/2012/chart" uri="{02D57815-91ED-43cb-92C2-25804820EDAC}">
            <c15:filteredLineSeries>
              <c15:ser>
                <c:idx val="0"/>
                <c:order val="0"/>
                <c:tx>
                  <c:strRef>
                    <c:extLst>
                      <c:ext uri="{02D57815-91ED-43cb-92C2-25804820EDAC}">
                        <c15:formulaRef>
                          <c15:sqref>'Problem 3'!$BL$28</c15:sqref>
                        </c15:formulaRef>
                      </c:ext>
                    </c:extLst>
                    <c:strCache>
                      <c:ptCount val="1"/>
                      <c:pt idx="0">
                        <c:v>Food </c:v>
                      </c:pt>
                    </c:strCache>
                  </c:strRef>
                </c:tx>
                <c:spPr>
                  <a:ln w="22225" cap="rnd">
                    <a:solidFill>
                      <a:schemeClr val="accent5">
                        <a:shade val="65000"/>
                      </a:schemeClr>
                    </a:solidFill>
                  </a:ln>
                  <a:effectLst>
                    <a:glow rad="139700">
                      <a:schemeClr val="accent5">
                        <a:shade val="65000"/>
                        <a:satMod val="175000"/>
                        <a:alpha val="14000"/>
                      </a:schemeClr>
                    </a:glow>
                  </a:effectLst>
                </c:spPr>
                <c:marker>
                  <c:symbol val="none"/>
                </c:marker>
                <c:cat>
                  <c:strRef>
                    <c:extLst>
                      <c:ext uri="{02D57815-91ED-43cb-92C2-25804820EDAC}">
                        <c15:formulaRef>
                          <c15:sqref>'Problem 3'!$BK$29:$BK$41</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uri="{02D57815-91ED-43cb-92C2-25804820EDAC}">
                        <c15:formulaRef>
                          <c15:sqref>'Problem 3'!$BL$29:$BL$41</c15:sqref>
                        </c15:formulaRef>
                      </c:ext>
                    </c:extLst>
                    <c:numCache>
                      <c:formatCode>General</c:formatCode>
                      <c:ptCount val="13"/>
                      <c:pt idx="0">
                        <c:v>172.22307692307697</c:v>
                      </c:pt>
                      <c:pt idx="1">
                        <c:v>173.99230769230769</c:v>
                      </c:pt>
                      <c:pt idx="2">
                        <c:v>174.33076923076925</c:v>
                      </c:pt>
                      <c:pt idx="3">
                        <c:v>174.55384615384617</c:v>
                      </c:pt>
                      <c:pt idx="4">
                        <c:v>175.45384615384617</c:v>
                      </c:pt>
                      <c:pt idx="5">
                        <c:v>176.71538461538464</c:v>
                      </c:pt>
                      <c:pt idx="6">
                        <c:v>176.67692307692309</c:v>
                      </c:pt>
                      <c:pt idx="7">
                        <c:v>175.64615384615385</c:v>
                      </c:pt>
                      <c:pt idx="8">
                        <c:v>176.36153846153846</c:v>
                      </c:pt>
                      <c:pt idx="9">
                        <c:v>175.3153846153846</c:v>
                      </c:pt>
                      <c:pt idx="10">
                        <c:v>175.32307692307691</c:v>
                      </c:pt>
                      <c:pt idx="11">
                        <c:v>176.12307692307695</c:v>
                      </c:pt>
                      <c:pt idx="12">
                        <c:v>177.45384615384617</c:v>
                      </c:pt>
                    </c:numCache>
                  </c:numRef>
                </c:val>
                <c:smooth val="0"/>
                <c:extLst>
                  <c:ext xmlns:c16="http://schemas.microsoft.com/office/drawing/2014/chart" uri="{C3380CC4-5D6E-409C-BE32-E72D297353CC}">
                    <c16:uniqueId val="{00000001-B93F-47A0-B176-E3713C7B11AC}"/>
                  </c:ext>
                </c:extLst>
              </c15:ser>
            </c15:filteredLineSeries>
            <c15:filteredLineSeries>
              <c15:ser>
                <c:idx val="1"/>
                <c:order val="1"/>
                <c:tx>
                  <c:strRef>
                    <c:extLst>
                      <c:ext xmlns:c15="http://schemas.microsoft.com/office/drawing/2012/chart" uri="{02D57815-91ED-43cb-92C2-25804820EDAC}">
                        <c15:formulaRef>
                          <c15:sqref>'Problem 3'!$BM$28</c15:sqref>
                        </c15:formulaRef>
                      </c:ext>
                    </c:extLst>
                    <c:strCache>
                      <c:ptCount val="1"/>
                      <c:pt idx="0">
                        <c:v>Absolute changes</c:v>
                      </c:pt>
                    </c:strCache>
                  </c:strRef>
                </c:tx>
                <c:spPr>
                  <a:ln w="22225" cap="rnd">
                    <a:solidFill>
                      <a:schemeClr val="accent5"/>
                    </a:solidFill>
                  </a:ln>
                  <a:effectLst>
                    <a:glow rad="139700">
                      <a:schemeClr val="accent5">
                        <a:satMod val="175000"/>
                        <a:alpha val="14000"/>
                      </a:schemeClr>
                    </a:glow>
                  </a:effectLst>
                </c:spPr>
                <c:marker>
                  <c:symbol val="none"/>
                </c:marker>
                <c:cat>
                  <c:strRef>
                    <c:extLst>
                      <c:ext xmlns:c15="http://schemas.microsoft.com/office/drawing/2012/chart" uri="{02D57815-91ED-43cb-92C2-25804820EDAC}">
                        <c15:formulaRef>
                          <c15:sqref>'Problem 3'!$BK$29:$BK$41</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xmlns:c15="http://schemas.microsoft.com/office/drawing/2012/chart" uri="{02D57815-91ED-43cb-92C2-25804820EDAC}">
                        <c15:formulaRef>
                          <c15:sqref>'Problem 3'!$BM$29:$BM$41</c15:sqref>
                        </c15:formulaRef>
                      </c:ext>
                    </c:extLst>
                    <c:numCache>
                      <c:formatCode>General</c:formatCode>
                      <c:ptCount val="13"/>
                      <c:pt idx="0">
                        <c:v>1.8923076923077247</c:v>
                      </c:pt>
                      <c:pt idx="1">
                        <c:v>1.7692307692307168</c:v>
                      </c:pt>
                      <c:pt idx="2">
                        <c:v>0.33846153846155858</c:v>
                      </c:pt>
                      <c:pt idx="3">
                        <c:v>0.22307692307691696</c:v>
                      </c:pt>
                      <c:pt idx="4">
                        <c:v>0.90000000000000568</c:v>
                      </c:pt>
                      <c:pt idx="5">
                        <c:v>1.2615384615384642</c:v>
                      </c:pt>
                      <c:pt idx="6">
                        <c:v>3.8461538461547207E-2</c:v>
                      </c:pt>
                      <c:pt idx="7">
                        <c:v>1.0307692307692378</c:v>
                      </c:pt>
                      <c:pt idx="8">
                        <c:v>0.71538461538460751</c:v>
                      </c:pt>
                      <c:pt idx="9">
                        <c:v>1.0461538461538566</c:v>
                      </c:pt>
                      <c:pt idx="10">
                        <c:v>7.6923076923094413E-3</c:v>
                      </c:pt>
                      <c:pt idx="11">
                        <c:v>0.80000000000003979</c:v>
                      </c:pt>
                      <c:pt idx="12">
                        <c:v>1.3307692307692207</c:v>
                      </c:pt>
                    </c:numCache>
                  </c:numRef>
                </c:val>
                <c:smooth val="0"/>
                <c:extLst xmlns:c15="http://schemas.microsoft.com/office/drawing/2012/chart">
                  <c:ext xmlns:c16="http://schemas.microsoft.com/office/drawing/2014/chart" uri="{C3380CC4-5D6E-409C-BE32-E72D297353CC}">
                    <c16:uniqueId val="{00000002-B93F-47A0-B176-E3713C7B11AC}"/>
                  </c:ext>
                </c:extLst>
              </c15:ser>
            </c15:filteredLineSeries>
          </c:ext>
        </c:extLst>
      </c:lineChart>
      <c:catAx>
        <c:axId val="1904992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6847"/>
        <c:crosses val="autoZero"/>
        <c:auto val="1"/>
        <c:lblAlgn val="ctr"/>
        <c:lblOffset val="100"/>
        <c:noMultiLvlLbl val="0"/>
      </c:catAx>
      <c:valAx>
        <c:axId val="190496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9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4'!$F$33</c:f>
              <c:strCache>
                <c:ptCount val="1"/>
                <c:pt idx="0">
                  <c:v>Food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4'!$D$34:$D$44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4'!$F$34:$F$44</c:f>
              <c:numCache>
                <c:formatCode>0.00%</c:formatCode>
                <c:ptCount val="11"/>
                <c:pt idx="0">
                  <c:v>0</c:v>
                </c:pt>
                <c:pt idx="1">
                  <c:v>6.6151357181376949E-2</c:v>
                </c:pt>
                <c:pt idx="2">
                  <c:v>5.344798516270434E-2</c:v>
                </c:pt>
                <c:pt idx="3">
                  <c:v>6.8501920614596812E-2</c:v>
                </c:pt>
                <c:pt idx="4">
                  <c:v>1.0485320551228109E-2</c:v>
                </c:pt>
                <c:pt idx="5">
                  <c:v>1.0821227394011326E-2</c:v>
                </c:pt>
                <c:pt idx="6">
                  <c:v>3.38759348878135E-2</c:v>
                </c:pt>
                <c:pt idx="7">
                  <c:v>7.6028368794326229E-2</c:v>
                </c:pt>
                <c:pt idx="8">
                  <c:v>6.874631365096015E-2</c:v>
                </c:pt>
                <c:pt idx="9">
                  <c:v>5.8130978660779917E-2</c:v>
                </c:pt>
                <c:pt idx="10">
                  <c:v>2.0630505331478918E-2</c:v>
                </c:pt>
              </c:numCache>
            </c:numRef>
          </c:val>
          <c:smooth val="0"/>
          <c:extLst>
            <c:ext xmlns:c16="http://schemas.microsoft.com/office/drawing/2014/chart" uri="{C3380CC4-5D6E-409C-BE32-E72D297353CC}">
              <c16:uniqueId val="{00000000-C3CF-4DBF-8D1B-FA42CD4F70E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0501167"/>
        <c:axId val="73468351"/>
        <c:extLst>
          <c:ext xmlns:c15="http://schemas.microsoft.com/office/drawing/2012/chart" uri="{02D57815-91ED-43cb-92C2-25804820EDAC}">
            <c15:filteredLineSeries>
              <c15:ser>
                <c:idx val="0"/>
                <c:order val="0"/>
                <c:tx>
                  <c:strRef>
                    <c:extLst>
                      <c:ext uri="{02D57815-91ED-43cb-92C2-25804820EDAC}">
                        <c15:formulaRef>
                          <c15:sqref>'Problem 4'!$D$33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1-C3CF-4DBF-8D1B-FA42CD4F70E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4'!$E$33</c15:sqref>
                        </c15:formulaRef>
                      </c:ext>
                    </c:extLst>
                    <c:strCache>
                      <c:ptCount val="1"/>
                      <c:pt idx="0">
                        <c:v>FOOD</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4'!$E$34:$E$44</c15:sqref>
                        </c15:formulaRef>
                      </c:ext>
                    </c:extLst>
                    <c:numCache>
                      <c:formatCode>General</c:formatCode>
                      <c:ptCount val="11"/>
                      <c:pt idx="0">
                        <c:v>111.26</c:v>
                      </c:pt>
                      <c:pt idx="1">
                        <c:v>118.62</c:v>
                      </c:pt>
                      <c:pt idx="2">
                        <c:v>124.96</c:v>
                      </c:pt>
                      <c:pt idx="3">
                        <c:v>133.52000000000001</c:v>
                      </c:pt>
                      <c:pt idx="4">
                        <c:v>134.91999999999999</c:v>
                      </c:pt>
                      <c:pt idx="5">
                        <c:v>136.38</c:v>
                      </c:pt>
                      <c:pt idx="6">
                        <c:v>141</c:v>
                      </c:pt>
                      <c:pt idx="7">
                        <c:v>151.72</c:v>
                      </c:pt>
                      <c:pt idx="8">
                        <c:v>163.08000000000001</c:v>
                      </c:pt>
                      <c:pt idx="9">
                        <c:v>172.56</c:v>
                      </c:pt>
                      <c:pt idx="10">
                        <c:v>176.12</c:v>
                      </c:pt>
                    </c:numCache>
                  </c:numRef>
                </c:val>
                <c:smooth val="0"/>
                <c:extLst xmlns:c15="http://schemas.microsoft.com/office/drawing/2012/chart">
                  <c:ext xmlns:c16="http://schemas.microsoft.com/office/drawing/2014/chart" uri="{C3380CC4-5D6E-409C-BE32-E72D297353CC}">
                    <c16:uniqueId val="{00000002-C3CF-4DBF-8D1B-FA42CD4F70ED}"/>
                  </c:ext>
                </c:extLst>
              </c15:ser>
            </c15:filteredLineSeries>
          </c:ext>
        </c:extLst>
      </c:lineChart>
      <c:catAx>
        <c:axId val="1905011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3468351"/>
        <c:crosses val="autoZero"/>
        <c:auto val="1"/>
        <c:lblAlgn val="ctr"/>
        <c:lblOffset val="100"/>
        <c:noMultiLvlLbl val="0"/>
      </c:catAx>
      <c:valAx>
        <c:axId val="734683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501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4'!$L$33</c:f>
              <c:strCache>
                <c:ptCount val="1"/>
                <c:pt idx="0">
                  <c:v>Healthcare and education %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4'!$J$34:$J$44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4'!$L$34:$L$44</c:f>
              <c:numCache>
                <c:formatCode>0.00%</c:formatCode>
                <c:ptCount val="11"/>
                <c:pt idx="0">
                  <c:v>0</c:v>
                </c:pt>
                <c:pt idx="1">
                  <c:v>6.3869463869463822E-2</c:v>
                </c:pt>
                <c:pt idx="2">
                  <c:v>5.9509202453987789E-2</c:v>
                </c:pt>
                <c:pt idx="3">
                  <c:v>5.1534452808338189E-2</c:v>
                </c:pt>
                <c:pt idx="4">
                  <c:v>4.4446192573945921E-2</c:v>
                </c:pt>
                <c:pt idx="5">
                  <c:v>6.002862092340136E-2</c:v>
                </c:pt>
                <c:pt idx="6">
                  <c:v>6.9702998436833891E-2</c:v>
                </c:pt>
                <c:pt idx="7">
                  <c:v>3.1617402856193889E-2</c:v>
                </c:pt>
                <c:pt idx="8">
                  <c:v>5.3788316946211522E-2</c:v>
                </c:pt>
                <c:pt idx="9">
                  <c:v>5.4274911574582307E-2</c:v>
                </c:pt>
                <c:pt idx="10">
                  <c:v>4.0953262378528532E-2</c:v>
                </c:pt>
              </c:numCache>
            </c:numRef>
          </c:val>
          <c:smooth val="0"/>
          <c:extLst>
            <c:ext xmlns:c16="http://schemas.microsoft.com/office/drawing/2014/chart" uri="{C3380CC4-5D6E-409C-BE32-E72D297353CC}">
              <c16:uniqueId val="{00000000-79C8-4EA3-AB4B-32573DD5F01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69455247"/>
        <c:axId val="69451887"/>
        <c:extLst>
          <c:ext xmlns:c15="http://schemas.microsoft.com/office/drawing/2012/chart" uri="{02D57815-91ED-43cb-92C2-25804820EDAC}">
            <c15:filteredLineSeries>
              <c15:ser>
                <c:idx val="0"/>
                <c:order val="0"/>
                <c:tx>
                  <c:strRef>
                    <c:extLst>
                      <c:ext uri="{02D57815-91ED-43cb-92C2-25804820EDAC}">
                        <c15:formulaRef>
                          <c15:sqref>'Problem 4'!$J$33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1-79C8-4EA3-AB4B-32573DD5F01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4'!$K$33</c15:sqref>
                        </c15:formulaRef>
                      </c:ext>
                    </c:extLst>
                    <c:strCache>
                      <c:ptCount val="1"/>
                      <c:pt idx="0">
                        <c:v>HEALTHCARE</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4'!$K$34:$K$44</c15:sqref>
                        </c15:formulaRef>
                      </c:ext>
                    </c:extLst>
                    <c:numCache>
                      <c:formatCode>General</c:formatCode>
                      <c:ptCount val="11"/>
                      <c:pt idx="0">
                        <c:v>107.25</c:v>
                      </c:pt>
                      <c:pt idx="1">
                        <c:v>114.1</c:v>
                      </c:pt>
                      <c:pt idx="2">
                        <c:v>120.89</c:v>
                      </c:pt>
                      <c:pt idx="3">
                        <c:v>127.12</c:v>
                      </c:pt>
                      <c:pt idx="4">
                        <c:v>132.77000000000001</c:v>
                      </c:pt>
                      <c:pt idx="5">
                        <c:v>140.74</c:v>
                      </c:pt>
                      <c:pt idx="6">
                        <c:v>150.55000000000001</c:v>
                      </c:pt>
                      <c:pt idx="7">
                        <c:v>155.31</c:v>
                      </c:pt>
                      <c:pt idx="8">
                        <c:v>163.98</c:v>
                      </c:pt>
                      <c:pt idx="9">
                        <c:v>172.88</c:v>
                      </c:pt>
                      <c:pt idx="10">
                        <c:v>179.96</c:v>
                      </c:pt>
                    </c:numCache>
                  </c:numRef>
                </c:val>
                <c:smooth val="0"/>
                <c:extLst xmlns:c15="http://schemas.microsoft.com/office/drawing/2012/chart">
                  <c:ext xmlns:c16="http://schemas.microsoft.com/office/drawing/2014/chart" uri="{C3380CC4-5D6E-409C-BE32-E72D297353CC}">
                    <c16:uniqueId val="{00000002-79C8-4EA3-AB4B-32573DD5F01B}"/>
                  </c:ext>
                </c:extLst>
              </c15:ser>
            </c15:filteredLineSeries>
          </c:ext>
        </c:extLst>
      </c:lineChart>
      <c:catAx>
        <c:axId val="694552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9451887"/>
        <c:crosses val="autoZero"/>
        <c:auto val="1"/>
        <c:lblAlgn val="ctr"/>
        <c:lblOffset val="100"/>
        <c:noMultiLvlLbl val="0"/>
      </c:catAx>
      <c:valAx>
        <c:axId val="694518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455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1'!$S$8</c:f>
              <c:strCache>
                <c:ptCount val="1"/>
                <c:pt idx="0">
                  <c:v>Index Values</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BC-4D91-9E4C-6576FE6F6B00}"/>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BC-4D91-9E4C-6576FE6F6B00}"/>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BC-4D91-9E4C-6576FE6F6B00}"/>
              </c:ext>
            </c:extLst>
          </c:dPt>
          <c:dPt>
            <c:idx val="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BC-4D91-9E4C-6576FE6F6B00}"/>
              </c:ext>
            </c:extLst>
          </c:dPt>
          <c:dPt>
            <c:idx val="4"/>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BC-4D91-9E4C-6576FE6F6B0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'Problem 1'!$R$9:$R$13</c:f>
              <c:strCache>
                <c:ptCount val="5"/>
                <c:pt idx="0">
                  <c:v>Food</c:v>
                </c:pt>
                <c:pt idx="1">
                  <c:v>Basic needs</c:v>
                </c:pt>
                <c:pt idx="2">
                  <c:v>Health and Education</c:v>
                </c:pt>
                <c:pt idx="3">
                  <c:v>Recreation and Amusement</c:v>
                </c:pt>
                <c:pt idx="4">
                  <c:v>Miscelleneous</c:v>
                </c:pt>
              </c:strCache>
            </c:strRef>
          </c:cat>
          <c:val>
            <c:numRef>
              <c:f>'Problem 1'!$S$9:$S$13</c:f>
              <c:numCache>
                <c:formatCode>General</c:formatCode>
                <c:ptCount val="5"/>
                <c:pt idx="0">
                  <c:v>179.6</c:v>
                </c:pt>
                <c:pt idx="1">
                  <c:v>175.5</c:v>
                </c:pt>
                <c:pt idx="2">
                  <c:v>178.5</c:v>
                </c:pt>
                <c:pt idx="3">
                  <c:v>186.7</c:v>
                </c:pt>
                <c:pt idx="4">
                  <c:v>174.9</c:v>
                </c:pt>
              </c:numCache>
            </c:numRef>
          </c:val>
          <c:extLst>
            <c:ext xmlns:c16="http://schemas.microsoft.com/office/drawing/2014/chart" uri="{C3380CC4-5D6E-409C-BE32-E72D297353CC}">
              <c16:uniqueId val="{00000000-B3E9-495D-A8F7-5E5F8365321D}"/>
            </c:ext>
          </c:extLst>
        </c:ser>
        <c:ser>
          <c:idx val="1"/>
          <c:order val="1"/>
          <c:tx>
            <c:strRef>
              <c:f>'Problem 1'!$T$8</c:f>
              <c:strCache>
                <c:ptCount val="1"/>
                <c:pt idx="0">
                  <c:v>% Contribution</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8BC-4D91-9E4C-6576FE6F6B00}"/>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8BC-4D91-9E4C-6576FE6F6B00}"/>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8BC-4D91-9E4C-6576FE6F6B00}"/>
              </c:ext>
            </c:extLst>
          </c:dPt>
          <c:dPt>
            <c:idx val="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8BC-4D91-9E4C-6576FE6F6B00}"/>
              </c:ext>
            </c:extLst>
          </c:dPt>
          <c:dPt>
            <c:idx val="4"/>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8BC-4D91-9E4C-6576FE6F6B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1'!$R$9:$R$13</c:f>
              <c:strCache>
                <c:ptCount val="5"/>
                <c:pt idx="0">
                  <c:v>Food</c:v>
                </c:pt>
                <c:pt idx="1">
                  <c:v>Basic needs</c:v>
                </c:pt>
                <c:pt idx="2">
                  <c:v>Health and Education</c:v>
                </c:pt>
                <c:pt idx="3">
                  <c:v>Recreation and Amusement</c:v>
                </c:pt>
                <c:pt idx="4">
                  <c:v>Miscelleneous</c:v>
                </c:pt>
              </c:strCache>
            </c:strRef>
          </c:cat>
          <c:val>
            <c:numRef>
              <c:f>'Problem 1'!$T$9:$T$13</c:f>
              <c:numCache>
                <c:formatCode>0.00%</c:formatCode>
                <c:ptCount val="5"/>
                <c:pt idx="0">
                  <c:v>0.20062555853440572</c:v>
                </c:pt>
                <c:pt idx="1">
                  <c:v>0.19604557640750672</c:v>
                </c:pt>
                <c:pt idx="2">
                  <c:v>0.19939678284182308</c:v>
                </c:pt>
                <c:pt idx="3">
                  <c:v>0.20855674709562108</c:v>
                </c:pt>
                <c:pt idx="4">
                  <c:v>0.19537533512064345</c:v>
                </c:pt>
              </c:numCache>
            </c:numRef>
          </c:val>
          <c:extLst>
            <c:ext xmlns:c16="http://schemas.microsoft.com/office/drawing/2014/chart" uri="{C3380CC4-5D6E-409C-BE32-E72D297353CC}">
              <c16:uniqueId val="{00000001-B3E9-495D-A8F7-5E5F8365321D}"/>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4'!$S$33</c:f>
              <c:strCache>
                <c:ptCount val="1"/>
                <c:pt idx="0">
                  <c:v>essentials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4'!$Q$34:$Q$44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4'!$S$34:$S$44</c:f>
              <c:numCache>
                <c:formatCode>General</c:formatCode>
                <c:ptCount val="11"/>
                <c:pt idx="0">
                  <c:v>0</c:v>
                </c:pt>
                <c:pt idx="1">
                  <c:v>6.2943913788880729E-2</c:v>
                </c:pt>
                <c:pt idx="2">
                  <c:v>5.5645161290322563E-2</c:v>
                </c:pt>
                <c:pt idx="3">
                  <c:v>4.4308632543926689E-2</c:v>
                </c:pt>
                <c:pt idx="4">
                  <c:v>4.7340369944612826E-2</c:v>
                </c:pt>
                <c:pt idx="5">
                  <c:v>5.6176411893833524E-2</c:v>
                </c:pt>
                <c:pt idx="6">
                  <c:v>2.0784128483703382E-2</c:v>
                </c:pt>
                <c:pt idx="7">
                  <c:v>2.3692734844979198E-2</c:v>
                </c:pt>
                <c:pt idx="8">
                  <c:v>7.2705924855491308E-2</c:v>
                </c:pt>
                <c:pt idx="9">
                  <c:v>9.0426875473604409E-2</c:v>
                </c:pt>
                <c:pt idx="10">
                  <c:v>4.532468535248247E-2</c:v>
                </c:pt>
              </c:numCache>
            </c:numRef>
          </c:val>
          <c:smooth val="0"/>
          <c:extLst>
            <c:ext xmlns:c16="http://schemas.microsoft.com/office/drawing/2014/chart" uri="{C3380CC4-5D6E-409C-BE32-E72D297353CC}">
              <c16:uniqueId val="{00000000-84DF-467A-8D44-AFAF4ACC433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3316143"/>
        <c:axId val="83314223"/>
        <c:extLst>
          <c:ext xmlns:c15="http://schemas.microsoft.com/office/drawing/2012/chart" uri="{02D57815-91ED-43cb-92C2-25804820EDAC}">
            <c15:filteredLineSeries>
              <c15:ser>
                <c:idx val="0"/>
                <c:order val="0"/>
                <c:tx>
                  <c:strRef>
                    <c:extLst>
                      <c:ext uri="{02D57815-91ED-43cb-92C2-25804820EDAC}">
                        <c15:formulaRef>
                          <c15:sqref>'Problem 4'!$Q$33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1-84DF-467A-8D44-AFAF4ACC433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4'!$R$33</c15:sqref>
                        </c15:formulaRef>
                      </c:ext>
                    </c:extLst>
                    <c:strCache>
                      <c:ptCount val="1"/>
                      <c:pt idx="0">
                        <c:v>ESSENTIALS</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4'!$R$34:$R$44</c15:sqref>
                        </c15:formulaRef>
                      </c:ext>
                    </c:extLst>
                    <c:numCache>
                      <c:formatCode>General</c:formatCode>
                      <c:ptCount val="11"/>
                      <c:pt idx="0">
                        <c:v>81.66</c:v>
                      </c:pt>
                      <c:pt idx="1">
                        <c:v>86.8</c:v>
                      </c:pt>
                      <c:pt idx="2">
                        <c:v>91.63</c:v>
                      </c:pt>
                      <c:pt idx="3">
                        <c:v>95.69</c:v>
                      </c:pt>
                      <c:pt idx="4">
                        <c:v>100.22</c:v>
                      </c:pt>
                      <c:pt idx="5">
                        <c:v>105.85</c:v>
                      </c:pt>
                      <c:pt idx="6">
                        <c:v>108.05</c:v>
                      </c:pt>
                      <c:pt idx="7">
                        <c:v>110.61</c:v>
                      </c:pt>
                      <c:pt idx="8">
                        <c:v>118.77</c:v>
                      </c:pt>
                      <c:pt idx="9">
                        <c:v>129.51</c:v>
                      </c:pt>
                      <c:pt idx="10">
                        <c:v>135.38</c:v>
                      </c:pt>
                    </c:numCache>
                  </c:numRef>
                </c:val>
                <c:smooth val="0"/>
                <c:extLst xmlns:c15="http://schemas.microsoft.com/office/drawing/2012/chart">
                  <c:ext xmlns:c16="http://schemas.microsoft.com/office/drawing/2014/chart" uri="{C3380CC4-5D6E-409C-BE32-E72D297353CC}">
                    <c16:uniqueId val="{00000002-84DF-467A-8D44-AFAF4ACC4339}"/>
                  </c:ext>
                </c:extLst>
              </c15:ser>
            </c15:filteredLineSeries>
          </c:ext>
        </c:extLst>
      </c:lineChart>
      <c:catAx>
        <c:axId val="833161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3314223"/>
        <c:crosses val="autoZero"/>
        <c:auto val="1"/>
        <c:lblAlgn val="ctr"/>
        <c:lblOffset val="100"/>
        <c:noMultiLvlLbl val="0"/>
      </c:catAx>
      <c:valAx>
        <c:axId val="8331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316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GENERAL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Sheet1!$DO$10:$DO$47</c:f>
              <c:numCache>
                <c:formatCode>General</c:formatCode>
                <c:ptCount val="38"/>
                <c:pt idx="0">
                  <c:v>40.633868636363637</c:v>
                </c:pt>
                <c:pt idx="1">
                  <c:v>43.347552547619046</c:v>
                </c:pt>
                <c:pt idx="2">
                  <c:v>44.190017605263151</c:v>
                </c:pt>
                <c:pt idx="3">
                  <c:v>41.35410665909091</c:v>
                </c:pt>
                <c:pt idx="4">
                  <c:v>40.658228000000001</c:v>
                </c:pt>
                <c:pt idx="5">
                  <c:v>43.340640499999999</c:v>
                </c:pt>
                <c:pt idx="6">
                  <c:v>49.839816952380943</c:v>
                </c:pt>
                <c:pt idx="7">
                  <c:v>54.794569624999994</c:v>
                </c:pt>
                <c:pt idx="8">
                  <c:v>61.216117289473672</c:v>
                </c:pt>
                <c:pt idx="9">
                  <c:v>64.729496782608663</c:v>
                </c:pt>
                <c:pt idx="10">
                  <c:v>63.396976500000008</c:v>
                </c:pt>
                <c:pt idx="11">
                  <c:v>66.953084852941174</c:v>
                </c:pt>
                <c:pt idx="12">
                  <c:v>71.982647477272721</c:v>
                </c:pt>
                <c:pt idx="13">
                  <c:v>73.539060523809511</c:v>
                </c:pt>
                <c:pt idx="15">
                  <c:v>69.804724424999989</c:v>
                </c:pt>
                <c:pt idx="16">
                  <c:v>73.130738295454549</c:v>
                </c:pt>
                <c:pt idx="17">
                  <c:v>82.107393785714294</c:v>
                </c:pt>
                <c:pt idx="18">
                  <c:v>80.637301023809528</c:v>
                </c:pt>
                <c:pt idx="19">
                  <c:v>73.298823523809531</c:v>
                </c:pt>
                <c:pt idx="20">
                  <c:v>84.666318799999985</c:v>
                </c:pt>
                <c:pt idx="21">
                  <c:v>94.067715194444446</c:v>
                </c:pt>
                <c:pt idx="22">
                  <c:v>112.87479254347826</c:v>
                </c:pt>
                <c:pt idx="23">
                  <c:v>102.96599786842103</c:v>
                </c:pt>
                <c:pt idx="24">
                  <c:v>109.50503773684208</c:v>
                </c:pt>
                <c:pt idx="25">
                  <c:v>116.01138504999999</c:v>
                </c:pt>
                <c:pt idx="27">
                  <c:v>105.49124737500001</c:v>
                </c:pt>
                <c:pt idx="28">
                  <c:v>97.404465428571427</c:v>
                </c:pt>
                <c:pt idx="29">
                  <c:v>90.706344809523813</c:v>
                </c:pt>
                <c:pt idx="30">
                  <c:v>91.698948700000003</c:v>
                </c:pt>
                <c:pt idx="31">
                  <c:v>87.552266068181822</c:v>
                </c:pt>
                <c:pt idx="32">
                  <c:v>78.100942275000008</c:v>
                </c:pt>
                <c:pt idx="33">
                  <c:v>80.922269684210534</c:v>
                </c:pt>
                <c:pt idx="34">
                  <c:v>82.278706675000009</c:v>
                </c:pt>
                <c:pt idx="35">
                  <c:v>78.539480282608693</c:v>
                </c:pt>
                <c:pt idx="36">
                  <c:v>83.755358416666667</c:v>
                </c:pt>
                <c:pt idx="37">
                  <c:v>74.981547824999993</c:v>
                </c:pt>
              </c:numCache>
            </c:numRef>
          </c:xVal>
          <c:yVal>
            <c:numRef>
              <c:f>Sheet1!$DP$10:$DP$47</c:f>
              <c:numCache>
                <c:formatCode>General</c:formatCode>
                <c:ptCount val="38"/>
                <c:pt idx="0">
                  <c:v>1.8791946308724907E-2</c:v>
                </c:pt>
                <c:pt idx="1">
                  <c:v>0</c:v>
                </c:pt>
                <c:pt idx="2">
                  <c:v>1.3833992094861622E-2</c:v>
                </c:pt>
                <c:pt idx="3">
                  <c:v>5.1981806367770167E-3</c:v>
                </c:pt>
                <c:pt idx="4">
                  <c:v>1.0989010989011101E-2</c:v>
                </c:pt>
                <c:pt idx="5">
                  <c:v>1.278772378516624E-2</c:v>
                </c:pt>
                <c:pt idx="6">
                  <c:v>3.1565656565656565E-3</c:v>
                </c:pt>
                <c:pt idx="7">
                  <c:v>1.006922592825673E-2</c:v>
                </c:pt>
                <c:pt idx="8">
                  <c:v>4.4500953591863762E-3</c:v>
                </c:pt>
                <c:pt idx="9">
                  <c:v>1.2771392081737999E-3</c:v>
                </c:pt>
                <c:pt idx="10">
                  <c:v>6.3775510204081625E-3</c:v>
                </c:pt>
                <c:pt idx="11">
                  <c:v>1.6476552598225565E-2</c:v>
                </c:pt>
                <c:pt idx="12">
                  <c:v>5.6109725685785893E-3</c:v>
                </c:pt>
                <c:pt idx="13">
                  <c:v>7.439553626782322E-3</c:v>
                </c:pt>
                <c:pt idx="15">
                  <c:v>4.3076923076922381E-3</c:v>
                </c:pt>
                <c:pt idx="16">
                  <c:v>0</c:v>
                </c:pt>
                <c:pt idx="17">
                  <c:v>1.4093137254902032E-2</c:v>
                </c:pt>
                <c:pt idx="18">
                  <c:v>7.2507552870089949E-3</c:v>
                </c:pt>
                <c:pt idx="19">
                  <c:v>2.999400119976005E-3</c:v>
                </c:pt>
                <c:pt idx="20">
                  <c:v>3.0084235860409147E-3</c:v>
                </c:pt>
                <c:pt idx="21">
                  <c:v>2.4140012070006378E-3</c:v>
                </c:pt>
                <c:pt idx="22">
                  <c:v>9.6327513546056245E-3</c:v>
                </c:pt>
                <c:pt idx="23">
                  <c:v>1.4311270125223648E-2</c:v>
                </c:pt>
                <c:pt idx="24">
                  <c:v>9.4062316284538178E-3</c:v>
                </c:pt>
                <c:pt idx="25">
                  <c:v>5.2417006406523343E-3</c:v>
                </c:pt>
                <c:pt idx="27">
                  <c:v>4.634994206257308E-3</c:v>
                </c:pt>
                <c:pt idx="28">
                  <c:v>5.1903114186851538E-3</c:v>
                </c:pt>
                <c:pt idx="29">
                  <c:v>5.737234652897303E-3</c:v>
                </c:pt>
                <c:pt idx="30">
                  <c:v>7.9863091842554308E-3</c:v>
                </c:pt>
                <c:pt idx="31">
                  <c:v>1.1318619128465684E-3</c:v>
                </c:pt>
                <c:pt idx="32">
                  <c:v>4.5325779036827843E-3</c:v>
                </c:pt>
                <c:pt idx="33">
                  <c:v>4.5532157085942599E-3</c:v>
                </c:pt>
                <c:pt idx="34">
                  <c:v>3.9660056657223148E-3</c:v>
                </c:pt>
                <c:pt idx="35">
                  <c:v>0</c:v>
                </c:pt>
                <c:pt idx="36">
                  <c:v>5.0790067720090613E-3</c:v>
                </c:pt>
                <c:pt idx="37">
                  <c:v>5.614823133071308E-3</c:v>
                </c:pt>
              </c:numCache>
            </c:numRef>
          </c:yVal>
          <c:smooth val="0"/>
          <c:extLst>
            <c:ext xmlns:c16="http://schemas.microsoft.com/office/drawing/2014/chart" uri="{C3380CC4-5D6E-409C-BE32-E72D297353CC}">
              <c16:uniqueId val="{00000000-2DD4-4CC5-916E-4638018ECF6B}"/>
            </c:ext>
          </c:extLst>
        </c:ser>
        <c:dLbls>
          <c:showLegendKey val="0"/>
          <c:showVal val="0"/>
          <c:showCatName val="0"/>
          <c:showSerName val="0"/>
          <c:showPercent val="0"/>
          <c:showBubbleSize val="0"/>
        </c:dLbls>
        <c:axId val="1725858607"/>
        <c:axId val="1725872047"/>
      </c:scatterChart>
      <c:valAx>
        <c:axId val="172585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Oil Prices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872047"/>
        <c:crosses val="autoZero"/>
        <c:crossBetween val="midCat"/>
      </c:valAx>
      <c:valAx>
        <c:axId val="172587204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85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FOOD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Sheet1!$DO$60:$DO$95</c:f>
              <c:numCache>
                <c:formatCode>General</c:formatCode>
                <c:ptCount val="36"/>
                <c:pt idx="0">
                  <c:v>40.633868636363637</c:v>
                </c:pt>
                <c:pt idx="1">
                  <c:v>43.347552547619046</c:v>
                </c:pt>
                <c:pt idx="2">
                  <c:v>44.190017605263151</c:v>
                </c:pt>
                <c:pt idx="3">
                  <c:v>41.35410665909091</c:v>
                </c:pt>
                <c:pt idx="4">
                  <c:v>40.658228000000001</c:v>
                </c:pt>
                <c:pt idx="5">
                  <c:v>43.340640499999999</c:v>
                </c:pt>
                <c:pt idx="6">
                  <c:v>49.839816952380943</c:v>
                </c:pt>
                <c:pt idx="7">
                  <c:v>54.794569624999994</c:v>
                </c:pt>
                <c:pt idx="8">
                  <c:v>61.216117289473672</c:v>
                </c:pt>
                <c:pt idx="9">
                  <c:v>64.729496782608663</c:v>
                </c:pt>
                <c:pt idx="10">
                  <c:v>63.396976500000008</c:v>
                </c:pt>
                <c:pt idx="11">
                  <c:v>66.953084852941174</c:v>
                </c:pt>
                <c:pt idx="12">
                  <c:v>71.982647477272721</c:v>
                </c:pt>
                <c:pt idx="13">
                  <c:v>73.539060523809511</c:v>
                </c:pt>
                <c:pt idx="14">
                  <c:v>69.804724424999989</c:v>
                </c:pt>
                <c:pt idx="15">
                  <c:v>73.130738295454549</c:v>
                </c:pt>
                <c:pt idx="16">
                  <c:v>82.107393785714294</c:v>
                </c:pt>
                <c:pt idx="17">
                  <c:v>80.637301023809528</c:v>
                </c:pt>
                <c:pt idx="18">
                  <c:v>73.298823523809531</c:v>
                </c:pt>
                <c:pt idx="19">
                  <c:v>84.666318799999985</c:v>
                </c:pt>
                <c:pt idx="20">
                  <c:v>94.067715194444446</c:v>
                </c:pt>
                <c:pt idx="21">
                  <c:v>112.87479254347826</c:v>
                </c:pt>
                <c:pt idx="22">
                  <c:v>102.96599786842103</c:v>
                </c:pt>
                <c:pt idx="23">
                  <c:v>109.50503773684208</c:v>
                </c:pt>
                <c:pt idx="24">
                  <c:v>116.01138504999999</c:v>
                </c:pt>
                <c:pt idx="25">
                  <c:v>105.49124737500001</c:v>
                </c:pt>
                <c:pt idx="26">
                  <c:v>97.404465428571427</c:v>
                </c:pt>
                <c:pt idx="27">
                  <c:v>90.706344809523813</c:v>
                </c:pt>
                <c:pt idx="28">
                  <c:v>91.698948700000003</c:v>
                </c:pt>
                <c:pt idx="29">
                  <c:v>87.552266068181822</c:v>
                </c:pt>
                <c:pt idx="30">
                  <c:v>78.100942275000008</c:v>
                </c:pt>
                <c:pt idx="31">
                  <c:v>80.922269684210534</c:v>
                </c:pt>
                <c:pt idx="32">
                  <c:v>82.278706675000009</c:v>
                </c:pt>
                <c:pt idx="33">
                  <c:v>78.539480282608693</c:v>
                </c:pt>
                <c:pt idx="34">
                  <c:v>83.755358416666667</c:v>
                </c:pt>
                <c:pt idx="35">
                  <c:v>74.981547824999993</c:v>
                </c:pt>
              </c:numCache>
            </c:numRef>
          </c:xVal>
          <c:yVal>
            <c:numRef>
              <c:f>Sheet1!$DP$60:$DP$95</c:f>
              <c:numCache>
                <c:formatCode>General</c:formatCode>
                <c:ptCount val="36"/>
                <c:pt idx="0">
                  <c:v>2.5015634771732437E-2</c:v>
                </c:pt>
                <c:pt idx="1">
                  <c:v>0</c:v>
                </c:pt>
                <c:pt idx="2">
                  <c:v>1.4439699003457294E-2</c:v>
                </c:pt>
                <c:pt idx="3">
                  <c:v>5.9141940657578673E-3</c:v>
                </c:pt>
                <c:pt idx="4">
                  <c:v>2.0727453911310523E-2</c:v>
                </c:pt>
                <c:pt idx="5">
                  <c:v>2.294249731523948E-2</c:v>
                </c:pt>
                <c:pt idx="6">
                  <c:v>6.4420690971560002E-3</c:v>
                </c:pt>
                <c:pt idx="7">
                  <c:v>1.545682992745722E-2</c:v>
                </c:pt>
                <c:pt idx="8">
                  <c:v>1.7914760414158244E-2</c:v>
                </c:pt>
                <c:pt idx="9">
                  <c:v>4.9036434070344355E-5</c:v>
                </c:pt>
                <c:pt idx="10">
                  <c:v>1.2111405315288846E-2</c:v>
                </c:pt>
                <c:pt idx="11">
                  <c:v>2.0154062303183094E-2</c:v>
                </c:pt>
                <c:pt idx="12">
                  <c:v>1.3392221114118705E-2</c:v>
                </c:pt>
                <c:pt idx="13">
                  <c:v>6.1389943296312026E-3</c:v>
                </c:pt>
                <c:pt idx="14">
                  <c:v>2.328830926874722E-3</c:v>
                </c:pt>
                <c:pt idx="15">
                  <c:v>0</c:v>
                </c:pt>
                <c:pt idx="16">
                  <c:v>1.5639589169000868E-2</c:v>
                </c:pt>
                <c:pt idx="17">
                  <c:v>8.5497586761664746E-3</c:v>
                </c:pt>
                <c:pt idx="18">
                  <c:v>6.0161341780229005E-3</c:v>
                </c:pt>
                <c:pt idx="19">
                  <c:v>7.657389151267872E-3</c:v>
                </c:pt>
                <c:pt idx="20">
                  <c:v>1.386193512614164E-3</c:v>
                </c:pt>
                <c:pt idx="21">
                  <c:v>1.0642235794928769E-2</c:v>
                </c:pt>
                <c:pt idx="22">
                  <c:v>1.3780789305008615E-2</c:v>
                </c:pt>
                <c:pt idx="23">
                  <c:v>1.1109605744479256E-2</c:v>
                </c:pt>
                <c:pt idx="24">
                  <c:v>1.0272901871454425E-2</c:v>
                </c:pt>
                <c:pt idx="25">
                  <c:v>1.9452672531943328E-3</c:v>
                </c:pt>
                <c:pt idx="26">
                  <c:v>1.2796187618585007E-3</c:v>
                </c:pt>
                <c:pt idx="27">
                  <c:v>5.1560021152829514E-3</c:v>
                </c:pt>
                <c:pt idx="28">
                  <c:v>7.1901442413082701E-3</c:v>
                </c:pt>
                <c:pt idx="29">
                  <c:v>2.176468027685168E-4</c:v>
                </c:pt>
                <c:pt idx="30">
                  <c:v>5.8342041100662182E-3</c:v>
                </c:pt>
                <c:pt idx="31">
                  <c:v>4.0728737847069707E-3</c:v>
                </c:pt>
                <c:pt idx="32">
                  <c:v>5.9318707201117182E-3</c:v>
                </c:pt>
                <c:pt idx="33">
                  <c:v>4.3876968978992914E-5</c:v>
                </c:pt>
                <c:pt idx="34">
                  <c:v>4.5630045630047902E-3</c:v>
                </c:pt>
                <c:pt idx="35">
                  <c:v>7.555904961565281E-3</c:v>
                </c:pt>
              </c:numCache>
            </c:numRef>
          </c:yVal>
          <c:smooth val="0"/>
          <c:extLst>
            <c:ext xmlns:c16="http://schemas.microsoft.com/office/drawing/2014/chart" uri="{C3380CC4-5D6E-409C-BE32-E72D297353CC}">
              <c16:uniqueId val="{00000000-CFEE-4A42-ADB2-D8411C096D98}"/>
            </c:ext>
          </c:extLst>
        </c:ser>
        <c:dLbls>
          <c:showLegendKey val="0"/>
          <c:showVal val="0"/>
          <c:showCatName val="0"/>
          <c:showSerName val="0"/>
          <c:showPercent val="0"/>
          <c:showBubbleSize val="0"/>
        </c:dLbls>
        <c:axId val="1876028351"/>
        <c:axId val="1876035071"/>
      </c:scatterChart>
      <c:valAx>
        <c:axId val="1876028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OIL</a:t>
                </a:r>
                <a:r>
                  <a:rPr lang="en-US" baseline="0"/>
                  <a:t> PRICES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6035071"/>
        <c:crosses val="autoZero"/>
        <c:crossBetween val="midCat"/>
      </c:valAx>
      <c:valAx>
        <c:axId val="187603507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60283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BASIC</a:t>
            </a:r>
            <a:r>
              <a:rPr lang="en-US" baseline="0"/>
              <a:t> NEEDS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Sheet1!$DO$112:$DO$147</c:f>
              <c:numCache>
                <c:formatCode>General</c:formatCode>
                <c:ptCount val="36"/>
                <c:pt idx="0">
                  <c:v>40.633868636363637</c:v>
                </c:pt>
                <c:pt idx="1">
                  <c:v>43.347552547619046</c:v>
                </c:pt>
                <c:pt idx="2">
                  <c:v>44.190017605263151</c:v>
                </c:pt>
                <c:pt idx="3">
                  <c:v>41.35410665909091</c:v>
                </c:pt>
                <c:pt idx="4">
                  <c:v>40.658228000000001</c:v>
                </c:pt>
                <c:pt idx="5">
                  <c:v>43.340640499999999</c:v>
                </c:pt>
                <c:pt idx="6">
                  <c:v>49.839816952380943</c:v>
                </c:pt>
                <c:pt idx="7">
                  <c:v>54.794569624999994</c:v>
                </c:pt>
                <c:pt idx="8">
                  <c:v>61.216117289473672</c:v>
                </c:pt>
                <c:pt idx="9">
                  <c:v>64.729496782608663</c:v>
                </c:pt>
                <c:pt idx="10">
                  <c:v>63.396976500000008</c:v>
                </c:pt>
                <c:pt idx="11">
                  <c:v>66.953084852941174</c:v>
                </c:pt>
                <c:pt idx="12">
                  <c:v>71.982647477272721</c:v>
                </c:pt>
                <c:pt idx="13">
                  <c:v>73.539060523809511</c:v>
                </c:pt>
                <c:pt idx="14">
                  <c:v>69.804724424999989</c:v>
                </c:pt>
                <c:pt idx="15">
                  <c:v>73.130738295454549</c:v>
                </c:pt>
                <c:pt idx="16">
                  <c:v>82.107393785714294</c:v>
                </c:pt>
                <c:pt idx="17">
                  <c:v>80.637301023809528</c:v>
                </c:pt>
                <c:pt idx="18">
                  <c:v>73.298823523809531</c:v>
                </c:pt>
                <c:pt idx="19">
                  <c:v>84.666318799999985</c:v>
                </c:pt>
                <c:pt idx="20">
                  <c:v>94.067715194444446</c:v>
                </c:pt>
                <c:pt idx="21">
                  <c:v>112.87479254347826</c:v>
                </c:pt>
                <c:pt idx="22">
                  <c:v>102.96599786842103</c:v>
                </c:pt>
                <c:pt idx="23">
                  <c:v>109.50503773684208</c:v>
                </c:pt>
                <c:pt idx="24">
                  <c:v>116.01138504999999</c:v>
                </c:pt>
                <c:pt idx="25">
                  <c:v>105.49124737500001</c:v>
                </c:pt>
                <c:pt idx="26">
                  <c:v>97.404465428571427</c:v>
                </c:pt>
                <c:pt idx="27">
                  <c:v>90.706344809523813</c:v>
                </c:pt>
                <c:pt idx="28">
                  <c:v>91.698948700000003</c:v>
                </c:pt>
                <c:pt idx="29">
                  <c:v>87.552266068181822</c:v>
                </c:pt>
                <c:pt idx="30">
                  <c:v>78.100942275000008</c:v>
                </c:pt>
                <c:pt idx="31">
                  <c:v>80.922269684210534</c:v>
                </c:pt>
                <c:pt idx="32">
                  <c:v>82.278706675000009</c:v>
                </c:pt>
                <c:pt idx="33">
                  <c:v>78.539480282608693</c:v>
                </c:pt>
                <c:pt idx="34">
                  <c:v>83.755358416666667</c:v>
                </c:pt>
                <c:pt idx="35">
                  <c:v>74.981547824999993</c:v>
                </c:pt>
              </c:numCache>
            </c:numRef>
          </c:xVal>
          <c:yVal>
            <c:numRef>
              <c:f>Sheet1!$DP$112:$DP$147</c:f>
              <c:numCache>
                <c:formatCode>General</c:formatCode>
                <c:ptCount val="36"/>
                <c:pt idx="0">
                  <c:v>5.4546062978951095E-3</c:v>
                </c:pt>
                <c:pt idx="1">
                  <c:v>0</c:v>
                </c:pt>
                <c:pt idx="2">
                  <c:v>7.0659488559893097E-3</c:v>
                </c:pt>
                <c:pt idx="3">
                  <c:v>2.1717340461076982E-3</c:v>
                </c:pt>
                <c:pt idx="4">
                  <c:v>1.1668611435236172E-3</c:v>
                </c:pt>
                <c:pt idx="5">
                  <c:v>4.9950049950049959E-3</c:v>
                </c:pt>
                <c:pt idx="6">
                  <c:v>4.4731610337972929E-3</c:v>
                </c:pt>
                <c:pt idx="7">
                  <c:v>5.7727197756886036E-3</c:v>
                </c:pt>
                <c:pt idx="8">
                  <c:v>1.4922925549360484E-2</c:v>
                </c:pt>
                <c:pt idx="9">
                  <c:v>6.6246566488932348E-3</c:v>
                </c:pt>
                <c:pt idx="10">
                  <c:v>4.9759229534512622E-3</c:v>
                </c:pt>
                <c:pt idx="11">
                  <c:v>1.5971889474524471E-2</c:v>
                </c:pt>
                <c:pt idx="12">
                  <c:v>4.7162395849702021E-4</c:v>
                </c:pt>
                <c:pt idx="13">
                  <c:v>5.6621579112928954E-3</c:v>
                </c:pt>
                <c:pt idx="14">
                  <c:v>9.383797309978105E-3</c:v>
                </c:pt>
                <c:pt idx="15">
                  <c:v>1.5494267121168693E-4</c:v>
                </c:pt>
                <c:pt idx="16">
                  <c:v>7.7459333849728895E-3</c:v>
                </c:pt>
                <c:pt idx="17">
                  <c:v>4.1506533435819301E-3</c:v>
                </c:pt>
                <c:pt idx="18">
                  <c:v>2.2963870177587259E-3</c:v>
                </c:pt>
                <c:pt idx="19">
                  <c:v>5.4987016954328831E-3</c:v>
                </c:pt>
                <c:pt idx="20">
                  <c:v>6.5319763025977039E-3</c:v>
                </c:pt>
                <c:pt idx="21">
                  <c:v>5.7349833987321982E-3</c:v>
                </c:pt>
                <c:pt idx="22">
                  <c:v>1.4405762304922003E-2</c:v>
                </c:pt>
                <c:pt idx="23">
                  <c:v>8.7278106508877091E-3</c:v>
                </c:pt>
                <c:pt idx="24">
                  <c:v>4.8394192696874037E-3</c:v>
                </c:pt>
                <c:pt idx="25">
                  <c:v>1.0070052539404687E-2</c:v>
                </c:pt>
                <c:pt idx="26">
                  <c:v>3.9011703511052328E-3</c:v>
                </c:pt>
                <c:pt idx="27">
                  <c:v>5.1813471502591005E-3</c:v>
                </c:pt>
                <c:pt idx="28">
                  <c:v>6.7296678121421044E-3</c:v>
                </c:pt>
                <c:pt idx="29">
                  <c:v>4.9779547717252164E-3</c:v>
                </c:pt>
                <c:pt idx="30">
                  <c:v>1.6982734220210096E-3</c:v>
                </c:pt>
                <c:pt idx="31">
                  <c:v>4.238485447866468E-3</c:v>
                </c:pt>
                <c:pt idx="32">
                  <c:v>5.7681485649973786E-3</c:v>
                </c:pt>
                <c:pt idx="33">
                  <c:v>2.7975940691012092E-4</c:v>
                </c:pt>
                <c:pt idx="34">
                  <c:v>3.4979711767173446E-3</c:v>
                </c:pt>
                <c:pt idx="35">
                  <c:v>3.6252091466815713E-3</c:v>
                </c:pt>
              </c:numCache>
            </c:numRef>
          </c:yVal>
          <c:smooth val="0"/>
          <c:extLst>
            <c:ext xmlns:c16="http://schemas.microsoft.com/office/drawing/2014/chart" uri="{C3380CC4-5D6E-409C-BE32-E72D297353CC}">
              <c16:uniqueId val="{00000000-E18E-4DDE-A4D6-8824BB861788}"/>
            </c:ext>
          </c:extLst>
        </c:ser>
        <c:dLbls>
          <c:showLegendKey val="0"/>
          <c:showVal val="0"/>
          <c:showCatName val="0"/>
          <c:showSerName val="0"/>
          <c:showPercent val="0"/>
          <c:showBubbleSize val="0"/>
        </c:dLbls>
        <c:axId val="1725891247"/>
        <c:axId val="1725891727"/>
      </c:scatterChart>
      <c:valAx>
        <c:axId val="172589124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OIL</a:t>
                </a:r>
                <a:r>
                  <a:rPr lang="en-US" baseline="0"/>
                  <a:t> PRICES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891727"/>
        <c:crosses val="autoZero"/>
        <c:crossBetween val="midCat"/>
      </c:valAx>
      <c:valAx>
        <c:axId val="172589172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891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HEALTHCARE</a:t>
            </a:r>
            <a:r>
              <a:rPr lang="en-US" baseline="0"/>
              <a:t> AND EDUCATION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Sheet1!$DN$163:$DN$198</c:f>
              <c:numCache>
                <c:formatCode>General</c:formatCode>
                <c:ptCount val="36"/>
                <c:pt idx="0">
                  <c:v>40.633868636363637</c:v>
                </c:pt>
                <c:pt idx="1">
                  <c:v>43.347552547619046</c:v>
                </c:pt>
                <c:pt idx="2">
                  <c:v>44.190017605263151</c:v>
                </c:pt>
                <c:pt idx="3">
                  <c:v>41.35410665909091</c:v>
                </c:pt>
                <c:pt idx="4">
                  <c:v>40.658228000000001</c:v>
                </c:pt>
                <c:pt idx="5">
                  <c:v>43.340640499999999</c:v>
                </c:pt>
                <c:pt idx="6">
                  <c:v>49.839816952380943</c:v>
                </c:pt>
                <c:pt idx="7">
                  <c:v>54.794569624999994</c:v>
                </c:pt>
                <c:pt idx="8">
                  <c:v>61.216117289473672</c:v>
                </c:pt>
                <c:pt idx="9">
                  <c:v>64.729496782608663</c:v>
                </c:pt>
                <c:pt idx="10">
                  <c:v>63.396976500000008</c:v>
                </c:pt>
                <c:pt idx="11">
                  <c:v>66.953084852941174</c:v>
                </c:pt>
                <c:pt idx="12">
                  <c:v>71.982647477272721</c:v>
                </c:pt>
                <c:pt idx="13">
                  <c:v>73.539060523809511</c:v>
                </c:pt>
                <c:pt idx="14">
                  <c:v>69.804724424999989</c:v>
                </c:pt>
                <c:pt idx="15">
                  <c:v>73.130738295454549</c:v>
                </c:pt>
                <c:pt idx="16">
                  <c:v>82.107393785714294</c:v>
                </c:pt>
                <c:pt idx="17">
                  <c:v>80.637301023809528</c:v>
                </c:pt>
                <c:pt idx="18">
                  <c:v>73.298823523809531</c:v>
                </c:pt>
                <c:pt idx="19">
                  <c:v>84.666318799999985</c:v>
                </c:pt>
                <c:pt idx="20">
                  <c:v>94.067715194444446</c:v>
                </c:pt>
                <c:pt idx="21">
                  <c:v>112.87479254347826</c:v>
                </c:pt>
                <c:pt idx="22">
                  <c:v>102.96599786842103</c:v>
                </c:pt>
                <c:pt idx="23">
                  <c:v>109.50503773684208</c:v>
                </c:pt>
                <c:pt idx="24">
                  <c:v>116.01138504999999</c:v>
                </c:pt>
                <c:pt idx="25">
                  <c:v>105.49124737500001</c:v>
                </c:pt>
                <c:pt idx="26">
                  <c:v>97.404465428571427</c:v>
                </c:pt>
                <c:pt idx="27">
                  <c:v>90.706344809523813</c:v>
                </c:pt>
                <c:pt idx="28">
                  <c:v>91.698948700000003</c:v>
                </c:pt>
                <c:pt idx="29">
                  <c:v>87.552266068181822</c:v>
                </c:pt>
                <c:pt idx="30">
                  <c:v>78.100942275000008</c:v>
                </c:pt>
                <c:pt idx="31">
                  <c:v>80.922269684210534</c:v>
                </c:pt>
                <c:pt idx="32">
                  <c:v>82.278706675000009</c:v>
                </c:pt>
                <c:pt idx="33">
                  <c:v>78.539480282608693</c:v>
                </c:pt>
                <c:pt idx="34">
                  <c:v>83.755358416666667</c:v>
                </c:pt>
                <c:pt idx="35">
                  <c:v>74.981547824999993</c:v>
                </c:pt>
              </c:numCache>
            </c:numRef>
          </c:xVal>
          <c:yVal>
            <c:numRef>
              <c:f>Sheet1!$DO$163:$DO$198</c:f>
              <c:numCache>
                <c:formatCode>General</c:formatCode>
                <c:ptCount val="36"/>
                <c:pt idx="0">
                  <c:v>1.0074748131296793E-2</c:v>
                </c:pt>
                <c:pt idx="1">
                  <c:v>0</c:v>
                </c:pt>
                <c:pt idx="2">
                  <c:v>8.6872586872586508E-3</c:v>
                </c:pt>
                <c:pt idx="3">
                  <c:v>1.2759170653906771E-3</c:v>
                </c:pt>
                <c:pt idx="4">
                  <c:v>5.4295752155860385E-3</c:v>
                </c:pt>
                <c:pt idx="5">
                  <c:v>3.1766200762387013E-3</c:v>
                </c:pt>
                <c:pt idx="6">
                  <c:v>6.0164661177963619E-3</c:v>
                </c:pt>
                <c:pt idx="7">
                  <c:v>2.5180988353791451E-3</c:v>
                </c:pt>
                <c:pt idx="8">
                  <c:v>7.2213500784929713E-3</c:v>
                </c:pt>
                <c:pt idx="9">
                  <c:v>3.4289276807978985E-3</c:v>
                </c:pt>
                <c:pt idx="10">
                  <c:v>2.1745883814850747E-3</c:v>
                </c:pt>
                <c:pt idx="11">
                  <c:v>1.3639181649100983E-2</c:v>
                </c:pt>
                <c:pt idx="12">
                  <c:v>3.0581039755351682E-3</c:v>
                </c:pt>
                <c:pt idx="13">
                  <c:v>6.7073170731706969E-3</c:v>
                </c:pt>
                <c:pt idx="14">
                  <c:v>6.0569351907936312E-3</c:v>
                </c:pt>
                <c:pt idx="15">
                  <c:v>3.0102347983149526E-4</c:v>
                </c:pt>
                <c:pt idx="16">
                  <c:v>2.7100271002709342E-3</c:v>
                </c:pt>
                <c:pt idx="17">
                  <c:v>3.6036036036037403E-3</c:v>
                </c:pt>
                <c:pt idx="18">
                  <c:v>2.3937761819268536E-3</c:v>
                </c:pt>
                <c:pt idx="19">
                  <c:v>3.2835820895523067E-3</c:v>
                </c:pt>
                <c:pt idx="20">
                  <c:v>4.4629574531389465E-3</c:v>
                </c:pt>
                <c:pt idx="21">
                  <c:v>4.1469194312795535E-3</c:v>
                </c:pt>
                <c:pt idx="22">
                  <c:v>5.6047197640117325E-3</c:v>
                </c:pt>
                <c:pt idx="23">
                  <c:v>5.2801408037549671E-3</c:v>
                </c:pt>
                <c:pt idx="24">
                  <c:v>4.9606069448495235E-3</c:v>
                </c:pt>
                <c:pt idx="25">
                  <c:v>9.001161440185897E-3</c:v>
                </c:pt>
                <c:pt idx="26">
                  <c:v>4.6043165467626558E-3</c:v>
                </c:pt>
                <c:pt idx="27">
                  <c:v>5.1561157261528342E-3</c:v>
                </c:pt>
                <c:pt idx="28">
                  <c:v>3.4197777144486905E-3</c:v>
                </c:pt>
                <c:pt idx="29">
                  <c:v>3.9761431411530169E-3</c:v>
                </c:pt>
                <c:pt idx="30">
                  <c:v>4.8090523338047766E-3</c:v>
                </c:pt>
                <c:pt idx="31">
                  <c:v>3.9414414414415374E-3</c:v>
                </c:pt>
                <c:pt idx="32">
                  <c:v>7.8519349411103594E-3</c:v>
                </c:pt>
                <c:pt idx="33">
                  <c:v>0</c:v>
                </c:pt>
                <c:pt idx="34">
                  <c:v>5.564830272676684E-3</c:v>
                </c:pt>
                <c:pt idx="35">
                  <c:v>3.8738240177088471E-3</c:v>
                </c:pt>
              </c:numCache>
            </c:numRef>
          </c:yVal>
          <c:smooth val="0"/>
          <c:extLst>
            <c:ext xmlns:c16="http://schemas.microsoft.com/office/drawing/2014/chart" uri="{C3380CC4-5D6E-409C-BE32-E72D297353CC}">
              <c16:uniqueId val="{00000000-958A-47A1-A66C-A4C4B752A235}"/>
            </c:ext>
          </c:extLst>
        </c:ser>
        <c:dLbls>
          <c:showLegendKey val="0"/>
          <c:showVal val="0"/>
          <c:showCatName val="0"/>
          <c:showSerName val="0"/>
          <c:showPercent val="0"/>
          <c:showBubbleSize val="0"/>
        </c:dLbls>
        <c:axId val="1902698703"/>
        <c:axId val="1902700143"/>
      </c:scatterChart>
      <c:valAx>
        <c:axId val="190269870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OIL</a:t>
                </a:r>
                <a:r>
                  <a:rPr lang="en-US" baseline="0"/>
                  <a:t> PRICES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2700143"/>
        <c:crosses val="autoZero"/>
        <c:crossBetween val="midCat"/>
      </c:valAx>
      <c:valAx>
        <c:axId val="190270014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2698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1'!$AD$8</c:f>
              <c:strCache>
                <c:ptCount val="1"/>
                <c:pt idx="0">
                  <c:v>Index Values</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F4-4236-AD2C-00A4CDD7522C}"/>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F4-4236-AD2C-00A4CDD7522C}"/>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3F4-4236-AD2C-00A4CDD7522C}"/>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3F4-4236-AD2C-00A4CDD7522C}"/>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3F4-4236-AD2C-00A4CDD7522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'Problem 1'!$AC$9:$AC$13</c:f>
              <c:strCache>
                <c:ptCount val="5"/>
                <c:pt idx="0">
                  <c:v>Food</c:v>
                </c:pt>
                <c:pt idx="1">
                  <c:v>Basic needs</c:v>
                </c:pt>
                <c:pt idx="2">
                  <c:v>Health and Education</c:v>
                </c:pt>
                <c:pt idx="3">
                  <c:v>Recreation and Amusement</c:v>
                </c:pt>
                <c:pt idx="4">
                  <c:v>Miscelleneous</c:v>
                </c:pt>
              </c:strCache>
            </c:strRef>
          </c:cat>
          <c:val>
            <c:numRef>
              <c:f>'Problem 1'!$AD$9:$AD$13</c:f>
              <c:numCache>
                <c:formatCode>General</c:formatCode>
                <c:ptCount val="5"/>
                <c:pt idx="0">
                  <c:v>177.5</c:v>
                </c:pt>
                <c:pt idx="1">
                  <c:v>179.6</c:v>
                </c:pt>
                <c:pt idx="2">
                  <c:v>181.4</c:v>
                </c:pt>
                <c:pt idx="3">
                  <c:v>186.1</c:v>
                </c:pt>
                <c:pt idx="4">
                  <c:v>177.4</c:v>
                </c:pt>
              </c:numCache>
            </c:numRef>
          </c:val>
          <c:extLst>
            <c:ext xmlns:c16="http://schemas.microsoft.com/office/drawing/2014/chart" uri="{C3380CC4-5D6E-409C-BE32-E72D297353CC}">
              <c16:uniqueId val="{00000000-627B-4665-9A5F-109998BF1F25}"/>
            </c:ext>
          </c:extLst>
        </c:ser>
        <c:ser>
          <c:idx val="1"/>
          <c:order val="1"/>
          <c:tx>
            <c:strRef>
              <c:f>'Problem 1'!$AE$8</c:f>
              <c:strCache>
                <c:ptCount val="1"/>
                <c:pt idx="0">
                  <c:v>% Contribution</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3F4-4236-AD2C-00A4CDD7522C}"/>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3F4-4236-AD2C-00A4CDD7522C}"/>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3F4-4236-AD2C-00A4CDD7522C}"/>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3F4-4236-AD2C-00A4CDD7522C}"/>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3F4-4236-AD2C-00A4CDD7522C}"/>
              </c:ext>
            </c:extLst>
          </c:dPt>
          <c:cat>
            <c:strRef>
              <c:f>'Problem 1'!$AC$9:$AC$13</c:f>
              <c:strCache>
                <c:ptCount val="5"/>
                <c:pt idx="0">
                  <c:v>Food</c:v>
                </c:pt>
                <c:pt idx="1">
                  <c:v>Basic needs</c:v>
                </c:pt>
                <c:pt idx="2">
                  <c:v>Health and Education</c:v>
                </c:pt>
                <c:pt idx="3">
                  <c:v>Recreation and Amusement</c:v>
                </c:pt>
                <c:pt idx="4">
                  <c:v>Miscelleneous</c:v>
                </c:pt>
              </c:strCache>
            </c:strRef>
          </c:cat>
          <c:val>
            <c:numRef>
              <c:f>'Problem 1'!$AE$9:$AE$13</c:f>
              <c:numCache>
                <c:formatCode>0.00%</c:formatCode>
                <c:ptCount val="5"/>
                <c:pt idx="0">
                  <c:v>0.19678492239467849</c:v>
                </c:pt>
                <c:pt idx="1">
                  <c:v>0.19911308203991129</c:v>
                </c:pt>
                <c:pt idx="2">
                  <c:v>0.20110864745011087</c:v>
                </c:pt>
                <c:pt idx="3">
                  <c:v>0.20631929046563191</c:v>
                </c:pt>
                <c:pt idx="4">
                  <c:v>0.19667405764966742</c:v>
                </c:pt>
              </c:numCache>
            </c:numRef>
          </c:val>
          <c:extLst>
            <c:ext xmlns:c16="http://schemas.microsoft.com/office/drawing/2014/chart" uri="{C3380CC4-5D6E-409C-BE32-E72D297353CC}">
              <c16:uniqueId val="{00000001-627B-4665-9A5F-109998BF1F2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'Problem 2'!$G$9</c:f>
              <c:strCache>
                <c:ptCount val="1"/>
                <c:pt idx="0">
                  <c:v>% Inflation rate</c:v>
                </c:pt>
              </c:strCache>
            </c:strRef>
          </c:tx>
          <c:spPr>
            <a:ln w="22225" cap="rnd">
              <a:solidFill>
                <a:schemeClr val="accent2"/>
              </a:solidFill>
            </a:ln>
            <a:effectLst>
              <a:glow rad="139700">
                <a:schemeClr val="accent2">
                  <a:satMod val="175000"/>
                  <a:alpha val="14000"/>
                </a:schemeClr>
              </a:glow>
            </a:effectLst>
          </c:spPr>
          <c:marker>
            <c:symbol val="none"/>
          </c:marker>
          <c:cat>
            <c:numRef>
              <c:f>'Problem 2'!$F$10:$F$16</c:f>
              <c:numCache>
                <c:formatCode>General</c:formatCode>
                <c:ptCount val="7"/>
                <c:pt idx="0">
                  <c:v>2017</c:v>
                </c:pt>
                <c:pt idx="1">
                  <c:v>2018</c:v>
                </c:pt>
                <c:pt idx="2">
                  <c:v>2019</c:v>
                </c:pt>
                <c:pt idx="3">
                  <c:v>2020</c:v>
                </c:pt>
                <c:pt idx="4">
                  <c:v>2021</c:v>
                </c:pt>
                <c:pt idx="5">
                  <c:v>2022</c:v>
                </c:pt>
                <c:pt idx="6">
                  <c:v>2023</c:v>
                </c:pt>
              </c:numCache>
            </c:numRef>
          </c:cat>
          <c:val>
            <c:numRef>
              <c:f>'Problem 2'!$G$10:$G$16</c:f>
              <c:numCache>
                <c:formatCode>0.00%</c:formatCode>
                <c:ptCount val="7"/>
                <c:pt idx="0">
                  <c:v>3.1670625494853638E-2</c:v>
                </c:pt>
                <c:pt idx="1">
                  <c:v>5.0652340752110468E-2</c:v>
                </c:pt>
                <c:pt idx="2">
                  <c:v>1.9722425127830449E-2</c:v>
                </c:pt>
                <c:pt idx="3">
                  <c:v>7.5931232091690504E-2</c:v>
                </c:pt>
                <c:pt idx="4">
                  <c:v>4.7270306258322389E-2</c:v>
                </c:pt>
                <c:pt idx="5">
                  <c:v>5.3401144310235071E-2</c:v>
                </c:pt>
                <c:pt idx="6">
                  <c:v>6.5178032589016374E-2</c:v>
                </c:pt>
              </c:numCache>
            </c:numRef>
          </c:val>
          <c:smooth val="0"/>
          <c:extLst>
            <c:ext xmlns:c16="http://schemas.microsoft.com/office/drawing/2014/chart" uri="{C3380CC4-5D6E-409C-BE32-E72D297353CC}">
              <c16:uniqueId val="{00000007-9C1E-4213-93C0-87778ABF2A05}"/>
            </c:ext>
          </c:extLst>
        </c:ser>
        <c:dLbls>
          <c:showLegendKey val="0"/>
          <c:showVal val="0"/>
          <c:showCatName val="0"/>
          <c:showSerName val="0"/>
          <c:showPercent val="0"/>
          <c:showBubbleSize val="0"/>
        </c:dLbls>
        <c:smooth val="0"/>
        <c:axId val="1098702975"/>
        <c:axId val="1098703455"/>
      </c:lineChart>
      <c:catAx>
        <c:axId val="1098702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703455"/>
        <c:crosses val="autoZero"/>
        <c:auto val="1"/>
        <c:lblAlgn val="ctr"/>
        <c:lblOffset val="100"/>
        <c:noMultiLvlLbl val="0"/>
      </c:catAx>
      <c:valAx>
        <c:axId val="1098703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7029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3'!$W$25</c:f>
              <c:strCache>
                <c:ptCount val="1"/>
                <c:pt idx="0">
                  <c:v>% change</c:v>
                </c:pt>
              </c:strCache>
            </c:strRef>
          </c:tx>
          <c:spPr>
            <a:ln w="22225" cap="rnd">
              <a:solidFill>
                <a:schemeClr val="accent4">
                  <a:tint val="65000"/>
                </a:schemeClr>
              </a:solidFill>
            </a:ln>
            <a:effectLst>
              <a:glow rad="139700">
                <a:schemeClr val="accent4">
                  <a:tint val="65000"/>
                  <a:satMod val="175000"/>
                  <a:alpha val="14000"/>
                </a:schemeClr>
              </a:glow>
            </a:effectLst>
          </c:spPr>
          <c:marker>
            <c:symbol val="none"/>
          </c:marker>
          <c:cat>
            <c:strRef>
              <c:f>'Problem 3'!$T$26:$T$38</c:f>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f>'Problem 3'!$W$26:$W$38</c:f>
              <c:numCache>
                <c:formatCode>0.00%</c:formatCode>
                <c:ptCount val="13"/>
                <c:pt idx="0">
                  <c:v>9.1541285235204779E-3</c:v>
                </c:pt>
                <c:pt idx="1">
                  <c:v>9.6551104724268387E-3</c:v>
                </c:pt>
                <c:pt idx="2">
                  <c:v>1.868078103455876E-3</c:v>
                </c:pt>
                <c:pt idx="3">
                  <c:v>1.465038845726811E-3</c:v>
                </c:pt>
                <c:pt idx="4">
                  <c:v>5.3196205337354878E-3</c:v>
                </c:pt>
                <c:pt idx="5">
                  <c:v>7.3639650762852681E-3</c:v>
                </c:pt>
                <c:pt idx="6">
                  <c:v>1.4007441453272001E-3</c:v>
                </c:pt>
                <c:pt idx="7">
                  <c:v>4.6334746688814939E-3</c:v>
                </c:pt>
                <c:pt idx="8">
                  <c:v>2.6788459004877469E-3</c:v>
                </c:pt>
                <c:pt idx="9">
                  <c:v>7.6646811492644754E-3</c:v>
                </c:pt>
                <c:pt idx="10">
                  <c:v>4.4136469965305305E-5</c:v>
                </c:pt>
                <c:pt idx="11">
                  <c:v>3.7072998499424895E-3</c:v>
                </c:pt>
                <c:pt idx="12">
                  <c:v>7.2552985665292396E-3</c:v>
                </c:pt>
              </c:numCache>
            </c:numRef>
          </c:val>
          <c:smooth val="0"/>
          <c:extLst>
            <c:ext xmlns:c16="http://schemas.microsoft.com/office/drawing/2014/chart" uri="{C3380CC4-5D6E-409C-BE32-E72D297353CC}">
              <c16:uniqueId val="{00000002-F291-49DF-9DF9-40FA78D2D584}"/>
            </c:ext>
          </c:extLst>
        </c:ser>
        <c:dLbls>
          <c:showLegendKey val="0"/>
          <c:showVal val="0"/>
          <c:showCatName val="0"/>
          <c:showSerName val="0"/>
          <c:showPercent val="0"/>
          <c:showBubbleSize val="0"/>
        </c:dLbls>
        <c:smooth val="0"/>
        <c:axId val="1374004751"/>
        <c:axId val="1374004271"/>
        <c:extLst>
          <c:ext xmlns:c15="http://schemas.microsoft.com/office/drawing/2012/chart" uri="{02D57815-91ED-43cb-92C2-25804820EDAC}">
            <c15:filteredLineSeries>
              <c15:ser>
                <c:idx val="0"/>
                <c:order val="0"/>
                <c:tx>
                  <c:strRef>
                    <c:extLst>
                      <c:ext uri="{02D57815-91ED-43cb-92C2-25804820EDAC}">
                        <c15:formulaRef>
                          <c15:sqref>'Problem 3'!$U$25</c15:sqref>
                        </c15:formulaRef>
                      </c:ext>
                    </c:extLst>
                    <c:strCache>
                      <c:ptCount val="1"/>
                      <c:pt idx="0">
                        <c:v>Food </c:v>
                      </c:pt>
                    </c:strCache>
                  </c:strRef>
                </c:tx>
                <c:spPr>
                  <a:ln w="22225" cap="rnd">
                    <a:solidFill>
                      <a:schemeClr val="accent4">
                        <a:shade val="65000"/>
                      </a:schemeClr>
                    </a:solidFill>
                  </a:ln>
                  <a:effectLst>
                    <a:glow rad="139700">
                      <a:schemeClr val="accent4">
                        <a:shade val="65000"/>
                        <a:satMod val="175000"/>
                        <a:alpha val="14000"/>
                      </a:schemeClr>
                    </a:glow>
                  </a:effectLst>
                </c:spPr>
                <c:marker>
                  <c:symbol val="none"/>
                </c:marker>
                <c:cat>
                  <c:strRef>
                    <c:extLst>
                      <c:ext uri="{02D57815-91ED-43cb-92C2-25804820EDAC}">
                        <c15:formulaRef>
                          <c15:sqref>'Problem 3'!$T$26:$T$38</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uri="{02D57815-91ED-43cb-92C2-25804820EDAC}">
                        <c15:formulaRef>
                          <c15:sqref>'Problem 3'!$U$26:$U$38</c15:sqref>
                        </c15:formulaRef>
                      </c:ext>
                    </c:extLst>
                    <c:numCache>
                      <c:formatCode>General</c:formatCode>
                      <c:ptCount val="13"/>
                      <c:pt idx="0">
                        <c:v>171.2923076923077</c:v>
                      </c:pt>
                      <c:pt idx="1">
                        <c:v>172.94615384615386</c:v>
                      </c:pt>
                      <c:pt idx="2">
                        <c:v>173.26923076923077</c:v>
                      </c:pt>
                      <c:pt idx="3">
                        <c:v>173.5230769230769</c:v>
                      </c:pt>
                      <c:pt idx="4">
                        <c:v>174.44615384615386</c:v>
                      </c:pt>
                      <c:pt idx="5">
                        <c:v>175.73076923076923</c:v>
                      </c:pt>
                      <c:pt idx="6">
                        <c:v>175.97692307692307</c:v>
                      </c:pt>
                      <c:pt idx="7">
                        <c:v>175.16153846153844</c:v>
                      </c:pt>
                      <c:pt idx="8">
                        <c:v>175.63076923076926</c:v>
                      </c:pt>
                      <c:pt idx="9">
                        <c:v>174.28461538461536</c:v>
                      </c:pt>
                      <c:pt idx="10">
                        <c:v>174.2923076923077</c:v>
                      </c:pt>
                      <c:pt idx="11">
                        <c:v>174.93846153846152</c:v>
                      </c:pt>
                      <c:pt idx="12">
                        <c:v>176.20769230769235</c:v>
                      </c:pt>
                    </c:numCache>
                  </c:numRef>
                </c:val>
                <c:smooth val="0"/>
                <c:extLst>
                  <c:ext xmlns:c16="http://schemas.microsoft.com/office/drawing/2014/chart" uri="{C3380CC4-5D6E-409C-BE32-E72D297353CC}">
                    <c16:uniqueId val="{00000000-F291-49DF-9DF9-40FA78D2D584}"/>
                  </c:ext>
                </c:extLst>
              </c15:ser>
            </c15:filteredLineSeries>
            <c15:filteredLineSeries>
              <c15:ser>
                <c:idx val="1"/>
                <c:order val="1"/>
                <c:tx>
                  <c:strRef>
                    <c:extLst>
                      <c:ext xmlns:c15="http://schemas.microsoft.com/office/drawing/2012/chart" uri="{02D57815-91ED-43cb-92C2-25804820EDAC}">
                        <c15:formulaRef>
                          <c15:sqref>'Problem 3'!$V$25</c15:sqref>
                        </c15:formulaRef>
                      </c:ext>
                    </c:extLst>
                    <c:strCache>
                      <c:ptCount val="1"/>
                      <c:pt idx="0">
                        <c:v>Absolute changes</c:v>
                      </c:pt>
                    </c:strCache>
                  </c:strRef>
                </c:tx>
                <c:spPr>
                  <a:ln w="22225" cap="rnd">
                    <a:solidFill>
                      <a:schemeClr val="accent4"/>
                    </a:solidFill>
                  </a:ln>
                  <a:effectLst>
                    <a:glow rad="139700">
                      <a:schemeClr val="accent4">
                        <a:satMod val="175000"/>
                        <a:alpha val="14000"/>
                      </a:schemeClr>
                    </a:glow>
                  </a:effectLst>
                </c:spPr>
                <c:marker>
                  <c:symbol val="none"/>
                </c:marker>
                <c:cat>
                  <c:strRef>
                    <c:extLst>
                      <c:ext xmlns:c15="http://schemas.microsoft.com/office/drawing/2012/chart" uri="{02D57815-91ED-43cb-92C2-25804820EDAC}">
                        <c15:formulaRef>
                          <c15:sqref>'Problem 3'!$T$26:$T$38</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xmlns:c15="http://schemas.microsoft.com/office/drawing/2012/chart" uri="{02D57815-91ED-43cb-92C2-25804820EDAC}">
                        <c15:formulaRef>
                          <c15:sqref>'Problem 3'!$V$26:$V$38</c15:sqref>
                        </c15:formulaRef>
                      </c:ext>
                    </c:extLst>
                    <c:numCache>
                      <c:formatCode>General</c:formatCode>
                      <c:ptCount val="13"/>
                      <c:pt idx="0">
                        <c:v>1.5538076923077142</c:v>
                      </c:pt>
                      <c:pt idx="1">
                        <c:v>1.6538461538461604</c:v>
                      </c:pt>
                      <c:pt idx="2">
                        <c:v>0.32307692307691127</c:v>
                      </c:pt>
                      <c:pt idx="3">
                        <c:v>0.2538461538461263</c:v>
                      </c:pt>
                      <c:pt idx="4">
                        <c:v>0.92307692307696243</c:v>
                      </c:pt>
                      <c:pt idx="5">
                        <c:v>1.2846153846153641</c:v>
                      </c:pt>
                      <c:pt idx="6">
                        <c:v>0.24615384615384528</c:v>
                      </c:pt>
                      <c:pt idx="7">
                        <c:v>0.81538461538463025</c:v>
                      </c:pt>
                      <c:pt idx="8">
                        <c:v>0.46923076923081908</c:v>
                      </c:pt>
                      <c:pt idx="9">
                        <c:v>1.3461538461538964</c:v>
                      </c:pt>
                      <c:pt idx="10">
                        <c:v>7.692307692337863E-3</c:v>
                      </c:pt>
                      <c:pt idx="11">
                        <c:v>0.64615384615382254</c:v>
                      </c:pt>
                      <c:pt idx="12">
                        <c:v>1.2692307692308304</c:v>
                      </c:pt>
                    </c:numCache>
                  </c:numRef>
                </c:val>
                <c:smooth val="0"/>
                <c:extLst xmlns:c15="http://schemas.microsoft.com/office/drawing/2012/chart">
                  <c:ext xmlns:c16="http://schemas.microsoft.com/office/drawing/2014/chart" uri="{C3380CC4-5D6E-409C-BE32-E72D297353CC}">
                    <c16:uniqueId val="{00000001-F291-49DF-9DF9-40FA78D2D584}"/>
                  </c:ext>
                </c:extLst>
              </c15:ser>
            </c15:filteredLineSeries>
          </c:ext>
        </c:extLst>
      </c:lineChart>
      <c:catAx>
        <c:axId val="1374004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004271"/>
        <c:crosses val="autoZero"/>
        <c:auto val="1"/>
        <c:lblAlgn val="ctr"/>
        <c:lblOffset val="100"/>
        <c:noMultiLvlLbl val="0"/>
      </c:catAx>
      <c:valAx>
        <c:axId val="1374004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0047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3'!$AO$27</c:f>
              <c:strCache>
                <c:ptCount val="1"/>
                <c:pt idx="0">
                  <c:v>% change</c:v>
                </c:pt>
              </c:strCache>
            </c:strRef>
          </c:tx>
          <c:spPr>
            <a:ln w="22225" cap="rnd">
              <a:solidFill>
                <a:schemeClr val="accent2">
                  <a:tint val="65000"/>
                </a:schemeClr>
              </a:solidFill>
            </a:ln>
            <a:effectLst>
              <a:glow rad="139700">
                <a:schemeClr val="accent2">
                  <a:tint val="65000"/>
                  <a:satMod val="175000"/>
                  <a:alpha val="14000"/>
                </a:schemeClr>
              </a:glow>
            </a:effectLst>
          </c:spPr>
          <c:marker>
            <c:symbol val="none"/>
          </c:marker>
          <c:cat>
            <c:strRef>
              <c:f>'Problem 3'!$AL$28:$AL$40</c:f>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f>'Problem 3'!$AO$28:$AO$40</c:f>
              <c:numCache>
                <c:formatCode>General</c:formatCode>
                <c:ptCount val="13"/>
                <c:pt idx="0">
                  <c:v>1.42575322812053E-2</c:v>
                </c:pt>
                <c:pt idx="1">
                  <c:v>1.1183803377243156E-2</c:v>
                </c:pt>
                <c:pt idx="2">
                  <c:v>1.7923497267760408E-3</c:v>
                </c:pt>
                <c:pt idx="3">
                  <c:v>9.1639029499028556E-4</c:v>
                </c:pt>
                <c:pt idx="4">
                  <c:v>5.5369054366309033E-3</c:v>
                </c:pt>
                <c:pt idx="5">
                  <c:v>6.8938605619146371E-3</c:v>
                </c:pt>
                <c:pt idx="6">
                  <c:v>3.4017999397149157E-3</c:v>
                </c:pt>
                <c:pt idx="7">
                  <c:v>8.0366401659179628E-3</c:v>
                </c:pt>
                <c:pt idx="8">
                  <c:v>6.2723233731164256E-3</c:v>
                </c:pt>
                <c:pt idx="9">
                  <c:v>3.0300406891180342E-3</c:v>
                </c:pt>
                <c:pt idx="10">
                  <c:v>8.6835706842833875E-5</c:v>
                </c:pt>
                <c:pt idx="11">
                  <c:v>6.2082139446035965E-3</c:v>
                </c:pt>
                <c:pt idx="12">
                  <c:v>7.5074427233895206E-3</c:v>
                </c:pt>
              </c:numCache>
            </c:numRef>
          </c:val>
          <c:smooth val="0"/>
          <c:extLst>
            <c:ext xmlns:c16="http://schemas.microsoft.com/office/drawing/2014/chart" uri="{C3380CC4-5D6E-409C-BE32-E72D297353CC}">
              <c16:uniqueId val="{00000002-6083-45CB-AD3A-A2111235F80E}"/>
            </c:ext>
          </c:extLst>
        </c:ser>
        <c:dLbls>
          <c:showLegendKey val="0"/>
          <c:showVal val="0"/>
          <c:showCatName val="0"/>
          <c:showSerName val="0"/>
          <c:showPercent val="0"/>
          <c:showBubbleSize val="0"/>
        </c:dLbls>
        <c:smooth val="0"/>
        <c:axId val="67359375"/>
        <c:axId val="73465471"/>
        <c:extLst>
          <c:ext xmlns:c15="http://schemas.microsoft.com/office/drawing/2012/chart" uri="{02D57815-91ED-43cb-92C2-25804820EDAC}">
            <c15:filteredLineSeries>
              <c15:ser>
                <c:idx val="0"/>
                <c:order val="0"/>
                <c:tx>
                  <c:strRef>
                    <c:extLst>
                      <c:ext uri="{02D57815-91ED-43cb-92C2-25804820EDAC}">
                        <c15:formulaRef>
                          <c15:sqref>'Problem 3'!$AM$27</c15:sqref>
                        </c15:formulaRef>
                      </c:ext>
                    </c:extLst>
                    <c:strCache>
                      <c:ptCount val="1"/>
                      <c:pt idx="0">
                        <c:v>Food </c:v>
                      </c:pt>
                    </c:strCache>
                  </c:strRef>
                </c:tx>
                <c:spPr>
                  <a:ln w="22225" cap="rnd">
                    <a:solidFill>
                      <a:schemeClr val="accent2">
                        <a:shade val="65000"/>
                      </a:schemeClr>
                    </a:solidFill>
                  </a:ln>
                  <a:effectLst>
                    <a:glow rad="139700">
                      <a:schemeClr val="accent2">
                        <a:shade val="65000"/>
                        <a:satMod val="175000"/>
                        <a:alpha val="14000"/>
                      </a:schemeClr>
                    </a:glow>
                  </a:effectLst>
                </c:spPr>
                <c:marker>
                  <c:symbol val="none"/>
                </c:marker>
                <c:cat>
                  <c:strRef>
                    <c:extLst>
                      <c:ext uri="{02D57815-91ED-43cb-92C2-25804820EDAC}">
                        <c15:formulaRef>
                          <c15:sqref>'Problem 3'!$AL$28:$AL$40</c15:sqref>
                        </c15:formulaRef>
                      </c:ext>
                    </c:extLst>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extLst>
                      <c:ext uri="{02D57815-91ED-43cb-92C2-25804820EDAC}">
                        <c15:formulaRef>
                          <c15:sqref>'Problem 3'!$AM$28:$AM$40</c15:sqref>
                        </c15:formulaRef>
                      </c:ext>
                    </c:extLst>
                    <c:numCache>
                      <c:formatCode>General</c:formatCode>
                      <c:ptCount val="13"/>
                      <c:pt idx="0">
                        <c:v>174.01538461538465</c:v>
                      </c:pt>
                      <c:pt idx="1">
                        <c:v>175.96153846153845</c:v>
                      </c:pt>
                      <c:pt idx="2">
                        <c:v>176.27692307692308</c:v>
                      </c:pt>
                      <c:pt idx="3">
                        <c:v>176.43846153846152</c:v>
                      </c:pt>
                      <c:pt idx="4">
                        <c:v>177.41538461538462</c:v>
                      </c:pt>
                      <c:pt idx="5">
                        <c:v>178.63846153846154</c:v>
                      </c:pt>
                      <c:pt idx="6">
                        <c:v>178.03076923076924</c:v>
                      </c:pt>
                      <c:pt idx="7">
                        <c:v>176.59999999999997</c:v>
                      </c:pt>
                      <c:pt idx="8">
                        <c:v>177.70769230769233</c:v>
                      </c:pt>
                      <c:pt idx="9">
                        <c:v>177.16923076923075</c:v>
                      </c:pt>
                      <c:pt idx="10">
                        <c:v>177.1846153846154</c:v>
                      </c:pt>
                      <c:pt idx="11">
                        <c:v>178.28461538461539</c:v>
                      </c:pt>
                      <c:pt idx="12">
                        <c:v>179.62307692307692</c:v>
                      </c:pt>
                    </c:numCache>
                  </c:numRef>
                </c:val>
                <c:smooth val="0"/>
                <c:extLst>
                  <c:ext xmlns:c16="http://schemas.microsoft.com/office/drawing/2014/chart" uri="{C3380CC4-5D6E-409C-BE32-E72D297353CC}">
                    <c16:uniqueId val="{00000000-6083-45CB-AD3A-A2111235F80E}"/>
                  </c:ext>
                </c:extLst>
              </c15:ser>
            </c15:filteredLineSeries>
            <c15:filteredLineSeries>
              <c15:ser>
                <c:idx val="1"/>
                <c:order val="1"/>
                <c:tx>
                  <c:strRef>
                    <c:extLst>
                      <c:ext xmlns:c15="http://schemas.microsoft.com/office/drawing/2012/chart" uri="{02D57815-91ED-43cb-92C2-25804820EDAC}">
                        <c15:formulaRef>
                          <c15:sqref>'Problem 3'!$AN$27</c15:sqref>
                        </c15:formulaRef>
                      </c:ext>
                    </c:extLst>
                    <c:strCache>
                      <c:ptCount val="1"/>
                      <c:pt idx="0">
                        <c:v>Absolute changes</c:v>
                      </c:pt>
                    </c:strCache>
                  </c:strRef>
                </c:tx>
                <c:spPr>
                  <a:ln w="22225" cap="rnd">
                    <a:solidFill>
                      <a:schemeClr val="accent2"/>
                    </a:solidFill>
                  </a:ln>
                  <a:effectLst>
                    <a:glow rad="139700">
                      <a:schemeClr val="accent2">
                        <a:satMod val="175000"/>
                        <a:alpha val="14000"/>
                      </a:schemeClr>
                    </a:glow>
                  </a:effectLst>
                </c:spPr>
                <c:marker>
                  <c:symbol val="none"/>
                </c:marker>
                <c:cat>
                  <c:strRef>
                    <c:extLst>
                      <c:ext xmlns:c15="http://schemas.microsoft.com/office/drawing/2012/chart" uri="{02D57815-91ED-43cb-92C2-25804820EDAC}">
                        <c15:formulaRef>
                          <c15:sqref>'Problem 3'!$AL$28:$AL$40</c15:sqref>
                        </c15:formulaRef>
                      </c:ext>
                    </c:extLst>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extLst>
                      <c:ext xmlns:c15="http://schemas.microsoft.com/office/drawing/2012/chart" uri="{02D57815-91ED-43cb-92C2-25804820EDAC}">
                        <c15:formulaRef>
                          <c15:sqref>'Problem 3'!$AN$28:$AN$40</c15:sqref>
                        </c15:formulaRef>
                      </c:ext>
                    </c:extLst>
                    <c:numCache>
                      <c:formatCode>General</c:formatCode>
                      <c:ptCount val="13"/>
                      <c:pt idx="0">
                        <c:v>2.4461538461538623</c:v>
                      </c:pt>
                      <c:pt idx="1">
                        <c:v>1.9461538461538055</c:v>
                      </c:pt>
                      <c:pt idx="2">
                        <c:v>0.31538461538463025</c:v>
                      </c:pt>
                      <c:pt idx="3">
                        <c:v>0.16153846153844142</c:v>
                      </c:pt>
                      <c:pt idx="4">
                        <c:v>0.9769230769231001</c:v>
                      </c:pt>
                      <c:pt idx="5">
                        <c:v>1.223076923076917</c:v>
                      </c:pt>
                      <c:pt idx="6">
                        <c:v>0.60769230769230376</c:v>
                      </c:pt>
                      <c:pt idx="7">
                        <c:v>1.4307692307692719</c:v>
                      </c:pt>
                      <c:pt idx="8">
                        <c:v>1.1076923076923606</c:v>
                      </c:pt>
                      <c:pt idx="9">
                        <c:v>0.53846153846157563</c:v>
                      </c:pt>
                      <c:pt idx="10">
                        <c:v>1.5384615384647304E-2</c:v>
                      </c:pt>
                      <c:pt idx="11">
                        <c:v>1.0999999999999943</c:v>
                      </c:pt>
                      <c:pt idx="12">
                        <c:v>1.3384615384615302</c:v>
                      </c:pt>
                    </c:numCache>
                  </c:numRef>
                </c:val>
                <c:smooth val="0"/>
                <c:extLst xmlns:c15="http://schemas.microsoft.com/office/drawing/2012/chart">
                  <c:ext xmlns:c16="http://schemas.microsoft.com/office/drawing/2014/chart" uri="{C3380CC4-5D6E-409C-BE32-E72D297353CC}">
                    <c16:uniqueId val="{00000001-6083-45CB-AD3A-A2111235F80E}"/>
                  </c:ext>
                </c:extLst>
              </c15:ser>
            </c15:filteredLineSeries>
          </c:ext>
        </c:extLst>
      </c:lineChart>
      <c:catAx>
        <c:axId val="67359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465471"/>
        <c:crosses val="autoZero"/>
        <c:auto val="1"/>
        <c:lblAlgn val="ctr"/>
        <c:lblOffset val="100"/>
        <c:noMultiLvlLbl val="0"/>
      </c:catAx>
      <c:valAx>
        <c:axId val="73465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593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3'!$BN$28</c:f>
              <c:strCache>
                <c:ptCount val="1"/>
                <c:pt idx="0">
                  <c:v>% change</c:v>
                </c:pt>
              </c:strCache>
            </c:strRef>
          </c:tx>
          <c:spPr>
            <a:ln w="22225" cap="rnd">
              <a:solidFill>
                <a:schemeClr val="accent5">
                  <a:tint val="65000"/>
                </a:schemeClr>
              </a:solidFill>
            </a:ln>
            <a:effectLst>
              <a:glow rad="139700">
                <a:schemeClr val="accent5">
                  <a:tint val="65000"/>
                  <a:satMod val="175000"/>
                  <a:alpha val="14000"/>
                </a:schemeClr>
              </a:glow>
            </a:effectLst>
          </c:spPr>
          <c:marker>
            <c:symbol val="none"/>
          </c:marker>
          <c:cat>
            <c:strRef>
              <c:f>'Problem 3'!$BK$29:$BK$41</c:f>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f>'Problem 3'!$BN$29:$BN$41</c:f>
              <c:numCache>
                <c:formatCode>0.00%</c:formatCode>
                <c:ptCount val="13"/>
                <c:pt idx="0">
                  <c:v>1.1109605744479256E-2</c:v>
                </c:pt>
                <c:pt idx="1">
                  <c:v>1.0272901871454425E-2</c:v>
                </c:pt>
                <c:pt idx="2">
                  <c:v>1.9452672531943328E-3</c:v>
                </c:pt>
                <c:pt idx="3">
                  <c:v>1.2796187618585007E-3</c:v>
                </c:pt>
                <c:pt idx="4">
                  <c:v>5.1560021152829514E-3</c:v>
                </c:pt>
                <c:pt idx="5">
                  <c:v>7.1901442413082701E-3</c:v>
                </c:pt>
                <c:pt idx="6">
                  <c:v>2.176468027685168E-4</c:v>
                </c:pt>
                <c:pt idx="7">
                  <c:v>5.8342041100662182E-3</c:v>
                </c:pt>
                <c:pt idx="8">
                  <c:v>4.0728737847069707E-3</c:v>
                </c:pt>
                <c:pt idx="9">
                  <c:v>5.9318707201117182E-3</c:v>
                </c:pt>
                <c:pt idx="10">
                  <c:v>4.3876968978992914E-5</c:v>
                </c:pt>
                <c:pt idx="11">
                  <c:v>4.5630045630047902E-3</c:v>
                </c:pt>
                <c:pt idx="12">
                  <c:v>7.555904961565281E-3</c:v>
                </c:pt>
              </c:numCache>
            </c:numRef>
          </c:val>
          <c:smooth val="0"/>
          <c:extLst>
            <c:ext xmlns:c16="http://schemas.microsoft.com/office/drawing/2014/chart" uri="{C3380CC4-5D6E-409C-BE32-E72D297353CC}">
              <c16:uniqueId val="{00000002-F9A0-42B0-9DC6-1806EA7EA29D}"/>
            </c:ext>
          </c:extLst>
        </c:ser>
        <c:dLbls>
          <c:showLegendKey val="0"/>
          <c:showVal val="0"/>
          <c:showCatName val="0"/>
          <c:showSerName val="0"/>
          <c:showPercent val="0"/>
          <c:showBubbleSize val="0"/>
        </c:dLbls>
        <c:smooth val="0"/>
        <c:axId val="190499247"/>
        <c:axId val="190496847"/>
        <c:extLst>
          <c:ext xmlns:c15="http://schemas.microsoft.com/office/drawing/2012/chart" uri="{02D57815-91ED-43cb-92C2-25804820EDAC}">
            <c15:filteredLineSeries>
              <c15:ser>
                <c:idx val="0"/>
                <c:order val="0"/>
                <c:tx>
                  <c:strRef>
                    <c:extLst>
                      <c:ext uri="{02D57815-91ED-43cb-92C2-25804820EDAC}">
                        <c15:formulaRef>
                          <c15:sqref>'Problem 3'!$BL$28</c15:sqref>
                        </c15:formulaRef>
                      </c:ext>
                    </c:extLst>
                    <c:strCache>
                      <c:ptCount val="1"/>
                      <c:pt idx="0">
                        <c:v>Food </c:v>
                      </c:pt>
                    </c:strCache>
                  </c:strRef>
                </c:tx>
                <c:spPr>
                  <a:ln w="22225" cap="rnd">
                    <a:solidFill>
                      <a:schemeClr val="accent5">
                        <a:shade val="65000"/>
                      </a:schemeClr>
                    </a:solidFill>
                  </a:ln>
                  <a:effectLst>
                    <a:glow rad="139700">
                      <a:schemeClr val="accent5">
                        <a:shade val="65000"/>
                        <a:satMod val="175000"/>
                        <a:alpha val="14000"/>
                      </a:schemeClr>
                    </a:glow>
                  </a:effectLst>
                </c:spPr>
                <c:marker>
                  <c:symbol val="none"/>
                </c:marker>
                <c:cat>
                  <c:strRef>
                    <c:extLst>
                      <c:ext uri="{02D57815-91ED-43cb-92C2-25804820EDAC}">
                        <c15:formulaRef>
                          <c15:sqref>'Problem 3'!$BK$29:$BK$41</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uri="{02D57815-91ED-43cb-92C2-25804820EDAC}">
                        <c15:formulaRef>
                          <c15:sqref>'Problem 3'!$BL$29:$BL$41</c15:sqref>
                        </c15:formulaRef>
                      </c:ext>
                    </c:extLst>
                    <c:numCache>
                      <c:formatCode>General</c:formatCode>
                      <c:ptCount val="13"/>
                      <c:pt idx="0">
                        <c:v>172.22307692307697</c:v>
                      </c:pt>
                      <c:pt idx="1">
                        <c:v>173.99230769230769</c:v>
                      </c:pt>
                      <c:pt idx="2">
                        <c:v>174.33076923076925</c:v>
                      </c:pt>
                      <c:pt idx="3">
                        <c:v>174.55384615384617</c:v>
                      </c:pt>
                      <c:pt idx="4">
                        <c:v>175.45384615384617</c:v>
                      </c:pt>
                      <c:pt idx="5">
                        <c:v>176.71538461538464</c:v>
                      </c:pt>
                      <c:pt idx="6">
                        <c:v>176.67692307692309</c:v>
                      </c:pt>
                      <c:pt idx="7">
                        <c:v>175.64615384615385</c:v>
                      </c:pt>
                      <c:pt idx="8">
                        <c:v>176.36153846153846</c:v>
                      </c:pt>
                      <c:pt idx="9">
                        <c:v>175.3153846153846</c:v>
                      </c:pt>
                      <c:pt idx="10">
                        <c:v>175.32307692307691</c:v>
                      </c:pt>
                      <c:pt idx="11">
                        <c:v>176.12307692307695</c:v>
                      </c:pt>
                      <c:pt idx="12">
                        <c:v>177.45384615384617</c:v>
                      </c:pt>
                    </c:numCache>
                  </c:numRef>
                </c:val>
                <c:smooth val="0"/>
                <c:extLst>
                  <c:ext xmlns:c16="http://schemas.microsoft.com/office/drawing/2014/chart" uri="{C3380CC4-5D6E-409C-BE32-E72D297353CC}">
                    <c16:uniqueId val="{00000000-F9A0-42B0-9DC6-1806EA7EA29D}"/>
                  </c:ext>
                </c:extLst>
              </c15:ser>
            </c15:filteredLineSeries>
            <c15:filteredLineSeries>
              <c15:ser>
                <c:idx val="1"/>
                <c:order val="1"/>
                <c:tx>
                  <c:strRef>
                    <c:extLst>
                      <c:ext xmlns:c15="http://schemas.microsoft.com/office/drawing/2012/chart" uri="{02D57815-91ED-43cb-92C2-25804820EDAC}">
                        <c15:formulaRef>
                          <c15:sqref>'Problem 3'!$BM$28</c15:sqref>
                        </c15:formulaRef>
                      </c:ext>
                    </c:extLst>
                    <c:strCache>
                      <c:ptCount val="1"/>
                      <c:pt idx="0">
                        <c:v>Absolute changes</c:v>
                      </c:pt>
                    </c:strCache>
                  </c:strRef>
                </c:tx>
                <c:spPr>
                  <a:ln w="22225" cap="rnd">
                    <a:solidFill>
                      <a:schemeClr val="accent5"/>
                    </a:solidFill>
                  </a:ln>
                  <a:effectLst>
                    <a:glow rad="139700">
                      <a:schemeClr val="accent5">
                        <a:satMod val="175000"/>
                        <a:alpha val="14000"/>
                      </a:schemeClr>
                    </a:glow>
                  </a:effectLst>
                </c:spPr>
                <c:marker>
                  <c:symbol val="none"/>
                </c:marker>
                <c:cat>
                  <c:strRef>
                    <c:extLst>
                      <c:ext xmlns:c15="http://schemas.microsoft.com/office/drawing/2012/chart" uri="{02D57815-91ED-43cb-92C2-25804820EDAC}">
                        <c15:formulaRef>
                          <c15:sqref>'Problem 3'!$BK$29:$BK$41</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xmlns:c15="http://schemas.microsoft.com/office/drawing/2012/chart" uri="{02D57815-91ED-43cb-92C2-25804820EDAC}">
                        <c15:formulaRef>
                          <c15:sqref>'Problem 3'!$BM$29:$BM$41</c15:sqref>
                        </c15:formulaRef>
                      </c:ext>
                    </c:extLst>
                    <c:numCache>
                      <c:formatCode>General</c:formatCode>
                      <c:ptCount val="13"/>
                      <c:pt idx="0">
                        <c:v>1.8923076923077247</c:v>
                      </c:pt>
                      <c:pt idx="1">
                        <c:v>1.7692307692307168</c:v>
                      </c:pt>
                      <c:pt idx="2">
                        <c:v>0.33846153846155858</c:v>
                      </c:pt>
                      <c:pt idx="3">
                        <c:v>0.22307692307691696</c:v>
                      </c:pt>
                      <c:pt idx="4">
                        <c:v>0.90000000000000568</c:v>
                      </c:pt>
                      <c:pt idx="5">
                        <c:v>1.2615384615384642</c:v>
                      </c:pt>
                      <c:pt idx="6">
                        <c:v>3.8461538461547207E-2</c:v>
                      </c:pt>
                      <c:pt idx="7">
                        <c:v>1.0307692307692378</c:v>
                      </c:pt>
                      <c:pt idx="8">
                        <c:v>0.71538461538460751</c:v>
                      </c:pt>
                      <c:pt idx="9">
                        <c:v>1.0461538461538566</c:v>
                      </c:pt>
                      <c:pt idx="10">
                        <c:v>7.6923076923094413E-3</c:v>
                      </c:pt>
                      <c:pt idx="11">
                        <c:v>0.80000000000003979</c:v>
                      </c:pt>
                      <c:pt idx="12">
                        <c:v>1.3307692307692207</c:v>
                      </c:pt>
                    </c:numCache>
                  </c:numRef>
                </c:val>
                <c:smooth val="0"/>
                <c:extLst xmlns:c15="http://schemas.microsoft.com/office/drawing/2012/chart">
                  <c:ext xmlns:c16="http://schemas.microsoft.com/office/drawing/2014/chart" uri="{C3380CC4-5D6E-409C-BE32-E72D297353CC}">
                    <c16:uniqueId val="{00000001-F9A0-42B0-9DC6-1806EA7EA29D}"/>
                  </c:ext>
                </c:extLst>
              </c15:ser>
            </c15:filteredLineSeries>
          </c:ext>
        </c:extLst>
      </c:lineChart>
      <c:catAx>
        <c:axId val="1904992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6847"/>
        <c:crosses val="autoZero"/>
        <c:auto val="1"/>
        <c:lblAlgn val="ctr"/>
        <c:lblOffset val="100"/>
        <c:noMultiLvlLbl val="0"/>
      </c:catAx>
      <c:valAx>
        <c:axId val="190496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9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4'!$F$33</c:f>
              <c:strCache>
                <c:ptCount val="1"/>
                <c:pt idx="0">
                  <c:v>Food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4'!$D$34:$D$44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4'!$F$34:$F$44</c:f>
              <c:numCache>
                <c:formatCode>0.00%</c:formatCode>
                <c:ptCount val="11"/>
                <c:pt idx="0">
                  <c:v>0</c:v>
                </c:pt>
                <c:pt idx="1">
                  <c:v>6.6151357181376949E-2</c:v>
                </c:pt>
                <c:pt idx="2">
                  <c:v>5.344798516270434E-2</c:v>
                </c:pt>
                <c:pt idx="3">
                  <c:v>6.8501920614596812E-2</c:v>
                </c:pt>
                <c:pt idx="4">
                  <c:v>1.0485320551228109E-2</c:v>
                </c:pt>
                <c:pt idx="5">
                  <c:v>1.0821227394011326E-2</c:v>
                </c:pt>
                <c:pt idx="6">
                  <c:v>3.38759348878135E-2</c:v>
                </c:pt>
                <c:pt idx="7">
                  <c:v>7.6028368794326229E-2</c:v>
                </c:pt>
                <c:pt idx="8">
                  <c:v>6.874631365096015E-2</c:v>
                </c:pt>
                <c:pt idx="9">
                  <c:v>5.8130978660779917E-2</c:v>
                </c:pt>
                <c:pt idx="10">
                  <c:v>2.0630505331478918E-2</c:v>
                </c:pt>
              </c:numCache>
            </c:numRef>
          </c:val>
          <c:smooth val="0"/>
          <c:extLst>
            <c:ext xmlns:c16="http://schemas.microsoft.com/office/drawing/2014/chart" uri="{C3380CC4-5D6E-409C-BE32-E72D297353CC}">
              <c16:uniqueId val="{00000002-38B6-4EB7-A818-0A92C287573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0501167"/>
        <c:axId val="73468351"/>
        <c:extLst>
          <c:ext xmlns:c15="http://schemas.microsoft.com/office/drawing/2012/chart" uri="{02D57815-91ED-43cb-92C2-25804820EDAC}">
            <c15:filteredLineSeries>
              <c15:ser>
                <c:idx val="0"/>
                <c:order val="0"/>
                <c:tx>
                  <c:strRef>
                    <c:extLst>
                      <c:ext uri="{02D57815-91ED-43cb-92C2-25804820EDAC}">
                        <c15:formulaRef>
                          <c15:sqref>'Problem 4'!$D$33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0-38B6-4EB7-A818-0A92C287573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4'!$E$33</c15:sqref>
                        </c15:formulaRef>
                      </c:ext>
                    </c:extLst>
                    <c:strCache>
                      <c:ptCount val="1"/>
                      <c:pt idx="0">
                        <c:v>FOOD</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4'!$E$34:$E$44</c15:sqref>
                        </c15:formulaRef>
                      </c:ext>
                    </c:extLst>
                    <c:numCache>
                      <c:formatCode>General</c:formatCode>
                      <c:ptCount val="11"/>
                      <c:pt idx="0">
                        <c:v>111.26</c:v>
                      </c:pt>
                      <c:pt idx="1">
                        <c:v>118.62</c:v>
                      </c:pt>
                      <c:pt idx="2">
                        <c:v>124.96</c:v>
                      </c:pt>
                      <c:pt idx="3">
                        <c:v>133.52000000000001</c:v>
                      </c:pt>
                      <c:pt idx="4">
                        <c:v>134.91999999999999</c:v>
                      </c:pt>
                      <c:pt idx="5">
                        <c:v>136.38</c:v>
                      </c:pt>
                      <c:pt idx="6">
                        <c:v>141</c:v>
                      </c:pt>
                      <c:pt idx="7">
                        <c:v>151.72</c:v>
                      </c:pt>
                      <c:pt idx="8">
                        <c:v>163.08000000000001</c:v>
                      </c:pt>
                      <c:pt idx="9">
                        <c:v>172.56</c:v>
                      </c:pt>
                      <c:pt idx="10">
                        <c:v>176.12</c:v>
                      </c:pt>
                    </c:numCache>
                  </c:numRef>
                </c:val>
                <c:smooth val="0"/>
                <c:extLst xmlns:c15="http://schemas.microsoft.com/office/drawing/2012/chart">
                  <c:ext xmlns:c16="http://schemas.microsoft.com/office/drawing/2014/chart" uri="{C3380CC4-5D6E-409C-BE32-E72D297353CC}">
                    <c16:uniqueId val="{00000001-38B6-4EB7-A818-0A92C2875730}"/>
                  </c:ext>
                </c:extLst>
              </c15:ser>
            </c15:filteredLineSeries>
          </c:ext>
        </c:extLst>
      </c:lineChart>
      <c:catAx>
        <c:axId val="1905011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3468351"/>
        <c:crosses val="autoZero"/>
        <c:auto val="1"/>
        <c:lblAlgn val="ctr"/>
        <c:lblOffset val="100"/>
        <c:noMultiLvlLbl val="0"/>
      </c:catAx>
      <c:valAx>
        <c:axId val="734683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501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4'!$L$33</c:f>
              <c:strCache>
                <c:ptCount val="1"/>
                <c:pt idx="0">
                  <c:v>Healthcare and education %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4'!$J$34:$J$44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4'!$L$34:$L$44</c:f>
              <c:numCache>
                <c:formatCode>0.00%</c:formatCode>
                <c:ptCount val="11"/>
                <c:pt idx="0">
                  <c:v>0</c:v>
                </c:pt>
                <c:pt idx="1">
                  <c:v>6.3869463869463822E-2</c:v>
                </c:pt>
                <c:pt idx="2">
                  <c:v>5.9509202453987789E-2</c:v>
                </c:pt>
                <c:pt idx="3">
                  <c:v>5.1534452808338189E-2</c:v>
                </c:pt>
                <c:pt idx="4">
                  <c:v>4.4446192573945921E-2</c:v>
                </c:pt>
                <c:pt idx="5">
                  <c:v>6.002862092340136E-2</c:v>
                </c:pt>
                <c:pt idx="6">
                  <c:v>6.9702998436833891E-2</c:v>
                </c:pt>
                <c:pt idx="7">
                  <c:v>3.1617402856193889E-2</c:v>
                </c:pt>
                <c:pt idx="8">
                  <c:v>5.3788316946211522E-2</c:v>
                </c:pt>
                <c:pt idx="9">
                  <c:v>5.4274911574582307E-2</c:v>
                </c:pt>
                <c:pt idx="10">
                  <c:v>4.0953262378528532E-2</c:v>
                </c:pt>
              </c:numCache>
            </c:numRef>
          </c:val>
          <c:smooth val="0"/>
          <c:extLst>
            <c:ext xmlns:c16="http://schemas.microsoft.com/office/drawing/2014/chart" uri="{C3380CC4-5D6E-409C-BE32-E72D297353CC}">
              <c16:uniqueId val="{00000002-C8BD-4FD3-9BC4-14A2D791862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69455247"/>
        <c:axId val="69451887"/>
        <c:extLst>
          <c:ext xmlns:c15="http://schemas.microsoft.com/office/drawing/2012/chart" uri="{02D57815-91ED-43cb-92C2-25804820EDAC}">
            <c15:filteredLineSeries>
              <c15:ser>
                <c:idx val="0"/>
                <c:order val="0"/>
                <c:tx>
                  <c:strRef>
                    <c:extLst>
                      <c:ext uri="{02D57815-91ED-43cb-92C2-25804820EDAC}">
                        <c15:formulaRef>
                          <c15:sqref>'Problem 4'!$J$33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0-C8BD-4FD3-9BC4-14A2D791862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4'!$K$33</c15:sqref>
                        </c15:formulaRef>
                      </c:ext>
                    </c:extLst>
                    <c:strCache>
                      <c:ptCount val="1"/>
                      <c:pt idx="0">
                        <c:v>HEALTHCARE</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4'!$K$34:$K$44</c15:sqref>
                        </c15:formulaRef>
                      </c:ext>
                    </c:extLst>
                    <c:numCache>
                      <c:formatCode>General</c:formatCode>
                      <c:ptCount val="11"/>
                      <c:pt idx="0">
                        <c:v>107.25</c:v>
                      </c:pt>
                      <c:pt idx="1">
                        <c:v>114.1</c:v>
                      </c:pt>
                      <c:pt idx="2">
                        <c:v>120.89</c:v>
                      </c:pt>
                      <c:pt idx="3">
                        <c:v>127.12</c:v>
                      </c:pt>
                      <c:pt idx="4">
                        <c:v>132.77000000000001</c:v>
                      </c:pt>
                      <c:pt idx="5">
                        <c:v>140.74</c:v>
                      </c:pt>
                      <c:pt idx="6">
                        <c:v>150.55000000000001</c:v>
                      </c:pt>
                      <c:pt idx="7">
                        <c:v>155.31</c:v>
                      </c:pt>
                      <c:pt idx="8">
                        <c:v>163.98</c:v>
                      </c:pt>
                      <c:pt idx="9">
                        <c:v>172.88</c:v>
                      </c:pt>
                      <c:pt idx="10">
                        <c:v>179.96</c:v>
                      </c:pt>
                    </c:numCache>
                  </c:numRef>
                </c:val>
                <c:smooth val="0"/>
                <c:extLst xmlns:c15="http://schemas.microsoft.com/office/drawing/2012/chart">
                  <c:ext xmlns:c16="http://schemas.microsoft.com/office/drawing/2014/chart" uri="{C3380CC4-5D6E-409C-BE32-E72D297353CC}">
                    <c16:uniqueId val="{00000001-C8BD-4FD3-9BC4-14A2D7918621}"/>
                  </c:ext>
                </c:extLst>
              </c15:ser>
            </c15:filteredLineSeries>
          </c:ext>
        </c:extLst>
      </c:lineChart>
      <c:catAx>
        <c:axId val="694552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9451887"/>
        <c:crosses val="autoZero"/>
        <c:auto val="1"/>
        <c:lblAlgn val="ctr"/>
        <c:lblOffset val="100"/>
        <c:noMultiLvlLbl val="0"/>
      </c:catAx>
      <c:valAx>
        <c:axId val="694518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455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withinLinear" id="16">
  <a:schemeClr val="accent3"/>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5" Type="http://schemas.openxmlformats.org/officeDocument/2006/relationships/image" Target="../media/image1.jpeg"/><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38100</xdr:colOff>
      <xdr:row>7</xdr:row>
      <xdr:rowOff>66675</xdr:rowOff>
    </xdr:from>
    <xdr:to>
      <xdr:col>0</xdr:col>
      <xdr:colOff>104775</xdr:colOff>
      <xdr:row>7</xdr:row>
      <xdr:rowOff>152400</xdr:rowOff>
    </xdr:to>
    <xdr:sp macro="" textlink="">
      <xdr:nvSpPr>
        <xdr:cNvPr id="2" name="Oval 1">
          <a:extLst>
            <a:ext uri="{FF2B5EF4-FFF2-40B4-BE49-F238E27FC236}">
              <a16:creationId xmlns:a16="http://schemas.microsoft.com/office/drawing/2014/main" id="{32C9D43C-5129-A7FE-DAEA-7F6B12C57482}"/>
            </a:ext>
          </a:extLst>
        </xdr:cNvPr>
        <xdr:cNvSpPr/>
      </xdr:nvSpPr>
      <xdr:spPr>
        <a:xfrm>
          <a:off x="38100" y="1762125"/>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8</xdr:row>
      <xdr:rowOff>57150</xdr:rowOff>
    </xdr:from>
    <xdr:to>
      <xdr:col>0</xdr:col>
      <xdr:colOff>104775</xdr:colOff>
      <xdr:row>8</xdr:row>
      <xdr:rowOff>142875</xdr:rowOff>
    </xdr:to>
    <xdr:sp macro="" textlink="">
      <xdr:nvSpPr>
        <xdr:cNvPr id="3" name="Oval 2">
          <a:extLst>
            <a:ext uri="{FF2B5EF4-FFF2-40B4-BE49-F238E27FC236}">
              <a16:creationId xmlns:a16="http://schemas.microsoft.com/office/drawing/2014/main" id="{8EEBD9E3-16B5-47A5-B5EA-7AAE91456AF2}"/>
            </a:ext>
          </a:extLst>
        </xdr:cNvPr>
        <xdr:cNvSpPr/>
      </xdr:nvSpPr>
      <xdr:spPr>
        <a:xfrm>
          <a:off x="38100" y="1943100"/>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9</xdr:row>
      <xdr:rowOff>57150</xdr:rowOff>
    </xdr:from>
    <xdr:to>
      <xdr:col>0</xdr:col>
      <xdr:colOff>104775</xdr:colOff>
      <xdr:row>9</xdr:row>
      <xdr:rowOff>142875</xdr:rowOff>
    </xdr:to>
    <xdr:sp macro="" textlink="">
      <xdr:nvSpPr>
        <xdr:cNvPr id="4" name="Oval 3">
          <a:extLst>
            <a:ext uri="{FF2B5EF4-FFF2-40B4-BE49-F238E27FC236}">
              <a16:creationId xmlns:a16="http://schemas.microsoft.com/office/drawing/2014/main" id="{BFD150C9-ACA2-4E96-AC02-9E010F6C69F7}"/>
            </a:ext>
          </a:extLst>
        </xdr:cNvPr>
        <xdr:cNvSpPr/>
      </xdr:nvSpPr>
      <xdr:spPr>
        <a:xfrm>
          <a:off x="38100" y="2133600"/>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9524</xdr:colOff>
      <xdr:row>17</xdr:row>
      <xdr:rowOff>14285</xdr:rowOff>
    </xdr:from>
    <xdr:to>
      <xdr:col>10</xdr:col>
      <xdr:colOff>457200</xdr:colOff>
      <xdr:row>37</xdr:row>
      <xdr:rowOff>9524</xdr:rowOff>
    </xdr:to>
    <xdr:graphicFrame macro="">
      <xdr:nvGraphicFramePr>
        <xdr:cNvPr id="5" name="Chart 4">
          <a:extLst>
            <a:ext uri="{FF2B5EF4-FFF2-40B4-BE49-F238E27FC236}">
              <a16:creationId xmlns:a16="http://schemas.microsoft.com/office/drawing/2014/main" id="{BA5D4B68-9933-0358-8EE4-BB8D31A7F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2047876</xdr:colOff>
      <xdr:row>16</xdr:row>
      <xdr:rowOff>176211</xdr:rowOff>
    </xdr:from>
    <xdr:to>
      <xdr:col>21</xdr:col>
      <xdr:colOff>0</xdr:colOff>
      <xdr:row>37</xdr:row>
      <xdr:rowOff>9524</xdr:rowOff>
    </xdr:to>
    <xdr:graphicFrame macro="">
      <xdr:nvGraphicFramePr>
        <xdr:cNvPr id="6" name="Chart 5">
          <a:extLst>
            <a:ext uri="{FF2B5EF4-FFF2-40B4-BE49-F238E27FC236}">
              <a16:creationId xmlns:a16="http://schemas.microsoft.com/office/drawing/2014/main" id="{832ABD58-3A37-C439-71D0-3B8CE4A7F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19049</xdr:colOff>
      <xdr:row>16</xdr:row>
      <xdr:rowOff>33337</xdr:rowOff>
    </xdr:from>
    <xdr:to>
      <xdr:col>31</xdr:col>
      <xdr:colOff>542924</xdr:colOff>
      <xdr:row>35</xdr:row>
      <xdr:rowOff>142875</xdr:rowOff>
    </xdr:to>
    <xdr:graphicFrame macro="">
      <xdr:nvGraphicFramePr>
        <xdr:cNvPr id="7" name="Chart 6">
          <a:extLst>
            <a:ext uri="{FF2B5EF4-FFF2-40B4-BE49-F238E27FC236}">
              <a16:creationId xmlns:a16="http://schemas.microsoft.com/office/drawing/2014/main" id="{106EC297-0599-A5CC-F9F3-F2C4618E7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85725</xdr:rowOff>
    </xdr:from>
    <xdr:to>
      <xdr:col>0</xdr:col>
      <xdr:colOff>76200</xdr:colOff>
      <xdr:row>2</xdr:row>
      <xdr:rowOff>171450</xdr:rowOff>
    </xdr:to>
    <xdr:sp macro="" textlink="">
      <xdr:nvSpPr>
        <xdr:cNvPr id="2" name="Oval 1">
          <a:extLst>
            <a:ext uri="{FF2B5EF4-FFF2-40B4-BE49-F238E27FC236}">
              <a16:creationId xmlns:a16="http://schemas.microsoft.com/office/drawing/2014/main" id="{DFCB9B24-5FB1-4C91-9458-F135D20FC6DB}"/>
            </a:ext>
          </a:extLst>
        </xdr:cNvPr>
        <xdr:cNvSpPr/>
      </xdr:nvSpPr>
      <xdr:spPr>
        <a:xfrm>
          <a:off x="9525" y="466725"/>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4</xdr:row>
      <xdr:rowOff>66675</xdr:rowOff>
    </xdr:from>
    <xdr:to>
      <xdr:col>0</xdr:col>
      <xdr:colOff>95250</xdr:colOff>
      <xdr:row>4</xdr:row>
      <xdr:rowOff>152400</xdr:rowOff>
    </xdr:to>
    <xdr:sp macro="" textlink="">
      <xdr:nvSpPr>
        <xdr:cNvPr id="3" name="Oval 2">
          <a:extLst>
            <a:ext uri="{FF2B5EF4-FFF2-40B4-BE49-F238E27FC236}">
              <a16:creationId xmlns:a16="http://schemas.microsoft.com/office/drawing/2014/main" id="{D23EC60E-399A-4536-8802-1D36BD85C2E8}"/>
            </a:ext>
          </a:extLst>
        </xdr:cNvPr>
        <xdr:cNvSpPr/>
      </xdr:nvSpPr>
      <xdr:spPr>
        <a:xfrm>
          <a:off x="28575" y="828675"/>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571499</xdr:colOff>
      <xdr:row>5</xdr:row>
      <xdr:rowOff>23812</xdr:rowOff>
    </xdr:from>
    <xdr:to>
      <xdr:col>12</xdr:col>
      <xdr:colOff>942974</xdr:colOff>
      <xdr:row>22</xdr:row>
      <xdr:rowOff>114300</xdr:rowOff>
    </xdr:to>
    <xdr:graphicFrame macro="">
      <xdr:nvGraphicFramePr>
        <xdr:cNvPr id="4" name="Chart 3">
          <a:extLst>
            <a:ext uri="{FF2B5EF4-FFF2-40B4-BE49-F238E27FC236}">
              <a16:creationId xmlns:a16="http://schemas.microsoft.com/office/drawing/2014/main" id="{CDEEDC5A-2329-1700-2F59-A65CBE832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400050</xdr:colOff>
      <xdr:row>41</xdr:row>
      <xdr:rowOff>100012</xdr:rowOff>
    </xdr:from>
    <xdr:to>
      <xdr:col>25</xdr:col>
      <xdr:colOff>314325</xdr:colOff>
      <xdr:row>55</xdr:row>
      <xdr:rowOff>176212</xdr:rowOff>
    </xdr:to>
    <xdr:graphicFrame macro="">
      <xdr:nvGraphicFramePr>
        <xdr:cNvPr id="2" name="Chart 1">
          <a:extLst>
            <a:ext uri="{FF2B5EF4-FFF2-40B4-BE49-F238E27FC236}">
              <a16:creationId xmlns:a16="http://schemas.microsoft.com/office/drawing/2014/main" id="{338B9477-AFDE-B0F8-AB05-A3E7E39CC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38099</xdr:colOff>
      <xdr:row>42</xdr:row>
      <xdr:rowOff>157162</xdr:rowOff>
    </xdr:from>
    <xdr:to>
      <xdr:col>43</xdr:col>
      <xdr:colOff>276224</xdr:colOff>
      <xdr:row>57</xdr:row>
      <xdr:rowOff>114300</xdr:rowOff>
    </xdr:to>
    <xdr:graphicFrame macro="">
      <xdr:nvGraphicFramePr>
        <xdr:cNvPr id="4" name="Chart 3">
          <a:extLst>
            <a:ext uri="{FF2B5EF4-FFF2-40B4-BE49-F238E27FC236}">
              <a16:creationId xmlns:a16="http://schemas.microsoft.com/office/drawing/2014/main" id="{4DBEC642-AFA0-949B-806B-966EED862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62</xdr:col>
      <xdr:colOff>19049</xdr:colOff>
      <xdr:row>44</xdr:row>
      <xdr:rowOff>33337</xdr:rowOff>
    </xdr:from>
    <xdr:to>
      <xdr:col>68</xdr:col>
      <xdr:colOff>361949</xdr:colOff>
      <xdr:row>59</xdr:row>
      <xdr:rowOff>104775</xdr:rowOff>
    </xdr:to>
    <xdr:graphicFrame macro="">
      <xdr:nvGraphicFramePr>
        <xdr:cNvPr id="5" name="Chart 4">
          <a:extLst>
            <a:ext uri="{FF2B5EF4-FFF2-40B4-BE49-F238E27FC236}">
              <a16:creationId xmlns:a16="http://schemas.microsoft.com/office/drawing/2014/main" id="{7B5DBE95-C377-FC66-4914-CFA31ED23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561975</xdr:colOff>
      <xdr:row>47</xdr:row>
      <xdr:rowOff>90487</xdr:rowOff>
    </xdr:from>
    <xdr:to>
      <xdr:col>6</xdr:col>
      <xdr:colOff>762000</xdr:colOff>
      <xdr:row>61</xdr:row>
      <xdr:rowOff>166687</xdr:rowOff>
    </xdr:to>
    <xdr:graphicFrame macro="">
      <xdr:nvGraphicFramePr>
        <xdr:cNvPr id="2" name="Chart 1">
          <a:extLst>
            <a:ext uri="{FF2B5EF4-FFF2-40B4-BE49-F238E27FC236}">
              <a16:creationId xmlns:a16="http://schemas.microsoft.com/office/drawing/2014/main" id="{3BEDF629-D0F6-D075-E6F6-8E5605221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47</xdr:row>
      <xdr:rowOff>80962</xdr:rowOff>
    </xdr:from>
    <xdr:to>
      <xdr:col>12</xdr:col>
      <xdr:colOff>0</xdr:colOff>
      <xdr:row>61</xdr:row>
      <xdr:rowOff>157162</xdr:rowOff>
    </xdr:to>
    <xdr:graphicFrame macro="">
      <xdr:nvGraphicFramePr>
        <xdr:cNvPr id="3" name="Chart 2">
          <a:extLst>
            <a:ext uri="{FF2B5EF4-FFF2-40B4-BE49-F238E27FC236}">
              <a16:creationId xmlns:a16="http://schemas.microsoft.com/office/drawing/2014/main" id="{97F0911D-70C0-C17A-4808-1259CBBB2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1333500</xdr:colOff>
      <xdr:row>46</xdr:row>
      <xdr:rowOff>90487</xdr:rowOff>
    </xdr:from>
    <xdr:to>
      <xdr:col>19</xdr:col>
      <xdr:colOff>266700</xdr:colOff>
      <xdr:row>60</xdr:row>
      <xdr:rowOff>166687</xdr:rowOff>
    </xdr:to>
    <xdr:graphicFrame macro="">
      <xdr:nvGraphicFramePr>
        <xdr:cNvPr id="4" name="Chart 3">
          <a:extLst>
            <a:ext uri="{FF2B5EF4-FFF2-40B4-BE49-F238E27FC236}">
              <a16:creationId xmlns:a16="http://schemas.microsoft.com/office/drawing/2014/main" id="{90C18FA7-2CCB-6282-FD83-3D6E33759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6477001</xdr:colOff>
      <xdr:row>16</xdr:row>
      <xdr:rowOff>9525</xdr:rowOff>
    </xdr:from>
    <xdr:to>
      <xdr:col>6</xdr:col>
      <xdr:colOff>323851</xdr:colOff>
      <xdr:row>30</xdr:row>
      <xdr:rowOff>76200</xdr:rowOff>
    </xdr:to>
    <xdr:graphicFrame macro="">
      <xdr:nvGraphicFramePr>
        <xdr:cNvPr id="2" name="Chart 1">
          <a:extLst>
            <a:ext uri="{FF2B5EF4-FFF2-40B4-BE49-F238E27FC236}">
              <a16:creationId xmlns:a16="http://schemas.microsoft.com/office/drawing/2014/main" id="{7817B42C-B857-4E84-AF5C-7FE9710BD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16</xdr:row>
      <xdr:rowOff>0</xdr:rowOff>
    </xdr:from>
    <xdr:to>
      <xdr:col>13</xdr:col>
      <xdr:colOff>28576</xdr:colOff>
      <xdr:row>30</xdr:row>
      <xdr:rowOff>28575</xdr:rowOff>
    </xdr:to>
    <xdr:graphicFrame macro="">
      <xdr:nvGraphicFramePr>
        <xdr:cNvPr id="3" name="Chart 2">
          <a:extLst>
            <a:ext uri="{FF2B5EF4-FFF2-40B4-BE49-F238E27FC236}">
              <a16:creationId xmlns:a16="http://schemas.microsoft.com/office/drawing/2014/main" id="{6818DACA-E2CE-4647-B805-8D586AFF4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16</xdr:row>
      <xdr:rowOff>0</xdr:rowOff>
    </xdr:from>
    <xdr:to>
      <xdr:col>20</xdr:col>
      <xdr:colOff>28576</xdr:colOff>
      <xdr:row>30</xdr:row>
      <xdr:rowOff>47625</xdr:rowOff>
    </xdr:to>
    <xdr:graphicFrame macro="">
      <xdr:nvGraphicFramePr>
        <xdr:cNvPr id="4" name="Chart 3">
          <a:extLst>
            <a:ext uri="{FF2B5EF4-FFF2-40B4-BE49-F238E27FC236}">
              <a16:creationId xmlns:a16="http://schemas.microsoft.com/office/drawing/2014/main" id="{B4DB2395-D975-43D8-95CB-BA52E793F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9</xdr:row>
      <xdr:rowOff>66675</xdr:rowOff>
    </xdr:from>
    <xdr:to>
      <xdr:col>0</xdr:col>
      <xdr:colOff>104775</xdr:colOff>
      <xdr:row>9</xdr:row>
      <xdr:rowOff>152400</xdr:rowOff>
    </xdr:to>
    <xdr:sp macro="" textlink="">
      <xdr:nvSpPr>
        <xdr:cNvPr id="5" name="Oval 4">
          <a:extLst>
            <a:ext uri="{FF2B5EF4-FFF2-40B4-BE49-F238E27FC236}">
              <a16:creationId xmlns:a16="http://schemas.microsoft.com/office/drawing/2014/main" id="{3A97D832-3373-43FE-B0D1-E670C5C5E474}"/>
            </a:ext>
          </a:extLst>
        </xdr:cNvPr>
        <xdr:cNvSpPr/>
      </xdr:nvSpPr>
      <xdr:spPr>
        <a:xfrm>
          <a:off x="38100" y="1762125"/>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10</xdr:row>
      <xdr:rowOff>57150</xdr:rowOff>
    </xdr:from>
    <xdr:to>
      <xdr:col>0</xdr:col>
      <xdr:colOff>104775</xdr:colOff>
      <xdr:row>10</xdr:row>
      <xdr:rowOff>142875</xdr:rowOff>
    </xdr:to>
    <xdr:sp macro="" textlink="">
      <xdr:nvSpPr>
        <xdr:cNvPr id="6" name="Oval 5">
          <a:extLst>
            <a:ext uri="{FF2B5EF4-FFF2-40B4-BE49-F238E27FC236}">
              <a16:creationId xmlns:a16="http://schemas.microsoft.com/office/drawing/2014/main" id="{8924B31C-E3A6-4434-B1A4-D2FFF4AF6294}"/>
            </a:ext>
          </a:extLst>
        </xdr:cNvPr>
        <xdr:cNvSpPr/>
      </xdr:nvSpPr>
      <xdr:spPr>
        <a:xfrm>
          <a:off x="38100" y="1943100"/>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11</xdr:row>
      <xdr:rowOff>57150</xdr:rowOff>
    </xdr:from>
    <xdr:to>
      <xdr:col>0</xdr:col>
      <xdr:colOff>104775</xdr:colOff>
      <xdr:row>11</xdr:row>
      <xdr:rowOff>142875</xdr:rowOff>
    </xdr:to>
    <xdr:sp macro="" textlink="">
      <xdr:nvSpPr>
        <xdr:cNvPr id="7" name="Oval 6">
          <a:extLst>
            <a:ext uri="{FF2B5EF4-FFF2-40B4-BE49-F238E27FC236}">
              <a16:creationId xmlns:a16="http://schemas.microsoft.com/office/drawing/2014/main" id="{0CF83F73-367E-4621-949D-1D9E4827CBC5}"/>
            </a:ext>
          </a:extLst>
        </xdr:cNvPr>
        <xdr:cNvSpPr/>
      </xdr:nvSpPr>
      <xdr:spPr>
        <a:xfrm>
          <a:off x="38100" y="2133600"/>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9525</xdr:colOff>
      <xdr:row>5</xdr:row>
      <xdr:rowOff>38100</xdr:rowOff>
    </xdr:from>
    <xdr:to>
      <xdr:col>33</xdr:col>
      <xdr:colOff>333375</xdr:colOff>
      <xdr:row>20</xdr:row>
      <xdr:rowOff>109538</xdr:rowOff>
    </xdr:to>
    <xdr:graphicFrame macro="">
      <xdr:nvGraphicFramePr>
        <xdr:cNvPr id="10" name="Chart 9">
          <a:extLst>
            <a:ext uri="{FF2B5EF4-FFF2-40B4-BE49-F238E27FC236}">
              <a16:creationId xmlns:a16="http://schemas.microsoft.com/office/drawing/2014/main" id="{E0005774-7A1A-4BF7-8769-95A60E0E2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10658476</xdr:colOff>
      <xdr:row>21</xdr:row>
      <xdr:rowOff>180975</xdr:rowOff>
    </xdr:from>
    <xdr:to>
      <xdr:col>45</xdr:col>
      <xdr:colOff>219076</xdr:colOff>
      <xdr:row>38</xdr:row>
      <xdr:rowOff>66675</xdr:rowOff>
    </xdr:to>
    <xdr:graphicFrame macro="">
      <xdr:nvGraphicFramePr>
        <xdr:cNvPr id="11" name="Chart 10">
          <a:extLst>
            <a:ext uri="{FF2B5EF4-FFF2-40B4-BE49-F238E27FC236}">
              <a16:creationId xmlns:a16="http://schemas.microsoft.com/office/drawing/2014/main" id="{FE8A94D2-75A8-4E0E-9987-E82C0F4AC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209550</xdr:colOff>
      <xdr:row>21</xdr:row>
      <xdr:rowOff>180975</xdr:rowOff>
    </xdr:from>
    <xdr:to>
      <xdr:col>57</xdr:col>
      <xdr:colOff>342900</xdr:colOff>
      <xdr:row>38</xdr:row>
      <xdr:rowOff>138113</xdr:rowOff>
    </xdr:to>
    <xdr:graphicFrame macro="">
      <xdr:nvGraphicFramePr>
        <xdr:cNvPr id="12" name="Chart 11">
          <a:extLst>
            <a:ext uri="{FF2B5EF4-FFF2-40B4-BE49-F238E27FC236}">
              <a16:creationId xmlns:a16="http://schemas.microsoft.com/office/drawing/2014/main" id="{5BA32478-7700-467C-83B8-789444E9D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61</xdr:col>
      <xdr:colOff>247651</xdr:colOff>
      <xdr:row>22</xdr:row>
      <xdr:rowOff>9525</xdr:rowOff>
    </xdr:from>
    <xdr:to>
      <xdr:col>69</xdr:col>
      <xdr:colOff>457200</xdr:colOff>
      <xdr:row>38</xdr:row>
      <xdr:rowOff>152400</xdr:rowOff>
    </xdr:to>
    <xdr:graphicFrame macro="">
      <xdr:nvGraphicFramePr>
        <xdr:cNvPr id="13" name="Chart 12">
          <a:extLst>
            <a:ext uri="{FF2B5EF4-FFF2-40B4-BE49-F238E27FC236}">
              <a16:creationId xmlns:a16="http://schemas.microsoft.com/office/drawing/2014/main" id="{97CFF6AE-A08B-4631-8E1D-7BDF77DB4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77</xdr:col>
      <xdr:colOff>0</xdr:colOff>
      <xdr:row>26</xdr:row>
      <xdr:rowOff>0</xdr:rowOff>
    </xdr:from>
    <xdr:to>
      <xdr:col>83</xdr:col>
      <xdr:colOff>457200</xdr:colOff>
      <xdr:row>41</xdr:row>
      <xdr:rowOff>76200</xdr:rowOff>
    </xdr:to>
    <xdr:graphicFrame macro="">
      <xdr:nvGraphicFramePr>
        <xdr:cNvPr id="14" name="Chart 13">
          <a:extLst>
            <a:ext uri="{FF2B5EF4-FFF2-40B4-BE49-F238E27FC236}">
              <a16:creationId xmlns:a16="http://schemas.microsoft.com/office/drawing/2014/main" id="{D5570186-D787-4E7F-BDAF-FC75B0785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88</xdr:col>
      <xdr:colOff>0</xdr:colOff>
      <xdr:row>26</xdr:row>
      <xdr:rowOff>0</xdr:rowOff>
    </xdr:from>
    <xdr:to>
      <xdr:col>92</xdr:col>
      <xdr:colOff>0</xdr:colOff>
      <xdr:row>41</xdr:row>
      <xdr:rowOff>76200</xdr:rowOff>
    </xdr:to>
    <xdr:graphicFrame macro="">
      <xdr:nvGraphicFramePr>
        <xdr:cNvPr id="15" name="Chart 14">
          <a:extLst>
            <a:ext uri="{FF2B5EF4-FFF2-40B4-BE49-F238E27FC236}">
              <a16:creationId xmlns:a16="http://schemas.microsoft.com/office/drawing/2014/main" id="{C7DD7CEB-3EAF-47D7-9F0A-8F6225750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99</xdr:col>
      <xdr:colOff>0</xdr:colOff>
      <xdr:row>26</xdr:row>
      <xdr:rowOff>0</xdr:rowOff>
    </xdr:from>
    <xdr:to>
      <xdr:col>104</xdr:col>
      <xdr:colOff>419100</xdr:colOff>
      <xdr:row>41</xdr:row>
      <xdr:rowOff>76200</xdr:rowOff>
    </xdr:to>
    <xdr:graphicFrame macro="">
      <xdr:nvGraphicFramePr>
        <xdr:cNvPr id="16" name="Chart 15">
          <a:extLst>
            <a:ext uri="{FF2B5EF4-FFF2-40B4-BE49-F238E27FC236}">
              <a16:creationId xmlns:a16="http://schemas.microsoft.com/office/drawing/2014/main" id="{858C9651-9A4F-4B47-AC15-683127E54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112</xdr:col>
      <xdr:colOff>300036</xdr:colOff>
      <xdr:row>15</xdr:row>
      <xdr:rowOff>185736</xdr:rowOff>
    </xdr:from>
    <xdr:to>
      <xdr:col>113</xdr:col>
      <xdr:colOff>657224</xdr:colOff>
      <xdr:row>34</xdr:row>
      <xdr:rowOff>238124</xdr:rowOff>
    </xdr:to>
    <xdr:graphicFrame macro="">
      <xdr:nvGraphicFramePr>
        <xdr:cNvPr id="26" name="Chart 25">
          <a:extLst>
            <a:ext uri="{FF2B5EF4-FFF2-40B4-BE49-F238E27FC236}">
              <a16:creationId xmlns:a16="http://schemas.microsoft.com/office/drawing/2014/main" id="{573D2EE4-D9BB-D3E9-ABBD-864DBAFC7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112</xdr:col>
      <xdr:colOff>357186</xdr:colOff>
      <xdr:row>65</xdr:row>
      <xdr:rowOff>176212</xdr:rowOff>
    </xdr:from>
    <xdr:to>
      <xdr:col>113</xdr:col>
      <xdr:colOff>1000124</xdr:colOff>
      <xdr:row>86</xdr:row>
      <xdr:rowOff>38100</xdr:rowOff>
    </xdr:to>
    <xdr:graphicFrame macro="">
      <xdr:nvGraphicFramePr>
        <xdr:cNvPr id="27" name="Chart 26">
          <a:extLst>
            <a:ext uri="{FF2B5EF4-FFF2-40B4-BE49-F238E27FC236}">
              <a16:creationId xmlns:a16="http://schemas.microsoft.com/office/drawing/2014/main" id="{2481F3B1-61EA-CCD5-129A-7214B14E6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112</xdr:col>
      <xdr:colOff>128586</xdr:colOff>
      <xdr:row>116</xdr:row>
      <xdr:rowOff>61911</xdr:rowOff>
    </xdr:from>
    <xdr:to>
      <xdr:col>114</xdr:col>
      <xdr:colOff>95250</xdr:colOff>
      <xdr:row>137</xdr:row>
      <xdr:rowOff>114300</xdr:rowOff>
    </xdr:to>
    <xdr:graphicFrame macro="">
      <xdr:nvGraphicFramePr>
        <xdr:cNvPr id="28" name="Chart 27">
          <a:extLst>
            <a:ext uri="{FF2B5EF4-FFF2-40B4-BE49-F238E27FC236}">
              <a16:creationId xmlns:a16="http://schemas.microsoft.com/office/drawing/2014/main" id="{62AAF2ED-AD9F-D910-185E-6727C33CC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112</xdr:col>
      <xdr:colOff>100013</xdr:colOff>
      <xdr:row>167</xdr:row>
      <xdr:rowOff>4761</xdr:rowOff>
    </xdr:from>
    <xdr:to>
      <xdr:col>113</xdr:col>
      <xdr:colOff>752476</xdr:colOff>
      <xdr:row>187</xdr:row>
      <xdr:rowOff>0</xdr:rowOff>
    </xdr:to>
    <xdr:graphicFrame macro="">
      <xdr:nvGraphicFramePr>
        <xdr:cNvPr id="29" name="Chart 28">
          <a:extLst>
            <a:ext uri="{FF2B5EF4-FFF2-40B4-BE49-F238E27FC236}">
              <a16:creationId xmlns:a16="http://schemas.microsoft.com/office/drawing/2014/main" id="{FE0F98CC-4434-9923-549C-E143106EA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22</xdr:col>
      <xdr:colOff>3800475</xdr:colOff>
      <xdr:row>13</xdr:row>
      <xdr:rowOff>19050</xdr:rowOff>
    </xdr:from>
    <xdr:to>
      <xdr:col>22</xdr:col>
      <xdr:colOff>6324600</xdr:colOff>
      <xdr:row>21</xdr:row>
      <xdr:rowOff>152400</xdr:rowOff>
    </xdr:to>
    <xdr:pic>
      <xdr:nvPicPr>
        <xdr:cNvPr id="30" name="Picture 29" descr="Covid-19 Pandemic World Lockdown ...">
          <a:extLst>
            <a:ext uri="{FF2B5EF4-FFF2-40B4-BE49-F238E27FC236}">
              <a16:creationId xmlns:a16="http://schemas.microsoft.com/office/drawing/2014/main" id="{F830EC86-3AF4-E6D1-2BE4-CF545A4AEA83}"/>
            </a:ext>
          </a:extLst>
        </xdr:cNvPr>
        <xdr:cNvPicPr>
          <a:picLocks noChangeAspect="1" noChangeArrowheads="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b="8421"/>
        <a:stretch>
          <a:fillRect/>
        </a:stretch>
      </xdr:blipFill>
      <xdr:spPr bwMode="auto">
        <a:xfrm>
          <a:off x="29670375" y="4800600"/>
          <a:ext cx="25241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81</xdr:col>
      <xdr:colOff>228600</xdr:colOff>
      <xdr:row>30</xdr:row>
      <xdr:rowOff>114300</xdr:rowOff>
    </xdr:from>
    <xdr:to>
      <xdr:col>81</xdr:col>
      <xdr:colOff>361950</xdr:colOff>
      <xdr:row>31</xdr:row>
      <xdr:rowOff>85725</xdr:rowOff>
    </xdr:to>
    <xdr:sp macro="" textlink="">
      <xdr:nvSpPr>
        <xdr:cNvPr id="31" name="Oval 30">
          <a:extLst>
            <a:ext uri="{FF2B5EF4-FFF2-40B4-BE49-F238E27FC236}">
              <a16:creationId xmlns:a16="http://schemas.microsoft.com/office/drawing/2014/main" id="{5559BAC3-4153-3D53-E3B7-FBF97F0D984C}"/>
            </a:ext>
          </a:extLst>
        </xdr:cNvPr>
        <xdr:cNvSpPr/>
      </xdr:nvSpPr>
      <xdr:spPr>
        <a:xfrm>
          <a:off x="91630500" y="8629650"/>
          <a:ext cx="133350" cy="161925"/>
        </a:xfrm>
        <a:prstGeom prst="ellipse">
          <a:avLst/>
        </a:prstGeom>
        <a:solidFill>
          <a:srgbClr val="FF0000"/>
        </a:solidFill>
        <a:effectLst>
          <a:glow rad="228600">
            <a:schemeClr val="accent2">
              <a:satMod val="175000"/>
              <a:alpha val="40000"/>
            </a:schemeClr>
          </a:glo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102</xdr:col>
      <xdr:colOff>133350</xdr:colOff>
      <xdr:row>36</xdr:row>
      <xdr:rowOff>152400</xdr:rowOff>
    </xdr:from>
    <xdr:to>
      <xdr:col>102</xdr:col>
      <xdr:colOff>266700</xdr:colOff>
      <xdr:row>37</xdr:row>
      <xdr:rowOff>85725</xdr:rowOff>
    </xdr:to>
    <xdr:sp macro="" textlink="">
      <xdr:nvSpPr>
        <xdr:cNvPr id="32" name="Oval 31">
          <a:extLst>
            <a:ext uri="{FF2B5EF4-FFF2-40B4-BE49-F238E27FC236}">
              <a16:creationId xmlns:a16="http://schemas.microsoft.com/office/drawing/2014/main" id="{4C02CFC1-9689-4B9D-9512-9AD930FA81FC}"/>
            </a:ext>
          </a:extLst>
        </xdr:cNvPr>
        <xdr:cNvSpPr/>
      </xdr:nvSpPr>
      <xdr:spPr>
        <a:xfrm>
          <a:off x="107575350" y="10772775"/>
          <a:ext cx="133350" cy="161925"/>
        </a:xfrm>
        <a:prstGeom prst="ellipse">
          <a:avLst/>
        </a:prstGeom>
        <a:solidFill>
          <a:srgbClr val="FF0000"/>
        </a:solidFill>
        <a:effectLst>
          <a:glow rad="228600">
            <a:schemeClr val="accent2">
              <a:satMod val="175000"/>
              <a:alpha val="40000"/>
            </a:schemeClr>
          </a:glo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90</xdr:col>
      <xdr:colOff>1466850</xdr:colOff>
      <xdr:row>34</xdr:row>
      <xdr:rowOff>1047750</xdr:rowOff>
    </xdr:from>
    <xdr:to>
      <xdr:col>90</xdr:col>
      <xdr:colOff>1600200</xdr:colOff>
      <xdr:row>35</xdr:row>
      <xdr:rowOff>66675</xdr:rowOff>
    </xdr:to>
    <xdr:sp macro="" textlink="">
      <xdr:nvSpPr>
        <xdr:cNvPr id="33" name="Oval 32">
          <a:extLst>
            <a:ext uri="{FF2B5EF4-FFF2-40B4-BE49-F238E27FC236}">
              <a16:creationId xmlns:a16="http://schemas.microsoft.com/office/drawing/2014/main" id="{29DD3C81-B254-43DB-80C6-E672BA323A74}"/>
            </a:ext>
          </a:extLst>
        </xdr:cNvPr>
        <xdr:cNvSpPr/>
      </xdr:nvSpPr>
      <xdr:spPr>
        <a:xfrm>
          <a:off x="98764725" y="10363200"/>
          <a:ext cx="133350" cy="161925"/>
        </a:xfrm>
        <a:prstGeom prst="ellipse">
          <a:avLst/>
        </a:prstGeom>
        <a:solidFill>
          <a:srgbClr val="FF0000"/>
        </a:solidFill>
        <a:effectLst>
          <a:glow rad="228600">
            <a:schemeClr val="accent2">
              <a:satMod val="175000"/>
              <a:alpha val="40000"/>
            </a:schemeClr>
          </a:glo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872779-F5E4-4C73-BB8A-AC5A4FC715A1}" name="Table1" displayName="Table1" ref="A1:AD373" totalsRowShown="0">
  <tableColumns count="30">
    <tableColumn id="1" xr3:uid="{36699AC7-9461-4301-A006-3E43447A7D2E}" name="Sector"/>
    <tableColumn id="2" xr3:uid="{CB841450-748B-4712-A96C-0B397BA18B6B}" name="Year"/>
    <tableColumn id="3" xr3:uid="{E47B07E6-86E2-436F-8066-8A4202FBDA20}" name="Month"/>
    <tableColumn id="4" xr3:uid="{43D4AB3C-6EED-44C4-866B-728392EE6A8F}" name="Cereals and products"/>
    <tableColumn id="5" xr3:uid="{1FE9DCF1-6935-4836-9A53-3CB4A0C1AB01}" name="Meat and fish"/>
    <tableColumn id="6" xr3:uid="{2E920974-A84C-480A-A369-01F07B544D45}" name="Egg"/>
    <tableColumn id="7" xr3:uid="{8ABB6F8F-9E17-4939-9E05-EFC0DE42F2F5}" name="Milk and products"/>
    <tableColumn id="8" xr3:uid="{AD61B3A4-7B7E-4FD6-9984-64B50E7F0AFA}" name="Oils and fats"/>
    <tableColumn id="9" xr3:uid="{6643D70E-3439-4BA7-A292-CE5B03C9B964}" name="Fruits"/>
    <tableColumn id="10" xr3:uid="{6E945A3B-D1C5-4123-9BA6-7BBA4179A223}" name="Vegetables"/>
    <tableColumn id="11" xr3:uid="{6AC87C8F-0EBE-454F-B765-3301B179CF50}" name="Pulses and products"/>
    <tableColumn id="12" xr3:uid="{60C5854F-272D-4383-903F-A3A0655196A4}" name="Sugar and Confectionery"/>
    <tableColumn id="13" xr3:uid="{AA5FF1B6-9BA7-4A63-9F0F-913C4AFE557A}" name="Spices"/>
    <tableColumn id="14" xr3:uid="{EE39C9B5-B151-4776-896D-1110A5DA5526}" name="Non-alcoholic beverages"/>
    <tableColumn id="15" xr3:uid="{F54B712B-C2F8-4E1A-B5D2-4DF999EF54B7}" name="Prepared meals, snacks, sweets etc."/>
    <tableColumn id="16" xr3:uid="{57F41C84-DA24-4696-9CBE-433620E15BFE}" name="Food and beverages"/>
    <tableColumn id="17" xr3:uid="{98775946-302C-4DA1-853A-1235A66165AB}" name="Pan, tobacco and intoxicants"/>
    <tableColumn id="18" xr3:uid="{E9B10260-092E-4320-B740-82ECD01E31A9}" name="Clothing"/>
    <tableColumn id="19" xr3:uid="{9C50FEF0-28B3-4386-B3B3-6819ED46EB9D}" name="Footwear"/>
    <tableColumn id="20" xr3:uid="{653122B0-6544-42E7-8472-85984930B220}" name="Clothing and footwear"/>
    <tableColumn id="21" xr3:uid="{086BAA76-434B-4C6C-992E-D13276AF79C2}" name="Housing"/>
    <tableColumn id="22" xr3:uid="{288B8397-8E54-408D-868F-6C916AFAE9D8}" name="Fuel and light"/>
    <tableColumn id="23" xr3:uid="{7C61B8CA-185D-4C8F-98E4-06B7CEE64116}" name="Household goods and services"/>
    <tableColumn id="24" xr3:uid="{902C8318-6D1C-4DF8-9F85-F7299875CB78}" name="Health"/>
    <tableColumn id="25" xr3:uid="{AF4160F7-61DF-4631-B9EE-3C5CFA5FA025}" name="Transport and communication"/>
    <tableColumn id="26" xr3:uid="{F3B08959-C1C0-4555-915C-A768EF6BCE47}" name="Recreation and amusement"/>
    <tableColumn id="27" xr3:uid="{3AE3FBA2-5DAA-4C4D-8422-3ED23F31F7BA}" name="Education"/>
    <tableColumn id="28" xr3:uid="{3D198072-6815-42AE-8A19-58156A4B7C17}" name="Personall care and effects"/>
    <tableColumn id="29" xr3:uid="{4B0B70AD-DA35-4CBD-8FB5-F0492EC37405}" name="Miscellaneous"/>
    <tableColumn id="30" xr3:uid="{69B7AF21-BB7C-433B-AF6B-F70D7DF979D0}" name="General index"/>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59BBA90-82E0-4A59-910C-55183476B713}" name="Table16" displayName="Table16" ref="F9:G16" totalsRowShown="0">
  <autoFilter ref="F9:G16" xr:uid="{059BBA90-82E0-4A59-910C-55183476B713}"/>
  <tableColumns count="2">
    <tableColumn id="1" xr3:uid="{119E442A-8E38-44F7-8FDC-A9E554CD9005}" name="Year"/>
    <tableColumn id="2" xr3:uid="{965756E8-4511-4B31-97F3-A2CACEF4CEAA}" name="% Inflation rate"/>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0E7AAA8-DF13-4D84-B5BD-4CB93988C44C}" name="Table17" displayName="Table17" ref="T25:W38" totalsRowShown="0" headerRowCellStyle="Normal" dataCellStyle="Normal">
  <autoFilter ref="T25:W38" xr:uid="{60E7AAA8-DF13-4D84-B5BD-4CB93988C44C}"/>
  <tableColumns count="4">
    <tableColumn id="10" xr3:uid="{FB3ECDAA-2580-4CCE-AA72-4552EE59524B}" name="Time Period" dataCellStyle="Normal"/>
    <tableColumn id="3" xr3:uid="{1483CAD7-C9C0-45B9-9917-8E86C81DB5D5}" name="Food " dataCellStyle="Normal">
      <calculatedColumnFormula>AVERAGE(V9:AH9)</calculatedColumnFormula>
    </tableColumn>
    <tableColumn id="4" xr3:uid="{DF22A6E1-9713-4DE5-911F-5F2BB6201F4E}" name="Absolute changes" dataCellStyle="Normal">
      <calculatedColumnFormula>Table17[[#This Row],[Food ]]-U25</calculatedColumnFormula>
    </tableColumn>
    <tableColumn id="5" xr3:uid="{6226856E-B0DA-4DA3-923A-4C58CB6237AA}" name="% change" dataDxfId="66" dataCellStyle="Normal">
      <calculatedColumnFormula>Table17[[#This Row],[Absolute changes]]/U25</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194DE2-5238-47BE-B6FB-29FCBAA4B8BA}" name="Table18" displayName="Table18" ref="T8:AH21" totalsRowShown="0" headerRowDxfId="65" dataDxfId="64" tableBorderDxfId="63">
  <autoFilter ref="T8:AH21" xr:uid="{63194DE2-5238-47BE-B6FB-29FCBAA4B8BA}"/>
  <tableColumns count="15">
    <tableColumn id="1" xr3:uid="{818A1F21-4243-4323-AA3C-CF0766A1DB57}" name="Year" dataDxfId="62"/>
    <tableColumn id="2" xr3:uid="{0DA4C508-2948-43BF-B5DC-4D1057DCBF42}" name="Month" dataDxfId="61"/>
    <tableColumn id="3" xr3:uid="{97BCBF34-891A-4727-A8A6-2FC61062715E}" name="Cereals and products" dataDxfId="60"/>
    <tableColumn id="4" xr3:uid="{B79B7A3B-12EA-4E90-9D73-5EC35F82E39A}" name="Meat and fish" dataDxfId="59"/>
    <tableColumn id="5" xr3:uid="{45A9ECDC-577E-49BF-8CF2-DAD8000FAD0D}" name="Egg" dataDxfId="58"/>
    <tableColumn id="6" xr3:uid="{D1817B2D-7550-4C95-8743-D79DAED42344}" name="Milk and products" dataDxfId="57"/>
    <tableColumn id="7" xr3:uid="{498E9C4D-5986-4BB2-B0F2-DC8193339584}" name="Oils and fats" dataDxfId="56"/>
    <tableColumn id="8" xr3:uid="{C36D4CEB-D286-4EC8-BDCE-D8E70C8B4FF6}" name="Fruits" dataDxfId="55"/>
    <tableColumn id="9" xr3:uid="{4BB37065-6A1B-40ED-8A30-90DDB2218C0B}" name="Vegetables" dataDxfId="54"/>
    <tableColumn id="10" xr3:uid="{A946AADC-DAFC-40F4-96FB-26D4C0A69867}" name="Pulses and products" dataDxfId="53"/>
    <tableColumn id="11" xr3:uid="{8733B4C8-A826-477E-9D10-66F0281FC878}" name="Sugar and Confectionery" dataDxfId="52"/>
    <tableColumn id="12" xr3:uid="{8BD703FF-A3F0-4C46-A284-B3F44C4C8E03}" name="Spices" dataDxfId="51"/>
    <tableColumn id="13" xr3:uid="{F8099884-483E-42AF-8149-9CFFF946C416}" name="Non-alcoholic beverages" dataDxfId="50"/>
    <tableColumn id="14" xr3:uid="{A2778D4F-CCCB-4997-AD4A-8E74098327DF}" name="Prepared meals, snacks, sweets etc." dataDxfId="49"/>
    <tableColumn id="15" xr3:uid="{C84455EE-14BD-4828-81DA-E2A12F622D03}" name="Food and beverages" dataDxfId="4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5BA02F7-BA27-41DD-9498-F4D44B3F0C2D}" name="Table19" displayName="Table19" ref="AL27:AO40" totalsRowShown="0" headerRowCellStyle="Normal" dataCellStyle="Normal">
  <autoFilter ref="AL27:AO40" xr:uid="{A5BA02F7-BA27-41DD-9498-F4D44B3F0C2D}"/>
  <tableColumns count="4">
    <tableColumn id="1" xr3:uid="{36E68A8A-3AB6-4099-99F2-B85EEE9B0964}" name="Time Period" dataCellStyle="Normal">
      <calculatedColumnFormula>_xlfn.CONCAT(AM10,", ",AL10)</calculatedColumnFormula>
    </tableColumn>
    <tableColumn id="2" xr3:uid="{30991AC2-8E1E-4D96-B060-6936F622B7AA}" name="Food " dataCellStyle="Normal">
      <calculatedColumnFormula>AVERAGE(AN10:AZ10)</calculatedColumnFormula>
    </tableColumn>
    <tableColumn id="3" xr3:uid="{1C67FDAB-F3F1-413E-BCF5-C0311EE6A4F2}" name="Absolute changes" dataCellStyle="Normal">
      <calculatedColumnFormula>Table19[[#This Row],[Food ]]-AR25</calculatedColumnFormula>
    </tableColumn>
    <tableColumn id="4" xr3:uid="{0B4E614B-C2D6-4726-9CD7-0E8B76C85D22}" name="% change" dataCellStyle="Normal"/>
  </tableColumns>
  <tableStyleInfo name="TableStyleMedium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8A0D763-EA74-4E67-8AD9-163F5B855283}" name="Table20" displayName="Table20" ref="AL8:AZ22" totalsRowShown="0" headerRowCellStyle="Normal" dataCellStyle="Normal">
  <autoFilter ref="AL8:AZ22" xr:uid="{B8A0D763-EA74-4E67-8AD9-163F5B855283}"/>
  <tableColumns count="15">
    <tableColumn id="1" xr3:uid="{5BDEE018-1B58-4A3B-8D3B-49A1CD21DBAF}" name="Year" dataCellStyle="Normal"/>
    <tableColumn id="2" xr3:uid="{A589379A-BAD7-454C-9981-94409830F1C4}" name="Month" dataCellStyle="Normal"/>
    <tableColumn id="3" xr3:uid="{152055F0-8C87-465F-AA08-A89A9557606C}" name="Cereals and products" dataCellStyle="Normal"/>
    <tableColumn id="4" xr3:uid="{8423BE24-2C92-4121-B4C2-D4C1D21E7DC2}" name="Meat and fish" dataCellStyle="Normal"/>
    <tableColumn id="5" xr3:uid="{D09C4C70-AA65-4D46-81F0-044A57C2B014}" name="Egg" dataCellStyle="Normal"/>
    <tableColumn id="6" xr3:uid="{E71C9D56-F2CD-4AD7-BD92-F8C793ACCBA2}" name="Milk and products" dataCellStyle="Normal"/>
    <tableColumn id="7" xr3:uid="{13DC73A7-A306-4844-A2C3-02BF8AC77241}" name="Oils and fats" dataCellStyle="Normal"/>
    <tableColumn id="8" xr3:uid="{6B300F76-692B-4A87-8E6B-2F75E160E172}" name="Fruits" dataCellStyle="Normal"/>
    <tableColumn id="9" xr3:uid="{EE068D62-F52A-4914-B2D9-981AABB448CC}" name="Vegetables" dataCellStyle="Normal"/>
    <tableColumn id="10" xr3:uid="{5FDB1D58-5B40-41F0-9FEC-38529C1A0AA4}" name="Pulses and products" dataCellStyle="Normal"/>
    <tableColumn id="11" xr3:uid="{49DD178D-5019-4BD5-8899-2F2B98CC73EE}" name="Sugar and Confectionery" dataCellStyle="Normal"/>
    <tableColumn id="12" xr3:uid="{67C37B9D-4259-4317-A2E4-BCBF3505E3E9}" name="Spices" dataCellStyle="Normal"/>
    <tableColumn id="13" xr3:uid="{04BACFC9-1F84-4008-8D07-66F1E0616F2A}" name="Non-alcoholic beverages" dataCellStyle="Normal"/>
    <tableColumn id="14" xr3:uid="{A4CBC9C5-B33A-4AE2-95CD-0D45036FA696}" name="Prepared meals, snacks, sweets etc." dataCellStyle="Normal"/>
    <tableColumn id="15" xr3:uid="{114829B2-EB41-4DCD-95B5-7C9CE84C69AD}" name="Food and beverages" dataCellStyle="Normal"/>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2C11684-A28D-4466-BBB7-DA9C7F7E3360}" name="Table21" displayName="Table21" ref="BK8:BY22" totalsRowShown="0" tableBorderDxfId="47" dataCellStyle="Normal">
  <autoFilter ref="BK8:BY22" xr:uid="{72C11684-A28D-4466-BBB7-DA9C7F7E3360}"/>
  <tableColumns count="15">
    <tableColumn id="1" xr3:uid="{129237F6-7892-41AD-AF6B-9E9D08AB6C25}" name="Year" dataCellStyle="Normal"/>
    <tableColumn id="2" xr3:uid="{C303E067-C490-43B4-BCD4-5B22BFAE857F}" name="Month" dataCellStyle="Normal"/>
    <tableColumn id="3" xr3:uid="{73098EE1-70C3-425E-98B4-D4096530C0B0}" name="Cereals and products" dataCellStyle="Normal"/>
    <tableColumn id="4" xr3:uid="{01AECB83-5C93-4C7D-A5D5-E6D26648D125}" name="Meat and fish" dataCellStyle="Normal"/>
    <tableColumn id="5" xr3:uid="{61185107-1D79-4A0C-9B67-DBB466267077}" name="Egg" dataCellStyle="Normal"/>
    <tableColumn id="6" xr3:uid="{FAC0D460-0A33-4C58-B09C-8984EE3CD675}" name="Milk and products" dataCellStyle="Normal"/>
    <tableColumn id="7" xr3:uid="{FFC6215D-7B1A-4E27-B1CC-C57131D47190}" name="Oils and fats" dataCellStyle="Normal"/>
    <tableColumn id="8" xr3:uid="{CAEC39D8-3096-4DF2-AC3C-D5AB171A1ECC}" name="Fruits" dataCellStyle="Normal"/>
    <tableColumn id="9" xr3:uid="{F6E3B822-C3FF-4E3B-B20A-F11D151D295E}" name="Vegetables" dataCellStyle="Normal"/>
    <tableColumn id="10" xr3:uid="{4E959E0F-F67F-40F6-B180-254069ED61AB}" name="Pulses and products" dataCellStyle="Normal"/>
    <tableColumn id="11" xr3:uid="{7AFF4C76-B882-44F7-8C18-EF8FC62F671C}" name="Sugar and Confectionery" dataCellStyle="Normal"/>
    <tableColumn id="12" xr3:uid="{1EA30DCC-EA20-44AC-B209-D3E891B60AF8}" name="Spices" dataCellStyle="Normal"/>
    <tableColumn id="13" xr3:uid="{37CBCBEC-A665-4270-AF0F-7F35A9DBB560}" name="Non-alcoholic beverages" dataCellStyle="Normal"/>
    <tableColumn id="14" xr3:uid="{F30C641D-888C-4759-8A39-0727BC8DDC71}" name="Prepared meals, snacks, sweets etc." dataCellStyle="Normal"/>
    <tableColumn id="15" xr3:uid="{9644A674-66A5-40C9-9821-AA19F2608317}" name="Food and beverages" dataCellStyle="Normal"/>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2AD6C6E-73ED-433C-8333-22E3F455E354}" name="Table22" displayName="Table22" ref="BK28:BN41" totalsRowShown="0">
  <autoFilter ref="BK28:BN41" xr:uid="{82AD6C6E-73ED-433C-8333-22E3F455E354}"/>
  <tableColumns count="4">
    <tableColumn id="1" xr3:uid="{FF990586-E34A-4F11-BE2C-B3418600CF37}" name="Time Period">
      <calculatedColumnFormula>_xlfn.CONCAT(BL9,",",BK9)</calculatedColumnFormula>
    </tableColumn>
    <tableColumn id="2" xr3:uid="{EC241FA1-C1BF-43AD-8BBE-514212DEEFEE}" name="Food " dataDxfId="46">
      <calculatedColumnFormula>AVERAGE(BM10:BY10)</calculatedColumnFormula>
    </tableColumn>
    <tableColumn id="3" xr3:uid="{737BF6D0-BECA-4D01-83A4-46227DEB7BFC}" name="Absolute changes"/>
    <tableColumn id="4" xr3:uid="{C8192FAF-D6B8-45CC-BCD8-B94DCF46AC51}" name="% change" dataDxfId="45"/>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5258C3-DB94-4DFB-ACA6-A46E902E838D}" name="category_table24" displayName="category_table24" ref="A9:B28" totalsRowShown="0">
  <autoFilter ref="A9:B28" xr:uid="{075258C3-DB94-4DFB-ACA6-A46E902E838D}"/>
  <tableColumns count="2">
    <tableColumn id="1" xr3:uid="{608756E5-F2CB-406E-8B22-DFA4BADCB299}" name="Title"/>
    <tableColumn id="2" xr3:uid="{C87BED50-0B2D-49C4-A3FD-DEB719D05FFB}" name="Category"/>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4FFA2B6-19C0-417C-8C73-B68D92A31167}" name="Table24" displayName="Table24" ref="C18:I29" totalsRowShown="0">
  <autoFilter ref="C18:I29" xr:uid="{44FFA2B6-19C0-417C-8C73-B68D92A31167}"/>
  <tableColumns count="7">
    <tableColumn id="1" xr3:uid="{7ABA9BCE-975F-43A8-9A02-B62B79FED231}" name="YEAR"/>
    <tableColumn id="2" xr3:uid="{0199C108-6D6B-402A-8C9A-07A50BC2985B}" name="FOOD">
      <calculatedColumnFormula>ROUND(AVERAGE(D6:P6),2)</calculatedColumnFormula>
    </tableColumn>
    <tableColumn id="5" xr3:uid="{AC19CEC1-2964-46CE-8AB9-F765E84F529F}" name="Food %change" dataDxfId="44">
      <calculatedColumnFormula>(Table24[[#This Row],[FOOD]]-D18)/D18</calculatedColumnFormula>
    </tableColumn>
    <tableColumn id="3" xr3:uid="{5DF41708-CE4D-4DA3-B504-8169BB60C20E}" name="HEALTHCARE">
      <calculatedColumnFormula>ROUND(AVERAGE(X6,AA6),2)</calculatedColumnFormula>
    </tableColumn>
    <tableColumn id="6" xr3:uid="{390180FF-4C78-4C28-ABA4-CFA75D7DFB69}" name="Healthcare and education % change" dataDxfId="43">
      <calculatedColumnFormula>(Table24[[#This Row],[HEALTHCARE]]-F18)/F18</calculatedColumnFormula>
    </tableColumn>
    <tableColumn id="4" xr3:uid="{40A4BABF-33DC-4F59-8424-ADF412B63CB2}" name="ESSENTIALS">
      <calculatedColumnFormula>ROUND(AVERAGE(T6,V6:W6,),2)</calculatedColumnFormula>
    </tableColumn>
    <tableColumn id="7" xr3:uid="{E72554A6-BA8C-4680-83A1-EF86E0F84EB0}" name="essentials %change" dataDxfId="42">
      <calculatedColumnFormula>ABS((Table24[[#This Row],[ESSENTIALS]]-H18)/H18)</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796BA6C-3871-4B39-81DC-F4916B6948ED}" name="Table25" displayName="Table25" ref="C5:AD16" totalsRowShown="0">
  <autoFilter ref="C5:AD16" xr:uid="{1796BA6C-3871-4B39-81DC-F4916B6948ED}"/>
  <tableColumns count="28">
    <tableColumn id="1" xr3:uid="{5540C959-F750-49E9-B89A-03E616904406}" name="Column1"/>
    <tableColumn id="2" xr3:uid="{0ADCAA9E-0AF3-40C9-B77F-33D3F97B9289}" name="Cereals and products" dataDxfId="41">
      <calculatedColumnFormula>ROUND(AVERAGEIFS('clean data'!$D$2:$D$373,'clean data'!$A$2:$A$373,"Rural+Urban",'clean data'!$B$2:$B$373,C6),2)</calculatedColumnFormula>
    </tableColumn>
    <tableColumn id="3" xr3:uid="{F22608CD-9A03-47FF-8454-2B1CB63A5304}" name="Meat and fish" dataDxfId="40">
      <calculatedColumnFormula>ROUND(AVERAGEIFS('clean data'!$E$2:$E$373,'clean data'!$A$2:$A$373,"Rural+Urban",'clean data'!$B$2:$B$373,C6),2)</calculatedColumnFormula>
    </tableColumn>
    <tableColumn id="4" xr3:uid="{B80AD728-4334-4D75-81C8-4DDC7C9A70BB}" name="Egg" dataDxfId="39">
      <calculatedColumnFormula>ROUND(AVERAGEIFS('clean data'!$F$2:$F$373,'clean data'!$A$2:$A$373,"Rural+Urban",'clean data'!$B$2:$B$373,C6),2)</calculatedColumnFormula>
    </tableColumn>
    <tableColumn id="5" xr3:uid="{06E50CFD-18D1-4304-8458-447FCB00CEAC}" name="Milk and products" dataDxfId="38">
      <calculatedColumnFormula>ROUND(AVERAGEIFS('clean data'!$G$2:$G$373,'clean data'!$A$2:$A$373,"Rural+Urban",'clean data'!$B$2:$B$373,C6),2)</calculatedColumnFormula>
    </tableColumn>
    <tableColumn id="6" xr3:uid="{8A9F7853-E055-4290-B552-E688B40977AB}" name="Oils and fats" dataDxfId="37">
      <calculatedColumnFormula>ROUND(AVERAGEIFS('clean data'!$H$2:$H$373,'clean data'!$A$2:$A$373,"Rural+Urban",'clean data'!$B$2:$B$373,C6),2)</calculatedColumnFormula>
    </tableColumn>
    <tableColumn id="7" xr3:uid="{1E5B708E-8A20-4EE6-B807-0D2BA994183B}" name="Fruits" dataDxfId="36">
      <calculatedColumnFormula>ROUND(AVERAGEIFS('clean data'!$I$2:$I$373,'clean data'!$A$2:$A$373,"Rural+Urban",'clean data'!$B$2:$B$373,C6),2)</calculatedColumnFormula>
    </tableColumn>
    <tableColumn id="8" xr3:uid="{410F7C9B-893C-464D-9D61-E5C01404461B}" name="Vegetables" dataDxfId="35">
      <calculatedColumnFormula>ROUND(AVERAGEIFS('clean data'!$J$2:$J$373,'clean data'!$A$2:$A$373,"Rural+Urban",'clean data'!$B$2:$B$373,C6),2)</calculatedColumnFormula>
    </tableColumn>
    <tableColumn id="9" xr3:uid="{6776BA10-4FDD-4772-B9A5-5C674F64811B}" name="Pulses and products" dataDxfId="34">
      <calculatedColumnFormula>ROUND(AVERAGEIFS('clean data'!$K$2:$K$373,'clean data'!$A$2:$A$373,"Rural+Urban",'clean data'!$B$2:$B$373,C6),2)</calculatedColumnFormula>
    </tableColumn>
    <tableColumn id="10" xr3:uid="{9B4B9BE3-1A02-42A9-BE6A-C6DC304D4730}" name="Sugar and Confectionery" dataDxfId="33">
      <calculatedColumnFormula>ROUND(AVERAGEIFS('clean data'!$L$2:$L$373,'clean data'!$A$2:$A$373,"Rural+Urban",'clean data'!$B$2:$B$373,C6),2)</calculatedColumnFormula>
    </tableColumn>
    <tableColumn id="11" xr3:uid="{710BB92C-5ABF-40EE-80A7-39F09480FFC9}" name="Spices" dataDxfId="32">
      <calculatedColumnFormula>ROUND(AVERAGEIFS('clean data'!$M$2:$M$373,'clean data'!$A$2:$A$373,"Rural+Urban",'clean data'!$B$2:$B$373,C6),2)</calculatedColumnFormula>
    </tableColumn>
    <tableColumn id="12" xr3:uid="{452F2953-13C7-4848-A38A-63CC23B9CBF2}" name="Non-alcoholic beverages" dataDxfId="31">
      <calculatedColumnFormula>ROUND(AVERAGEIFS('clean data'!$N$2:$N$373,'clean data'!$A$2:$A$373,"Rural+Urban",'clean data'!$B$2:$B$373,C6),2)</calculatedColumnFormula>
    </tableColumn>
    <tableColumn id="13" xr3:uid="{D137E788-48F1-476C-95C9-69218BA0BBCE}" name="Prepared meals, snacks, sweets etc." dataDxfId="30">
      <calculatedColumnFormula>ROUND(AVERAGEIFS('clean data'!$O$2:$O$373,'clean data'!$A$2:$A$373,"Rural+Urban",'clean data'!$B$2:$B$373,C6),2)</calculatedColumnFormula>
    </tableColumn>
    <tableColumn id="14" xr3:uid="{075245B3-E28D-439C-9D28-55E2DD6C8D6F}" name="Food and beverages" dataDxfId="29">
      <calculatedColumnFormula>ROUND(AVERAGEIFS('clean data'!$P$2:$P$373,'clean data'!$A$2:$A$373,"Rural+Urban",'clean data'!$B$2:$B$373,C6),2)</calculatedColumnFormula>
    </tableColumn>
    <tableColumn id="15" xr3:uid="{E35A2335-E517-4A90-BED4-DBEDC7A894CA}" name="Pan, tobacco and intoxicants" dataDxfId="28">
      <calculatedColumnFormula>ROUND(AVERAGEIFS('clean data'!$Q$2:$Q$373,'clean data'!$A$2:$A$373,"Rural+Urban",'clean data'!$B$2:$B$373,C6),2)</calculatedColumnFormula>
    </tableColumn>
    <tableColumn id="16" xr3:uid="{BD6EB18E-2D93-41AD-8850-3BA2074B7988}" name="Clothing" dataDxfId="27">
      <calculatedColumnFormula>ROUND(AVERAGEIFS('clean data'!$R$2:$R$373,'clean data'!$A$2:$A$373,"Rural+Urban",'clean data'!$B$2:$B$373,C6),2)</calculatedColumnFormula>
    </tableColumn>
    <tableColumn id="17" xr3:uid="{CB7A7986-01E9-4EDC-9109-E58F2314EFD5}" name="Footwear" dataDxfId="26">
      <calculatedColumnFormula>ROUND(AVERAGEIFS('clean data'!$S$2:$S$373,'clean data'!$A$2:$A$373,"Rural+Urban",'clean data'!$B$2:$B$373,C6),2)</calculatedColumnFormula>
    </tableColumn>
    <tableColumn id="18" xr3:uid="{0071F99F-3B3C-4111-9711-DA8CCEE3B8D2}" name="Clothing and footwear" dataDxfId="25">
      <calculatedColumnFormula>ROUND(AVERAGEIFS('clean data'!$T$2:$T$373,'clean data'!$A$2:$A$373,"Rural+Urban",'clean data'!$B$2:$B$373,C6),2)</calculatedColumnFormula>
    </tableColumn>
    <tableColumn id="19" xr3:uid="{213A7261-8729-4777-898E-AE3E59317A5A}" name="Housing" dataDxfId="24">
      <calculatedColumnFormula>ROUND(AVERAGEIFS('clean data'!$U$2:$U$373,'clean data'!$A$2:$A$373,"Rural+Urban",'clean data'!$B$2:$B$373,C6),2)</calculatedColumnFormula>
    </tableColumn>
    <tableColumn id="20" xr3:uid="{BBDBF8EB-7524-4DEC-94D7-05850E46CEAD}" name="Fuel and light" dataDxfId="23">
      <calculatedColumnFormula>ROUND(AVERAGEIFS('clean data'!$V$2:$V$373,'clean data'!$A$2:$A$373,"Rural+Urban",'clean data'!$B$2:$B$373,C6),2)</calculatedColumnFormula>
    </tableColumn>
    <tableColumn id="21" xr3:uid="{6A9A73F0-C15D-44BB-BE08-6F6FDA9D848A}" name="Household goods and services" dataDxfId="22">
      <calculatedColumnFormula>ROUND(AVERAGEIFS('clean data'!$W$2:$W$373,'clean data'!$A$2:$A$373,"Rural+Urban",'clean data'!$B$2:$B$373,C6),2)</calculatedColumnFormula>
    </tableColumn>
    <tableColumn id="22" xr3:uid="{5E69FA64-4E99-43E8-9D50-51A7AA0ECF0C}" name="Health" dataDxfId="21">
      <calculatedColumnFormula>ROUND(AVERAGEIFS('clean data'!$X$2:$X$373,'clean data'!$A$2:$A$373,"Rural+Urban",'clean data'!$B$2:$B$373,C6),2)</calculatedColumnFormula>
    </tableColumn>
    <tableColumn id="23" xr3:uid="{2526BFA0-A3B7-43AD-B557-7025A3EAC3EF}" name="Transport and communication" dataDxfId="20">
      <calculatedColumnFormula>ROUND(AVERAGEIFS('clean data'!$Y$2:$Y$373,'clean data'!$A$2:$A$373,"Rural+Urban",'clean data'!$B$2:$B$373,C6),2)</calculatedColumnFormula>
    </tableColumn>
    <tableColumn id="24" xr3:uid="{0356BE7E-3A83-49EF-B0F8-242680C6E3FF}" name="Recreation and amusement" dataDxfId="19">
      <calculatedColumnFormula>ROUND(AVERAGEIFS('clean data'!$Z$2:$Z$373,'clean data'!$A$2:$A$373,"Rural+Urban",'clean data'!$B$2:$B$373,C6),2)</calculatedColumnFormula>
    </tableColumn>
    <tableColumn id="25" xr3:uid="{57CEFEE5-008A-4636-9E18-5DD49C3C8037}" name="Education" dataDxfId="18">
      <calculatedColumnFormula>ROUND(AVERAGEIFS('clean data'!$AA$2:$AA$373,'clean data'!$A$2:$A$373,"Rural+Urban",'clean data'!$B$2:$B$373,C6),2)</calculatedColumnFormula>
    </tableColumn>
    <tableColumn id="26" xr3:uid="{69A35F50-55A8-4AB5-B8A9-0A090B847E87}" name="Personall care and effects" dataDxfId="17">
      <calculatedColumnFormula>ROUND(AVERAGEIFS('clean data'!$AB$2:$AB$373,'clean data'!$A$2:$A$373,"Rural+Urban",'clean data'!$B$2:$B$373,C6),2)</calculatedColumnFormula>
    </tableColumn>
    <tableColumn id="27" xr3:uid="{C823FF61-3601-4C01-998E-3F9D8D6C0072}" name="Miscellaneous" dataDxfId="16">
      <calculatedColumnFormula>ROUND(AVERAGEIFS('clean data'!$AC$2:$AC$373,'clean data'!$A$2:$A$373,"Rural+Urban",'clean data'!$B$2:$B$373,C6),2)</calculatedColumnFormula>
    </tableColumn>
    <tableColumn id="28" xr3:uid="{C0B73D99-66E4-4575-892A-260CFC5DBBAC}" name="General index" dataDxfId="15">
      <calculatedColumnFormula>ROUND(AVERAGEIFS('clean data'!$AD$2:$AD$373,'clean data'!$A$2:$A$373,"Rural+Urban",'clean data'!$B$2:$B$373,C6),2)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D7BAA3-AF69-4B4B-BAFA-097C67293EC9}" name="category_table" displayName="category_table" ref="A1:B28" totalsRowShown="0">
  <autoFilter ref="A1:B28" xr:uid="{8BD7BAA3-AF69-4B4B-BAFA-097C67293EC9}"/>
  <tableColumns count="2">
    <tableColumn id="1" xr3:uid="{B450B9D6-145C-4973-AFEB-7CF695AC97E8}" name="Title"/>
    <tableColumn id="2" xr3:uid="{F8593CC1-BF38-4CD1-A692-28BFBF9BD1E8}" name="Category"/>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AF6361D-868C-4A01-8B74-B0222DAA2C03}" name="Table26" displayName="Table26" ref="D33:F44" totalsRowShown="0">
  <autoFilter ref="D33:F44" xr:uid="{2AF6361D-868C-4A01-8B74-B0222DAA2C03}"/>
  <tableColumns count="3">
    <tableColumn id="1" xr3:uid="{00561B2A-101A-4A27-9897-0E03475FE913}" name="YEAR"/>
    <tableColumn id="2" xr3:uid="{700F7FA5-40DA-4814-94C2-469E0CCE3020}" name="FOOD"/>
    <tableColumn id="3" xr3:uid="{1053DEBE-0C7C-4E70-ABE5-3E8699CA9F11}" name="Food %change" dataDxfId="1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E77E006-3203-4514-AC04-CBEE3226FD04}" name="Table27" displayName="Table27" ref="J33:L44" totalsRowShown="0">
  <autoFilter ref="J33:L44" xr:uid="{4E77E006-3203-4514-AC04-CBEE3226FD04}"/>
  <tableColumns count="3">
    <tableColumn id="1" xr3:uid="{EB9A273F-E86C-41C2-BAB1-D125AF484BC3}" name="YEAR"/>
    <tableColumn id="2" xr3:uid="{F486E3CC-36FA-4D44-8AE5-362C972FFFBC}" name="HEALTHCARE"/>
    <tableColumn id="3" xr3:uid="{4D28E531-E01E-4815-962A-9DBC95097169}" name="Healthcare and education % change" dataDxfId="1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0F80AE8-C65C-4D56-A840-2B1A96C51A7D}" name="Table28" displayName="Table28" ref="Q33:S44" totalsRowShown="0">
  <autoFilter ref="Q33:S44" xr:uid="{50F80AE8-C65C-4D56-A840-2B1A96C51A7D}"/>
  <tableColumns count="3">
    <tableColumn id="1" xr3:uid="{570C7BE6-F1EC-4E92-95E1-300A0B3DD46F}" name="YEAR"/>
    <tableColumn id="2" xr3:uid="{D5E84793-27EB-419A-98ED-F61AF242A2A3}" name="ESSENTIALS"/>
    <tableColumn id="3" xr3:uid="{429FEF39-0C1C-40E0-B5B0-9EECAAF9BEA2}" name="essentials %chang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0435F9B-2ABA-4ABE-A738-718DFCA1A97B}" name="Table29" displayName="Table29" ref="G7:Q44" totalsRowShown="0">
  <autoFilter ref="G7:Q44" xr:uid="{B0435F9B-2ABA-4ABE-A738-718DFCA1A97B}"/>
  <tableColumns count="11">
    <tableColumn id="1" xr3:uid="{351B6DB9-4F3C-4B02-ADDF-6BEA319D7CEF}" name="Year"/>
    <tableColumn id="2" xr3:uid="{B7E845C0-64FA-4407-92DF-5218EFA52A84}" name="Month"/>
    <tableColumn id="3" xr3:uid="{C45821F2-2E99-4E7B-95A6-2805081EB4D7}" name="Genral Index"/>
    <tableColumn id="4" xr3:uid="{FC0402A2-5426-405F-8F93-7701C66681A9}" name="Column1" dataDxfId="12">
      <calculatedColumnFormula>ABS(Table29[[#This Row],[Genral Index]]-I7)/I7</calculatedColumnFormula>
    </tableColumn>
    <tableColumn id="6" xr3:uid="{3E4100A3-82E5-4478-A710-CEAA7CA2180F}" name="Food" dataDxfId="11">
      <calculatedColumnFormula>AVERAGE(#REF!)</calculatedColumnFormula>
    </tableColumn>
    <tableColumn id="7" xr3:uid="{9BA7BD13-AF1E-4172-A96A-94B2DA17663F}" name="Food Inflation" dataDxfId="10">
      <calculatedColumnFormula>ABS((Table29[[#This Row],[Food]]-K7)/K7)</calculatedColumnFormula>
    </tableColumn>
    <tableColumn id="8" xr3:uid="{4464DEC3-0FA4-47F5-BAB7-70B8D9D52391}" name="Basic Needs" dataDxfId="9">
      <calculatedColumnFormula>AVERAGE(#REF!)</calculatedColumnFormula>
    </tableColumn>
    <tableColumn id="9" xr3:uid="{D05646C2-25F4-404E-A2A7-84B63F5B1940}" name="Basic Needs inflation" dataDxfId="8">
      <calculatedColumnFormula>ABS((Table29[[#This Row],[Basic Needs]]-M7)/M7)</calculatedColumnFormula>
    </tableColumn>
    <tableColumn id="10" xr3:uid="{CEE0B64B-7BED-4345-B72B-8A09FFA57645}" name="Healthcare and Education" dataDxfId="7">
      <calculatedColumnFormula>AVERAGE(#REF!,#REF!)</calculatedColumnFormula>
    </tableColumn>
    <tableColumn id="11" xr3:uid="{2C8F5E02-0951-4C68-ADCA-E87F92C180DE}" name="Healthcare and Education inflation" dataDxfId="6">
      <calculatedColumnFormula>ABS((Table29[[#This Row],[Healthcare and Education]]-O7)/O7)</calculatedColumnFormula>
    </tableColumn>
    <tableColumn id="5" xr3:uid="{89425295-9F89-4E89-B4AB-2971C829C011}" name="Oil prices"/>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4FCC44-1D0F-49C7-8F4A-61B0EBB26D9F}" name="Table3" displayName="Table3" ref="C9:E14" totalsRowShown="0">
  <autoFilter ref="C9:E14" xr:uid="{C14FCC44-1D0F-49C7-8F4A-61B0EBB26D9F}"/>
  <tableColumns count="3">
    <tableColumn id="1" xr3:uid="{86E020A7-217F-497A-970A-990CBF90E11D}" name="Category"/>
    <tableColumn id="2" xr3:uid="{E298D1DF-ED95-4C55-A8DD-1E924812912E}" name="Index Values"/>
    <tableColumn id="3" xr3:uid="{9ECFEC69-D88E-4F7D-A033-B7BAA6B5B31A}" name="% Contribution"/>
  </tableColumns>
  <tableStyleInfo name="TableStyleMedium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A2D181-3870-4C0F-8A4E-B7F664FF34AA}" name="Table5" displayName="Table5" ref="J9:L14" totalsRowShown="0">
  <autoFilter ref="J9:L14" xr:uid="{BCA2D181-3870-4C0F-8A4E-B7F664FF34AA}"/>
  <tableColumns count="3">
    <tableColumn id="1" xr3:uid="{8485E681-CE97-4C71-B480-3ECEA6963431}" name="Category"/>
    <tableColumn id="2" xr3:uid="{9C78A5DA-4954-4869-9D83-6D5728E6B6D8}" name="Index Values"/>
    <tableColumn id="3" xr3:uid="{A2163E33-BEBE-4CCC-8926-221C51A7258F}" name="% Contribution" dataDxfId="5"/>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A32869-8457-4279-9D28-DE54F5C51401}" name="Table6" displayName="Table6" ref="Q9:S14" totalsRowShown="0">
  <autoFilter ref="Q9:S14" xr:uid="{AEA32869-8457-4279-9D28-DE54F5C51401}"/>
  <tableColumns count="3">
    <tableColumn id="1" xr3:uid="{95A61E58-3A7C-4407-858F-ABF179C71F0E}" name="Category"/>
    <tableColumn id="2" xr3:uid="{1839CF42-6A03-497B-BDFB-9639BE34BE99}" name="Index Values"/>
    <tableColumn id="3" xr3:uid="{477CCB8B-76F2-4976-9947-855D0DEA1971}" name="% Contribution" dataDxfId="4"/>
  </tableColumns>
  <tableStyleInfo name="TableStyleMedium6"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3A36A7-0940-423F-B0DF-C8C336D67A8B}" name="Table7" displayName="Table7" ref="X10:Y17" totalsRowShown="0">
  <autoFilter ref="X10:Y17" xr:uid="{4D3A36A7-0940-423F-B0DF-C8C336D67A8B}"/>
  <tableColumns count="2">
    <tableColumn id="1" xr3:uid="{A9317795-77D6-44B2-A136-2F79748A4521}" name="Year"/>
    <tableColumn id="2" xr3:uid="{08FECE7A-0C2A-4BF4-9C21-29C9ADCAFE28}" name="% Inflation rate" dataDxfId="3"/>
  </tableColumns>
  <tableStyleInfo name="TableStyleLight10"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95628C-2A8B-4229-B161-C4DF6790E80E}" name="Table8" displayName="Table8" ref="AN8:AQ21" totalsRowShown="0">
  <autoFilter ref="AN8:AQ21" xr:uid="{8F95628C-2A8B-4229-B161-C4DF6790E80E}"/>
  <tableColumns count="4">
    <tableColumn id="1" xr3:uid="{C684B1ED-D214-4210-9144-D628A2D9EA00}" name="Time Period"/>
    <tableColumn id="2" xr3:uid="{43C37E53-E72B-4895-ADCA-263D74B2DA1E}" name="Food "/>
    <tableColumn id="3" xr3:uid="{CF46062A-5AE0-4894-9D04-F04348BF2DE2}" name="Absolute changes"/>
    <tableColumn id="4" xr3:uid="{306CEC82-7C5D-4533-9E51-6D5AC1CE6AC4}" name="% change" dataDxfId="2"/>
  </tableColumns>
  <tableStyleInfo name="TableStyleLight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5292554-3284-4F57-B0D5-E40033E22FB2}" name="Table31" displayName="Table31" ref="AZ8:BC21" totalsRowShown="0">
  <autoFilter ref="AZ8:BC21" xr:uid="{95292554-3284-4F57-B0D5-E40033E22FB2}"/>
  <tableColumns count="4">
    <tableColumn id="1" xr3:uid="{DAD572D9-D212-478F-82B2-3F3BB18375BF}" name="Time Period"/>
    <tableColumn id="2" xr3:uid="{BE30CA22-B340-4C15-BCE7-42AD2C60F86B}" name="Food "/>
    <tableColumn id="3" xr3:uid="{96406BCB-77D7-4F6B-BA3E-6368252AD85A}" name="Absolute changes"/>
    <tableColumn id="4" xr3:uid="{B11327F0-D2AA-4D6D-8011-D30B99475037}" name="% change" dataDxfId="1"/>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279F0FC-2C71-4546-896C-E492B5096FFA}" name="Table9" displayName="Table9" ref="C8:E37" totalsRowShown="0">
  <autoFilter ref="C8:E37" xr:uid="{C279F0FC-2C71-4546-896C-E492B5096FFA}"/>
  <tableColumns count="3">
    <tableColumn id="1" xr3:uid="{41EB67CD-B4C1-4B33-954B-49CBD2CCD5E9}" name="Sector" dataCellStyle="Normal"/>
    <tableColumn id="2" xr3:uid="{1BBE1141-07BD-4666-924C-817DA0299116}" name="Rural" dataCellStyle="Normal"/>
    <tableColumn id="3" xr3:uid="{85CB7DF5-DB7B-4789-B990-CECE8A5EE067}" name="Category">
      <calculatedColumnFormula>VLOOKUP(C9,category_table[#All],2,FALSE)</calculatedColumnFormula>
    </tableColumn>
  </tableColumns>
  <tableStyleInfo name="TableStyleMedium3"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69700448-B6D8-40BB-8D55-5FEE73F603E7}" name="Table32" displayName="Table32" ref="BL8:BO21" totalsRowShown="0">
  <autoFilter ref="BL8:BO21" xr:uid="{69700448-B6D8-40BB-8D55-5FEE73F603E7}"/>
  <tableColumns count="4">
    <tableColumn id="1" xr3:uid="{16CF4673-42A3-4431-B9CF-42956738F555}" name="Time Period"/>
    <tableColumn id="2" xr3:uid="{1F528343-3D8C-4DBE-85D2-5EF6629A71C5}" name="Food "/>
    <tableColumn id="3" xr3:uid="{1DB938AC-A321-4B35-B907-24A3449D275A}" name="Absolute changes"/>
    <tableColumn id="4" xr3:uid="{0BAA74A8-103E-4095-8976-916201425F58}" name="% change" dataCellStyle="Percent"/>
  </tableColumns>
  <tableStyleInfo name="TableStyleLight6"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6D3A12C-7D60-43C4-8EB8-E6683858E18B}" name="Table33" displayName="Table33" ref="BZ11:CB22" totalsRowShown="0">
  <autoFilter ref="BZ11:CB22" xr:uid="{86D3A12C-7D60-43C4-8EB8-E6683858E18B}"/>
  <tableColumns count="3">
    <tableColumn id="1" xr3:uid="{6670C1CD-F48A-4D4A-AD45-B9899B55E9B3}" name="YEAR"/>
    <tableColumn id="2" xr3:uid="{131689C4-A453-4B17-8562-C98DEFEE65AE}" name="FOOD"/>
    <tableColumn id="3" xr3:uid="{118D57CA-051B-47D7-8F75-BFA74767174A}" name="Food %change"/>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A58CB2-AFC8-41A1-BA8A-59BC422FCB0F}" name="Table34" displayName="Table34" ref="CK11:CM22" totalsRowShown="0">
  <autoFilter ref="CK11:CM22" xr:uid="{00A58CB2-AFC8-41A1-BA8A-59BC422FCB0F}"/>
  <tableColumns count="3">
    <tableColumn id="1" xr3:uid="{0410E455-3FBF-4C0C-B0FF-84CB8CF9A7AA}" name="YEAR"/>
    <tableColumn id="2" xr3:uid="{EB1E7ACC-1D2C-47A2-B8BA-82BDC051DCBC}" name="HEALTHCARE"/>
    <tableColumn id="3" xr3:uid="{93C09C2D-FFD2-480E-9BC9-A68A091638A6}" name="Healthcare and education % change"/>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888FC4DC-4F30-434C-B48B-AE426C14C132}" name="Table35" displayName="Table35" ref="CV11:CX22" totalsRowShown="0">
  <autoFilter ref="CV11:CX22" xr:uid="{888FC4DC-4F30-434C-B48B-AE426C14C132}"/>
  <tableColumns count="3">
    <tableColumn id="1" xr3:uid="{DBF5641E-4812-42B3-B469-D8B8AF28B9D9}" name="YEAR"/>
    <tableColumn id="2" xr3:uid="{CC4FB617-D8D4-4C0A-AEF7-07C85FB5A8C8}" name="ESSENTIALS"/>
    <tableColumn id="3" xr3:uid="{1C1D9E33-3B0D-4CA2-8A8F-09135854CE36}" name="essentials %change"/>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AB583575-BDC9-405B-9780-CDDBE83AE571}" name="Table36" displayName="Table36" ref="DL8:DP47" totalsRowShown="0">
  <autoFilter ref="DL8:DP47" xr:uid="{AB583575-BDC9-405B-9780-CDDBE83AE571}"/>
  <tableColumns count="5">
    <tableColumn id="1" xr3:uid="{92E99086-0215-46BB-8889-332FEA80D3E4}" name="Year"/>
    <tableColumn id="2" xr3:uid="{8996FC74-76C7-487C-9152-914431A31E8A}" name="Month"/>
    <tableColumn id="3" xr3:uid="{5E059BB6-E68C-4115-8CF9-851E4FBB884B}" name="Genral Index"/>
    <tableColumn id="11" xr3:uid="{6D1CE798-1BBA-404F-91D8-30D4DECF7CB5}" name="Oil prices"/>
    <tableColumn id="12" xr3:uid="{95F4A258-7363-4D5D-95EF-C1A08C0A221C}" name="Genral Index inflation2"/>
  </tableColumns>
  <tableStyleInfo name="TableStyleMedium20"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931CA6C-2001-434F-BEF9-BB7E6E9DA703}" name="Table37" displayName="Table37" ref="DL58:DP95" totalsRowShown="0" headerRowCellStyle="Normal 4" dataCellStyle="Normal 4">
  <autoFilter ref="DL58:DP95" xr:uid="{9931CA6C-2001-434F-BEF9-BB7E6E9DA703}"/>
  <tableColumns count="5">
    <tableColumn id="1" xr3:uid="{ACF7D091-1634-498E-8230-E8E702267E25}" name="Year" dataCellStyle="Normal 4"/>
    <tableColumn id="2" xr3:uid="{DD333DAF-C4CC-4C9D-AE0A-1DC439D15031}" name="Month" dataCellStyle="Normal 4"/>
    <tableColumn id="3" xr3:uid="{64ED3D09-1EDA-4311-832F-65E3CAD9FC72}" name="Food" dataCellStyle="Normal 4"/>
    <tableColumn id="5" xr3:uid="{2C8D139D-66FC-490D-9699-8264B6AFB98C}" name="Oil prices" dataCellStyle="Normal 4"/>
    <tableColumn id="6" xr3:uid="{DD3A27AB-E069-4B3F-8A9F-CAC751EC5E87}" name="Food Inflation" dataDxfId="0" dataCellStyle="Normal 4"/>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39F65762-BAFF-449F-80DB-2B626D9F3AE1}" name="Table38" displayName="Table38" ref="DL110:DP147" totalsRowShown="0" headerRowCellStyle="Normal 4" dataCellStyle="Normal 4">
  <autoFilter ref="DL110:DP147" xr:uid="{39F65762-BAFF-449F-80DB-2B626D9F3AE1}"/>
  <tableColumns count="5">
    <tableColumn id="1" xr3:uid="{D1C7977F-267D-4DAD-8732-BB30D74A0AA3}" name="Year" dataCellStyle="Normal 4"/>
    <tableColumn id="2" xr3:uid="{17663F95-F9E3-4905-9169-E69742EB669C}" name="Month" dataCellStyle="Normal 4"/>
    <tableColumn id="3" xr3:uid="{6D36068C-C434-4617-A113-ED92366C979D}" name="Basic Needs" dataCellStyle="Normal 4"/>
    <tableColumn id="5" xr3:uid="{6582F823-709E-4797-BE7B-1181D7D00A87}" name="Oil prices" dataCellStyle="Normal 4"/>
    <tableColumn id="6" xr3:uid="{2437129B-962B-46C4-8413-608385F6068A}" name="Basic Needs inflation" dataCellStyle="Normal 4"/>
  </tableColumns>
  <tableStyleInfo name="TableStyleMedium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DA7E140-B007-4E3E-9BA2-E8D38409ADB9}" name="Table39" displayName="Table39" ref="DL161:DO198" totalsRowShown="0" headerRowCellStyle="Normal 4" dataCellStyle="Normal 4">
  <autoFilter ref="DL161:DO198" xr:uid="{CDA7E140-B007-4E3E-9BA2-E8D38409ADB9}"/>
  <tableColumns count="4">
    <tableColumn id="1" xr3:uid="{D8887087-C84B-4A41-B9FD-975EB7715848}" name="Year" dataCellStyle="Normal 4"/>
    <tableColumn id="2" xr3:uid="{82145B2C-4B9F-4948-B9A3-36DDA4126B11}" name="Month" dataCellStyle="Normal 4"/>
    <tableColumn id="5" xr3:uid="{945ED81E-0770-4DE3-8E96-2C4EDAAEB9B4}" name="Oil prices" dataCellStyle="Normal 4"/>
    <tableColumn id="6" xr3:uid="{038B7C2F-6212-4BDA-B52B-C3AD56A3DB97}" name="Healthcare and Education inflation" dataCellStyle="Normal 4"/>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6A50EF0-FB30-4BF2-B329-4BD500B57FAE}" name="Table10" displayName="Table10" ref="G9:I14" totalsRowShown="0">
  <autoFilter ref="G9:I14" xr:uid="{56A50EF0-FB30-4BF2-B329-4BD500B57FAE}"/>
  <tableColumns count="3">
    <tableColumn id="1" xr3:uid="{B8195B30-D27B-4C96-B9C9-E9A89CE9D276}" name="Category"/>
    <tableColumn id="2" xr3:uid="{1F5B206E-B070-45E6-85D5-886D1AAD431B}" name="Index Values">
      <calculatedColumnFormula>ROUND(AVERAGEIF($E$11:$E$37,G10,$D$11:$D$37),1)</calculatedColumnFormula>
    </tableColumn>
    <tableColumn id="3" xr3:uid="{0D86CBDC-8800-44A9-A866-2E6AEF138D4A}" name="% Contribution" dataDxfId="69">
      <calculatedColumnFormula>ROUND((Table10[[#This Row],[Index Values]]/(SUM(Table10[Index Values])))*100,2)</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3BF10E1-00DC-4E41-B3F7-EBF148332BB9}" name="Table11" displayName="Table11" ref="N8:P35" totalsRowShown="0">
  <autoFilter ref="N8:P35" xr:uid="{A3BF10E1-00DC-4E41-B3F7-EBF148332BB9}"/>
  <tableColumns count="3">
    <tableColumn id="1" xr3:uid="{92969D76-4038-4811-83E1-4E00321D1169}" name="Sector"/>
    <tableColumn id="2" xr3:uid="{E696A4A2-9BAB-4AB5-B89C-684760965717}" name="Values"/>
    <tableColumn id="3" xr3:uid="{BE1C6D71-86FD-411B-A531-9B407D27F679}" name="Category">
      <calculatedColumnFormula>VLOOKUP(N9,category_table[#All],2,FALSE)</calculatedColumnFormula>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4CEBD1F-FC0F-42C2-A38D-2BDB5FEB8B4D}" name="Table12" displayName="Table12" ref="R8:T13" totalsRowShown="0">
  <autoFilter ref="R8:T13" xr:uid="{74CEBD1F-FC0F-42C2-A38D-2BDB5FEB8B4D}"/>
  <tableColumns count="3">
    <tableColumn id="1" xr3:uid="{771D4693-6591-4B7C-B748-B42C2043C837}" name="Category"/>
    <tableColumn id="2" xr3:uid="{BC4A3F46-3682-4186-B629-88C93DEA10EF}" name="Index Values">
      <calculatedColumnFormula>ROUND(AVERAGEIF($P$9:$P$35,R9,$O$9:$O$35),1)</calculatedColumnFormula>
    </tableColumn>
    <tableColumn id="3" xr3:uid="{A3087F96-45B1-4183-BD4A-58CB342689D7}" name="% Contribution" dataDxfId="68">
      <calculatedColumnFormula>(Table12[[#This Row],[Index Values]])/(SUM(Table12[Index Values]))</calculatedColumnFormula>
    </tableColumn>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977730-4152-424A-AA3D-DE7C9E33A06B}" name="Table13" displayName="Table13" ref="Y8:AA35" totalsRowShown="0">
  <autoFilter ref="Y8:AA35" xr:uid="{B9977730-4152-424A-AA3D-DE7C9E33A06B}"/>
  <tableColumns count="3">
    <tableColumn id="1" xr3:uid="{6C3855B9-8ED9-4066-AEC7-FC6F9FA3266C}" name="Sector"/>
    <tableColumn id="2" xr3:uid="{C3AE9E8F-4ED0-480E-8961-4AA0CEB03C32}" name="Values"/>
    <tableColumn id="3" xr3:uid="{FDB65FF1-D3E7-4904-B4FF-7D4B9A13BDBB}" name="Category"/>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7082466-6C39-4B9B-9692-D2C746D2F8BF}" name="Table14" displayName="Table14" ref="AC8:AE13" totalsRowShown="0">
  <autoFilter ref="AC8:AE13" xr:uid="{87082466-6C39-4B9B-9692-D2C746D2F8BF}"/>
  <tableColumns count="3">
    <tableColumn id="1" xr3:uid="{196BAB16-2E7C-4BA0-9C9D-0C0226B1EF38}" name="Category"/>
    <tableColumn id="2" xr3:uid="{3B1DE439-AD94-4758-AE98-CAD831D012FE}" name="Index Values">
      <calculatedColumnFormula>ROUND(AVERAGEIF(Table13[Category],AC9,Table13[Values]),1)</calculatedColumnFormula>
    </tableColumn>
    <tableColumn id="3" xr3:uid="{56ED8871-2A3B-4394-BCBD-7FEAE6F6AFB7}" name="% Contribution" dataDxfId="67">
      <calculatedColumnFormula>(Table14[[#This Row],[Index Values]])/SUM(Table14[Index Values])</calculatedColumnFormula>
    </tableColumn>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BC46D4-69EA-4429-AC04-BBCD9D4D72D6}" name="Table15" displayName="Table15" ref="A9:C97" totalsRowShown="0" headerRowCellStyle="Normal" dataCellStyle="Normal">
  <autoFilter ref="A9:C97" xr:uid="{29BC46D4-69EA-4429-AC04-BBCD9D4D72D6}"/>
  <tableColumns count="3">
    <tableColumn id="1" xr3:uid="{D9855070-25CB-48B8-B1BF-60C0D3025710}" name="Year" dataCellStyle="Normal"/>
    <tableColumn id="2" xr3:uid="{7851A314-E383-4528-916C-DDD1547E1B23}" name="Month" dataCellStyle="Normal"/>
    <tableColumn id="29" xr3:uid="{D653653C-6CBF-4C12-A734-EED578328821}" name="General index" dataCellStyle="Norma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8.xml"/><Relationship Id="rId7" Type="http://schemas.openxmlformats.org/officeDocument/2006/relationships/table" Target="../tables/table22.xml"/><Relationship Id="rId2" Type="http://schemas.openxmlformats.org/officeDocument/2006/relationships/table" Target="../tables/table17.xml"/><Relationship Id="rId1" Type="http://schemas.openxmlformats.org/officeDocument/2006/relationships/drawing" Target="../drawings/drawing4.xm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29.xml"/><Relationship Id="rId13" Type="http://schemas.openxmlformats.org/officeDocument/2006/relationships/table" Target="../tables/table34.xml"/><Relationship Id="rId3" Type="http://schemas.openxmlformats.org/officeDocument/2006/relationships/table" Target="../tables/table24.xml"/><Relationship Id="rId7" Type="http://schemas.openxmlformats.org/officeDocument/2006/relationships/table" Target="../tables/table28.xml"/><Relationship Id="rId12" Type="http://schemas.openxmlformats.org/officeDocument/2006/relationships/table" Target="../tables/table33.xml"/><Relationship Id="rId2" Type="http://schemas.openxmlformats.org/officeDocument/2006/relationships/drawing" Target="../drawings/drawing5.xml"/><Relationship Id="rId16" Type="http://schemas.openxmlformats.org/officeDocument/2006/relationships/table" Target="../tables/table37.xml"/><Relationship Id="rId1" Type="http://schemas.openxmlformats.org/officeDocument/2006/relationships/printerSettings" Target="../printerSettings/printerSettings5.bin"/><Relationship Id="rId6" Type="http://schemas.openxmlformats.org/officeDocument/2006/relationships/table" Target="../tables/table27.xml"/><Relationship Id="rId11" Type="http://schemas.openxmlformats.org/officeDocument/2006/relationships/table" Target="../tables/table32.xml"/><Relationship Id="rId5" Type="http://schemas.openxmlformats.org/officeDocument/2006/relationships/table" Target="../tables/table26.xml"/><Relationship Id="rId15" Type="http://schemas.openxmlformats.org/officeDocument/2006/relationships/table" Target="../tables/table36.xml"/><Relationship Id="rId10" Type="http://schemas.openxmlformats.org/officeDocument/2006/relationships/table" Target="../tables/table31.xml"/><Relationship Id="rId4" Type="http://schemas.openxmlformats.org/officeDocument/2006/relationships/table" Target="../tables/table25.xml"/><Relationship Id="rId9" Type="http://schemas.openxmlformats.org/officeDocument/2006/relationships/table" Target="../tables/table30.xml"/><Relationship Id="rId14" Type="http://schemas.openxmlformats.org/officeDocument/2006/relationships/table" Target="../tables/table3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627D8-4050-4E16-9BC0-26F47861A168}">
  <sheetPr filterMode="1"/>
  <dimension ref="A1:AJ373"/>
  <sheetViews>
    <sheetView workbookViewId="0">
      <selection activeCell="I382" sqref="I382"/>
    </sheetView>
  </sheetViews>
  <sheetFormatPr defaultRowHeight="15" x14ac:dyDescent="0.25"/>
  <cols>
    <col min="10" max="10" width="10.5703125" bestFit="1" customWidth="1"/>
    <col min="30" max="30" width="13.140625" bestFit="1" customWidth="1"/>
  </cols>
  <sheetData>
    <row r="1" spans="1:3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6" hidden="1"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c r="AJ2" t="s">
        <v>32</v>
      </c>
    </row>
    <row r="3" spans="1:36" hidden="1"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6" hidden="1"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c r="AF4" s="81">
        <v>2013</v>
      </c>
      <c r="AG4">
        <f>AVERAGEIFS(J:J,A:A,$AJ$4,B:B,AF4)</f>
        <v>128.76666666666668</v>
      </c>
      <c r="AJ4" t="s">
        <v>30</v>
      </c>
    </row>
    <row r="5" spans="1:36" hidden="1"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c r="AF5" s="81">
        <v>2014</v>
      </c>
      <c r="AG5">
        <f>AVERAGEIFS(J:J,A:A,$AJ$4,B:B,AF5)</f>
        <v>137.42499999999998</v>
      </c>
    </row>
    <row r="6" spans="1:36" hidden="1"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c r="AF6" s="81">
        <v>2015</v>
      </c>
      <c r="AG6">
        <f t="shared" ref="AG6:AG14" si="0">AVERAGEIFS(J:J,A:A,$AJ$4,B:B,AF6)</f>
        <v>140.95000000000002</v>
      </c>
    </row>
    <row r="7" spans="1:36" hidden="1"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c r="AF7" s="81">
        <v>2016</v>
      </c>
      <c r="AG7">
        <f t="shared" si="0"/>
        <v>142.76666666666668</v>
      </c>
    </row>
    <row r="8" spans="1:36" hidden="1"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c r="AF8" s="81">
        <v>2017</v>
      </c>
      <c r="AG8">
        <f t="shared" si="0"/>
        <v>140.64166666666668</v>
      </c>
    </row>
    <row r="9" spans="1:36" hidden="1"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c r="AF9" s="81">
        <v>2018</v>
      </c>
      <c r="AG9">
        <f t="shared" si="0"/>
        <v>145.04166666666666</v>
      </c>
    </row>
    <row r="10" spans="1:36" hidden="1"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c r="AF10" s="81">
        <v>2019</v>
      </c>
      <c r="AG10">
        <f t="shared" si="0"/>
        <v>155.63636363636365</v>
      </c>
    </row>
    <row r="11" spans="1:36" hidden="1"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c r="AF11" s="81">
        <v>2020</v>
      </c>
      <c r="AG11">
        <f t="shared" si="0"/>
        <v>178.83636363636364</v>
      </c>
    </row>
    <row r="12" spans="1:36" hidden="1"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c r="AF12" s="81">
        <v>2021</v>
      </c>
      <c r="AG12">
        <f t="shared" si="0"/>
        <v>156.78333333333336</v>
      </c>
    </row>
    <row r="13" spans="1:36" hidden="1"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c r="AF13" s="81">
        <v>2022</v>
      </c>
      <c r="AG13">
        <f t="shared" si="0"/>
        <v>164.72499999999999</v>
      </c>
    </row>
    <row r="14" spans="1:36" hidden="1"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c r="AF14" s="81">
        <v>2023</v>
      </c>
      <c r="AG14">
        <f t="shared" si="0"/>
        <v>143.24</v>
      </c>
    </row>
    <row r="15" spans="1:36" hidden="1"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6" hidden="1"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6" hidden="1"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c r="AJ17" t="s">
        <v>190</v>
      </c>
    </row>
    <row r="18" spans="1:36" hidden="1"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c r="AI18" t="s">
        <v>191</v>
      </c>
      <c r="AJ18" t="s">
        <v>192</v>
      </c>
    </row>
    <row r="19" spans="1:36" hidden="1"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6" hidden="1"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6" hidden="1"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6" hidden="1"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c r="AF22">
        <f>COUNTIFS(M:M,AI18,M:M,AJ18)</f>
        <v>29</v>
      </c>
    </row>
    <row r="23" spans="1:36" hidden="1"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6" hidden="1"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6" hidden="1"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6" hidden="1"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6" hidden="1"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6" hidden="1"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6" hidden="1"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6" hidden="1"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6" hidden="1"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6" hidden="1"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hidden="1"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hidden="1"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hidden="1"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hidden="1"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hidden="1"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hidden="1"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hidden="1"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hidden="1"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hidden="1"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hidden="1"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hidden="1"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hidden="1"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hidden="1"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hidden="1" x14ac:dyDescent="0.2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hidden="1"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hidden="1"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hidden="1"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hidden="1"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hidden="1"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hidden="1"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hidden="1"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hidden="1"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hidden="1"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hidden="1"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hidden="1"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hidden="1"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hidden="1"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hidden="1"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hidden="1"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hidden="1"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hidden="1"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hidden="1"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hidden="1"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hidden="1"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hidden="1"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hidden="1"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hidden="1"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hidden="1"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hidden="1"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hidden="1"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hidden="1"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hidden="1"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hidden="1"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hidden="1"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hidden="1"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hidden="1"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hidden="1"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hidden="1"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hidden="1"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hidden="1"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hidden="1"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hidden="1"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hidden="1"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hidden="1"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hidden="1"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hidden="1"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hidden="1"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hidden="1"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hidden="1"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hidden="1"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hidden="1"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hidden="1"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hidden="1"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hidden="1"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hidden="1"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hidden="1"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hidden="1"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hidden="1"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hidden="1"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hidden="1"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hidden="1"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hidden="1"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hidden="1"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hidden="1"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hidden="1"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hidden="1"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hidden="1"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hidden="1"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hidden="1"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hidden="1"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hidden="1"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hidden="1"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hidden="1"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hidden="1"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hidden="1"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hidden="1"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hidden="1"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hidden="1"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hidden="1"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hidden="1"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hidden="1"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hidden="1"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hidden="1"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hidden="1"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hidden="1"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hidden="1"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hidden="1"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hidden="1"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hidden="1"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hidden="1"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hidden="1"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hidden="1"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hidden="1"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hidden="1"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hidden="1"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hidden="1"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hidden="1"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hidden="1"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hidden="1"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hidden="1"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hidden="1"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hidden="1"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hidden="1"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hidden="1"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hidden="1"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hidden="1"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hidden="1"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hidden="1"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hidden="1"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hidden="1"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hidden="1"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hidden="1"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hidden="1"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hidden="1"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hidden="1"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hidden="1"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hidden="1"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hidden="1"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hidden="1"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hidden="1"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hidden="1"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hidden="1"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hidden="1"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hidden="1"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hidden="1"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hidden="1"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hidden="1"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hidden="1"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hidden="1"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hidden="1"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hidden="1"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hidden="1"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hidden="1"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hidden="1"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hidden="1"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hidden="1"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hidden="1"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hidden="1"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hidden="1"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hidden="1"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hidden="1"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hidden="1"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hidden="1"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hidden="1"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hidden="1"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hidden="1"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hidden="1"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hidden="1"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hidden="1"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hidden="1"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hidden="1"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hidden="1"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hidden="1"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hidden="1"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hidden="1"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hidden="1"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hidden="1"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hidden="1"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hidden="1"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hidden="1"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hidden="1"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hidden="1"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hidden="1"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hidden="1"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hidden="1"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hidden="1"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hidden="1"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hidden="1"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hidden="1"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hidden="1"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hidden="1"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hidden="1"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hidden="1"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hidden="1"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hidden="1"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hidden="1"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hidden="1"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hidden="1"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hidden="1"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hidden="1"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hidden="1"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hidden="1"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hidden="1"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hidden="1"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hidden="1"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hidden="1"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hidden="1"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hidden="1"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hidden="1"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hidden="1"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hidden="1"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hidden="1"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hidden="1"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hidden="1"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hidden="1"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hidden="1"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hidden="1"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hidden="1"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hidden="1"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hidden="1"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hidden="1"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hidden="1"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hidden="1"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hidden="1"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hidden="1"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hidden="1"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hidden="1"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hidden="1"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hidden="1"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hidden="1"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hidden="1"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hidden="1"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hidden="1"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hidden="1"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hidden="1"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hidden="1"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hidden="1" x14ac:dyDescent="0.25">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hidden="1" x14ac:dyDescent="0.25">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hidden="1" x14ac:dyDescent="0.25">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hidden="1" x14ac:dyDescent="0.2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hidden="1" x14ac:dyDescent="0.2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hidden="1" x14ac:dyDescent="0.2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hidden="1" x14ac:dyDescent="0.2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hidden="1" x14ac:dyDescent="0.2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hidden="1" x14ac:dyDescent="0.2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hidden="1" x14ac:dyDescent="0.2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hidden="1" x14ac:dyDescent="0.2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hidden="1" x14ac:dyDescent="0.2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hidden="1" x14ac:dyDescent="0.2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hidden="1" x14ac:dyDescent="0.2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hidden="1" x14ac:dyDescent="0.2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hidden="1" x14ac:dyDescent="0.2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hidden="1" x14ac:dyDescent="0.2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hidden="1" x14ac:dyDescent="0.2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hidden="1" x14ac:dyDescent="0.2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hidden="1" x14ac:dyDescent="0.2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hidden="1" x14ac:dyDescent="0.2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hidden="1" x14ac:dyDescent="0.2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hidden="1" x14ac:dyDescent="0.2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hidden="1" x14ac:dyDescent="0.2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hidden="1" x14ac:dyDescent="0.2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hidden="1" x14ac:dyDescent="0.2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hidden="1" x14ac:dyDescent="0.2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hidden="1" x14ac:dyDescent="0.2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hidden="1" x14ac:dyDescent="0.2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hidden="1" x14ac:dyDescent="0.2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hidden="1" x14ac:dyDescent="0.2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hidden="1" x14ac:dyDescent="0.2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hidden="1" x14ac:dyDescent="0.2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hidden="1" x14ac:dyDescent="0.2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hidden="1" x14ac:dyDescent="0.2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hidden="1" x14ac:dyDescent="0.2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hidden="1" x14ac:dyDescent="0.2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hidden="1" x14ac:dyDescent="0.2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hidden="1" x14ac:dyDescent="0.2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hidden="1" x14ac:dyDescent="0.2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hidden="1" x14ac:dyDescent="0.2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hidden="1" x14ac:dyDescent="0.2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hidden="1" x14ac:dyDescent="0.2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hidden="1" x14ac:dyDescent="0.2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hidden="1" x14ac:dyDescent="0.2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hidden="1" x14ac:dyDescent="0.2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hidden="1" x14ac:dyDescent="0.2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hidden="1" x14ac:dyDescent="0.2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hidden="1" x14ac:dyDescent="0.2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hidden="1" x14ac:dyDescent="0.2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hidden="1" x14ac:dyDescent="0.2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hidden="1" x14ac:dyDescent="0.2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hidden="1" x14ac:dyDescent="0.2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hidden="1" x14ac:dyDescent="0.2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hidden="1" x14ac:dyDescent="0.2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hidden="1" x14ac:dyDescent="0.2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hidden="1" x14ac:dyDescent="0.2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hidden="1" x14ac:dyDescent="0.2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hidden="1" x14ac:dyDescent="0.2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hidden="1" x14ac:dyDescent="0.2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hidden="1" x14ac:dyDescent="0.2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hidden="1" x14ac:dyDescent="0.2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hidden="1" x14ac:dyDescent="0.2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hidden="1" x14ac:dyDescent="0.2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hidden="1" x14ac:dyDescent="0.2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hidden="1" x14ac:dyDescent="0.2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hidden="1" x14ac:dyDescent="0.2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hidden="1" x14ac:dyDescent="0.2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hidden="1" x14ac:dyDescent="0.2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hidden="1" x14ac:dyDescent="0.2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hidden="1" x14ac:dyDescent="0.2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hidden="1" x14ac:dyDescent="0.2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hidden="1" x14ac:dyDescent="0.2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hidden="1" x14ac:dyDescent="0.2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hidden="1" x14ac:dyDescent="0.2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hidden="1" x14ac:dyDescent="0.2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hidden="1" x14ac:dyDescent="0.2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hidden="1" x14ac:dyDescent="0.2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hidden="1" x14ac:dyDescent="0.2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hidden="1" x14ac:dyDescent="0.2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hidden="1" x14ac:dyDescent="0.2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hidden="1" x14ac:dyDescent="0.2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hidden="1" x14ac:dyDescent="0.2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hidden="1" x14ac:dyDescent="0.2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hidden="1" x14ac:dyDescent="0.2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hidden="1" x14ac:dyDescent="0.2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hidden="1" x14ac:dyDescent="0.2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hidden="1" x14ac:dyDescent="0.2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hidden="1" x14ac:dyDescent="0.2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hidden="1" x14ac:dyDescent="0.2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hidden="1" x14ac:dyDescent="0.2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hidden="1" x14ac:dyDescent="0.2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hidden="1" x14ac:dyDescent="0.2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hidden="1" x14ac:dyDescent="0.2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hidden="1" x14ac:dyDescent="0.2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hidden="1" x14ac:dyDescent="0.2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hidden="1" x14ac:dyDescent="0.2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hidden="1" x14ac:dyDescent="0.2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hidden="1" x14ac:dyDescent="0.2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hidden="1" x14ac:dyDescent="0.2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hidden="1" x14ac:dyDescent="0.2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hidden="1" x14ac:dyDescent="0.2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hidden="1" x14ac:dyDescent="0.2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hidden="1" x14ac:dyDescent="0.2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hidden="1" x14ac:dyDescent="0.2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hidden="1" x14ac:dyDescent="0.2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hidden="1" x14ac:dyDescent="0.2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hidden="1" x14ac:dyDescent="0.2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hidden="1" x14ac:dyDescent="0.2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hidden="1" x14ac:dyDescent="0.2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hidden="1" x14ac:dyDescent="0.2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hidden="1" x14ac:dyDescent="0.2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hidden="1" x14ac:dyDescent="0.2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hidden="1" x14ac:dyDescent="0.2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183627D8-4050-4E16-9BC0-26F47861A168}">
    <filterColumn colId="0">
      <filters>
        <filter val="Rural"/>
      </filters>
    </filterColumn>
    <filterColumn colId="1">
      <filters>
        <filter val="2015"/>
      </filters>
    </filterColumn>
    <filterColumn colId="2">
      <filters>
        <filter val="Jun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0D80-56D0-4CCE-933F-F4C228D3B2AE}">
  <dimension ref="A1:AF373"/>
  <sheetViews>
    <sheetView workbookViewId="0">
      <selection activeCell="L20" sqref="L20"/>
    </sheetView>
  </sheetViews>
  <sheetFormatPr defaultRowHeight="15" x14ac:dyDescent="0.25"/>
  <cols>
    <col min="4" max="4" width="22.28515625" customWidth="1"/>
    <col min="5" max="5" width="15.140625" customWidth="1"/>
    <col min="7" max="7" width="19" customWidth="1"/>
    <col min="8" max="8" width="14.28515625" customWidth="1"/>
    <col min="10" max="10" width="13.140625" customWidth="1"/>
    <col min="11" max="11" width="21.28515625" customWidth="1"/>
    <col min="12" max="12" width="25.28515625" customWidth="1"/>
    <col min="14" max="14" width="25.42578125" customWidth="1"/>
    <col min="15" max="15" width="35.5703125" customWidth="1"/>
    <col min="16" max="16" width="21" customWidth="1"/>
    <col min="17" max="17" width="28.7109375" customWidth="1"/>
    <col min="18" max="18" width="10.85546875" customWidth="1"/>
    <col min="19" max="19" width="11.42578125" customWidth="1"/>
    <col min="20" max="20" width="23" customWidth="1"/>
    <col min="21" max="21" width="10.5703125" customWidth="1"/>
    <col min="22" max="22" width="15.140625" customWidth="1"/>
    <col min="23" max="23" width="30.5703125" customWidth="1"/>
    <col min="25" max="25" width="29.85546875" customWidth="1"/>
    <col min="26" max="26" width="27.85546875" customWidth="1"/>
    <col min="27" max="27" width="12.140625" customWidth="1"/>
    <col min="28" max="28" width="25.85546875" customWidth="1"/>
    <col min="29" max="29" width="16.140625" customWidth="1"/>
    <col min="30" max="30" width="15.7109375"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56</v>
      </c>
      <c r="AC1" t="s">
        <v>28</v>
      </c>
      <c r="AD1" t="s">
        <v>29</v>
      </c>
    </row>
    <row r="2" spans="1:32"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50</v>
      </c>
      <c r="V2">
        <v>105.5</v>
      </c>
      <c r="W2">
        <v>104.8</v>
      </c>
      <c r="X2">
        <v>104</v>
      </c>
      <c r="Y2">
        <v>103.3</v>
      </c>
      <c r="Z2">
        <v>103.4</v>
      </c>
      <c r="AA2">
        <v>103.8</v>
      </c>
      <c r="AB2">
        <v>104.7</v>
      </c>
      <c r="AC2">
        <v>104</v>
      </c>
      <c r="AD2">
        <v>105.1</v>
      </c>
    </row>
    <row r="3" spans="1:32"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2"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c r="AF4" t="s">
        <v>53</v>
      </c>
    </row>
    <row r="5" spans="1:32"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50</v>
      </c>
      <c r="V5">
        <v>106.2</v>
      </c>
      <c r="W5">
        <v>105.2</v>
      </c>
      <c r="X5">
        <v>104.4</v>
      </c>
      <c r="Y5">
        <v>103.9</v>
      </c>
      <c r="Z5">
        <v>104</v>
      </c>
      <c r="AA5">
        <v>104.1</v>
      </c>
      <c r="AB5">
        <v>104.6</v>
      </c>
      <c r="AC5">
        <v>104.4</v>
      </c>
      <c r="AD5">
        <v>105.8</v>
      </c>
      <c r="AF5" t="s">
        <v>54</v>
      </c>
    </row>
    <row r="6" spans="1:32"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c r="AF6" t="s">
        <v>187</v>
      </c>
    </row>
    <row r="7" spans="1:32"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2"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50</v>
      </c>
      <c r="V8">
        <v>106.1</v>
      </c>
      <c r="W8">
        <v>105.6</v>
      </c>
      <c r="X8">
        <v>104.7</v>
      </c>
      <c r="Y8">
        <v>104.6</v>
      </c>
      <c r="Z8">
        <v>104</v>
      </c>
      <c r="AA8">
        <v>104.3</v>
      </c>
      <c r="AB8">
        <v>104.3</v>
      </c>
      <c r="AC8">
        <v>104.6</v>
      </c>
      <c r="AD8">
        <v>106</v>
      </c>
    </row>
    <row r="9" spans="1:32"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2"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2"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50</v>
      </c>
      <c r="V11">
        <v>106.5</v>
      </c>
      <c r="W11">
        <v>106.1</v>
      </c>
      <c r="X11">
        <v>105.1</v>
      </c>
      <c r="Y11">
        <v>104.4</v>
      </c>
      <c r="Z11">
        <v>104.5</v>
      </c>
      <c r="AA11">
        <v>104.8</v>
      </c>
      <c r="AB11">
        <v>102.7</v>
      </c>
      <c r="AC11">
        <v>104.6</v>
      </c>
      <c r="AD11">
        <v>106.4</v>
      </c>
    </row>
    <row r="12" spans="1:32"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2"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2"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50</v>
      </c>
      <c r="V14">
        <v>107.5</v>
      </c>
      <c r="W14">
        <v>106.8</v>
      </c>
      <c r="X14">
        <v>105.7</v>
      </c>
      <c r="Y14">
        <v>104.1</v>
      </c>
      <c r="Z14">
        <v>105</v>
      </c>
      <c r="AA14">
        <v>105.5</v>
      </c>
      <c r="AB14">
        <v>102.1</v>
      </c>
      <c r="AC14">
        <v>104.8</v>
      </c>
      <c r="AD14">
        <v>107.2</v>
      </c>
    </row>
    <row r="15" spans="1:32"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2"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50</v>
      </c>
      <c r="V17">
        <v>108.5</v>
      </c>
      <c r="W17">
        <v>107.5</v>
      </c>
      <c r="X17">
        <v>106.3</v>
      </c>
      <c r="Y17">
        <v>105</v>
      </c>
      <c r="Z17">
        <v>105.6</v>
      </c>
      <c r="AA17">
        <v>106.5</v>
      </c>
      <c r="AB17">
        <v>102.5</v>
      </c>
      <c r="AC17">
        <v>105.5</v>
      </c>
      <c r="AD17">
        <v>108.9</v>
      </c>
    </row>
    <row r="18" spans="1:30"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50</v>
      </c>
      <c r="V20">
        <v>109.5</v>
      </c>
      <c r="W20">
        <v>108.3</v>
      </c>
      <c r="X20">
        <v>106.9</v>
      </c>
      <c r="Y20">
        <v>106.8</v>
      </c>
      <c r="Z20">
        <v>106.4</v>
      </c>
      <c r="AA20">
        <v>107.8</v>
      </c>
      <c r="AB20">
        <v>102.5</v>
      </c>
      <c r="AC20">
        <v>106.5</v>
      </c>
      <c r="AD20">
        <v>110.7</v>
      </c>
    </row>
    <row r="21" spans="1:30"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50</v>
      </c>
      <c r="V23">
        <v>109.9</v>
      </c>
      <c r="W23">
        <v>108.7</v>
      </c>
      <c r="X23">
        <v>107.5</v>
      </c>
      <c r="Y23">
        <v>107.8</v>
      </c>
      <c r="Z23">
        <v>106.8</v>
      </c>
      <c r="AA23">
        <v>108.7</v>
      </c>
      <c r="AB23">
        <v>105</v>
      </c>
      <c r="AC23">
        <v>107.5</v>
      </c>
      <c r="AD23">
        <v>112.1</v>
      </c>
    </row>
    <row r="24" spans="1:30"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50</v>
      </c>
      <c r="V26">
        <v>111.1</v>
      </c>
      <c r="W26">
        <v>109.6</v>
      </c>
      <c r="X26">
        <v>108.3</v>
      </c>
      <c r="Y26">
        <v>109.3</v>
      </c>
      <c r="Z26">
        <v>107.7</v>
      </c>
      <c r="AA26">
        <v>109.8</v>
      </c>
      <c r="AB26">
        <v>106.7</v>
      </c>
      <c r="AC26">
        <v>108.7</v>
      </c>
      <c r="AD26">
        <v>114.2</v>
      </c>
    </row>
    <row r="27" spans="1:30"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50</v>
      </c>
      <c r="V29">
        <v>111.6</v>
      </c>
      <c r="W29">
        <v>110.4</v>
      </c>
      <c r="X29">
        <v>108.9</v>
      </c>
      <c r="Y29">
        <v>109.3</v>
      </c>
      <c r="Z29">
        <v>108.3</v>
      </c>
      <c r="AA29">
        <v>110.2</v>
      </c>
      <c r="AB29">
        <v>107.5</v>
      </c>
      <c r="AC29">
        <v>109.1</v>
      </c>
      <c r="AD29">
        <v>115.5</v>
      </c>
    </row>
    <row r="30" spans="1:30"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50</v>
      </c>
      <c r="V32">
        <v>112.6</v>
      </c>
      <c r="W32">
        <v>111.3</v>
      </c>
      <c r="X32">
        <v>109.7</v>
      </c>
      <c r="Y32">
        <v>109.6</v>
      </c>
      <c r="Z32">
        <v>108.7</v>
      </c>
      <c r="AA32">
        <v>111</v>
      </c>
      <c r="AB32">
        <v>108.2</v>
      </c>
      <c r="AC32">
        <v>109.8</v>
      </c>
      <c r="AD32">
        <v>117.4</v>
      </c>
    </row>
    <row r="33" spans="1:30"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50</v>
      </c>
      <c r="V35">
        <v>112.8</v>
      </c>
      <c r="W35">
        <v>112.1</v>
      </c>
      <c r="X35">
        <v>110.1</v>
      </c>
      <c r="Y35">
        <v>109.9</v>
      </c>
      <c r="Z35">
        <v>109.2</v>
      </c>
      <c r="AA35">
        <v>111.6</v>
      </c>
      <c r="AB35">
        <v>108.1</v>
      </c>
      <c r="AC35">
        <v>110.1</v>
      </c>
      <c r="AD35">
        <v>115.5</v>
      </c>
    </row>
    <row r="36" spans="1:30"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50</v>
      </c>
      <c r="V38">
        <v>113</v>
      </c>
      <c r="W38">
        <v>112.6</v>
      </c>
      <c r="X38">
        <v>110.6</v>
      </c>
      <c r="Y38">
        <v>110.5</v>
      </c>
      <c r="Z38">
        <v>109.6</v>
      </c>
      <c r="AA38">
        <v>111.8</v>
      </c>
      <c r="AB38">
        <v>108.3</v>
      </c>
      <c r="AC38">
        <v>110.6</v>
      </c>
      <c r="AD38">
        <v>114.2</v>
      </c>
    </row>
    <row r="39" spans="1:30"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50</v>
      </c>
      <c r="V41">
        <v>113.2</v>
      </c>
      <c r="W41">
        <v>112.9</v>
      </c>
      <c r="X41">
        <v>110.9</v>
      </c>
      <c r="Y41">
        <v>110.8</v>
      </c>
      <c r="Z41">
        <v>109.9</v>
      </c>
      <c r="AA41">
        <v>112</v>
      </c>
      <c r="AB41">
        <v>108.7</v>
      </c>
      <c r="AC41">
        <v>110.9</v>
      </c>
      <c r="AD41">
        <v>114</v>
      </c>
    </row>
    <row r="42" spans="1:30"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50</v>
      </c>
      <c r="V44">
        <v>113.4</v>
      </c>
      <c r="W44">
        <v>113.4</v>
      </c>
      <c r="X44">
        <v>111.4</v>
      </c>
      <c r="Y44">
        <v>111.2</v>
      </c>
      <c r="Z44">
        <v>110.2</v>
      </c>
      <c r="AA44">
        <v>112.4</v>
      </c>
      <c r="AB44">
        <v>108.9</v>
      </c>
      <c r="AC44">
        <v>111.3</v>
      </c>
      <c r="AD44">
        <v>114.6</v>
      </c>
    </row>
    <row r="45" spans="1:30"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2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50</v>
      </c>
      <c r="V47">
        <v>113.4</v>
      </c>
      <c r="W47">
        <v>113.7</v>
      </c>
      <c r="X47">
        <v>111.8</v>
      </c>
      <c r="Y47">
        <v>111.2</v>
      </c>
      <c r="Z47">
        <v>110.5</v>
      </c>
      <c r="AA47">
        <v>113</v>
      </c>
      <c r="AB47">
        <v>108.9</v>
      </c>
      <c r="AC47">
        <v>111.5</v>
      </c>
      <c r="AD47">
        <v>115.4</v>
      </c>
    </row>
    <row r="48" spans="1:30"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50</v>
      </c>
      <c r="V50">
        <v>113.4</v>
      </c>
      <c r="W50">
        <v>114.1</v>
      </c>
      <c r="X50">
        <v>112.1</v>
      </c>
      <c r="Y50">
        <v>111.4</v>
      </c>
      <c r="Z50">
        <v>110.9</v>
      </c>
      <c r="AA50">
        <v>113.1</v>
      </c>
      <c r="AB50">
        <v>108.9</v>
      </c>
      <c r="AC50">
        <v>111.8</v>
      </c>
      <c r="AD50">
        <v>116</v>
      </c>
    </row>
    <row r="51" spans="1:30"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50</v>
      </c>
      <c r="V53">
        <v>114.4</v>
      </c>
      <c r="W53">
        <v>114.9</v>
      </c>
      <c r="X53">
        <v>112.8</v>
      </c>
      <c r="Y53">
        <v>112.2</v>
      </c>
      <c r="Z53">
        <v>111.4</v>
      </c>
      <c r="AA53">
        <v>114.3</v>
      </c>
      <c r="AB53">
        <v>108</v>
      </c>
      <c r="AC53">
        <v>112.3</v>
      </c>
      <c r="AD53">
        <v>117</v>
      </c>
    </row>
    <row r="54" spans="1:30"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50</v>
      </c>
      <c r="V56">
        <v>115.3</v>
      </c>
      <c r="W56">
        <v>115.4</v>
      </c>
      <c r="X56">
        <v>113.4</v>
      </c>
      <c r="Y56">
        <v>113.2</v>
      </c>
      <c r="Z56">
        <v>111.8</v>
      </c>
      <c r="AA56">
        <v>115.5</v>
      </c>
      <c r="AB56">
        <v>108.8</v>
      </c>
      <c r="AC56">
        <v>113.1</v>
      </c>
      <c r="AD56">
        <v>119.5</v>
      </c>
    </row>
    <row r="57" spans="1:30"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50</v>
      </c>
      <c r="V59">
        <v>115.4</v>
      </c>
      <c r="W59">
        <v>115.9</v>
      </c>
      <c r="X59">
        <v>114</v>
      </c>
      <c r="Y59">
        <v>113.2</v>
      </c>
      <c r="Z59">
        <v>112.2</v>
      </c>
      <c r="AA59">
        <v>116.2</v>
      </c>
      <c r="AB59">
        <v>109.4</v>
      </c>
      <c r="AC59">
        <v>113.5</v>
      </c>
      <c r="AD59">
        <v>120.7</v>
      </c>
    </row>
    <row r="60" spans="1:30"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50</v>
      </c>
      <c r="V62">
        <v>115.8</v>
      </c>
      <c r="W62">
        <v>116.7</v>
      </c>
      <c r="X62">
        <v>114.5</v>
      </c>
      <c r="Y62">
        <v>112.8</v>
      </c>
      <c r="Z62">
        <v>112.6</v>
      </c>
      <c r="AA62">
        <v>116.6</v>
      </c>
      <c r="AB62">
        <v>109.1</v>
      </c>
      <c r="AC62">
        <v>113.7</v>
      </c>
      <c r="AD62">
        <v>120.9</v>
      </c>
    </row>
    <row r="63" spans="1:30"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50</v>
      </c>
      <c r="V65">
        <v>116.4</v>
      </c>
      <c r="W65">
        <v>117.5</v>
      </c>
      <c r="X65">
        <v>115.3</v>
      </c>
      <c r="Y65">
        <v>112.6</v>
      </c>
      <c r="Z65">
        <v>113</v>
      </c>
      <c r="AA65">
        <v>116.9</v>
      </c>
      <c r="AB65">
        <v>109.3</v>
      </c>
      <c r="AC65">
        <v>114</v>
      </c>
      <c r="AD65">
        <v>121</v>
      </c>
    </row>
    <row r="66" spans="1:30"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50</v>
      </c>
      <c r="V68">
        <v>117.3</v>
      </c>
      <c r="W68">
        <v>118.1</v>
      </c>
      <c r="X68">
        <v>115.9</v>
      </c>
      <c r="Y68">
        <v>112</v>
      </c>
      <c r="Z68">
        <v>113.3</v>
      </c>
      <c r="AA68">
        <v>117.2</v>
      </c>
      <c r="AB68">
        <v>108.8</v>
      </c>
      <c r="AC68">
        <v>114.1</v>
      </c>
      <c r="AD68">
        <v>121.1</v>
      </c>
    </row>
    <row r="69" spans="1:30"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50</v>
      </c>
      <c r="V71">
        <v>117.4</v>
      </c>
      <c r="W71">
        <v>118.2</v>
      </c>
      <c r="X71">
        <v>116.2</v>
      </c>
      <c r="Y71">
        <v>111.5</v>
      </c>
      <c r="Z71">
        <v>113.3</v>
      </c>
      <c r="AA71">
        <v>117.7</v>
      </c>
      <c r="AB71">
        <v>109.4</v>
      </c>
      <c r="AC71">
        <v>114.2</v>
      </c>
      <c r="AD71">
        <v>120.3</v>
      </c>
    </row>
    <row r="72" spans="1:30"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50</v>
      </c>
      <c r="V74">
        <v>118.4</v>
      </c>
      <c r="W74">
        <v>118.9</v>
      </c>
      <c r="X74">
        <v>116.6</v>
      </c>
      <c r="Y74">
        <v>111</v>
      </c>
      <c r="Z74">
        <v>114</v>
      </c>
      <c r="AA74">
        <v>118.2</v>
      </c>
      <c r="AB74">
        <v>110.2</v>
      </c>
      <c r="AC74">
        <v>114.5</v>
      </c>
      <c r="AD74">
        <v>120.3</v>
      </c>
    </row>
    <row r="75" spans="1:30"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50</v>
      </c>
      <c r="V77">
        <v>120</v>
      </c>
      <c r="W77">
        <v>119.6</v>
      </c>
      <c r="X77">
        <v>117.7</v>
      </c>
      <c r="Y77">
        <v>110.9</v>
      </c>
      <c r="Z77">
        <v>114.8</v>
      </c>
      <c r="AA77">
        <v>118.7</v>
      </c>
      <c r="AB77">
        <v>110.8</v>
      </c>
      <c r="AC77">
        <v>115</v>
      </c>
      <c r="AD77">
        <v>120.6</v>
      </c>
    </row>
    <row r="78" spans="1:30"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50</v>
      </c>
      <c r="V80">
        <v>120.6</v>
      </c>
      <c r="W80">
        <v>120.2</v>
      </c>
      <c r="X80">
        <v>118.2</v>
      </c>
      <c r="Y80">
        <v>111.6</v>
      </c>
      <c r="Z80">
        <v>115.5</v>
      </c>
      <c r="AA80">
        <v>119.4</v>
      </c>
      <c r="AB80">
        <v>110.8</v>
      </c>
      <c r="AC80">
        <v>115.5</v>
      </c>
      <c r="AD80">
        <v>121.1</v>
      </c>
    </row>
    <row r="81" spans="1:30"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50</v>
      </c>
      <c r="V83">
        <v>121.2</v>
      </c>
      <c r="W83">
        <v>120.9</v>
      </c>
      <c r="X83">
        <v>118.6</v>
      </c>
      <c r="Y83">
        <v>111.9</v>
      </c>
      <c r="Z83">
        <v>116.2</v>
      </c>
      <c r="AA83">
        <v>119.9</v>
      </c>
      <c r="AB83">
        <v>111.6</v>
      </c>
      <c r="AC83">
        <v>116</v>
      </c>
      <c r="AD83">
        <v>121.5</v>
      </c>
    </row>
    <row r="84" spans="1:30"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50</v>
      </c>
      <c r="V86">
        <v>121.9</v>
      </c>
      <c r="W86">
        <v>121.5</v>
      </c>
      <c r="X86">
        <v>119.4</v>
      </c>
      <c r="Y86">
        <v>113.3</v>
      </c>
      <c r="Z86">
        <v>116.7</v>
      </c>
      <c r="AA86">
        <v>120.5</v>
      </c>
      <c r="AB86">
        <v>112.3</v>
      </c>
      <c r="AC86">
        <v>116.9</v>
      </c>
      <c r="AD86">
        <v>122.4</v>
      </c>
    </row>
    <row r="87" spans="1:30"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50</v>
      </c>
      <c r="V89">
        <v>122.6</v>
      </c>
      <c r="W89">
        <v>122.8</v>
      </c>
      <c r="X89">
        <v>120.4</v>
      </c>
      <c r="Y89">
        <v>114.2</v>
      </c>
      <c r="Z89">
        <v>117.9</v>
      </c>
      <c r="AA89">
        <v>122</v>
      </c>
      <c r="AB89">
        <v>113</v>
      </c>
      <c r="AC89">
        <v>117.9</v>
      </c>
      <c r="AD89">
        <v>124.1</v>
      </c>
    </row>
    <row r="90" spans="1:30"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50</v>
      </c>
      <c r="V92">
        <v>123</v>
      </c>
      <c r="W92">
        <v>123</v>
      </c>
      <c r="X92">
        <v>120.8</v>
      </c>
      <c r="Y92">
        <v>114.1</v>
      </c>
      <c r="Z92">
        <v>118</v>
      </c>
      <c r="AA92">
        <v>122.9</v>
      </c>
      <c r="AB92">
        <v>112.7</v>
      </c>
      <c r="AC92">
        <v>118.1</v>
      </c>
      <c r="AD92">
        <v>124.7</v>
      </c>
    </row>
    <row r="93" spans="1:30"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50</v>
      </c>
      <c r="V95">
        <v>123.8</v>
      </c>
      <c r="W95">
        <v>123.7</v>
      </c>
      <c r="X95">
        <v>121.1</v>
      </c>
      <c r="Y95">
        <v>113.6</v>
      </c>
      <c r="Z95">
        <v>118.5</v>
      </c>
      <c r="AA95">
        <v>123.6</v>
      </c>
      <c r="AB95">
        <v>112.5</v>
      </c>
      <c r="AC95">
        <v>118.2</v>
      </c>
      <c r="AD95">
        <v>126.1</v>
      </c>
    </row>
    <row r="96" spans="1:30"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50</v>
      </c>
      <c r="V98">
        <v>123.7</v>
      </c>
      <c r="W98">
        <v>124.5</v>
      </c>
      <c r="X98">
        <v>121.4</v>
      </c>
      <c r="Y98">
        <v>113.8</v>
      </c>
      <c r="Z98">
        <v>119.6</v>
      </c>
      <c r="AA98">
        <v>124.5</v>
      </c>
      <c r="AB98">
        <v>113.7</v>
      </c>
      <c r="AC98">
        <v>118.8</v>
      </c>
      <c r="AD98">
        <v>127</v>
      </c>
    </row>
    <row r="99" spans="1:30"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50</v>
      </c>
      <c r="V101">
        <v>124.4</v>
      </c>
      <c r="W101">
        <v>125.1</v>
      </c>
      <c r="X101">
        <v>122</v>
      </c>
      <c r="Y101">
        <v>113.8</v>
      </c>
      <c r="Z101">
        <v>120.1</v>
      </c>
      <c r="AA101">
        <v>125.1</v>
      </c>
      <c r="AB101">
        <v>114.2</v>
      </c>
      <c r="AC101">
        <v>119.2</v>
      </c>
      <c r="AD101">
        <v>127.7</v>
      </c>
    </row>
    <row r="102" spans="1:30"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50</v>
      </c>
      <c r="V104">
        <v>125.6</v>
      </c>
      <c r="W104">
        <v>125.6</v>
      </c>
      <c r="X104">
        <v>122.6</v>
      </c>
      <c r="Y104">
        <v>114</v>
      </c>
      <c r="Z104">
        <v>120.9</v>
      </c>
      <c r="AA104">
        <v>125.8</v>
      </c>
      <c r="AB104">
        <v>114.2</v>
      </c>
      <c r="AC104">
        <v>119.6</v>
      </c>
      <c r="AD104">
        <v>128.30000000000001</v>
      </c>
    </row>
    <row r="105" spans="1:30"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50</v>
      </c>
      <c r="V107">
        <v>125.7</v>
      </c>
      <c r="W107">
        <v>126</v>
      </c>
      <c r="X107">
        <v>123.1</v>
      </c>
      <c r="Y107">
        <v>114</v>
      </c>
      <c r="Z107">
        <v>121.6</v>
      </c>
      <c r="AA107">
        <v>125.6</v>
      </c>
      <c r="AB107">
        <v>114.1</v>
      </c>
      <c r="AC107">
        <v>119.8</v>
      </c>
      <c r="AD107">
        <v>127.9</v>
      </c>
    </row>
    <row r="108" spans="1:30"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50</v>
      </c>
      <c r="V110">
        <v>126.2</v>
      </c>
      <c r="W110">
        <v>126.6</v>
      </c>
      <c r="X110">
        <v>123.7</v>
      </c>
      <c r="Y110">
        <v>113.6</v>
      </c>
      <c r="Z110">
        <v>121.4</v>
      </c>
      <c r="AA110">
        <v>126.2</v>
      </c>
      <c r="AB110">
        <v>114.9</v>
      </c>
      <c r="AC110">
        <v>120.1</v>
      </c>
      <c r="AD110">
        <v>128.1</v>
      </c>
    </row>
    <row r="111" spans="1:30"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50</v>
      </c>
      <c r="V113">
        <v>127.5</v>
      </c>
      <c r="W113">
        <v>127.1</v>
      </c>
      <c r="X113">
        <v>124.3</v>
      </c>
      <c r="Y113">
        <v>113.9</v>
      </c>
      <c r="Z113">
        <v>122.3</v>
      </c>
      <c r="AA113">
        <v>127.1</v>
      </c>
      <c r="AB113">
        <v>116.8</v>
      </c>
      <c r="AC113">
        <v>120.9</v>
      </c>
      <c r="AD113">
        <v>127.9</v>
      </c>
    </row>
    <row r="114" spans="1:30"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50</v>
      </c>
      <c r="V116">
        <v>127</v>
      </c>
      <c r="W116">
        <v>127.7</v>
      </c>
      <c r="X116">
        <v>124.8</v>
      </c>
      <c r="Y116">
        <v>113.6</v>
      </c>
      <c r="Z116">
        <v>122.5</v>
      </c>
      <c r="AA116">
        <v>127.5</v>
      </c>
      <c r="AB116">
        <v>117.4</v>
      </c>
      <c r="AC116">
        <v>121.1</v>
      </c>
      <c r="AD116">
        <v>128</v>
      </c>
    </row>
    <row r="117" spans="1:30"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50</v>
      </c>
      <c r="V119">
        <v>127</v>
      </c>
      <c r="W119">
        <v>128</v>
      </c>
      <c r="X119">
        <v>125.2</v>
      </c>
      <c r="Y119">
        <v>114.4</v>
      </c>
      <c r="Z119">
        <v>123.2</v>
      </c>
      <c r="AA119">
        <v>127.9</v>
      </c>
      <c r="AB119">
        <v>118.4</v>
      </c>
      <c r="AC119">
        <v>121.7</v>
      </c>
      <c r="AD119">
        <v>129</v>
      </c>
    </row>
    <row r="120" spans="1:30"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50</v>
      </c>
      <c r="V122">
        <v>127.4</v>
      </c>
      <c r="W122">
        <v>128.5</v>
      </c>
      <c r="X122">
        <v>125.8</v>
      </c>
      <c r="Y122">
        <v>115.1</v>
      </c>
      <c r="Z122">
        <v>123.6</v>
      </c>
      <c r="AA122">
        <v>129.1</v>
      </c>
      <c r="AB122">
        <v>119.7</v>
      </c>
      <c r="AC122">
        <v>122.5</v>
      </c>
      <c r="AD122">
        <v>130.30000000000001</v>
      </c>
    </row>
    <row r="123" spans="1:30"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50</v>
      </c>
      <c r="V125">
        <v>128</v>
      </c>
      <c r="W125">
        <v>129.30000000000001</v>
      </c>
      <c r="X125">
        <v>126.2</v>
      </c>
      <c r="Y125">
        <v>116.3</v>
      </c>
      <c r="Z125">
        <v>124.1</v>
      </c>
      <c r="AA125">
        <v>130.19999999999999</v>
      </c>
      <c r="AB125">
        <v>119.9</v>
      </c>
      <c r="AC125">
        <v>123.3</v>
      </c>
      <c r="AD125">
        <v>131.9</v>
      </c>
    </row>
    <row r="126" spans="1:30"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50</v>
      </c>
      <c r="V128">
        <v>128.19999999999999</v>
      </c>
      <c r="W128">
        <v>130</v>
      </c>
      <c r="X128">
        <v>126.7</v>
      </c>
      <c r="Y128">
        <v>116.4</v>
      </c>
      <c r="Z128">
        <v>125.2</v>
      </c>
      <c r="AA128">
        <v>130.80000000000001</v>
      </c>
      <c r="AB128">
        <v>120.9</v>
      </c>
      <c r="AC128">
        <v>123.8</v>
      </c>
      <c r="AD128">
        <v>133</v>
      </c>
    </row>
    <row r="129" spans="1:30"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50</v>
      </c>
      <c r="V131">
        <v>129.1</v>
      </c>
      <c r="W131">
        <v>130.6</v>
      </c>
      <c r="X131">
        <v>127</v>
      </c>
      <c r="Y131">
        <v>116</v>
      </c>
      <c r="Z131">
        <v>125.5</v>
      </c>
      <c r="AA131">
        <v>131.9</v>
      </c>
      <c r="AB131">
        <v>122</v>
      </c>
      <c r="AC131">
        <v>124.2</v>
      </c>
      <c r="AD131">
        <v>133.5</v>
      </c>
    </row>
    <row r="132" spans="1:30"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50</v>
      </c>
      <c r="V134">
        <v>129.69999999999999</v>
      </c>
      <c r="W134">
        <v>131.1</v>
      </c>
      <c r="X134">
        <v>127.8</v>
      </c>
      <c r="Y134">
        <v>117</v>
      </c>
      <c r="Z134">
        <v>125.7</v>
      </c>
      <c r="AA134">
        <v>132.19999999999999</v>
      </c>
      <c r="AB134">
        <v>122.8</v>
      </c>
      <c r="AC134">
        <v>124.9</v>
      </c>
      <c r="AD134">
        <v>133.4</v>
      </c>
    </row>
    <row r="135" spans="1:30"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50</v>
      </c>
      <c r="V137">
        <v>129.80000000000001</v>
      </c>
      <c r="W137">
        <v>131.80000000000001</v>
      </c>
      <c r="X137">
        <v>128.69999999999999</v>
      </c>
      <c r="Y137">
        <v>117.8</v>
      </c>
      <c r="Z137">
        <v>126.5</v>
      </c>
      <c r="AA137">
        <v>133</v>
      </c>
      <c r="AB137">
        <v>123</v>
      </c>
      <c r="AC137">
        <v>125.7</v>
      </c>
      <c r="AD137">
        <v>133.80000000000001</v>
      </c>
    </row>
    <row r="138" spans="1:30"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50</v>
      </c>
      <c r="V140">
        <v>130.30000000000001</v>
      </c>
      <c r="W140">
        <v>132.1</v>
      </c>
      <c r="X140">
        <v>129.1</v>
      </c>
      <c r="Y140">
        <v>118.2</v>
      </c>
      <c r="Z140">
        <v>126.9</v>
      </c>
      <c r="AA140">
        <v>133.69999999999999</v>
      </c>
      <c r="AB140">
        <v>123.5</v>
      </c>
      <c r="AC140">
        <v>126.1</v>
      </c>
      <c r="AD140">
        <v>133.6</v>
      </c>
    </row>
    <row r="141" spans="1:30"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50</v>
      </c>
      <c r="V143">
        <v>132</v>
      </c>
      <c r="W143">
        <v>132.9</v>
      </c>
      <c r="X143">
        <v>129.69999999999999</v>
      </c>
      <c r="Y143">
        <v>118.6</v>
      </c>
      <c r="Z143">
        <v>127.3</v>
      </c>
      <c r="AA143">
        <v>134.19999999999999</v>
      </c>
      <c r="AB143">
        <v>121.9</v>
      </c>
      <c r="AC143">
        <v>126.3</v>
      </c>
      <c r="AD143">
        <v>132.80000000000001</v>
      </c>
    </row>
    <row r="144" spans="1:30"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50</v>
      </c>
      <c r="V146">
        <v>132.1</v>
      </c>
      <c r="W146">
        <v>133.19999999999999</v>
      </c>
      <c r="X146">
        <v>129.9</v>
      </c>
      <c r="Y146">
        <v>119.1</v>
      </c>
      <c r="Z146">
        <v>127</v>
      </c>
      <c r="AA146">
        <v>134.6</v>
      </c>
      <c r="AB146">
        <v>122.3</v>
      </c>
      <c r="AC146">
        <v>126.6</v>
      </c>
      <c r="AD146">
        <v>132.4</v>
      </c>
    </row>
    <row r="147" spans="1:30"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50</v>
      </c>
      <c r="V149">
        <v>133.19999999999999</v>
      </c>
      <c r="W149">
        <v>133.6</v>
      </c>
      <c r="X149">
        <v>130.1</v>
      </c>
      <c r="Y149">
        <v>119.5</v>
      </c>
      <c r="Z149">
        <v>127.7</v>
      </c>
      <c r="AA149">
        <v>134.9</v>
      </c>
      <c r="AB149">
        <v>123.2</v>
      </c>
      <c r="AC149">
        <v>127</v>
      </c>
      <c r="AD149">
        <v>132.6</v>
      </c>
    </row>
    <row r="150" spans="1:30"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50</v>
      </c>
      <c r="V152">
        <v>134.19999999999999</v>
      </c>
      <c r="W152">
        <v>134.1</v>
      </c>
      <c r="X152">
        <v>130.6</v>
      </c>
      <c r="Y152">
        <v>119.8</v>
      </c>
      <c r="Z152">
        <v>128.30000000000001</v>
      </c>
      <c r="AA152">
        <v>135.19999999999999</v>
      </c>
      <c r="AB152">
        <v>123.3</v>
      </c>
      <c r="AC152">
        <v>127.4</v>
      </c>
      <c r="AD152">
        <v>132.80000000000001</v>
      </c>
    </row>
    <row r="153" spans="1:30"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50</v>
      </c>
      <c r="V155">
        <v>135</v>
      </c>
      <c r="W155">
        <v>134.30000000000001</v>
      </c>
      <c r="X155">
        <v>131</v>
      </c>
      <c r="Y155">
        <v>119.2</v>
      </c>
      <c r="Z155">
        <v>128.30000000000001</v>
      </c>
      <c r="AA155">
        <v>135.69999999999999</v>
      </c>
      <c r="AB155">
        <v>123.7</v>
      </c>
      <c r="AC155">
        <v>127.5</v>
      </c>
      <c r="AD155">
        <v>132.9</v>
      </c>
    </row>
    <row r="156" spans="1:30"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50</v>
      </c>
      <c r="V158">
        <v>135</v>
      </c>
      <c r="W158">
        <v>134.9</v>
      </c>
      <c r="X158">
        <v>131.4</v>
      </c>
      <c r="Y158">
        <v>119.4</v>
      </c>
      <c r="Z158">
        <v>129.4</v>
      </c>
      <c r="AA158">
        <v>136.30000000000001</v>
      </c>
      <c r="AB158">
        <v>123.7</v>
      </c>
      <c r="AC158">
        <v>127.9</v>
      </c>
      <c r="AD158">
        <v>133.30000000000001</v>
      </c>
    </row>
    <row r="159" spans="1:30"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50</v>
      </c>
      <c r="V161">
        <v>134.80000000000001</v>
      </c>
      <c r="W161">
        <v>135.19999999999999</v>
      </c>
      <c r="X161">
        <v>131.30000000000001</v>
      </c>
      <c r="Y161">
        <v>119.4</v>
      </c>
      <c r="Z161">
        <v>129.80000000000001</v>
      </c>
      <c r="AA161">
        <v>136.9</v>
      </c>
      <c r="AB161">
        <v>124.1</v>
      </c>
      <c r="AC161">
        <v>128.1</v>
      </c>
      <c r="AD161">
        <v>133.9</v>
      </c>
    </row>
    <row r="162" spans="1:30"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50</v>
      </c>
      <c r="V164">
        <v>135.30000000000001</v>
      </c>
      <c r="W164">
        <v>136.1</v>
      </c>
      <c r="X164">
        <v>132.1</v>
      </c>
      <c r="Y164">
        <v>119.1</v>
      </c>
      <c r="Z164">
        <v>130.6</v>
      </c>
      <c r="AA164">
        <v>138.6</v>
      </c>
      <c r="AB164">
        <v>124.4</v>
      </c>
      <c r="AC164">
        <v>128.6</v>
      </c>
      <c r="AD164">
        <v>136.19999999999999</v>
      </c>
    </row>
    <row r="165" spans="1:30"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50</v>
      </c>
      <c r="V167">
        <v>136.4</v>
      </c>
      <c r="W167">
        <v>137.30000000000001</v>
      </c>
      <c r="X167">
        <v>133</v>
      </c>
      <c r="Y167">
        <v>120.3</v>
      </c>
      <c r="Z167">
        <v>131.5</v>
      </c>
      <c r="AA167">
        <v>140.19999999999999</v>
      </c>
      <c r="AB167">
        <v>125.4</v>
      </c>
      <c r="AC167">
        <v>129.69999999999999</v>
      </c>
      <c r="AD167">
        <v>137.80000000000001</v>
      </c>
    </row>
    <row r="168" spans="1:30"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50</v>
      </c>
      <c r="V170">
        <v>137.4</v>
      </c>
      <c r="W170">
        <v>137.9</v>
      </c>
      <c r="X170">
        <v>133.4</v>
      </c>
      <c r="Y170">
        <v>121.2</v>
      </c>
      <c r="Z170">
        <v>132.30000000000001</v>
      </c>
      <c r="AA170">
        <v>139.6</v>
      </c>
      <c r="AB170">
        <v>126.7</v>
      </c>
      <c r="AC170">
        <v>130.30000000000001</v>
      </c>
      <c r="AD170">
        <v>137.6</v>
      </c>
    </row>
    <row r="171" spans="1:30"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50</v>
      </c>
      <c r="V173">
        <v>138.1</v>
      </c>
      <c r="W173">
        <v>138.4</v>
      </c>
      <c r="X173">
        <v>134.19999999999999</v>
      </c>
      <c r="Y173">
        <v>121</v>
      </c>
      <c r="Z173">
        <v>133</v>
      </c>
      <c r="AA173">
        <v>140.1</v>
      </c>
      <c r="AB173">
        <v>127.4</v>
      </c>
      <c r="AC173">
        <v>130.69999999999999</v>
      </c>
      <c r="AD173">
        <v>138.30000000000001</v>
      </c>
    </row>
    <row r="174" spans="1:30"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50</v>
      </c>
      <c r="V176">
        <v>141.1</v>
      </c>
      <c r="W176">
        <v>139.4</v>
      </c>
      <c r="X176">
        <v>135.80000000000001</v>
      </c>
      <c r="Y176">
        <v>121.6</v>
      </c>
      <c r="Z176">
        <v>133.69999999999999</v>
      </c>
      <c r="AA176">
        <v>141.5</v>
      </c>
      <c r="AB176">
        <v>128.1</v>
      </c>
      <c r="AC176">
        <v>131.69999999999999</v>
      </c>
      <c r="AD176">
        <v>140</v>
      </c>
    </row>
    <row r="177" spans="1:30"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50</v>
      </c>
      <c r="V179">
        <v>142.6</v>
      </c>
      <c r="W179">
        <v>139.5</v>
      </c>
      <c r="X179">
        <v>136.1</v>
      </c>
      <c r="Y179">
        <v>122</v>
      </c>
      <c r="Z179">
        <v>133.4</v>
      </c>
      <c r="AA179">
        <v>141.1</v>
      </c>
      <c r="AB179">
        <v>127.8</v>
      </c>
      <c r="AC179">
        <v>131.9</v>
      </c>
      <c r="AD179">
        <v>139.80000000000001</v>
      </c>
    </row>
    <row r="180" spans="1:30"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50</v>
      </c>
      <c r="V182">
        <v>142.30000000000001</v>
      </c>
      <c r="W182">
        <v>139.80000000000001</v>
      </c>
      <c r="X182">
        <v>136</v>
      </c>
      <c r="Y182">
        <v>122.7</v>
      </c>
      <c r="Z182">
        <v>134.30000000000001</v>
      </c>
      <c r="AA182">
        <v>141.6</v>
      </c>
      <c r="AB182">
        <v>128.6</v>
      </c>
      <c r="AC182">
        <v>132.30000000000001</v>
      </c>
      <c r="AD182">
        <v>139.30000000000001</v>
      </c>
    </row>
    <row r="183" spans="1:30"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50</v>
      </c>
      <c r="V185">
        <v>142.4</v>
      </c>
      <c r="W185">
        <v>139.9</v>
      </c>
      <c r="X185">
        <v>136.19999999999999</v>
      </c>
      <c r="Y185">
        <v>123.3</v>
      </c>
      <c r="Z185">
        <v>134.30000000000001</v>
      </c>
      <c r="AA185">
        <v>141.5</v>
      </c>
      <c r="AB185">
        <v>128.80000000000001</v>
      </c>
      <c r="AC185">
        <v>132.5</v>
      </c>
      <c r="AD185">
        <v>138.5</v>
      </c>
    </row>
    <row r="186" spans="1:30"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50</v>
      </c>
      <c r="V188">
        <v>142.6</v>
      </c>
      <c r="W188">
        <v>139.9</v>
      </c>
      <c r="X188">
        <v>136.69999999999999</v>
      </c>
      <c r="Y188">
        <v>124.6</v>
      </c>
      <c r="Z188">
        <v>135.1</v>
      </c>
      <c r="AA188">
        <v>142.69999999999999</v>
      </c>
      <c r="AB188">
        <v>129.30000000000001</v>
      </c>
      <c r="AC188">
        <v>133.30000000000001</v>
      </c>
      <c r="AD188">
        <v>138.69999999999999</v>
      </c>
    </row>
    <row r="189" spans="1:30"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50</v>
      </c>
      <c r="V191">
        <v>143.80000000000001</v>
      </c>
      <c r="W191">
        <v>140.9</v>
      </c>
      <c r="X191">
        <v>137.6</v>
      </c>
      <c r="Y191">
        <v>125.3</v>
      </c>
      <c r="Z191">
        <v>136</v>
      </c>
      <c r="AA191">
        <v>143.69999999999999</v>
      </c>
      <c r="AB191">
        <v>130.4</v>
      </c>
      <c r="AC191">
        <v>134.19999999999999</v>
      </c>
      <c r="AD191">
        <v>139.1</v>
      </c>
    </row>
    <row r="192" spans="1:30"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50</v>
      </c>
      <c r="V194">
        <v>144.30000000000001</v>
      </c>
      <c r="W194">
        <v>141.80000000000001</v>
      </c>
      <c r="X194">
        <v>138.4</v>
      </c>
      <c r="Y194">
        <v>126.4</v>
      </c>
      <c r="Z194">
        <v>136.80000000000001</v>
      </c>
      <c r="AA194">
        <v>144.4</v>
      </c>
      <c r="AB194">
        <v>131.19999999999999</v>
      </c>
      <c r="AC194">
        <v>135.1</v>
      </c>
      <c r="AD194">
        <v>139.80000000000001</v>
      </c>
    </row>
    <row r="195" spans="1:30"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50</v>
      </c>
      <c r="V197">
        <v>145.1</v>
      </c>
      <c r="W197">
        <v>142.19999999999999</v>
      </c>
      <c r="X197">
        <v>138.4</v>
      </c>
      <c r="Y197">
        <v>127.4</v>
      </c>
      <c r="Z197">
        <v>137.80000000000001</v>
      </c>
      <c r="AA197">
        <v>145.1</v>
      </c>
      <c r="AB197">
        <v>131.4</v>
      </c>
      <c r="AC197">
        <v>135.6</v>
      </c>
      <c r="AD197">
        <v>140.5</v>
      </c>
    </row>
    <row r="198" spans="1:30"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50</v>
      </c>
      <c r="V200">
        <v>146.80000000000001</v>
      </c>
      <c r="W200">
        <v>143.1</v>
      </c>
      <c r="X200">
        <v>139</v>
      </c>
      <c r="Y200">
        <v>127.5</v>
      </c>
      <c r="Z200">
        <v>138.4</v>
      </c>
      <c r="AA200">
        <v>145.80000000000001</v>
      </c>
      <c r="AB200">
        <v>131.4</v>
      </c>
      <c r="AC200">
        <v>136</v>
      </c>
      <c r="AD200">
        <v>141.80000000000001</v>
      </c>
    </row>
    <row r="201" spans="1:30"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50</v>
      </c>
      <c r="V203">
        <v>147.69999999999999</v>
      </c>
      <c r="W203">
        <v>143.80000000000001</v>
      </c>
      <c r="X203">
        <v>139.4</v>
      </c>
      <c r="Y203">
        <v>128.30000000000001</v>
      </c>
      <c r="Z203">
        <v>138.6</v>
      </c>
      <c r="AA203">
        <v>146.9</v>
      </c>
      <c r="AB203">
        <v>131.30000000000001</v>
      </c>
      <c r="AC203">
        <v>136.6</v>
      </c>
      <c r="AD203">
        <v>142.5</v>
      </c>
    </row>
    <row r="204" spans="1:30"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50</v>
      </c>
      <c r="V206">
        <v>149</v>
      </c>
      <c r="W206">
        <v>144</v>
      </c>
      <c r="X206">
        <v>140</v>
      </c>
      <c r="Y206">
        <v>129.9</v>
      </c>
      <c r="Z206">
        <v>140</v>
      </c>
      <c r="AA206">
        <v>147.6</v>
      </c>
      <c r="AB206">
        <v>132</v>
      </c>
      <c r="AC206">
        <v>137.4</v>
      </c>
      <c r="AD206">
        <v>142.1</v>
      </c>
    </row>
    <row r="207" spans="1:30"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50</v>
      </c>
      <c r="V209">
        <v>149.69999999999999</v>
      </c>
      <c r="W209">
        <v>147.5</v>
      </c>
      <c r="X209">
        <v>144.80000000000001</v>
      </c>
      <c r="Y209">
        <v>130.80000000000001</v>
      </c>
      <c r="Z209">
        <v>140.1</v>
      </c>
      <c r="AA209">
        <v>148</v>
      </c>
      <c r="AB209">
        <v>134.4</v>
      </c>
      <c r="AC209">
        <v>139.80000000000001</v>
      </c>
      <c r="AD209">
        <v>142.19999999999999</v>
      </c>
    </row>
    <row r="210" spans="1:30"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50</v>
      </c>
      <c r="V212">
        <v>150.30000000000001</v>
      </c>
      <c r="W212">
        <v>148</v>
      </c>
      <c r="X212">
        <v>145.4</v>
      </c>
      <c r="Y212">
        <v>130.30000000000001</v>
      </c>
      <c r="Z212">
        <v>143.1</v>
      </c>
      <c r="AA212">
        <v>150.19999999999999</v>
      </c>
      <c r="AB212">
        <v>133.1</v>
      </c>
      <c r="AC212">
        <v>140.1</v>
      </c>
      <c r="AD212">
        <v>142.4</v>
      </c>
    </row>
    <row r="213" spans="1:30"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50</v>
      </c>
      <c r="V215">
        <v>149</v>
      </c>
      <c r="W215">
        <v>149.5</v>
      </c>
      <c r="X215">
        <v>149.6</v>
      </c>
      <c r="Y215">
        <v>128.9</v>
      </c>
      <c r="Z215">
        <v>143.30000000000001</v>
      </c>
      <c r="AA215">
        <v>155.1</v>
      </c>
      <c r="AB215">
        <v>133.19999999999999</v>
      </c>
      <c r="AC215">
        <v>141.6</v>
      </c>
      <c r="AD215">
        <v>141.9</v>
      </c>
    </row>
    <row r="216" spans="1:30"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50</v>
      </c>
      <c r="V218">
        <v>146.19999999999999</v>
      </c>
      <c r="W218">
        <v>150.1</v>
      </c>
      <c r="X218">
        <v>149.6</v>
      </c>
      <c r="Y218">
        <v>128.6</v>
      </c>
      <c r="Z218">
        <v>142.9</v>
      </c>
      <c r="AA218">
        <v>155.19999999999999</v>
      </c>
      <c r="AB218">
        <v>133.5</v>
      </c>
      <c r="AC218">
        <v>141.69999999999999</v>
      </c>
      <c r="AD218">
        <v>141</v>
      </c>
    </row>
    <row r="219" spans="1:30"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50</v>
      </c>
      <c r="V221">
        <v>145.30000000000001</v>
      </c>
      <c r="W221">
        <v>150.1</v>
      </c>
      <c r="X221">
        <v>149.9</v>
      </c>
      <c r="Y221">
        <v>129.19999999999999</v>
      </c>
      <c r="Z221">
        <v>143.4</v>
      </c>
      <c r="AA221">
        <v>155.5</v>
      </c>
      <c r="AB221">
        <v>134.9</v>
      </c>
      <c r="AC221">
        <v>142.19999999999999</v>
      </c>
      <c r="AD221">
        <v>141</v>
      </c>
    </row>
    <row r="222" spans="1:30"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50</v>
      </c>
      <c r="V224">
        <v>146.4</v>
      </c>
      <c r="W224">
        <v>150</v>
      </c>
      <c r="X224">
        <v>150.4</v>
      </c>
      <c r="Y224">
        <v>129.9</v>
      </c>
      <c r="Z224">
        <v>143.80000000000001</v>
      </c>
      <c r="AA224">
        <v>155.5</v>
      </c>
      <c r="AB224">
        <v>134</v>
      </c>
      <c r="AC224">
        <v>142.4</v>
      </c>
      <c r="AD224">
        <v>141.19999999999999</v>
      </c>
    </row>
    <row r="225" spans="1:30"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50</v>
      </c>
      <c r="V227">
        <v>146.9</v>
      </c>
      <c r="W227">
        <v>149.5</v>
      </c>
      <c r="X227">
        <v>151.30000000000001</v>
      </c>
      <c r="Y227">
        <v>130.19999999999999</v>
      </c>
      <c r="Z227">
        <v>145.9</v>
      </c>
      <c r="AA227">
        <v>156.69999999999999</v>
      </c>
      <c r="AB227">
        <v>133.9</v>
      </c>
      <c r="AC227">
        <v>142.9</v>
      </c>
      <c r="AD227">
        <v>142.4</v>
      </c>
    </row>
    <row r="228" spans="1:30"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50</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50</v>
      </c>
      <c r="V233">
        <v>146.80000000000001</v>
      </c>
      <c r="W233">
        <v>150</v>
      </c>
      <c r="X233">
        <v>152.19999999999999</v>
      </c>
      <c r="Y233">
        <v>131.19999999999999</v>
      </c>
      <c r="Z233">
        <v>147.5</v>
      </c>
      <c r="AA233">
        <v>159.1</v>
      </c>
      <c r="AB233">
        <v>136.1</v>
      </c>
      <c r="AC233">
        <v>144.19999999999999</v>
      </c>
      <c r="AD233">
        <v>144.9</v>
      </c>
    </row>
    <row r="234" spans="1:30"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50</v>
      </c>
      <c r="V236">
        <v>146.4</v>
      </c>
      <c r="W236">
        <v>150.19999999999999</v>
      </c>
      <c r="X236">
        <v>152.69999999999999</v>
      </c>
      <c r="Y236">
        <v>131.4</v>
      </c>
      <c r="Z236">
        <v>148</v>
      </c>
      <c r="AA236">
        <v>159.69999999999999</v>
      </c>
      <c r="AB236">
        <v>138.80000000000001</v>
      </c>
      <c r="AC236">
        <v>144.9</v>
      </c>
      <c r="AD236">
        <v>145.69999999999999</v>
      </c>
    </row>
    <row r="237" spans="1:30"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50</v>
      </c>
      <c r="V239">
        <v>146.9</v>
      </c>
      <c r="W239">
        <v>150.30000000000001</v>
      </c>
      <c r="X239">
        <v>153.4</v>
      </c>
      <c r="Y239">
        <v>131.6</v>
      </c>
      <c r="Z239">
        <v>148.30000000000001</v>
      </c>
      <c r="AA239">
        <v>160.19999999999999</v>
      </c>
      <c r="AB239">
        <v>140.19999999999999</v>
      </c>
      <c r="AC239">
        <v>145.4</v>
      </c>
      <c r="AD239">
        <v>146.69999999999999</v>
      </c>
    </row>
    <row r="240" spans="1:30"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50</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50</v>
      </c>
      <c r="V245">
        <v>148.4</v>
      </c>
      <c r="W245">
        <v>150.9</v>
      </c>
      <c r="X245">
        <v>154.30000000000001</v>
      </c>
      <c r="Y245">
        <v>132.1</v>
      </c>
      <c r="Z245">
        <v>149.1</v>
      </c>
      <c r="AA245">
        <v>160.80000000000001</v>
      </c>
      <c r="AB245">
        <v>140.6</v>
      </c>
      <c r="AC245">
        <v>146.1</v>
      </c>
      <c r="AD245">
        <v>149.9</v>
      </c>
    </row>
    <row r="246" spans="1:30"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50</v>
      </c>
      <c r="V248">
        <v>149.9</v>
      </c>
      <c r="W248">
        <v>151.19999999999999</v>
      </c>
      <c r="X248">
        <v>154.80000000000001</v>
      </c>
      <c r="Y248">
        <v>135</v>
      </c>
      <c r="Z248">
        <v>149.5</v>
      </c>
      <c r="AA248">
        <v>161.1</v>
      </c>
      <c r="AB248">
        <v>140.6</v>
      </c>
      <c r="AC248">
        <v>147.1</v>
      </c>
      <c r="AD248">
        <v>152.30000000000001</v>
      </c>
    </row>
    <row r="249" spans="1:30"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50</v>
      </c>
      <c r="V251">
        <v>150.4</v>
      </c>
      <c r="W251">
        <v>151.69999999999999</v>
      </c>
      <c r="X251">
        <v>155.69999999999999</v>
      </c>
      <c r="Y251">
        <v>136.30000000000001</v>
      </c>
      <c r="Z251">
        <v>150.1</v>
      </c>
      <c r="AA251">
        <v>161.69999999999999</v>
      </c>
      <c r="AB251">
        <v>142.5</v>
      </c>
      <c r="AC251">
        <v>148.1</v>
      </c>
      <c r="AD251">
        <v>151.9</v>
      </c>
    </row>
    <row r="252" spans="1:30"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50</v>
      </c>
      <c r="V254">
        <v>152.30000000000001</v>
      </c>
      <c r="W254">
        <v>151.80000000000001</v>
      </c>
      <c r="X254">
        <v>156.19999999999999</v>
      </c>
      <c r="Y254">
        <v>136</v>
      </c>
      <c r="Z254">
        <v>150.4</v>
      </c>
      <c r="AA254">
        <v>161.9</v>
      </c>
      <c r="AB254">
        <v>143.4</v>
      </c>
      <c r="AC254">
        <v>148.4</v>
      </c>
      <c r="AD254">
        <v>150.4</v>
      </c>
    </row>
    <row r="255" spans="1:30"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50</v>
      </c>
      <c r="V257">
        <v>153.4</v>
      </c>
      <c r="W257">
        <v>151.5</v>
      </c>
      <c r="X257">
        <v>156.69999999999999</v>
      </c>
      <c r="Y257">
        <v>135.80000000000001</v>
      </c>
      <c r="Z257">
        <v>151.19999999999999</v>
      </c>
      <c r="AA257">
        <v>161.19999999999999</v>
      </c>
      <c r="AB257">
        <v>145.1</v>
      </c>
      <c r="AC257">
        <v>148.6</v>
      </c>
      <c r="AD257">
        <v>149.80000000000001</v>
      </c>
    </row>
    <row r="258" spans="1:30"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25">
      <c r="A260" t="s">
        <v>30</v>
      </c>
      <c r="B260">
        <v>2020</v>
      </c>
      <c r="C260" t="s">
        <v>37</v>
      </c>
      <c r="D260">
        <v>147.19999999999999</v>
      </c>
      <c r="E260">
        <f>ROUND(AVERAGE(E251,E254,E257),1)</f>
        <v>167.2</v>
      </c>
      <c r="F260">
        <v>146.9</v>
      </c>
      <c r="G260">
        <v>155.6</v>
      </c>
      <c r="H260">
        <v>137.1</v>
      </c>
      <c r="I260">
        <v>147.30000000000001</v>
      </c>
      <c r="J260">
        <v>162.69999999999999</v>
      </c>
      <c r="K260">
        <v>150.19999999999999</v>
      </c>
      <c r="L260">
        <v>119.8</v>
      </c>
      <c r="M260">
        <v>158.69999999999999</v>
      </c>
      <c r="N260">
        <v>139.19999999999999</v>
      </c>
      <c r="O260">
        <f>ROUND(AVERAGE(O251,O254,O257),1)</f>
        <v>159.30000000000001</v>
      </c>
      <c r="P260">
        <v>150.1</v>
      </c>
      <c r="Q260">
        <f t="shared" ref="Q260:AD263" si="0">ROUND(AVERAGE(Q251,Q254,Q257),1)</f>
        <v>169.5</v>
      </c>
      <c r="R260">
        <f t="shared" si="0"/>
        <v>153.1</v>
      </c>
      <c r="S260">
        <f t="shared" si="0"/>
        <v>147.5</v>
      </c>
      <c r="T260">
        <f t="shared" si="0"/>
        <v>152.30000000000001</v>
      </c>
      <c r="U260" t="s">
        <v>50</v>
      </c>
      <c r="V260">
        <v>148.4</v>
      </c>
      <c r="W260">
        <f t="shared" si="0"/>
        <v>151.69999999999999</v>
      </c>
      <c r="X260">
        <v>154.30000000000001</v>
      </c>
      <c r="Y260">
        <f t="shared" si="0"/>
        <v>136</v>
      </c>
      <c r="Z260">
        <f t="shared" si="0"/>
        <v>150.6</v>
      </c>
      <c r="AA260">
        <f t="shared" si="0"/>
        <v>161.6</v>
      </c>
      <c r="AB260">
        <f t="shared" si="0"/>
        <v>143.69999999999999</v>
      </c>
      <c r="AC260">
        <f t="shared" si="0"/>
        <v>148.4</v>
      </c>
      <c r="AD260">
        <f t="shared" si="0"/>
        <v>150.69999999999999</v>
      </c>
    </row>
    <row r="261" spans="1:30" x14ac:dyDescent="0.25">
      <c r="A261" t="s">
        <v>33</v>
      </c>
      <c r="B261">
        <v>2020</v>
      </c>
      <c r="C261" t="s">
        <v>37</v>
      </c>
      <c r="D261">
        <v>151.80000000000001</v>
      </c>
      <c r="E261">
        <f>ROUND(AVERAGE(E252,E255,E258),1)</f>
        <v>167.6</v>
      </c>
      <c r="F261">
        <v>151.9</v>
      </c>
      <c r="G261">
        <v>155.5</v>
      </c>
      <c r="H261">
        <v>131.6</v>
      </c>
      <c r="I261">
        <v>152.9</v>
      </c>
      <c r="J261">
        <v>180</v>
      </c>
      <c r="K261">
        <v>150.80000000000001</v>
      </c>
      <c r="L261">
        <v>121.2</v>
      </c>
      <c r="M261">
        <v>154</v>
      </c>
      <c r="N261">
        <v>133.5</v>
      </c>
      <c r="O261">
        <f>ROUND(AVERAGE(O252,O255,O258),1)</f>
        <v>158.9</v>
      </c>
      <c r="P261">
        <v>153.5</v>
      </c>
      <c r="Q261">
        <f t="shared" si="0"/>
        <v>172</v>
      </c>
      <c r="R261">
        <f t="shared" si="0"/>
        <v>147.30000000000001</v>
      </c>
      <c r="S261">
        <f t="shared" si="0"/>
        <v>133.5</v>
      </c>
      <c r="T261">
        <f t="shared" si="0"/>
        <v>145.19999999999999</v>
      </c>
      <c r="U261">
        <v>155.6</v>
      </c>
      <c r="V261">
        <v>137.1</v>
      </c>
      <c r="W261">
        <f t="shared" si="0"/>
        <v>140.4</v>
      </c>
      <c r="X261">
        <v>144.80000000000001</v>
      </c>
      <c r="Y261">
        <f t="shared" si="0"/>
        <v>125.3</v>
      </c>
      <c r="Z261">
        <f t="shared" ref="Z261:AD262" si="1">ROUND(AVERAGE(Z252,Z255,Z258),1)</f>
        <v>137.6</v>
      </c>
      <c r="AA261">
        <f t="shared" si="1"/>
        <v>152.30000000000001</v>
      </c>
      <c r="AB261">
        <f t="shared" si="1"/>
        <v>143.6</v>
      </c>
      <c r="AC261">
        <f t="shared" si="1"/>
        <v>138.5</v>
      </c>
      <c r="AD261">
        <f t="shared" si="1"/>
        <v>147.69999999999999</v>
      </c>
    </row>
    <row r="262" spans="1:30" x14ac:dyDescent="0.25">
      <c r="A262" t="s">
        <v>34</v>
      </c>
      <c r="B262">
        <v>2020</v>
      </c>
      <c r="C262" t="s">
        <v>37</v>
      </c>
      <c r="D262">
        <v>148.69999999999999</v>
      </c>
      <c r="E262">
        <f>ROUND(AVERAGE(E253,E256,E259),1)</f>
        <v>167.3</v>
      </c>
      <c r="F262">
        <v>148.80000000000001</v>
      </c>
      <c r="G262">
        <v>155.6</v>
      </c>
      <c r="H262">
        <v>135.1</v>
      </c>
      <c r="I262">
        <v>149.9</v>
      </c>
      <c r="J262">
        <v>168.6</v>
      </c>
      <c r="K262">
        <v>150.4</v>
      </c>
      <c r="L262">
        <v>120.3</v>
      </c>
      <c r="M262">
        <v>157.1</v>
      </c>
      <c r="N262">
        <v>136.80000000000001</v>
      </c>
      <c r="O262">
        <f>ROUND(AVERAGE(O253,O256,O259),1)</f>
        <v>159.1</v>
      </c>
      <c r="P262">
        <v>151.4</v>
      </c>
      <c r="Q262">
        <f t="shared" si="0"/>
        <v>170.2</v>
      </c>
      <c r="R262">
        <f t="shared" si="0"/>
        <v>150.80000000000001</v>
      </c>
      <c r="S262">
        <f t="shared" si="0"/>
        <v>141.69999999999999</v>
      </c>
      <c r="T262">
        <f t="shared" si="0"/>
        <v>149.5</v>
      </c>
      <c r="U262">
        <v>155.6</v>
      </c>
      <c r="V262">
        <v>144.1</v>
      </c>
      <c r="W262">
        <f t="shared" si="0"/>
        <v>146.30000000000001</v>
      </c>
      <c r="X262">
        <v>150.69999999999999</v>
      </c>
      <c r="Y262">
        <f t="shared" si="0"/>
        <v>130.4</v>
      </c>
      <c r="Z262">
        <f t="shared" si="1"/>
        <v>143.19999999999999</v>
      </c>
      <c r="AA262">
        <f t="shared" si="1"/>
        <v>156.1</v>
      </c>
      <c r="AB262">
        <f t="shared" si="1"/>
        <v>143.6</v>
      </c>
      <c r="AC262">
        <f t="shared" si="1"/>
        <v>143.6</v>
      </c>
      <c r="AD262">
        <f t="shared" si="1"/>
        <v>149.30000000000001</v>
      </c>
    </row>
    <row r="263" spans="1:30" x14ac:dyDescent="0.25">
      <c r="A263" t="s">
        <v>30</v>
      </c>
      <c r="B263">
        <v>2020</v>
      </c>
      <c r="C263" t="s">
        <v>38</v>
      </c>
      <c r="D263">
        <f>ROUND(AVERAGE(D254,D257,D260),1)</f>
        <v>145.30000000000001</v>
      </c>
      <c r="E263">
        <f t="shared" ref="E263:N263" si="2">ROUND(AVERAGE(E254,E257,E260),1)</f>
        <v>167.2</v>
      </c>
      <c r="F263">
        <f t="shared" si="2"/>
        <v>148.5</v>
      </c>
      <c r="G263">
        <f t="shared" si="2"/>
        <v>152.69999999999999</v>
      </c>
      <c r="H263">
        <f t="shared" si="2"/>
        <v>134.69999999999999</v>
      </c>
      <c r="I263">
        <f t="shared" si="2"/>
        <v>143.30000000000001</v>
      </c>
      <c r="J263">
        <f t="shared" si="2"/>
        <v>160</v>
      </c>
      <c r="K263">
        <f t="shared" si="2"/>
        <v>144.6</v>
      </c>
      <c r="L263">
        <f t="shared" si="2"/>
        <v>115.2</v>
      </c>
      <c r="M263">
        <f t="shared" si="2"/>
        <v>155.19999999999999</v>
      </c>
      <c r="N263">
        <f t="shared" si="2"/>
        <v>139.80000000000001</v>
      </c>
      <c r="O263">
        <f>ROUND(AVERAGE(O254,O257,O260),1)</f>
        <v>159.5</v>
      </c>
      <c r="P263">
        <f t="shared" ref="P263:V263" si="3">ROUND(AVERAGE(P254,P257,P260),1)</f>
        <v>149.4</v>
      </c>
      <c r="Q263">
        <f t="shared" si="3"/>
        <v>169.8</v>
      </c>
      <c r="R263">
        <f t="shared" si="3"/>
        <v>153.19999999999999</v>
      </c>
      <c r="S263">
        <f t="shared" si="3"/>
        <v>147.5</v>
      </c>
      <c r="T263">
        <f t="shared" si="3"/>
        <v>152.4</v>
      </c>
      <c r="U263" t="s">
        <v>50</v>
      </c>
      <c r="V263">
        <f t="shared" si="3"/>
        <v>151.4</v>
      </c>
      <c r="W263">
        <f t="shared" si="0"/>
        <v>151.69999999999999</v>
      </c>
      <c r="X263">
        <f t="shared" si="0"/>
        <v>155.69999999999999</v>
      </c>
      <c r="Y263">
        <f t="shared" si="0"/>
        <v>135.9</v>
      </c>
      <c r="Z263">
        <f t="shared" si="0"/>
        <v>150.69999999999999</v>
      </c>
      <c r="AA263">
        <f t="shared" si="0"/>
        <v>161.6</v>
      </c>
      <c r="AB263">
        <f t="shared" si="0"/>
        <v>144.1</v>
      </c>
      <c r="AC263">
        <f t="shared" si="0"/>
        <v>148.5</v>
      </c>
      <c r="AD263">
        <f t="shared" si="0"/>
        <v>150.30000000000001</v>
      </c>
    </row>
    <row r="264" spans="1:30" x14ac:dyDescent="0.25">
      <c r="A264" t="s">
        <v>33</v>
      </c>
      <c r="B264">
        <v>2020</v>
      </c>
      <c r="C264" t="s">
        <v>38</v>
      </c>
      <c r="D264">
        <f t="shared" ref="D264:V265" si="4">ROUND(AVERAGE(D255,D258,D261),1)</f>
        <v>148.19999999999999</v>
      </c>
      <c r="E264">
        <f t="shared" si="4"/>
        <v>167.6</v>
      </c>
      <c r="F264">
        <f t="shared" si="4"/>
        <v>151.30000000000001</v>
      </c>
      <c r="G264">
        <f t="shared" si="4"/>
        <v>152.4</v>
      </c>
      <c r="H264">
        <f t="shared" si="4"/>
        <v>128.80000000000001</v>
      </c>
      <c r="I264">
        <f t="shared" si="4"/>
        <v>146.4</v>
      </c>
      <c r="J264">
        <f t="shared" si="4"/>
        <v>176.2</v>
      </c>
      <c r="K264">
        <f t="shared" si="4"/>
        <v>143.4</v>
      </c>
      <c r="L264">
        <f t="shared" si="4"/>
        <v>116.7</v>
      </c>
      <c r="M264">
        <f t="shared" si="4"/>
        <v>152</v>
      </c>
      <c r="N264">
        <f t="shared" si="4"/>
        <v>132.30000000000001</v>
      </c>
      <c r="O264">
        <f t="shared" si="4"/>
        <v>159</v>
      </c>
      <c r="P264">
        <f t="shared" si="4"/>
        <v>151.80000000000001</v>
      </c>
      <c r="Q264">
        <f t="shared" si="4"/>
        <v>172.4</v>
      </c>
      <c r="R264">
        <f t="shared" si="4"/>
        <v>147.4</v>
      </c>
      <c r="S264">
        <f t="shared" si="4"/>
        <v>133.6</v>
      </c>
      <c r="T264">
        <f t="shared" si="4"/>
        <v>145.30000000000001</v>
      </c>
      <c r="U264" t="s">
        <v>50</v>
      </c>
      <c r="V264">
        <f t="shared" si="4"/>
        <v>139.1</v>
      </c>
      <c r="W264">
        <f>ROUND(AVERAGE(W255,W258,W261),1)</f>
        <v>140.5</v>
      </c>
      <c r="X264">
        <f t="shared" ref="X264:AD264" si="5">ROUND(AVERAGE(X255,X258,X261),1)</f>
        <v>144.69999999999999</v>
      </c>
      <c r="Y264">
        <f t="shared" si="5"/>
        <v>125</v>
      </c>
      <c r="Z264">
        <f t="shared" si="5"/>
        <v>137.69999999999999</v>
      </c>
      <c r="AA264">
        <f t="shared" si="5"/>
        <v>152.30000000000001</v>
      </c>
      <c r="AB264">
        <f t="shared" si="5"/>
        <v>144.1</v>
      </c>
      <c r="AC264">
        <f t="shared" si="5"/>
        <v>138.5</v>
      </c>
      <c r="AD264">
        <f t="shared" si="5"/>
        <v>147.6</v>
      </c>
    </row>
    <row r="265" spans="1:30" x14ac:dyDescent="0.25">
      <c r="A265" t="s">
        <v>34</v>
      </c>
      <c r="B265">
        <v>2020</v>
      </c>
      <c r="C265" t="s">
        <v>38</v>
      </c>
      <c r="D265">
        <f t="shared" ref="D265:P265" si="6">ROUND(AVERAGE(D256,D259,D262),1)</f>
        <v>146.19999999999999</v>
      </c>
      <c r="E265">
        <f t="shared" si="6"/>
        <v>167.3</v>
      </c>
      <c r="F265">
        <f t="shared" si="6"/>
        <v>149.6</v>
      </c>
      <c r="G265">
        <f t="shared" si="6"/>
        <v>152.6</v>
      </c>
      <c r="H265">
        <f t="shared" si="6"/>
        <v>132.6</v>
      </c>
      <c r="I265">
        <f t="shared" si="6"/>
        <v>144.69999999999999</v>
      </c>
      <c r="J265">
        <f t="shared" si="6"/>
        <v>165.5</v>
      </c>
      <c r="K265">
        <f t="shared" si="6"/>
        <v>144.19999999999999</v>
      </c>
      <c r="L265">
        <f t="shared" si="6"/>
        <v>115.7</v>
      </c>
      <c r="M265">
        <f t="shared" si="6"/>
        <v>154.1</v>
      </c>
      <c r="N265">
        <f t="shared" si="6"/>
        <v>136.69999999999999</v>
      </c>
      <c r="O265">
        <f t="shared" si="6"/>
        <v>159.30000000000001</v>
      </c>
      <c r="P265">
        <f t="shared" si="6"/>
        <v>150.30000000000001</v>
      </c>
      <c r="Q265">
        <f t="shared" si="4"/>
        <v>170.5</v>
      </c>
      <c r="R265">
        <f t="shared" si="4"/>
        <v>150.9</v>
      </c>
      <c r="S265">
        <f t="shared" si="4"/>
        <v>141.80000000000001</v>
      </c>
      <c r="T265">
        <f t="shared" si="4"/>
        <v>149.6</v>
      </c>
      <c r="U265" t="s">
        <v>50</v>
      </c>
      <c r="V265">
        <f t="shared" si="4"/>
        <v>146.69999999999999</v>
      </c>
      <c r="W265">
        <f>ROUND(AVERAGE(W256,W259,W262),1)</f>
        <v>146.4</v>
      </c>
      <c r="X265">
        <f t="shared" ref="X265:AD265" si="7">ROUND(AVERAGE(X256,X259,X262),1)</f>
        <v>151.6</v>
      </c>
      <c r="Y265">
        <f t="shared" si="7"/>
        <v>130.19999999999999</v>
      </c>
      <c r="Z265">
        <f t="shared" si="7"/>
        <v>143.4</v>
      </c>
      <c r="AA265">
        <f t="shared" si="7"/>
        <v>156.1</v>
      </c>
      <c r="AB265">
        <f t="shared" si="7"/>
        <v>144.1</v>
      </c>
      <c r="AC265">
        <f t="shared" si="7"/>
        <v>143.69999999999999</v>
      </c>
      <c r="AD265">
        <f t="shared" si="7"/>
        <v>149</v>
      </c>
    </row>
    <row r="266" spans="1:30" x14ac:dyDescent="0.2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50</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2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2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50</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2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2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50</v>
      </c>
      <c r="V272">
        <v>145.80000000000001</v>
      </c>
      <c r="W272">
        <v>151.9</v>
      </c>
      <c r="X272">
        <v>158.80000000000001</v>
      </c>
      <c r="Y272">
        <v>143.6</v>
      </c>
      <c r="Z272">
        <v>152.19999999999999</v>
      </c>
      <c r="AA272">
        <v>162.69999999999999</v>
      </c>
      <c r="AB272">
        <v>153.6</v>
      </c>
      <c r="AC272">
        <v>153</v>
      </c>
      <c r="AD272">
        <v>154.69999999999999</v>
      </c>
    </row>
    <row r="273" spans="1:30" x14ac:dyDescent="0.2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2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2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50</v>
      </c>
      <c r="V275">
        <v>146.4</v>
      </c>
      <c r="W275">
        <v>151.6</v>
      </c>
      <c r="X275">
        <v>159.1</v>
      </c>
      <c r="Y275">
        <v>144.6</v>
      </c>
      <c r="Z275">
        <v>152.80000000000001</v>
      </c>
      <c r="AA275">
        <v>161.1</v>
      </c>
      <c r="AB275">
        <v>157.4</v>
      </c>
      <c r="AC275">
        <v>153.69999999999999</v>
      </c>
      <c r="AD275">
        <v>155.4</v>
      </c>
    </row>
    <row r="276" spans="1:30" x14ac:dyDescent="0.2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2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2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50</v>
      </c>
      <c r="V278">
        <v>146.80000000000001</v>
      </c>
      <c r="W278">
        <v>152</v>
      </c>
      <c r="X278">
        <v>159.5</v>
      </c>
      <c r="Y278">
        <v>146.4</v>
      </c>
      <c r="Z278">
        <v>152.4</v>
      </c>
      <c r="AA278">
        <v>162.5</v>
      </c>
      <c r="AB278">
        <v>156.19999999999999</v>
      </c>
      <c r="AC278">
        <v>154.30000000000001</v>
      </c>
      <c r="AD278">
        <v>157.5</v>
      </c>
    </row>
    <row r="279" spans="1:30" x14ac:dyDescent="0.2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2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2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50</v>
      </c>
      <c r="V281">
        <v>147.5</v>
      </c>
      <c r="W281">
        <v>152.80000000000001</v>
      </c>
      <c r="X281">
        <v>160.4</v>
      </c>
      <c r="Y281">
        <v>146.1</v>
      </c>
      <c r="Z281">
        <v>153.6</v>
      </c>
      <c r="AA281">
        <v>161.6</v>
      </c>
      <c r="AB281">
        <v>156.19999999999999</v>
      </c>
      <c r="AC281">
        <v>154.5</v>
      </c>
      <c r="AD281">
        <v>159.80000000000001</v>
      </c>
    </row>
    <row r="282" spans="1:30" x14ac:dyDescent="0.2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2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2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50</v>
      </c>
      <c r="V284">
        <v>148.69999999999999</v>
      </c>
      <c r="W284">
        <v>153.4</v>
      </c>
      <c r="X284">
        <v>161.6</v>
      </c>
      <c r="Y284">
        <v>146.4</v>
      </c>
      <c r="Z284">
        <v>153.9</v>
      </c>
      <c r="AA284">
        <v>162.9</v>
      </c>
      <c r="AB284">
        <v>156.6</v>
      </c>
      <c r="AC284">
        <v>155.19999999999999</v>
      </c>
      <c r="AD284">
        <v>160.69999999999999</v>
      </c>
    </row>
    <row r="285" spans="1:30" x14ac:dyDescent="0.2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2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2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50</v>
      </c>
      <c r="V287">
        <v>150.9</v>
      </c>
      <c r="W287">
        <v>153.9</v>
      </c>
      <c r="X287">
        <v>162.5</v>
      </c>
      <c r="Y287">
        <v>147.5</v>
      </c>
      <c r="Z287">
        <v>155.1</v>
      </c>
      <c r="AA287">
        <v>163.5</v>
      </c>
      <c r="AB287">
        <v>156.19999999999999</v>
      </c>
      <c r="AC287">
        <v>155.9</v>
      </c>
      <c r="AD287">
        <v>158.5</v>
      </c>
    </row>
    <row r="288" spans="1:30" x14ac:dyDescent="0.2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2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2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50</v>
      </c>
      <c r="V290">
        <v>154.4</v>
      </c>
      <c r="W290">
        <v>154.80000000000001</v>
      </c>
      <c r="X290">
        <v>164.3</v>
      </c>
      <c r="Y290">
        <v>150.19999999999999</v>
      </c>
      <c r="Z290">
        <v>157</v>
      </c>
      <c r="AA290">
        <v>163.6</v>
      </c>
      <c r="AB290">
        <v>155.19999999999999</v>
      </c>
      <c r="AC290">
        <v>157.19999999999999</v>
      </c>
      <c r="AD290">
        <v>156.69999999999999</v>
      </c>
    </row>
    <row r="291" spans="1:30" x14ac:dyDescent="0.2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2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2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2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2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2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2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2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50</v>
      </c>
      <c r="V299">
        <v>161.69999999999999</v>
      </c>
      <c r="W299">
        <v>158.80000000000001</v>
      </c>
      <c r="X299">
        <v>169.1</v>
      </c>
      <c r="Y299">
        <v>153.19999999999999</v>
      </c>
      <c r="Z299">
        <v>160</v>
      </c>
      <c r="AA299">
        <v>167.6</v>
      </c>
      <c r="AB299">
        <v>159.30000000000001</v>
      </c>
      <c r="AC299">
        <v>161.1</v>
      </c>
      <c r="AD299">
        <v>161.1</v>
      </c>
    </row>
    <row r="300" spans="1:30" x14ac:dyDescent="0.2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2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2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50</v>
      </c>
      <c r="V302">
        <v>162.1</v>
      </c>
      <c r="W302">
        <v>159.19999999999999</v>
      </c>
      <c r="X302">
        <v>169.7</v>
      </c>
      <c r="Y302">
        <v>154.19999999999999</v>
      </c>
      <c r="Z302">
        <v>160.4</v>
      </c>
      <c r="AA302">
        <v>166.8</v>
      </c>
      <c r="AB302">
        <v>159.4</v>
      </c>
      <c r="AC302">
        <v>161.5</v>
      </c>
      <c r="AD302">
        <v>162.1</v>
      </c>
    </row>
    <row r="303" spans="1:30" x14ac:dyDescent="0.2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2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2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50</v>
      </c>
      <c r="V305">
        <v>162.5</v>
      </c>
      <c r="W305">
        <v>160.30000000000001</v>
      </c>
      <c r="X305">
        <v>170.4</v>
      </c>
      <c r="Y305">
        <v>157.1</v>
      </c>
      <c r="Z305">
        <v>160.69999999999999</v>
      </c>
      <c r="AA305">
        <v>167.2</v>
      </c>
      <c r="AB305">
        <v>160.4</v>
      </c>
      <c r="AC305">
        <v>162.80000000000001</v>
      </c>
      <c r="AD305">
        <v>163.19999999999999</v>
      </c>
    </row>
    <row r="306" spans="1:30" x14ac:dyDescent="0.2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2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2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50</v>
      </c>
      <c r="V308">
        <v>163.1</v>
      </c>
      <c r="W308">
        <v>160.9</v>
      </c>
      <c r="X308">
        <v>171.1</v>
      </c>
      <c r="Y308">
        <v>157.69999999999999</v>
      </c>
      <c r="Z308">
        <v>161.1</v>
      </c>
      <c r="AA308">
        <v>167.5</v>
      </c>
      <c r="AB308">
        <v>160.30000000000001</v>
      </c>
      <c r="AC308">
        <v>163.30000000000001</v>
      </c>
      <c r="AD308">
        <v>163.6</v>
      </c>
    </row>
    <row r="309" spans="1:30" x14ac:dyDescent="0.2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2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2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50</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2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2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50</v>
      </c>
      <c r="V314">
        <v>165.5</v>
      </c>
      <c r="W314">
        <v>162</v>
      </c>
      <c r="X314">
        <v>172.5</v>
      </c>
      <c r="Y314">
        <v>159.5</v>
      </c>
      <c r="Z314">
        <v>163.19999999999999</v>
      </c>
      <c r="AA314">
        <v>169</v>
      </c>
      <c r="AB314">
        <v>161.1</v>
      </c>
      <c r="AC314">
        <v>164.7</v>
      </c>
      <c r="AD314">
        <v>166.3</v>
      </c>
    </row>
    <row r="315" spans="1:30" x14ac:dyDescent="0.2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2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2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50</v>
      </c>
      <c r="V317">
        <v>165.3</v>
      </c>
      <c r="W317">
        <v>162.9</v>
      </c>
      <c r="X317">
        <v>173.4</v>
      </c>
      <c r="Y317">
        <v>158.9</v>
      </c>
      <c r="Z317">
        <v>163.80000000000001</v>
      </c>
      <c r="AA317">
        <v>169.3</v>
      </c>
      <c r="AB317">
        <v>162.4</v>
      </c>
      <c r="AC317">
        <v>165.2</v>
      </c>
      <c r="AD317">
        <v>167.6</v>
      </c>
    </row>
    <row r="318" spans="1:30" x14ac:dyDescent="0.2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2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2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50</v>
      </c>
      <c r="V320">
        <v>165.6</v>
      </c>
      <c r="W320">
        <v>163.9</v>
      </c>
      <c r="X320">
        <v>174</v>
      </c>
      <c r="Y320">
        <v>160.1</v>
      </c>
      <c r="Z320">
        <v>164.5</v>
      </c>
      <c r="AA320">
        <v>169.7</v>
      </c>
      <c r="AB320">
        <v>162.80000000000001</v>
      </c>
      <c r="AC320">
        <v>166</v>
      </c>
      <c r="AD320">
        <v>167</v>
      </c>
    </row>
    <row r="321" spans="1:30" x14ac:dyDescent="0.2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2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2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50</v>
      </c>
      <c r="V323">
        <v>165.8</v>
      </c>
      <c r="W323">
        <v>164.9</v>
      </c>
      <c r="X323">
        <v>174.7</v>
      </c>
      <c r="Y323">
        <v>160.80000000000001</v>
      </c>
      <c r="Z323">
        <v>164.9</v>
      </c>
      <c r="AA323">
        <v>169.9</v>
      </c>
      <c r="AB323">
        <v>163.19999999999999</v>
      </c>
      <c r="AC323">
        <v>166.6</v>
      </c>
      <c r="AD323">
        <v>166.4</v>
      </c>
    </row>
    <row r="324" spans="1:30" x14ac:dyDescent="0.2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2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2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50</v>
      </c>
      <c r="V326">
        <v>167.4</v>
      </c>
      <c r="W326">
        <v>165.7</v>
      </c>
      <c r="X326">
        <v>175.3</v>
      </c>
      <c r="Y326">
        <v>161.19999999999999</v>
      </c>
      <c r="Z326">
        <v>165.5</v>
      </c>
      <c r="AA326">
        <v>170.3</v>
      </c>
      <c r="AB326">
        <v>164.5</v>
      </c>
      <c r="AC326">
        <v>167.3</v>
      </c>
      <c r="AD326">
        <v>166.7</v>
      </c>
    </row>
    <row r="327" spans="1:30" x14ac:dyDescent="0.2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2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2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50</v>
      </c>
      <c r="V329">
        <v>168.9</v>
      </c>
      <c r="W329">
        <v>166.5</v>
      </c>
      <c r="X329">
        <v>176</v>
      </c>
      <c r="Y329">
        <v>162</v>
      </c>
      <c r="Z329">
        <v>166.6</v>
      </c>
      <c r="AA329">
        <v>170.6</v>
      </c>
      <c r="AB329">
        <v>167.4</v>
      </c>
      <c r="AC329">
        <v>168.3</v>
      </c>
      <c r="AD329">
        <v>168.7</v>
      </c>
    </row>
    <row r="330" spans="1:30" x14ac:dyDescent="0.2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2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2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50</v>
      </c>
      <c r="V332">
        <v>173.3</v>
      </c>
      <c r="W332">
        <v>167.7</v>
      </c>
      <c r="X332">
        <v>177</v>
      </c>
      <c r="Y332">
        <v>166.2</v>
      </c>
      <c r="Z332">
        <v>167.2</v>
      </c>
      <c r="AA332">
        <v>170.9</v>
      </c>
      <c r="AB332">
        <v>169</v>
      </c>
      <c r="AC332">
        <v>170.2</v>
      </c>
      <c r="AD332">
        <v>170.8</v>
      </c>
    </row>
    <row r="333" spans="1:30" x14ac:dyDescent="0.2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2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2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50</v>
      </c>
      <c r="V335">
        <v>175.3</v>
      </c>
      <c r="W335">
        <v>168.9</v>
      </c>
      <c r="X335">
        <v>177.7</v>
      </c>
      <c r="Y335">
        <v>167.1</v>
      </c>
      <c r="Z335">
        <v>167.6</v>
      </c>
      <c r="AA335">
        <v>171.8</v>
      </c>
      <c r="AB335">
        <v>168.5</v>
      </c>
      <c r="AC335">
        <v>170.9</v>
      </c>
      <c r="AD335">
        <v>172.5</v>
      </c>
    </row>
    <row r="336" spans="1:30" x14ac:dyDescent="0.2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2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2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50</v>
      </c>
      <c r="V338">
        <v>176.7</v>
      </c>
      <c r="W338">
        <v>170.3</v>
      </c>
      <c r="X338">
        <v>178.2</v>
      </c>
      <c r="Y338">
        <v>165.5</v>
      </c>
      <c r="Z338">
        <v>168</v>
      </c>
      <c r="AA338">
        <v>172.6</v>
      </c>
      <c r="AB338">
        <v>169.5</v>
      </c>
      <c r="AC338">
        <v>171</v>
      </c>
      <c r="AD338">
        <v>173.6</v>
      </c>
    </row>
    <row r="339" spans="1:30" x14ac:dyDescent="0.2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2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2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50</v>
      </c>
      <c r="V341">
        <v>179.6</v>
      </c>
      <c r="W341">
        <v>171.3</v>
      </c>
      <c r="X341">
        <v>178.8</v>
      </c>
      <c r="Y341">
        <v>166.3</v>
      </c>
      <c r="Z341">
        <v>168.6</v>
      </c>
      <c r="AA341">
        <v>174.7</v>
      </c>
      <c r="AB341">
        <v>169.7</v>
      </c>
      <c r="AC341">
        <v>171.8</v>
      </c>
      <c r="AD341">
        <v>174.3</v>
      </c>
    </row>
    <row r="342" spans="1:30" x14ac:dyDescent="0.2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2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2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50</v>
      </c>
      <c r="V344">
        <v>179.1</v>
      </c>
      <c r="W344">
        <v>172.3</v>
      </c>
      <c r="X344">
        <v>179.4</v>
      </c>
      <c r="Y344">
        <v>166.6</v>
      </c>
      <c r="Z344">
        <v>169.3</v>
      </c>
      <c r="AA344">
        <v>175.7</v>
      </c>
      <c r="AB344">
        <v>171.1</v>
      </c>
      <c r="AC344">
        <v>172.6</v>
      </c>
      <c r="AD344">
        <v>175.3</v>
      </c>
    </row>
    <row r="345" spans="1:30" x14ac:dyDescent="0.2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2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2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50</v>
      </c>
      <c r="V347">
        <v>179.7</v>
      </c>
      <c r="W347">
        <v>173.6</v>
      </c>
      <c r="X347">
        <v>180.2</v>
      </c>
      <c r="Y347">
        <v>166.9</v>
      </c>
      <c r="Z347">
        <v>170</v>
      </c>
      <c r="AA347">
        <v>176.2</v>
      </c>
      <c r="AB347">
        <v>170.8</v>
      </c>
      <c r="AC347">
        <v>173.1</v>
      </c>
      <c r="AD347">
        <v>176.4</v>
      </c>
    </row>
    <row r="348" spans="1:30" x14ac:dyDescent="0.2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2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2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50</v>
      </c>
      <c r="V350">
        <v>180.8</v>
      </c>
      <c r="W350">
        <v>174.4</v>
      </c>
      <c r="X350">
        <v>181.2</v>
      </c>
      <c r="Y350">
        <v>167.4</v>
      </c>
      <c r="Z350">
        <v>170.6</v>
      </c>
      <c r="AA350">
        <v>176.5</v>
      </c>
      <c r="AB350">
        <v>172</v>
      </c>
      <c r="AC350">
        <v>173.9</v>
      </c>
      <c r="AD350">
        <v>177.9</v>
      </c>
    </row>
    <row r="351" spans="1:30" x14ac:dyDescent="0.2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2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2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50</v>
      </c>
      <c r="V353">
        <v>181.9</v>
      </c>
      <c r="W353">
        <v>175.5</v>
      </c>
      <c r="X353">
        <v>182.3</v>
      </c>
      <c r="Y353">
        <v>167.5</v>
      </c>
      <c r="Z353">
        <v>170.8</v>
      </c>
      <c r="AA353">
        <v>176.9</v>
      </c>
      <c r="AB353">
        <v>173.4</v>
      </c>
      <c r="AC353">
        <v>174.6</v>
      </c>
      <c r="AD353">
        <v>177.8</v>
      </c>
    </row>
    <row r="354" spans="1:30" x14ac:dyDescent="0.2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2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2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50</v>
      </c>
      <c r="V356">
        <v>182.8</v>
      </c>
      <c r="W356">
        <v>176.4</v>
      </c>
      <c r="X356">
        <v>183.5</v>
      </c>
      <c r="Y356">
        <v>167.8</v>
      </c>
      <c r="Z356">
        <v>171.2</v>
      </c>
      <c r="AA356">
        <v>177.3</v>
      </c>
      <c r="AB356">
        <v>175.7</v>
      </c>
      <c r="AC356">
        <v>175.5</v>
      </c>
      <c r="AD356">
        <v>177.1</v>
      </c>
    </row>
    <row r="357" spans="1:30" x14ac:dyDescent="0.2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2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2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50</v>
      </c>
      <c r="V359">
        <v>183.2</v>
      </c>
      <c r="W359">
        <v>177.2</v>
      </c>
      <c r="X359">
        <v>184.7</v>
      </c>
      <c r="Y359">
        <v>168.2</v>
      </c>
      <c r="Z359">
        <v>171.8</v>
      </c>
      <c r="AA359">
        <v>177.8</v>
      </c>
      <c r="AB359">
        <v>178.4</v>
      </c>
      <c r="AC359">
        <v>176.5</v>
      </c>
      <c r="AD359">
        <v>177.8</v>
      </c>
    </row>
    <row r="360" spans="1:30" x14ac:dyDescent="0.2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2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2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50</v>
      </c>
      <c r="V362">
        <v>181.6</v>
      </c>
      <c r="W362">
        <v>178.6</v>
      </c>
      <c r="X362">
        <v>186.6</v>
      </c>
      <c r="Y362">
        <v>169</v>
      </c>
      <c r="Z362">
        <v>172.8</v>
      </c>
      <c r="AA362">
        <v>178.5</v>
      </c>
      <c r="AB362">
        <v>180.7</v>
      </c>
      <c r="AC362">
        <v>177.9</v>
      </c>
      <c r="AD362">
        <v>178</v>
      </c>
    </row>
    <row r="363" spans="1:30" x14ac:dyDescent="0.2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2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2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50</v>
      </c>
      <c r="V365">
        <v>181.4</v>
      </c>
      <c r="W365">
        <v>178.6</v>
      </c>
      <c r="X365">
        <v>186.6</v>
      </c>
      <c r="Y365">
        <v>169</v>
      </c>
      <c r="Z365">
        <v>172.8</v>
      </c>
      <c r="AA365">
        <v>178.5</v>
      </c>
      <c r="AB365">
        <v>180.7</v>
      </c>
      <c r="AC365">
        <v>177.9</v>
      </c>
      <c r="AD365">
        <v>178</v>
      </c>
    </row>
    <row r="366" spans="1:30" x14ac:dyDescent="0.2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2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2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2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2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2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2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2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208C1-E7DD-486E-8229-6C6C37C4BD21}">
  <dimension ref="A1:I28"/>
  <sheetViews>
    <sheetView workbookViewId="0">
      <selection activeCell="A24" sqref="A24"/>
    </sheetView>
  </sheetViews>
  <sheetFormatPr defaultRowHeight="15" x14ac:dyDescent="0.25"/>
  <cols>
    <col min="1" max="1" width="33.42578125" bestFit="1" customWidth="1"/>
    <col min="2" max="2" width="25.7109375" bestFit="1" customWidth="1"/>
    <col min="4" max="4" width="14.28515625" bestFit="1" customWidth="1"/>
    <col min="8" max="9" width="9.42578125" bestFit="1" customWidth="1"/>
  </cols>
  <sheetData>
    <row r="1" spans="1:9" x14ac:dyDescent="0.25">
      <c r="A1" t="s">
        <v>55</v>
      </c>
      <c r="B1" t="s">
        <v>52</v>
      </c>
    </row>
    <row r="2" spans="1:9" x14ac:dyDescent="0.25">
      <c r="A2" t="s">
        <v>3</v>
      </c>
      <c r="B2" t="s">
        <v>49</v>
      </c>
    </row>
    <row r="3" spans="1:9" x14ac:dyDescent="0.25">
      <c r="A3" t="s">
        <v>4</v>
      </c>
      <c r="B3" t="s">
        <v>49</v>
      </c>
    </row>
    <row r="4" spans="1:9" x14ac:dyDescent="0.25">
      <c r="A4" t="s">
        <v>5</v>
      </c>
      <c r="B4" t="s">
        <v>49</v>
      </c>
    </row>
    <row r="5" spans="1:9" x14ac:dyDescent="0.25">
      <c r="A5" t="s">
        <v>6</v>
      </c>
      <c r="B5" t="s">
        <v>49</v>
      </c>
      <c r="H5" s="5"/>
      <c r="I5" s="5"/>
    </row>
    <row r="6" spans="1:9" x14ac:dyDescent="0.25">
      <c r="A6" t="s">
        <v>7</v>
      </c>
      <c r="B6" t="s">
        <v>49</v>
      </c>
    </row>
    <row r="7" spans="1:9" x14ac:dyDescent="0.25">
      <c r="A7" t="s">
        <v>8</v>
      </c>
      <c r="B7" t="s">
        <v>49</v>
      </c>
    </row>
    <row r="8" spans="1:9" x14ac:dyDescent="0.25">
      <c r="A8" t="s">
        <v>9</v>
      </c>
      <c r="B8" t="s">
        <v>49</v>
      </c>
    </row>
    <row r="9" spans="1:9" x14ac:dyDescent="0.25">
      <c r="A9" t="s">
        <v>10</v>
      </c>
      <c r="B9" t="s">
        <v>49</v>
      </c>
    </row>
    <row r="10" spans="1:9" x14ac:dyDescent="0.25">
      <c r="A10" t="s">
        <v>11</v>
      </c>
      <c r="B10" t="s">
        <v>49</v>
      </c>
    </row>
    <row r="11" spans="1:9" x14ac:dyDescent="0.25">
      <c r="A11" t="s">
        <v>12</v>
      </c>
      <c r="B11" t="s">
        <v>49</v>
      </c>
    </row>
    <row r="12" spans="1:9" x14ac:dyDescent="0.25">
      <c r="A12" t="s">
        <v>13</v>
      </c>
      <c r="B12" t="s">
        <v>49</v>
      </c>
    </row>
    <row r="13" spans="1:9" x14ac:dyDescent="0.25">
      <c r="A13" t="s">
        <v>14</v>
      </c>
      <c r="B13" t="s">
        <v>49</v>
      </c>
    </row>
    <row r="14" spans="1:9" x14ac:dyDescent="0.25">
      <c r="A14" t="s">
        <v>15</v>
      </c>
      <c r="B14" t="s">
        <v>49</v>
      </c>
    </row>
    <row r="15" spans="1:9" x14ac:dyDescent="0.25">
      <c r="A15" t="s">
        <v>16</v>
      </c>
      <c r="B15" t="s">
        <v>25</v>
      </c>
    </row>
    <row r="16" spans="1:9" x14ac:dyDescent="0.25">
      <c r="A16" t="s">
        <v>17</v>
      </c>
      <c r="B16" t="s">
        <v>57</v>
      </c>
    </row>
    <row r="17" spans="1:2" x14ac:dyDescent="0.25">
      <c r="A17" t="s">
        <v>18</v>
      </c>
      <c r="B17" t="s">
        <v>57</v>
      </c>
    </row>
    <row r="18" spans="1:2" x14ac:dyDescent="0.25">
      <c r="A18" t="s">
        <v>19</v>
      </c>
      <c r="B18" t="s">
        <v>57</v>
      </c>
    </row>
    <row r="19" spans="1:2" x14ac:dyDescent="0.25">
      <c r="A19" t="s">
        <v>20</v>
      </c>
      <c r="B19" t="s">
        <v>57</v>
      </c>
    </row>
    <row r="20" spans="1:2" x14ac:dyDescent="0.25">
      <c r="A20" t="s">
        <v>21</v>
      </c>
      <c r="B20" t="s">
        <v>57</v>
      </c>
    </row>
    <row r="21" spans="1:2" x14ac:dyDescent="0.25">
      <c r="A21" t="s">
        <v>22</v>
      </c>
      <c r="B21" t="s">
        <v>57</v>
      </c>
    </row>
    <row r="22" spans="1:2" x14ac:dyDescent="0.25">
      <c r="A22" t="s">
        <v>23</v>
      </c>
      <c r="B22" t="s">
        <v>58</v>
      </c>
    </row>
    <row r="23" spans="1:2" x14ac:dyDescent="0.25">
      <c r="A23" t="s">
        <v>24</v>
      </c>
      <c r="B23" t="s">
        <v>57</v>
      </c>
    </row>
    <row r="24" spans="1:2" x14ac:dyDescent="0.25">
      <c r="A24" t="s">
        <v>25</v>
      </c>
      <c r="B24" t="s">
        <v>25</v>
      </c>
    </row>
    <row r="25" spans="1:2" x14ac:dyDescent="0.25">
      <c r="A25" t="s">
        <v>26</v>
      </c>
      <c r="B25" t="s">
        <v>58</v>
      </c>
    </row>
    <row r="26" spans="1:2" x14ac:dyDescent="0.25">
      <c r="A26" t="s">
        <v>27</v>
      </c>
      <c r="B26" t="s">
        <v>57</v>
      </c>
    </row>
    <row r="27" spans="1:2" x14ac:dyDescent="0.25">
      <c r="A27" t="s">
        <v>28</v>
      </c>
      <c r="B27" t="s">
        <v>59</v>
      </c>
    </row>
    <row r="28" spans="1:2" x14ac:dyDescent="0.25">
      <c r="A28" t="s">
        <v>29</v>
      </c>
      <c r="B28" t="s">
        <v>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68F82-7741-47BA-AA76-11B7CB609A8C}">
  <dimension ref="A1:AE43"/>
  <sheetViews>
    <sheetView topLeftCell="A2" workbookViewId="0">
      <selection activeCell="A22" sqref="A22"/>
    </sheetView>
  </sheetViews>
  <sheetFormatPr defaultRowHeight="15" x14ac:dyDescent="0.25"/>
  <cols>
    <col min="1" max="1" width="158.28515625" customWidth="1"/>
    <col min="3" max="3" width="25.7109375" bestFit="1" customWidth="1"/>
    <col min="4" max="4" width="7.85546875" customWidth="1"/>
    <col min="5" max="5" width="25.7109375" bestFit="1" customWidth="1"/>
    <col min="6" max="6" width="22.28515625" customWidth="1"/>
    <col min="7" max="7" width="25.7109375" bestFit="1" customWidth="1"/>
    <col min="8" max="8" width="19.42578125" bestFit="1" customWidth="1"/>
    <col min="9" max="9" width="19" customWidth="1"/>
    <col min="10" max="10" width="14.28515625" customWidth="1"/>
    <col min="12" max="12" width="13.140625" customWidth="1"/>
    <col min="13" max="13" width="21.28515625" customWidth="1"/>
    <col min="14" max="14" width="33.42578125" bestFit="1" customWidth="1"/>
    <col min="16" max="16" width="25.42578125" customWidth="1"/>
    <col min="17" max="17" width="35.5703125" customWidth="1"/>
    <col min="18" max="18" width="21" customWidth="1"/>
    <col min="19" max="19" width="28.7109375" customWidth="1"/>
    <col min="20" max="20" width="16.7109375" customWidth="1"/>
    <col min="21" max="21" width="11.42578125" customWidth="1"/>
    <col min="22" max="22" width="23" customWidth="1"/>
    <col min="23" max="23" width="10.5703125" customWidth="1"/>
    <col min="24" max="24" width="15.140625" customWidth="1"/>
    <col min="25" max="25" width="30.5703125" customWidth="1"/>
    <col min="26" max="26" width="14.140625" customWidth="1"/>
    <col min="27" max="27" width="29.85546875" customWidth="1"/>
    <col min="28" max="28" width="27.85546875" customWidth="1"/>
    <col min="29" max="29" width="25.7109375" bestFit="1" customWidth="1"/>
    <col min="30" max="30" width="26.42578125" customWidth="1"/>
    <col min="31" max="31" width="16.140625" customWidth="1"/>
    <col min="32" max="32" width="15.7109375" customWidth="1"/>
  </cols>
  <sheetData>
    <row r="1" spans="1:31" x14ac:dyDescent="0.25">
      <c r="A1" s="4" t="s">
        <v>60</v>
      </c>
    </row>
    <row r="2" spans="1:31" ht="43.5" customHeight="1" x14ac:dyDescent="0.25">
      <c r="A2" s="6" t="s">
        <v>61</v>
      </c>
    </row>
    <row r="3" spans="1:31" x14ac:dyDescent="0.25">
      <c r="A3" t="s">
        <v>62</v>
      </c>
      <c r="C3" s="4" t="s">
        <v>67</v>
      </c>
      <c r="N3" s="4" t="s">
        <v>75</v>
      </c>
      <c r="Y3" s="4" t="s">
        <v>77</v>
      </c>
    </row>
    <row r="5" spans="1:31" x14ac:dyDescent="0.25">
      <c r="A5" t="s">
        <v>63</v>
      </c>
    </row>
    <row r="8" spans="1:31" x14ac:dyDescent="0.25">
      <c r="A8" t="s">
        <v>64</v>
      </c>
      <c r="C8" t="s">
        <v>0</v>
      </c>
      <c r="D8" t="s">
        <v>30</v>
      </c>
      <c r="E8" t="s">
        <v>52</v>
      </c>
      <c r="N8" t="s">
        <v>0</v>
      </c>
      <c r="O8" t="s">
        <v>78</v>
      </c>
      <c r="P8" t="s">
        <v>52</v>
      </c>
      <c r="R8" t="s">
        <v>52</v>
      </c>
      <c r="S8" t="s">
        <v>71</v>
      </c>
      <c r="T8" t="s">
        <v>72</v>
      </c>
      <c r="Y8" t="s">
        <v>0</v>
      </c>
      <c r="Z8" t="s">
        <v>78</v>
      </c>
      <c r="AA8" t="s">
        <v>52</v>
      </c>
      <c r="AC8" t="s">
        <v>52</v>
      </c>
      <c r="AD8" t="s">
        <v>71</v>
      </c>
      <c r="AE8" t="s">
        <v>72</v>
      </c>
    </row>
    <row r="9" spans="1:31" x14ac:dyDescent="0.25">
      <c r="A9" t="s">
        <v>65</v>
      </c>
      <c r="C9" t="s">
        <v>1</v>
      </c>
      <c r="D9">
        <v>2023</v>
      </c>
      <c r="G9" t="s">
        <v>52</v>
      </c>
      <c r="H9" t="s">
        <v>71</v>
      </c>
      <c r="I9" t="s">
        <v>72</v>
      </c>
      <c r="N9" t="s">
        <v>3</v>
      </c>
      <c r="O9">
        <v>174.7</v>
      </c>
      <c r="P9" t="str">
        <f>VLOOKUP(N9,category_table[#All],2,FALSE)</f>
        <v>Food</v>
      </c>
      <c r="R9" t="s">
        <v>49</v>
      </c>
      <c r="S9">
        <f>ROUND(AVERAGEIF($P$9:$P$35,R9,$O$9:$O$35),1)</f>
        <v>179.6</v>
      </c>
      <c r="T9" s="7">
        <f>(Table12[[#This Row],[Index Values]])/(SUM(Table12[Index Values]))</f>
        <v>0.20062555853440572</v>
      </c>
      <c r="Y9" t="s">
        <v>3</v>
      </c>
      <c r="Z9">
        <v>173.7</v>
      </c>
      <c r="AA9" t="str">
        <f>VLOOKUP(Y9,category_table[#All],2,FALSE)</f>
        <v>Food</v>
      </c>
      <c r="AC9" t="s">
        <v>49</v>
      </c>
      <c r="AD9">
        <f>ROUND(AVERAGEIF(Table13[Category],AC9,Table13[Values]),1)</f>
        <v>177.5</v>
      </c>
      <c r="AE9" s="7">
        <f>(Table14[[#This Row],[Index Values]])/SUM(Table14[Index Values])</f>
        <v>0.19678492239467849</v>
      </c>
    </row>
    <row r="10" spans="1:31" x14ac:dyDescent="0.25">
      <c r="A10" t="s">
        <v>66</v>
      </c>
      <c r="C10" t="s">
        <v>2</v>
      </c>
      <c r="D10" t="s">
        <v>38</v>
      </c>
      <c r="G10" t="s">
        <v>49</v>
      </c>
      <c r="H10">
        <f>ROUND(AVERAGEIF($E$11:$E$37,G10,$D$11:$D$37),1)</f>
        <v>176.2</v>
      </c>
      <c r="I10">
        <f>ROUND((Table10[[#This Row],[Index Values]]/(SUM(Table10[Index Values])))*100,2)</f>
        <v>19.350000000000001</v>
      </c>
      <c r="N10" t="s">
        <v>4</v>
      </c>
      <c r="O10">
        <v>219.4</v>
      </c>
      <c r="P10" t="str">
        <f>VLOOKUP(N10,category_table[#All],2,FALSE)</f>
        <v>Food</v>
      </c>
      <c r="R10" t="s">
        <v>57</v>
      </c>
      <c r="S10">
        <f>ROUND(AVERAGEIF($P$9:$P$35,R10,$O$9:$O$35),1)</f>
        <v>175.5</v>
      </c>
      <c r="T10" s="7">
        <f>(Table12[[#This Row],[Index Values]])/(SUM(Table12[Index Values]))</f>
        <v>0.19604557640750672</v>
      </c>
      <c r="Y10" t="s">
        <v>4</v>
      </c>
      <c r="Z10">
        <v>214.3</v>
      </c>
      <c r="AA10" t="str">
        <f>VLOOKUP(Y10,category_table[#All],2,FALSE)</f>
        <v>Food</v>
      </c>
      <c r="AC10" t="s">
        <v>57</v>
      </c>
      <c r="AD10">
        <f>ROUND(AVERAGEIF(Table13[Category],AC10,Table13[Values]),1)</f>
        <v>179.6</v>
      </c>
      <c r="AE10" s="7">
        <f>(Table14[[#This Row],[Index Values]])/SUM(Table14[Index Values])</f>
        <v>0.19911308203991129</v>
      </c>
    </row>
    <row r="11" spans="1:31" x14ac:dyDescent="0.25">
      <c r="C11" t="s">
        <v>3</v>
      </c>
      <c r="D11">
        <v>173.2</v>
      </c>
      <c r="E11" t="str">
        <f>VLOOKUP(C11,category_table[#All],2,FALSE)</f>
        <v>Food</v>
      </c>
      <c r="G11" t="s">
        <v>57</v>
      </c>
      <c r="H11">
        <f>ROUND(AVERAGEIF($E$11:$E$37,G11,$D$11:$D$37),1)</f>
        <v>183.8</v>
      </c>
      <c r="I11">
        <f>ROUND((Table10[[#This Row],[Index Values]]/(SUM(Table10[Index Values])))*100,2)</f>
        <v>20.18</v>
      </c>
      <c r="N11" t="s">
        <v>5</v>
      </c>
      <c r="O11">
        <v>176.7</v>
      </c>
      <c r="P11" t="str">
        <f>VLOOKUP(N11,category_table[#All],2,FALSE)</f>
        <v>Food</v>
      </c>
      <c r="R11" t="s">
        <v>69</v>
      </c>
      <c r="S11">
        <f>ROUND(AVERAGEIF($P$9:$P$35,R11,$O$9:$O$35),1)</f>
        <v>178.5</v>
      </c>
      <c r="T11" s="7">
        <f>(Table12[[#This Row],[Index Values]])/(SUM(Table12[Index Values]))</f>
        <v>0.19939678284182308</v>
      </c>
      <c r="Y11" t="s">
        <v>5</v>
      </c>
      <c r="Z11">
        <v>173.2</v>
      </c>
      <c r="AA11" t="str">
        <f>VLOOKUP(Y11,category_table[#All],2,FALSE)</f>
        <v>Food</v>
      </c>
      <c r="AC11" t="s">
        <v>69</v>
      </c>
      <c r="AD11">
        <f>ROUND(AVERAGEIF(Table13[Category],AC11,Table13[Values]),1)</f>
        <v>181.4</v>
      </c>
      <c r="AE11" s="7">
        <f>(Table14[[#This Row],[Index Values]])/SUM(Table14[Index Values])</f>
        <v>0.20110864745011087</v>
      </c>
    </row>
    <row r="12" spans="1:31" x14ac:dyDescent="0.25">
      <c r="C12" t="s">
        <v>4</v>
      </c>
      <c r="D12">
        <v>211.5</v>
      </c>
      <c r="E12" t="str">
        <f>VLOOKUP(C12,category_table[#All],2,FALSE)</f>
        <v>Food</v>
      </c>
      <c r="G12" t="s">
        <v>69</v>
      </c>
      <c r="H12">
        <f>ROUND(AVERAGEIF($E$11:$E$37,G12,$D$11:$D$37),1)</f>
        <v>184.1</v>
      </c>
      <c r="I12">
        <f>ROUND((Table10[[#This Row],[Index Values]]/(SUM(Table10[Index Values])))*100,2)</f>
        <v>20.22</v>
      </c>
      <c r="N12" t="s">
        <v>6</v>
      </c>
      <c r="O12">
        <v>179.4</v>
      </c>
      <c r="P12" t="str">
        <f>VLOOKUP(N12,category_table[#All],2,FALSE)</f>
        <v>Food</v>
      </c>
      <c r="R12" t="s">
        <v>70</v>
      </c>
      <c r="S12">
        <f>ROUND(AVERAGEIF($P$9:$P$35,R12,$O$9:$O$35),1)</f>
        <v>186.7</v>
      </c>
      <c r="T12" s="7">
        <f>(Table12[[#This Row],[Index Values]])/(SUM(Table12[Index Values]))</f>
        <v>0.20855674709562108</v>
      </c>
      <c r="Y12" t="s">
        <v>6</v>
      </c>
      <c r="Z12">
        <v>179.5</v>
      </c>
      <c r="AA12" t="str">
        <f>VLOOKUP(Y12,category_table[#All],2,FALSE)</f>
        <v>Food</v>
      </c>
      <c r="AC12" t="s">
        <v>70</v>
      </c>
      <c r="AD12">
        <f>ROUND(AVERAGEIF(Table13[Category],AC12,Table13[Values]),1)</f>
        <v>186.1</v>
      </c>
      <c r="AE12" s="7">
        <f>(Table14[[#This Row],[Index Values]])/SUM(Table14[Index Values])</f>
        <v>0.20631929046563191</v>
      </c>
    </row>
    <row r="13" spans="1:31" x14ac:dyDescent="0.25">
      <c r="C13" t="s">
        <v>5</v>
      </c>
      <c r="D13">
        <v>171</v>
      </c>
      <c r="E13" t="str">
        <f>VLOOKUP(C13,category_table[#All],2,FALSE)</f>
        <v>Food</v>
      </c>
      <c r="G13" t="s">
        <v>70</v>
      </c>
      <c r="H13">
        <f>ROUND(AVERAGEIF($E$11:$E$37,G13,$D$11:$D$37),1)</f>
        <v>186.9</v>
      </c>
      <c r="I13">
        <f>ROUND((Table10[[#This Row],[Index Values]]/(SUM(Table10[Index Values])))*100,2)</f>
        <v>20.52</v>
      </c>
      <c r="N13" t="s">
        <v>7</v>
      </c>
      <c r="O13">
        <v>164.4</v>
      </c>
      <c r="P13" t="str">
        <f>VLOOKUP(N13,category_table[#All],2,FALSE)</f>
        <v>Food</v>
      </c>
      <c r="R13" t="s">
        <v>59</v>
      </c>
      <c r="S13">
        <f>ROUND(AVERAGEIF($P$9:$P$35,R13,$O$9:$O$35),1)</f>
        <v>174.9</v>
      </c>
      <c r="T13" s="7">
        <f>(Table12[[#This Row],[Index Values]])/(SUM(Table12[Index Values]))</f>
        <v>0.19537533512064345</v>
      </c>
      <c r="Y13" t="s">
        <v>7</v>
      </c>
      <c r="Z13">
        <v>170</v>
      </c>
      <c r="AA13" t="str">
        <f>VLOOKUP(Y13,category_table[#All],2,FALSE)</f>
        <v>Food</v>
      </c>
      <c r="AC13" t="s">
        <v>59</v>
      </c>
      <c r="AD13">
        <f>ROUND(AVERAGEIF(Table13[Category],AC13,Table13[Values]),1)</f>
        <v>177.4</v>
      </c>
      <c r="AE13" s="7">
        <f>(Table14[[#This Row],[Index Values]])/SUM(Table14[Index Values])</f>
        <v>0.19667405764966742</v>
      </c>
    </row>
    <row r="14" spans="1:31" x14ac:dyDescent="0.25">
      <c r="C14" t="s">
        <v>6</v>
      </c>
      <c r="D14">
        <v>179.6</v>
      </c>
      <c r="E14" t="str">
        <f>VLOOKUP(C14,category_table[#All],2,FALSE)</f>
        <v>Food</v>
      </c>
      <c r="G14" t="s">
        <v>59</v>
      </c>
      <c r="H14">
        <f>ROUND(AVERAGEIF($E$11:$E$37,G14,$D$11:$D$37),1)</f>
        <v>179.7</v>
      </c>
      <c r="I14">
        <f>ROUND((Table10[[#This Row],[Index Values]]/(SUM(Table10[Index Values])))*100,2)</f>
        <v>19.73</v>
      </c>
      <c r="N14" t="s">
        <v>8</v>
      </c>
      <c r="O14">
        <v>175.8</v>
      </c>
      <c r="P14" t="str">
        <f>VLOOKUP(N14,category_table[#All],2,FALSE)</f>
        <v>Food</v>
      </c>
      <c r="Y14" t="s">
        <v>8</v>
      </c>
      <c r="Z14">
        <v>172.2</v>
      </c>
      <c r="AA14" t="str">
        <f>VLOOKUP(Y14,category_table[#All],2,FALSE)</f>
        <v>Food</v>
      </c>
    </row>
    <row r="15" spans="1:31" x14ac:dyDescent="0.25">
      <c r="C15" t="s">
        <v>7</v>
      </c>
      <c r="D15">
        <v>173.3</v>
      </c>
      <c r="E15" t="str">
        <f>VLOOKUP(C15,category_table[#All],2,FALSE)</f>
        <v>Food</v>
      </c>
      <c r="N15" t="s">
        <v>9</v>
      </c>
      <c r="O15">
        <v>185</v>
      </c>
      <c r="P15" t="str">
        <f>VLOOKUP(N15,category_table[#All],2,FALSE)</f>
        <v>Food</v>
      </c>
      <c r="Y15" t="s">
        <v>9</v>
      </c>
      <c r="Z15">
        <v>161</v>
      </c>
      <c r="AA15" t="str">
        <f>VLOOKUP(Y15,category_table[#All],2,FALSE)</f>
        <v>Food</v>
      </c>
    </row>
    <row r="16" spans="1:31" x14ac:dyDescent="0.25">
      <c r="C16" t="s">
        <v>8</v>
      </c>
      <c r="D16">
        <v>169</v>
      </c>
      <c r="E16" t="str">
        <f>VLOOKUP(C16,category_table[#All],2,FALSE)</f>
        <v>Food</v>
      </c>
      <c r="N16" t="s">
        <v>10</v>
      </c>
      <c r="O16">
        <v>176.9</v>
      </c>
      <c r="P16" t="str">
        <f>VLOOKUP(N16,category_table[#All],2,FALSE)</f>
        <v>Food</v>
      </c>
      <c r="Y16" t="s">
        <v>10</v>
      </c>
      <c r="Z16">
        <v>175.6</v>
      </c>
      <c r="AA16" t="str">
        <f>VLOOKUP(Y16,category_table[#All],2,FALSE)</f>
        <v>Food</v>
      </c>
    </row>
    <row r="17" spans="1:27" x14ac:dyDescent="0.25">
      <c r="C17" t="s">
        <v>9</v>
      </c>
      <c r="D17">
        <v>148.69999999999999</v>
      </c>
      <c r="E17" t="str">
        <f>VLOOKUP(C17,category_table[#All],2,FALSE)</f>
        <v>Food</v>
      </c>
      <c r="N17" t="s">
        <v>11</v>
      </c>
      <c r="O17">
        <v>124.2</v>
      </c>
      <c r="P17" t="str">
        <f>VLOOKUP(N17,category_table[#All],2,FALSE)</f>
        <v>Food</v>
      </c>
      <c r="Y17" t="s">
        <v>11</v>
      </c>
      <c r="Z17">
        <v>122.7</v>
      </c>
      <c r="AA17" t="str">
        <f>VLOOKUP(Y17,category_table[#All],2,FALSE)</f>
        <v>Food</v>
      </c>
    </row>
    <row r="18" spans="1:27" x14ac:dyDescent="0.25">
      <c r="C18" t="s">
        <v>10</v>
      </c>
      <c r="D18">
        <v>174.9</v>
      </c>
      <c r="E18" t="str">
        <f>VLOOKUP(C18,category_table[#All],2,FALSE)</f>
        <v>Food</v>
      </c>
      <c r="N18" t="s">
        <v>12</v>
      </c>
      <c r="O18">
        <v>211.9</v>
      </c>
      <c r="P18" t="str">
        <f>VLOOKUP(N18,category_table[#All],2,FALSE)</f>
        <v>Food</v>
      </c>
      <c r="Y18" t="s">
        <v>12</v>
      </c>
      <c r="Z18">
        <v>218</v>
      </c>
      <c r="AA18" t="str">
        <f>VLOOKUP(Y18,category_table[#All],2,FALSE)</f>
        <v>Food</v>
      </c>
    </row>
    <row r="19" spans="1:27" x14ac:dyDescent="0.25">
      <c r="A19" t="s">
        <v>49</v>
      </c>
      <c r="C19" t="s">
        <v>11</v>
      </c>
      <c r="D19">
        <v>121.9</v>
      </c>
      <c r="E19" t="str">
        <f>VLOOKUP(C19,category_table[#All],2,FALSE)</f>
        <v>Food</v>
      </c>
      <c r="N19" t="s">
        <v>13</v>
      </c>
      <c r="O19">
        <v>165.9</v>
      </c>
      <c r="P19" t="str">
        <f>VLOOKUP(N19,category_table[#All],2,FALSE)</f>
        <v>Food</v>
      </c>
      <c r="Y19" t="s">
        <v>13</v>
      </c>
      <c r="Z19">
        <v>173.4</v>
      </c>
      <c r="AA19" t="str">
        <f>VLOOKUP(Y19,category_table[#All],2,FALSE)</f>
        <v>Food</v>
      </c>
    </row>
    <row r="20" spans="1:27" x14ac:dyDescent="0.25">
      <c r="A20" t="s">
        <v>68</v>
      </c>
      <c r="C20" t="s">
        <v>12</v>
      </c>
      <c r="D20">
        <v>221</v>
      </c>
      <c r="E20" t="str">
        <f>VLOOKUP(C20,category_table[#All],2,FALSE)</f>
        <v>Food</v>
      </c>
      <c r="N20" t="s">
        <v>14</v>
      </c>
      <c r="O20">
        <v>197.7</v>
      </c>
      <c r="P20" t="str">
        <f>VLOOKUP(N20,category_table[#All],2,FALSE)</f>
        <v>Food</v>
      </c>
      <c r="Y20" t="s">
        <v>14</v>
      </c>
      <c r="Z20">
        <v>194.2</v>
      </c>
      <c r="AA20" t="str">
        <f>VLOOKUP(Y20,category_table[#All],2,FALSE)</f>
        <v>Food</v>
      </c>
    </row>
    <row r="21" spans="1:27" x14ac:dyDescent="0.25">
      <c r="A21" t="s">
        <v>69</v>
      </c>
      <c r="C21" t="s">
        <v>13</v>
      </c>
      <c r="D21">
        <v>178.7</v>
      </c>
      <c r="E21" t="str">
        <f>VLOOKUP(C21,category_table[#All],2,FALSE)</f>
        <v>Food</v>
      </c>
      <c r="N21" t="s">
        <v>15</v>
      </c>
      <c r="O21">
        <v>183.1</v>
      </c>
      <c r="P21" t="str">
        <f>VLOOKUP(N21,category_table[#All],2,FALSE)</f>
        <v>Food</v>
      </c>
      <c r="Y21" t="s">
        <v>15</v>
      </c>
      <c r="Z21">
        <v>179.1</v>
      </c>
      <c r="AA21" t="str">
        <f>VLOOKUP(Y21,category_table[#All],2,FALSE)</f>
        <v>Food</v>
      </c>
    </row>
    <row r="22" spans="1:27" x14ac:dyDescent="0.25">
      <c r="A22" t="s">
        <v>25</v>
      </c>
      <c r="C22" t="s">
        <v>14</v>
      </c>
      <c r="D22">
        <v>191.1</v>
      </c>
      <c r="E22" t="str">
        <f>VLOOKUP(C22,category_table[#All],2,FALSE)</f>
        <v>Food</v>
      </c>
      <c r="N22" t="s">
        <v>16</v>
      </c>
      <c r="O22">
        <v>204.2</v>
      </c>
      <c r="P22" t="str">
        <f>VLOOKUP(N22,category_table[#All],2,FALSE)</f>
        <v>Recreation and amusement</v>
      </c>
      <c r="Y22" t="s">
        <v>16</v>
      </c>
      <c r="Z22">
        <v>201</v>
      </c>
      <c r="AA22" t="str">
        <f>VLOOKUP(Y22,category_table[#All],2,FALSE)</f>
        <v>Recreation and amusement</v>
      </c>
    </row>
    <row r="23" spans="1:27" x14ac:dyDescent="0.25">
      <c r="A23" t="s">
        <v>59</v>
      </c>
      <c r="C23" t="s">
        <v>15</v>
      </c>
      <c r="D23">
        <v>176.8</v>
      </c>
      <c r="E23" t="str">
        <f>VLOOKUP(C23,category_table[#All],2,FALSE)</f>
        <v>Food</v>
      </c>
      <c r="N23" t="s">
        <v>17</v>
      </c>
      <c r="O23">
        <v>181.3</v>
      </c>
      <c r="P23" t="str">
        <f>VLOOKUP(N23,category_table[#All],2,FALSE)</f>
        <v>Basic needs</v>
      </c>
      <c r="Y23" t="s">
        <v>17</v>
      </c>
      <c r="Z23">
        <v>187.3</v>
      </c>
      <c r="AA23" t="str">
        <f>VLOOKUP(Y23,category_table[#All],2,FALSE)</f>
        <v>Basic needs</v>
      </c>
    </row>
    <row r="24" spans="1:27" x14ac:dyDescent="0.25">
      <c r="C24" t="s">
        <v>16</v>
      </c>
      <c r="D24">
        <v>199.9</v>
      </c>
      <c r="E24" t="str">
        <f>VLOOKUP(C24,category_table[#All],2,FALSE)</f>
        <v>Recreation and amusement</v>
      </c>
      <c r="N24" t="s">
        <v>18</v>
      </c>
      <c r="O24">
        <v>168.1</v>
      </c>
      <c r="P24" t="str">
        <f>VLOOKUP(N24,category_table[#All],2,FALSE)</f>
        <v>Basic needs</v>
      </c>
      <c r="Y24" t="s">
        <v>18</v>
      </c>
      <c r="Z24">
        <v>179.7</v>
      </c>
      <c r="AA24" t="str">
        <f>VLOOKUP(Y24,category_table[#All],2,FALSE)</f>
        <v>Basic needs</v>
      </c>
    </row>
    <row r="25" spans="1:27" x14ac:dyDescent="0.25">
      <c r="C25" t="s">
        <v>17</v>
      </c>
      <c r="D25">
        <v>191.2</v>
      </c>
      <c r="E25" t="str">
        <f>VLOOKUP(C25,category_table[#All],2,FALSE)</f>
        <v>Basic needs</v>
      </c>
      <c r="N25" t="s">
        <v>19</v>
      </c>
      <c r="O25">
        <v>179.3</v>
      </c>
      <c r="P25" t="str">
        <f>VLOOKUP(N25,category_table[#All],2,FALSE)</f>
        <v>Basic needs</v>
      </c>
      <c r="Y25" t="s">
        <v>19</v>
      </c>
      <c r="Z25">
        <v>186.2</v>
      </c>
      <c r="AA25" t="str">
        <f>VLOOKUP(Y25,category_table[#All],2,FALSE)</f>
        <v>Basic needs</v>
      </c>
    </row>
    <row r="26" spans="1:27" x14ac:dyDescent="0.25">
      <c r="C26" t="s">
        <v>18</v>
      </c>
      <c r="D26">
        <v>187.9</v>
      </c>
      <c r="E26" t="str">
        <f>VLOOKUP(C26,category_table[#All],2,FALSE)</f>
        <v>Basic needs</v>
      </c>
      <c r="N26" t="s">
        <v>20</v>
      </c>
      <c r="O26">
        <v>175.6</v>
      </c>
      <c r="P26" t="str">
        <f>VLOOKUP(N26,category_table[#All],2,FALSE)</f>
        <v>Basic needs</v>
      </c>
      <c r="Y26" t="s">
        <v>20</v>
      </c>
      <c r="Z26">
        <v>175.6</v>
      </c>
      <c r="AA26" t="str">
        <f>VLOOKUP(Y26,category_table[#All],2,FALSE)</f>
        <v>Basic needs</v>
      </c>
    </row>
    <row r="27" spans="1:27" x14ac:dyDescent="0.25">
      <c r="C27" t="s">
        <v>19</v>
      </c>
      <c r="D27">
        <v>190.8</v>
      </c>
      <c r="E27" t="str">
        <f>VLOOKUP(C27,category_table[#All],2,FALSE)</f>
        <v>Basic needs</v>
      </c>
      <c r="N27" t="s">
        <v>21</v>
      </c>
      <c r="O27">
        <v>183.4</v>
      </c>
      <c r="P27" t="str">
        <f>VLOOKUP(N27,category_table[#All],2,FALSE)</f>
        <v>Basic needs</v>
      </c>
      <c r="Y27" t="s">
        <v>21</v>
      </c>
      <c r="Z27">
        <v>182.8</v>
      </c>
      <c r="AA27" t="str">
        <f>VLOOKUP(Y27,category_table[#All],2,FALSE)</f>
        <v>Basic needs</v>
      </c>
    </row>
    <row r="28" spans="1:27" x14ac:dyDescent="0.25">
      <c r="C28" t="s">
        <v>20</v>
      </c>
      <c r="D28" t="s">
        <v>48</v>
      </c>
      <c r="E28" t="str">
        <f>VLOOKUP(C28,category_table[#All],2,FALSE)</f>
        <v>Basic needs</v>
      </c>
      <c r="N28" t="s">
        <v>22</v>
      </c>
      <c r="O28">
        <v>170.1</v>
      </c>
      <c r="P28" t="str">
        <f>VLOOKUP(N28,category_table[#All],2,FALSE)</f>
        <v>Basic needs</v>
      </c>
      <c r="Y28" t="s">
        <v>22</v>
      </c>
      <c r="Z28">
        <v>175.2</v>
      </c>
      <c r="AA28" t="str">
        <f>VLOOKUP(Y28,category_table[#All],2,FALSE)</f>
        <v>Basic needs</v>
      </c>
    </row>
    <row r="29" spans="1:27" x14ac:dyDescent="0.25">
      <c r="C29" t="s">
        <v>21</v>
      </c>
      <c r="D29">
        <v>182.5</v>
      </c>
      <c r="E29" t="str">
        <f>VLOOKUP(C29,category_table[#All],2,FALSE)</f>
        <v>Basic needs</v>
      </c>
      <c r="N29" t="s">
        <v>23</v>
      </c>
      <c r="O29">
        <v>182.2</v>
      </c>
      <c r="P29" t="str">
        <f>VLOOKUP(N29,category_table[#All],2,FALSE)</f>
        <v>Health and education</v>
      </c>
      <c r="Y29" t="s">
        <v>23</v>
      </c>
      <c r="Z29">
        <v>185.7</v>
      </c>
      <c r="AA29" t="str">
        <f>VLOOKUP(Y29,category_table[#All],2,FALSE)</f>
        <v>Health and education</v>
      </c>
    </row>
    <row r="30" spans="1:27" x14ac:dyDescent="0.25">
      <c r="C30" t="s">
        <v>22</v>
      </c>
      <c r="D30">
        <v>179.8</v>
      </c>
      <c r="E30" t="str">
        <f>VLOOKUP(C30,category_table[#All],2,FALSE)</f>
        <v>Basic needs</v>
      </c>
      <c r="N30" t="s">
        <v>24</v>
      </c>
      <c r="O30">
        <v>160.4</v>
      </c>
      <c r="P30" t="str">
        <f>VLOOKUP(N30,category_table[#All],2,FALSE)</f>
        <v>Basic needs</v>
      </c>
      <c r="Y30" t="s">
        <v>24</v>
      </c>
      <c r="Z30">
        <v>164.8</v>
      </c>
      <c r="AA30" t="str">
        <f>VLOOKUP(Y30,category_table[#All],2,FALSE)</f>
        <v>Basic needs</v>
      </c>
    </row>
    <row r="31" spans="1:27" x14ac:dyDescent="0.25">
      <c r="C31" t="s">
        <v>23</v>
      </c>
      <c r="D31">
        <v>187.8</v>
      </c>
      <c r="E31" t="str">
        <f>VLOOKUP(C31,category_table[#All],2,FALSE)</f>
        <v>Health and education</v>
      </c>
      <c r="N31" t="s">
        <v>25</v>
      </c>
      <c r="O31">
        <v>169.2</v>
      </c>
      <c r="P31" t="str">
        <f>VLOOKUP(N31,category_table[#All],2,FALSE)</f>
        <v>Recreation and amusement</v>
      </c>
      <c r="Y31" t="s">
        <v>25</v>
      </c>
      <c r="Z31">
        <v>171.2</v>
      </c>
      <c r="AA31" t="str">
        <f>VLOOKUP(Y31,category_table[#All],2,FALSE)</f>
        <v>Recreation and amusement</v>
      </c>
    </row>
    <row r="32" spans="1:27" x14ac:dyDescent="0.25">
      <c r="C32" t="s">
        <v>24</v>
      </c>
      <c r="D32">
        <v>169.7</v>
      </c>
      <c r="E32" t="str">
        <f>VLOOKUP(C32,category_table[#All],2,FALSE)</f>
        <v>Basic needs</v>
      </c>
      <c r="N32" t="s">
        <v>26</v>
      </c>
      <c r="O32">
        <v>174.8</v>
      </c>
      <c r="P32" t="str">
        <f>VLOOKUP(N32,category_table[#All],2,FALSE)</f>
        <v>Health and education</v>
      </c>
      <c r="Y32" t="s">
        <v>26</v>
      </c>
      <c r="Z32">
        <v>177.1</v>
      </c>
      <c r="AA32" t="str">
        <f>VLOOKUP(Y32,category_table[#All],2,FALSE)</f>
        <v>Health and education</v>
      </c>
    </row>
    <row r="33" spans="3:27" x14ac:dyDescent="0.25">
      <c r="C33" t="s">
        <v>25</v>
      </c>
      <c r="D33">
        <v>173.8</v>
      </c>
      <c r="E33" t="str">
        <f>VLOOKUP(C33,category_table[#All],2,FALSE)</f>
        <v>Recreation and amusement</v>
      </c>
      <c r="N33" t="s">
        <v>27</v>
      </c>
      <c r="O33">
        <v>185.6</v>
      </c>
      <c r="P33" t="str">
        <f>VLOOKUP(N33,category_table[#All],2,FALSE)</f>
        <v>Basic needs</v>
      </c>
      <c r="Y33" t="s">
        <v>27</v>
      </c>
      <c r="Z33">
        <v>185.2</v>
      </c>
      <c r="AA33" t="str">
        <f>VLOOKUP(Y33,category_table[#All],2,FALSE)</f>
        <v>Basic needs</v>
      </c>
    </row>
    <row r="34" spans="3:27" x14ac:dyDescent="0.25">
      <c r="C34" t="s">
        <v>26</v>
      </c>
      <c r="D34">
        <v>180.3</v>
      </c>
      <c r="E34" t="str">
        <f>VLOOKUP(C34,category_table[#All],2,FALSE)</f>
        <v>Health and education</v>
      </c>
      <c r="N34" t="s">
        <v>28</v>
      </c>
      <c r="O34">
        <v>171.6</v>
      </c>
      <c r="P34" t="str">
        <f>VLOOKUP(N34,category_table[#All],2,FALSE)</f>
        <v>Miscelleneous</v>
      </c>
      <c r="Y34" t="s">
        <v>28</v>
      </c>
      <c r="Z34">
        <v>175.7</v>
      </c>
      <c r="AA34" t="str">
        <f>VLOOKUP(Y34,category_table[#All],2,FALSE)</f>
        <v>Miscelleneous</v>
      </c>
    </row>
    <row r="35" spans="3:27" x14ac:dyDescent="0.25">
      <c r="C35" t="s">
        <v>27</v>
      </c>
      <c r="D35">
        <v>184.9</v>
      </c>
      <c r="E35" t="str">
        <f>VLOOKUP(C35,category_table[#All],2,FALSE)</f>
        <v>Basic needs</v>
      </c>
      <c r="N35" t="s">
        <v>29</v>
      </c>
      <c r="O35">
        <v>178.2</v>
      </c>
      <c r="P35" t="str">
        <f>VLOOKUP(N35,category_table[#All],2,FALSE)</f>
        <v>Miscelleneous</v>
      </c>
      <c r="Y35" t="s">
        <v>29</v>
      </c>
      <c r="Z35">
        <v>179.1</v>
      </c>
      <c r="AA35" t="str">
        <f>VLOOKUP(Y35,category_table[#All],2,FALSE)</f>
        <v>Miscelleneous</v>
      </c>
    </row>
    <row r="36" spans="3:27" x14ac:dyDescent="0.25">
      <c r="C36" t="s">
        <v>28</v>
      </c>
      <c r="D36">
        <v>179.5</v>
      </c>
      <c r="E36" t="str">
        <f>VLOOKUP(C36,category_table[#All],2,FALSE)</f>
        <v>Miscelleneous</v>
      </c>
    </row>
    <row r="37" spans="3:27" x14ac:dyDescent="0.25">
      <c r="C37" t="s">
        <v>29</v>
      </c>
      <c r="D37">
        <v>179.8</v>
      </c>
      <c r="E37" t="str">
        <f>VLOOKUP(C37,category_table[#All],2,FALSE)</f>
        <v>Miscelleneous</v>
      </c>
    </row>
    <row r="40" spans="3:27" x14ac:dyDescent="0.25">
      <c r="N40" t="s">
        <v>73</v>
      </c>
      <c r="Y40" t="s">
        <v>73</v>
      </c>
    </row>
    <row r="41" spans="3:27" x14ac:dyDescent="0.25">
      <c r="C41" t="s">
        <v>73</v>
      </c>
      <c r="N41" t="s">
        <v>76</v>
      </c>
      <c r="Y41" t="s">
        <v>79</v>
      </c>
    </row>
    <row r="43" spans="3:27" x14ac:dyDescent="0.25">
      <c r="C43" t="s">
        <v>74</v>
      </c>
    </row>
  </sheetData>
  <pageMargins left="0.7" right="0.7" top="0.75" bottom="0.75" header="0.3" footer="0.3"/>
  <pageSetup paperSize="9" orientation="portrait" r:id="rId1"/>
  <drawing r:id="rId2"/>
  <tableParts count="6">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C1420-C605-459D-B1FE-398BA60FBB9E}">
  <dimension ref="A1:J97"/>
  <sheetViews>
    <sheetView workbookViewId="0">
      <selection activeCell="C13" sqref="C13"/>
    </sheetView>
  </sheetViews>
  <sheetFormatPr defaultRowHeight="15" x14ac:dyDescent="0.25"/>
  <cols>
    <col min="3" max="3" width="22.28515625" customWidth="1"/>
    <col min="4" max="4" width="15.140625" customWidth="1"/>
    <col min="6" max="6" width="19" customWidth="1"/>
    <col min="7" max="7" width="16.7109375" customWidth="1"/>
    <col min="9" max="9" width="13.140625" customWidth="1"/>
    <col min="10" max="10" width="33.85546875" bestFit="1" customWidth="1"/>
    <col min="11" max="11" width="25.28515625" customWidth="1"/>
    <col min="13" max="13" width="25.42578125" customWidth="1"/>
    <col min="14" max="14" width="35.5703125" customWidth="1"/>
    <col min="15" max="15" width="21" customWidth="1"/>
    <col min="16" max="16" width="28.7109375" customWidth="1"/>
    <col min="17" max="17" width="10.85546875" customWidth="1"/>
    <col min="18" max="18" width="11.42578125" customWidth="1"/>
    <col min="19" max="19" width="23" customWidth="1"/>
    <col min="20" max="20" width="10.5703125" customWidth="1"/>
    <col min="21" max="21" width="15.140625" customWidth="1"/>
    <col min="22" max="22" width="30.5703125" customWidth="1"/>
    <col min="24" max="24" width="29.85546875" customWidth="1"/>
    <col min="25" max="25" width="27.85546875" customWidth="1"/>
    <col min="26" max="26" width="12.140625" customWidth="1"/>
    <col min="27" max="27" width="26.42578125" customWidth="1"/>
    <col min="28" max="28" width="16.140625" customWidth="1"/>
    <col min="29" max="29" width="15.7109375" customWidth="1"/>
    <col min="36" max="36" width="6.42578125" customWidth="1"/>
    <col min="37" max="37" width="11.5703125" bestFit="1" customWidth="1"/>
    <col min="38" max="38" width="20.140625" bestFit="1" customWidth="1"/>
    <col min="39" max="39" width="25.7109375" bestFit="1" customWidth="1"/>
    <col min="40" max="40" width="13.85546875" bestFit="1" customWidth="1"/>
  </cols>
  <sheetData>
    <row r="1" spans="1:7" x14ac:dyDescent="0.25">
      <c r="A1" t="s">
        <v>80</v>
      </c>
    </row>
    <row r="3" spans="1:7" x14ac:dyDescent="0.25">
      <c r="A3" t="s">
        <v>81</v>
      </c>
    </row>
    <row r="5" spans="1:7" x14ac:dyDescent="0.25">
      <c r="A5" t="s">
        <v>82</v>
      </c>
    </row>
    <row r="9" spans="1:7" x14ac:dyDescent="0.25">
      <c r="A9" t="s">
        <v>1</v>
      </c>
      <c r="B9" t="s">
        <v>2</v>
      </c>
      <c r="C9" t="s">
        <v>29</v>
      </c>
      <c r="F9" t="s">
        <v>1</v>
      </c>
      <c r="G9" t="s">
        <v>83</v>
      </c>
    </row>
    <row r="10" spans="1:7" x14ac:dyDescent="0.25">
      <c r="A10">
        <v>2016</v>
      </c>
      <c r="B10" t="s">
        <v>31</v>
      </c>
      <c r="C10">
        <v>126.3</v>
      </c>
      <c r="F10">
        <v>2017</v>
      </c>
      <c r="G10" s="7">
        <f>(C22-Table15[[#This Row],[General index]])/Table15[[#This Row],[General index]]</f>
        <v>3.1670625494853638E-2</v>
      </c>
    </row>
    <row r="11" spans="1:7" x14ac:dyDescent="0.25">
      <c r="A11">
        <v>2016</v>
      </c>
      <c r="B11" t="s">
        <v>35</v>
      </c>
      <c r="C11">
        <v>126</v>
      </c>
      <c r="F11">
        <v>2018</v>
      </c>
      <c r="G11" s="7">
        <f>(C34-C22)/C22</f>
        <v>5.0652340752110468E-2</v>
      </c>
    </row>
    <row r="12" spans="1:7" x14ac:dyDescent="0.25">
      <c r="A12">
        <v>2016</v>
      </c>
      <c r="B12" t="s">
        <v>36</v>
      </c>
      <c r="C12">
        <v>126</v>
      </c>
      <c r="F12">
        <v>2019</v>
      </c>
      <c r="G12" s="7">
        <f>(C46-C34)/C34</f>
        <v>1.9722425127830449E-2</v>
      </c>
    </row>
    <row r="13" spans="1:7" x14ac:dyDescent="0.25">
      <c r="A13">
        <v>2016</v>
      </c>
      <c r="B13" t="s">
        <v>37</v>
      </c>
      <c r="C13">
        <v>127.3</v>
      </c>
      <c r="F13">
        <v>2020</v>
      </c>
      <c r="G13" s="7">
        <f>(C57-C46)/C46</f>
        <v>7.5931232091690504E-2</v>
      </c>
    </row>
    <row r="14" spans="1:7" x14ac:dyDescent="0.25">
      <c r="A14">
        <v>2016</v>
      </c>
      <c r="B14" t="s">
        <v>38</v>
      </c>
      <c r="C14">
        <v>128.6</v>
      </c>
      <c r="F14">
        <v>2021</v>
      </c>
      <c r="G14" s="7">
        <f>(C69-C57)/C57</f>
        <v>4.7270306258322389E-2</v>
      </c>
    </row>
    <row r="15" spans="1:7" x14ac:dyDescent="0.25">
      <c r="A15">
        <v>2016</v>
      </c>
      <c r="B15" t="s">
        <v>39</v>
      </c>
      <c r="C15">
        <v>130.1</v>
      </c>
      <c r="F15">
        <v>2022</v>
      </c>
      <c r="G15" s="7">
        <f>(C81-C69)/C69</f>
        <v>5.3401144310235071E-2</v>
      </c>
    </row>
    <row r="16" spans="1:7" x14ac:dyDescent="0.25">
      <c r="A16">
        <v>2016</v>
      </c>
      <c r="B16" t="s">
        <v>40</v>
      </c>
      <c r="C16">
        <v>131.1</v>
      </c>
      <c r="F16">
        <v>2023</v>
      </c>
      <c r="G16" s="7">
        <f>(C93-C81)/C81</f>
        <v>6.5178032589016374E-2</v>
      </c>
    </row>
    <row r="17" spans="1:10" x14ac:dyDescent="0.25">
      <c r="A17">
        <v>2016</v>
      </c>
      <c r="B17" t="s">
        <v>41</v>
      </c>
      <c r="C17">
        <v>131.1</v>
      </c>
    </row>
    <row r="18" spans="1:10" x14ac:dyDescent="0.25">
      <c r="A18">
        <v>2016</v>
      </c>
      <c r="B18" t="s">
        <v>42</v>
      </c>
      <c r="C18">
        <v>130.9</v>
      </c>
    </row>
    <row r="19" spans="1:10" x14ac:dyDescent="0.25">
      <c r="A19">
        <v>2016</v>
      </c>
      <c r="B19" t="s">
        <v>43</v>
      </c>
      <c r="C19">
        <v>131.4</v>
      </c>
    </row>
    <row r="20" spans="1:10" x14ac:dyDescent="0.25">
      <c r="A20">
        <v>2016</v>
      </c>
      <c r="B20" t="s">
        <v>45</v>
      </c>
      <c r="C20">
        <v>131.19999999999999</v>
      </c>
    </row>
    <row r="21" spans="1:10" x14ac:dyDescent="0.25">
      <c r="A21">
        <v>2016</v>
      </c>
      <c r="B21" t="s">
        <v>46</v>
      </c>
      <c r="C21">
        <v>130.4</v>
      </c>
    </row>
    <row r="22" spans="1:10" x14ac:dyDescent="0.25">
      <c r="A22">
        <v>2017</v>
      </c>
      <c r="B22" t="s">
        <v>31</v>
      </c>
      <c r="C22">
        <v>130.30000000000001</v>
      </c>
    </row>
    <row r="23" spans="1:10" x14ac:dyDescent="0.25">
      <c r="A23">
        <v>2017</v>
      </c>
      <c r="B23" t="s">
        <v>35</v>
      </c>
      <c r="C23">
        <v>130.6</v>
      </c>
    </row>
    <row r="24" spans="1:10" x14ac:dyDescent="0.25">
      <c r="A24">
        <v>2017</v>
      </c>
      <c r="B24" t="s">
        <v>36</v>
      </c>
      <c r="C24">
        <v>130.9</v>
      </c>
    </row>
    <row r="25" spans="1:10" x14ac:dyDescent="0.25">
      <c r="A25">
        <v>2017</v>
      </c>
      <c r="B25" t="s">
        <v>37</v>
      </c>
      <c r="C25">
        <v>131.1</v>
      </c>
      <c r="J25" s="8" t="s">
        <v>87</v>
      </c>
    </row>
    <row r="26" spans="1:10" x14ac:dyDescent="0.25">
      <c r="A26">
        <v>2017</v>
      </c>
      <c r="B26" t="s">
        <v>38</v>
      </c>
      <c r="C26">
        <v>131.4</v>
      </c>
    </row>
    <row r="27" spans="1:10" x14ac:dyDescent="0.25">
      <c r="A27">
        <v>2017</v>
      </c>
      <c r="B27" t="s">
        <v>39</v>
      </c>
      <c r="C27">
        <v>132</v>
      </c>
    </row>
    <row r="28" spans="1:10" x14ac:dyDescent="0.25">
      <c r="A28">
        <v>2017</v>
      </c>
      <c r="B28" t="s">
        <v>40</v>
      </c>
      <c r="C28">
        <v>134.19999999999999</v>
      </c>
    </row>
    <row r="29" spans="1:10" x14ac:dyDescent="0.25">
      <c r="A29">
        <v>2017</v>
      </c>
      <c r="B29" t="s">
        <v>41</v>
      </c>
      <c r="C29">
        <v>135.4</v>
      </c>
    </row>
    <row r="30" spans="1:10" x14ac:dyDescent="0.25">
      <c r="A30">
        <v>2017</v>
      </c>
      <c r="B30" t="s">
        <v>42</v>
      </c>
      <c r="C30">
        <v>135.19999999999999</v>
      </c>
    </row>
    <row r="31" spans="1:10" x14ac:dyDescent="0.25">
      <c r="A31">
        <v>2017</v>
      </c>
      <c r="B31" t="s">
        <v>43</v>
      </c>
      <c r="C31">
        <v>136.1</v>
      </c>
    </row>
    <row r="32" spans="1:10" x14ac:dyDescent="0.25">
      <c r="A32">
        <v>2017</v>
      </c>
      <c r="B32" t="s">
        <v>45</v>
      </c>
      <c r="C32">
        <v>137.6</v>
      </c>
    </row>
    <row r="33" spans="1:3" x14ac:dyDescent="0.25">
      <c r="A33">
        <v>2017</v>
      </c>
      <c r="B33" t="s">
        <v>46</v>
      </c>
      <c r="C33">
        <v>137.19999999999999</v>
      </c>
    </row>
    <row r="34" spans="1:3" x14ac:dyDescent="0.25">
      <c r="A34">
        <v>2018</v>
      </c>
      <c r="B34" t="s">
        <v>31</v>
      </c>
      <c r="C34">
        <v>136.9</v>
      </c>
    </row>
    <row r="35" spans="1:3" x14ac:dyDescent="0.25">
      <c r="A35">
        <v>2018</v>
      </c>
      <c r="B35" t="s">
        <v>35</v>
      </c>
      <c r="C35">
        <v>136.4</v>
      </c>
    </row>
    <row r="36" spans="1:3" x14ac:dyDescent="0.25">
      <c r="A36">
        <v>2018</v>
      </c>
      <c r="B36" t="s">
        <v>36</v>
      </c>
      <c r="C36">
        <v>136.5</v>
      </c>
    </row>
    <row r="37" spans="1:3" x14ac:dyDescent="0.25">
      <c r="A37">
        <v>2018</v>
      </c>
      <c r="B37" t="s">
        <v>37</v>
      </c>
      <c r="C37">
        <v>137.1</v>
      </c>
    </row>
    <row r="38" spans="1:3" x14ac:dyDescent="0.25">
      <c r="A38">
        <v>2018</v>
      </c>
      <c r="B38" t="s">
        <v>38</v>
      </c>
      <c r="C38">
        <v>137.80000000000001</v>
      </c>
    </row>
    <row r="39" spans="1:3" x14ac:dyDescent="0.25">
      <c r="A39">
        <v>2018</v>
      </c>
      <c r="B39" t="s">
        <v>39</v>
      </c>
      <c r="C39">
        <v>138.5</v>
      </c>
    </row>
    <row r="40" spans="1:3" x14ac:dyDescent="0.25">
      <c r="A40">
        <v>2018</v>
      </c>
      <c r="B40" t="s">
        <v>40</v>
      </c>
      <c r="C40">
        <v>139.80000000000001</v>
      </c>
    </row>
    <row r="41" spans="1:3" x14ac:dyDescent="0.25">
      <c r="A41">
        <v>2018</v>
      </c>
      <c r="B41" t="s">
        <v>41</v>
      </c>
      <c r="C41">
        <v>140.4</v>
      </c>
    </row>
    <row r="42" spans="1:3" x14ac:dyDescent="0.25">
      <c r="A42">
        <v>2018</v>
      </c>
      <c r="B42" t="s">
        <v>42</v>
      </c>
      <c r="C42">
        <v>140.19999999999999</v>
      </c>
    </row>
    <row r="43" spans="1:3" x14ac:dyDescent="0.25">
      <c r="A43">
        <v>2018</v>
      </c>
      <c r="B43" t="s">
        <v>43</v>
      </c>
      <c r="C43">
        <v>140.80000000000001</v>
      </c>
    </row>
    <row r="44" spans="1:3" x14ac:dyDescent="0.25">
      <c r="A44">
        <v>2018</v>
      </c>
      <c r="B44" t="s">
        <v>45</v>
      </c>
      <c r="C44">
        <v>140.80000000000001</v>
      </c>
    </row>
    <row r="45" spans="1:3" x14ac:dyDescent="0.25">
      <c r="A45">
        <v>2018</v>
      </c>
      <c r="B45" t="s">
        <v>46</v>
      </c>
      <c r="C45">
        <v>140.1</v>
      </c>
    </row>
    <row r="46" spans="1:3" x14ac:dyDescent="0.25">
      <c r="A46">
        <v>2019</v>
      </c>
      <c r="B46" t="s">
        <v>31</v>
      </c>
      <c r="C46">
        <v>139.6</v>
      </c>
    </row>
    <row r="47" spans="1:3" x14ac:dyDescent="0.25">
      <c r="A47">
        <v>2019</v>
      </c>
      <c r="B47" t="s">
        <v>35</v>
      </c>
      <c r="C47">
        <v>139.9</v>
      </c>
    </row>
    <row r="48" spans="1:3" x14ac:dyDescent="0.25">
      <c r="A48">
        <v>2019</v>
      </c>
      <c r="B48" t="s">
        <v>36</v>
      </c>
      <c r="C48">
        <v>140.4</v>
      </c>
    </row>
    <row r="49" spans="1:3" x14ac:dyDescent="0.25">
      <c r="A49">
        <v>2019</v>
      </c>
      <c r="B49" t="s">
        <v>38</v>
      </c>
      <c r="C49">
        <v>142</v>
      </c>
    </row>
    <row r="50" spans="1:3" x14ac:dyDescent="0.25">
      <c r="A50">
        <v>2019</v>
      </c>
      <c r="B50" t="s">
        <v>39</v>
      </c>
      <c r="C50">
        <v>142.9</v>
      </c>
    </row>
    <row r="51" spans="1:3" x14ac:dyDescent="0.25">
      <c r="A51">
        <v>2019</v>
      </c>
      <c r="B51" t="s">
        <v>40</v>
      </c>
      <c r="C51">
        <v>144.19999999999999</v>
      </c>
    </row>
    <row r="52" spans="1:3" x14ac:dyDescent="0.25">
      <c r="A52">
        <v>2019</v>
      </c>
      <c r="B52" t="s">
        <v>41</v>
      </c>
      <c r="C52">
        <v>145</v>
      </c>
    </row>
    <row r="53" spans="1:3" x14ac:dyDescent="0.25">
      <c r="A53">
        <v>2019</v>
      </c>
      <c r="B53" t="s">
        <v>42</v>
      </c>
      <c r="C53">
        <v>145.80000000000001</v>
      </c>
    </row>
    <row r="54" spans="1:3" x14ac:dyDescent="0.25">
      <c r="A54">
        <v>2019</v>
      </c>
      <c r="B54" t="s">
        <v>43</v>
      </c>
      <c r="C54">
        <v>147.19999999999999</v>
      </c>
    </row>
    <row r="55" spans="1:3" x14ac:dyDescent="0.25">
      <c r="A55">
        <v>2019</v>
      </c>
      <c r="B55" t="s">
        <v>45</v>
      </c>
      <c r="C55">
        <v>148.6</v>
      </c>
    </row>
    <row r="56" spans="1:3" x14ac:dyDescent="0.25">
      <c r="A56">
        <v>2019</v>
      </c>
      <c r="B56" t="s">
        <v>46</v>
      </c>
      <c r="C56">
        <v>150.4</v>
      </c>
    </row>
    <row r="57" spans="1:3" x14ac:dyDescent="0.25">
      <c r="A57">
        <v>2020</v>
      </c>
      <c r="B57" t="s">
        <v>31</v>
      </c>
      <c r="C57">
        <v>150.19999999999999</v>
      </c>
    </row>
    <row r="58" spans="1:3" x14ac:dyDescent="0.25">
      <c r="A58">
        <v>2020</v>
      </c>
      <c r="B58" t="s">
        <v>35</v>
      </c>
      <c r="C58">
        <v>149.1</v>
      </c>
    </row>
    <row r="59" spans="1:3" x14ac:dyDescent="0.25">
      <c r="A59">
        <v>2020</v>
      </c>
      <c r="B59" t="s">
        <v>36</v>
      </c>
      <c r="C59">
        <v>148.6</v>
      </c>
    </row>
    <row r="60" spans="1:3" x14ac:dyDescent="0.25">
      <c r="A60">
        <v>2020</v>
      </c>
      <c r="B60" t="s">
        <v>37</v>
      </c>
      <c r="C60">
        <v>149.30000000000001</v>
      </c>
    </row>
    <row r="61" spans="1:3" x14ac:dyDescent="0.25">
      <c r="A61">
        <v>2020</v>
      </c>
      <c r="B61" t="s">
        <v>38</v>
      </c>
      <c r="C61">
        <v>149</v>
      </c>
    </row>
    <row r="62" spans="1:3" x14ac:dyDescent="0.25">
      <c r="A62">
        <v>2020</v>
      </c>
      <c r="B62" t="s">
        <v>39</v>
      </c>
      <c r="C62">
        <v>151.80000000000001</v>
      </c>
    </row>
    <row r="63" spans="1:3" x14ac:dyDescent="0.25">
      <c r="A63">
        <v>2020</v>
      </c>
      <c r="B63" t="s">
        <v>40</v>
      </c>
      <c r="C63">
        <v>151.80000000000001</v>
      </c>
    </row>
    <row r="64" spans="1:3" x14ac:dyDescent="0.25">
      <c r="A64">
        <v>2020</v>
      </c>
      <c r="B64" t="s">
        <v>41</v>
      </c>
      <c r="C64">
        <v>153.9</v>
      </c>
    </row>
    <row r="65" spans="1:3" x14ac:dyDescent="0.25">
      <c r="A65">
        <v>2020</v>
      </c>
      <c r="B65" t="s">
        <v>42</v>
      </c>
      <c r="C65">
        <v>154.69999999999999</v>
      </c>
    </row>
    <row r="66" spans="1:3" x14ac:dyDescent="0.25">
      <c r="A66">
        <v>2020</v>
      </c>
      <c r="B66" t="s">
        <v>43</v>
      </c>
      <c r="C66">
        <v>156.4</v>
      </c>
    </row>
    <row r="67" spans="1:3" x14ac:dyDescent="0.25">
      <c r="A67">
        <v>2020</v>
      </c>
      <c r="B67" t="s">
        <v>45</v>
      </c>
      <c r="C67">
        <v>158.4</v>
      </c>
    </row>
    <row r="68" spans="1:3" x14ac:dyDescent="0.25">
      <c r="A68">
        <v>2020</v>
      </c>
      <c r="B68" t="s">
        <v>46</v>
      </c>
      <c r="C68">
        <v>158.9</v>
      </c>
    </row>
    <row r="69" spans="1:3" x14ac:dyDescent="0.25">
      <c r="A69">
        <v>2021</v>
      </c>
      <c r="B69" t="s">
        <v>31</v>
      </c>
      <c r="C69">
        <v>157.30000000000001</v>
      </c>
    </row>
    <row r="70" spans="1:3" x14ac:dyDescent="0.25">
      <c r="A70">
        <v>2021</v>
      </c>
      <c r="B70" t="s">
        <v>35</v>
      </c>
      <c r="C70">
        <v>156.6</v>
      </c>
    </row>
    <row r="71" spans="1:3" x14ac:dyDescent="0.25">
      <c r="A71">
        <v>2021</v>
      </c>
      <c r="B71" t="s">
        <v>36</v>
      </c>
      <c r="C71">
        <v>156.80000000000001</v>
      </c>
    </row>
    <row r="72" spans="1:3" x14ac:dyDescent="0.25">
      <c r="A72">
        <v>2021</v>
      </c>
      <c r="B72" t="s">
        <v>37</v>
      </c>
      <c r="C72">
        <v>157.80000000000001</v>
      </c>
    </row>
    <row r="73" spans="1:3" x14ac:dyDescent="0.25">
      <c r="A73">
        <v>2021</v>
      </c>
      <c r="B73" t="s">
        <v>38</v>
      </c>
      <c r="C73">
        <v>160.4</v>
      </c>
    </row>
    <row r="74" spans="1:3" x14ac:dyDescent="0.25">
      <c r="A74">
        <v>2021</v>
      </c>
      <c r="B74" t="s">
        <v>39</v>
      </c>
      <c r="C74">
        <v>161.30000000000001</v>
      </c>
    </row>
    <row r="75" spans="1:3" x14ac:dyDescent="0.25">
      <c r="A75">
        <v>2021</v>
      </c>
      <c r="B75" t="s">
        <v>40</v>
      </c>
      <c r="C75">
        <v>162.5</v>
      </c>
    </row>
    <row r="76" spans="1:3" x14ac:dyDescent="0.25">
      <c r="A76">
        <v>2021</v>
      </c>
      <c r="B76" t="s">
        <v>41</v>
      </c>
      <c r="C76">
        <v>163.19999999999999</v>
      </c>
    </row>
    <row r="77" spans="1:3" x14ac:dyDescent="0.25">
      <c r="A77">
        <v>2021</v>
      </c>
      <c r="B77" t="s">
        <v>42</v>
      </c>
      <c r="C77">
        <v>163.19999999999999</v>
      </c>
    </row>
    <row r="78" spans="1:3" x14ac:dyDescent="0.25">
      <c r="A78">
        <v>2021</v>
      </c>
      <c r="B78" t="s">
        <v>43</v>
      </c>
      <c r="C78">
        <v>165.5</v>
      </c>
    </row>
    <row r="79" spans="1:3" x14ac:dyDescent="0.25">
      <c r="A79">
        <v>2021</v>
      </c>
      <c r="B79" t="s">
        <v>45</v>
      </c>
      <c r="C79">
        <v>166.7</v>
      </c>
    </row>
    <row r="80" spans="1:3" x14ac:dyDescent="0.25">
      <c r="A80">
        <v>2021</v>
      </c>
      <c r="B80" t="s">
        <v>46</v>
      </c>
      <c r="C80">
        <v>166.2</v>
      </c>
    </row>
    <row r="81" spans="1:3" x14ac:dyDescent="0.25">
      <c r="A81">
        <v>2022</v>
      </c>
      <c r="B81" t="s">
        <v>31</v>
      </c>
      <c r="C81">
        <v>165.7</v>
      </c>
    </row>
    <row r="82" spans="1:3" x14ac:dyDescent="0.25">
      <c r="A82">
        <v>2022</v>
      </c>
      <c r="B82" t="s">
        <v>35</v>
      </c>
      <c r="C82">
        <v>166.1</v>
      </c>
    </row>
    <row r="83" spans="1:3" x14ac:dyDescent="0.25">
      <c r="A83">
        <v>2022</v>
      </c>
      <c r="B83" t="s">
        <v>36</v>
      </c>
      <c r="C83">
        <v>167.7</v>
      </c>
    </row>
    <row r="84" spans="1:3" x14ac:dyDescent="0.25">
      <c r="A84">
        <v>2022</v>
      </c>
      <c r="B84" t="s">
        <v>37</v>
      </c>
      <c r="C84">
        <v>170.1</v>
      </c>
    </row>
    <row r="85" spans="1:3" x14ac:dyDescent="0.25">
      <c r="A85">
        <v>2022</v>
      </c>
      <c r="B85" t="s">
        <v>38</v>
      </c>
      <c r="C85">
        <v>171.7</v>
      </c>
    </row>
    <row r="86" spans="1:3" x14ac:dyDescent="0.25">
      <c r="A86">
        <v>2022</v>
      </c>
      <c r="B86" t="s">
        <v>39</v>
      </c>
      <c r="C86">
        <v>172.6</v>
      </c>
    </row>
    <row r="87" spans="1:3" x14ac:dyDescent="0.25">
      <c r="A87">
        <v>2022</v>
      </c>
      <c r="B87" t="s">
        <v>40</v>
      </c>
      <c r="C87">
        <v>173.4</v>
      </c>
    </row>
    <row r="88" spans="1:3" x14ac:dyDescent="0.25">
      <c r="A88">
        <v>2022</v>
      </c>
      <c r="B88" t="s">
        <v>41</v>
      </c>
      <c r="C88">
        <v>174.3</v>
      </c>
    </row>
    <row r="89" spans="1:3" x14ac:dyDescent="0.25">
      <c r="A89">
        <v>2022</v>
      </c>
      <c r="B89" t="s">
        <v>42</v>
      </c>
      <c r="C89">
        <v>175.3</v>
      </c>
    </row>
    <row r="90" spans="1:3" x14ac:dyDescent="0.25">
      <c r="A90">
        <v>2022</v>
      </c>
      <c r="B90" t="s">
        <v>43</v>
      </c>
      <c r="C90">
        <v>176.7</v>
      </c>
    </row>
    <row r="91" spans="1:3" x14ac:dyDescent="0.25">
      <c r="A91">
        <v>2022</v>
      </c>
      <c r="B91" t="s">
        <v>45</v>
      </c>
      <c r="C91">
        <v>176.5</v>
      </c>
    </row>
    <row r="92" spans="1:3" x14ac:dyDescent="0.25">
      <c r="A92">
        <v>2022</v>
      </c>
      <c r="B92" t="s">
        <v>46</v>
      </c>
      <c r="C92">
        <v>175.7</v>
      </c>
    </row>
    <row r="93" spans="1:3" x14ac:dyDescent="0.25">
      <c r="A93">
        <v>2023</v>
      </c>
      <c r="B93" t="s">
        <v>31</v>
      </c>
      <c r="C93">
        <v>176.5</v>
      </c>
    </row>
    <row r="94" spans="1:3" x14ac:dyDescent="0.25">
      <c r="A94">
        <v>2023</v>
      </c>
      <c r="B94" t="s">
        <v>35</v>
      </c>
      <c r="C94">
        <v>177.2</v>
      </c>
    </row>
    <row r="95" spans="1:3" x14ac:dyDescent="0.25">
      <c r="A95">
        <v>2023</v>
      </c>
      <c r="B95" t="s">
        <v>36</v>
      </c>
      <c r="C95">
        <v>177.2</v>
      </c>
    </row>
    <row r="96" spans="1:3" x14ac:dyDescent="0.25">
      <c r="A96">
        <v>2023</v>
      </c>
      <c r="B96" t="s">
        <v>37</v>
      </c>
      <c r="C96">
        <v>178.1</v>
      </c>
    </row>
    <row r="97" spans="1:3" x14ac:dyDescent="0.25">
      <c r="A97">
        <v>2023</v>
      </c>
      <c r="B97" t="s">
        <v>38</v>
      </c>
      <c r="C97">
        <v>179.1</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0557C-38D3-4460-8473-A8ED3BEF7E7E}">
  <dimension ref="A1:BY63"/>
  <sheetViews>
    <sheetView topLeftCell="BF4" workbookViewId="0">
      <selection activeCell="BP12" sqref="BP12"/>
    </sheetView>
  </sheetViews>
  <sheetFormatPr defaultRowHeight="15" x14ac:dyDescent="0.25"/>
  <cols>
    <col min="20" max="20" width="20.140625" bestFit="1" customWidth="1"/>
    <col min="22" max="22" width="22.28515625" customWidth="1"/>
    <col min="23" max="23" width="15.140625" customWidth="1"/>
    <col min="25" max="25" width="19" customWidth="1"/>
    <col min="26" max="26" width="14.28515625" customWidth="1"/>
    <col min="28" max="28" width="13.140625" customWidth="1"/>
    <col min="29" max="29" width="21.28515625" customWidth="1"/>
    <col min="30" max="30" width="25.28515625" customWidth="1"/>
    <col min="32" max="32" width="25.42578125" customWidth="1"/>
    <col min="33" max="33" width="35.5703125" customWidth="1"/>
    <col min="34" max="34" width="21" customWidth="1"/>
    <col min="38" max="38" width="13.85546875" customWidth="1"/>
    <col min="40" max="40" width="22.28515625" customWidth="1"/>
    <col min="41" max="41" width="15.140625" customWidth="1"/>
    <col min="43" max="43" width="19" customWidth="1"/>
    <col min="44" max="44" width="14.28515625" customWidth="1"/>
    <col min="46" max="46" width="13.140625" customWidth="1"/>
    <col min="47" max="47" width="21.28515625" customWidth="1"/>
    <col min="48" max="48" width="25.28515625" customWidth="1"/>
    <col min="50" max="50" width="25.42578125" customWidth="1"/>
    <col min="51" max="51" width="35.5703125" customWidth="1"/>
    <col min="52" max="52" width="21" customWidth="1"/>
    <col min="63" max="63" width="20.140625" bestFit="1" customWidth="1"/>
    <col min="64" max="64" width="11.28515625" customWidth="1"/>
    <col min="65" max="65" width="22.28515625" customWidth="1"/>
    <col min="66" max="66" width="15.140625" customWidth="1"/>
    <col min="68" max="68" width="19" customWidth="1"/>
    <col min="69" max="69" width="14.28515625" customWidth="1"/>
    <col min="71" max="71" width="13.140625" customWidth="1"/>
    <col min="72" max="72" width="21.28515625" customWidth="1"/>
    <col min="73" max="73" width="25.28515625" customWidth="1"/>
    <col min="75" max="75" width="25.42578125" customWidth="1"/>
    <col min="76" max="76" width="35.5703125" customWidth="1"/>
    <col min="77" max="77" width="21" customWidth="1"/>
  </cols>
  <sheetData>
    <row r="1" spans="1:77" x14ac:dyDescent="0.25">
      <c r="A1" t="s">
        <v>84</v>
      </c>
    </row>
    <row r="3" spans="1:77" x14ac:dyDescent="0.25">
      <c r="A3" t="s">
        <v>85</v>
      </c>
    </row>
    <row r="5" spans="1:77" x14ac:dyDescent="0.25">
      <c r="A5" t="s">
        <v>86</v>
      </c>
    </row>
    <row r="6" spans="1:77" x14ac:dyDescent="0.25">
      <c r="T6" s="4" t="s">
        <v>67</v>
      </c>
      <c r="AL6" s="4" t="s">
        <v>75</v>
      </c>
      <c r="BK6" s="4" t="s">
        <v>77</v>
      </c>
    </row>
    <row r="8" spans="1:77" x14ac:dyDescent="0.25">
      <c r="T8" s="4" t="s">
        <v>1</v>
      </c>
      <c r="U8" t="s">
        <v>2</v>
      </c>
      <c r="V8" s="1" t="s">
        <v>3</v>
      </c>
      <c r="W8" s="1" t="s">
        <v>4</v>
      </c>
      <c r="X8" s="1" t="s">
        <v>5</v>
      </c>
      <c r="Y8" s="1" t="s">
        <v>6</v>
      </c>
      <c r="Z8" s="1" t="s">
        <v>7</v>
      </c>
      <c r="AA8" s="1" t="s">
        <v>8</v>
      </c>
      <c r="AB8" s="1" t="s">
        <v>9</v>
      </c>
      <c r="AC8" s="1" t="s">
        <v>10</v>
      </c>
      <c r="AD8" s="1" t="s">
        <v>11</v>
      </c>
      <c r="AE8" s="1" t="s">
        <v>12</v>
      </c>
      <c r="AF8" s="1" t="s">
        <v>13</v>
      </c>
      <c r="AG8" s="1" t="s">
        <v>14</v>
      </c>
      <c r="AH8" s="1" t="s">
        <v>15</v>
      </c>
      <c r="AL8" t="s">
        <v>1</v>
      </c>
      <c r="AM8" t="s">
        <v>2</v>
      </c>
      <c r="AN8" t="s">
        <v>3</v>
      </c>
      <c r="AO8" t="s">
        <v>4</v>
      </c>
      <c r="AP8" t="s">
        <v>5</v>
      </c>
      <c r="AQ8" t="s">
        <v>6</v>
      </c>
      <c r="AR8" t="s">
        <v>7</v>
      </c>
      <c r="AS8" t="s">
        <v>8</v>
      </c>
      <c r="AT8" t="s">
        <v>9</v>
      </c>
      <c r="AU8" t="s">
        <v>10</v>
      </c>
      <c r="AV8" t="s">
        <v>11</v>
      </c>
      <c r="AW8" t="s">
        <v>12</v>
      </c>
      <c r="AX8" t="s">
        <v>13</v>
      </c>
      <c r="AY8" t="s">
        <v>14</v>
      </c>
      <c r="AZ8" t="s">
        <v>15</v>
      </c>
      <c r="BK8" t="s">
        <v>1</v>
      </c>
      <c r="BL8" t="s">
        <v>2</v>
      </c>
      <c r="BM8" t="s">
        <v>3</v>
      </c>
      <c r="BN8" t="s">
        <v>4</v>
      </c>
      <c r="BO8" t="s">
        <v>5</v>
      </c>
      <c r="BP8" t="s">
        <v>6</v>
      </c>
      <c r="BQ8" t="s">
        <v>7</v>
      </c>
      <c r="BR8" t="s">
        <v>8</v>
      </c>
      <c r="BS8" t="s">
        <v>9</v>
      </c>
      <c r="BT8" t="s">
        <v>10</v>
      </c>
      <c r="BU8" t="s">
        <v>11</v>
      </c>
      <c r="BV8" t="s">
        <v>12</v>
      </c>
      <c r="BW8" t="s">
        <v>13</v>
      </c>
      <c r="BX8" t="s">
        <v>14</v>
      </c>
      <c r="BY8" t="s">
        <v>15</v>
      </c>
    </row>
    <row r="9" spans="1:77" x14ac:dyDescent="0.25">
      <c r="T9" s="2">
        <v>2022</v>
      </c>
      <c r="U9" s="2" t="s">
        <v>38</v>
      </c>
      <c r="V9" s="2">
        <v>152.9</v>
      </c>
      <c r="W9" s="2">
        <v>214.7</v>
      </c>
      <c r="X9" s="2">
        <v>161.4</v>
      </c>
      <c r="Y9" s="2">
        <v>164.6</v>
      </c>
      <c r="Z9" s="2">
        <v>209.9</v>
      </c>
      <c r="AA9" s="2">
        <v>168</v>
      </c>
      <c r="AB9" s="2">
        <v>160.4</v>
      </c>
      <c r="AC9" s="2">
        <v>165</v>
      </c>
      <c r="AD9" s="2">
        <v>118.9</v>
      </c>
      <c r="AE9" s="2">
        <v>186.6</v>
      </c>
      <c r="AF9" s="2">
        <v>173.2</v>
      </c>
      <c r="AG9" s="2">
        <v>180.4</v>
      </c>
      <c r="AH9" s="2">
        <v>170.8</v>
      </c>
      <c r="AL9">
        <v>2022</v>
      </c>
      <c r="AM9" t="s">
        <v>37</v>
      </c>
      <c r="AN9">
        <v>155.4</v>
      </c>
      <c r="AO9">
        <v>215.8</v>
      </c>
      <c r="AP9">
        <v>164.6</v>
      </c>
      <c r="AQ9">
        <v>164.2</v>
      </c>
      <c r="AR9">
        <v>186</v>
      </c>
      <c r="AS9">
        <v>175.9</v>
      </c>
      <c r="AT9">
        <v>190.7</v>
      </c>
      <c r="AU9">
        <v>164</v>
      </c>
      <c r="AV9">
        <v>120.5</v>
      </c>
      <c r="AW9">
        <v>178</v>
      </c>
      <c r="AX9">
        <v>157.5</v>
      </c>
      <c r="AY9">
        <v>183.3</v>
      </c>
      <c r="AZ9">
        <v>174.5</v>
      </c>
      <c r="BK9">
        <v>2022</v>
      </c>
      <c r="BL9" t="s">
        <v>37</v>
      </c>
      <c r="BM9">
        <v>152.9</v>
      </c>
      <c r="BN9">
        <v>211.8</v>
      </c>
      <c r="BO9">
        <v>164.5</v>
      </c>
      <c r="BP9">
        <v>163.9</v>
      </c>
      <c r="BQ9">
        <v>199.5</v>
      </c>
      <c r="BR9">
        <v>172.6</v>
      </c>
      <c r="BS9">
        <v>166.2</v>
      </c>
      <c r="BT9">
        <v>164.7</v>
      </c>
      <c r="BU9">
        <v>119</v>
      </c>
      <c r="BV9">
        <v>181.3</v>
      </c>
      <c r="BW9">
        <v>166.2</v>
      </c>
      <c r="BX9">
        <v>180.9</v>
      </c>
      <c r="BY9">
        <v>170.8</v>
      </c>
    </row>
    <row r="10" spans="1:77" x14ac:dyDescent="0.25">
      <c r="T10" s="3">
        <v>2022</v>
      </c>
      <c r="U10" s="3" t="s">
        <v>39</v>
      </c>
      <c r="V10" s="3">
        <v>153.80000000000001</v>
      </c>
      <c r="W10" s="3">
        <v>217.2</v>
      </c>
      <c r="X10" s="3">
        <v>169.6</v>
      </c>
      <c r="Y10" s="3">
        <v>165.4</v>
      </c>
      <c r="Z10" s="3">
        <v>208.1</v>
      </c>
      <c r="AA10" s="3">
        <v>165.8</v>
      </c>
      <c r="AB10" s="3">
        <v>167.3</v>
      </c>
      <c r="AC10" s="3">
        <v>164.6</v>
      </c>
      <c r="AD10" s="3">
        <v>119.1</v>
      </c>
      <c r="AE10" s="3">
        <v>188.9</v>
      </c>
      <c r="AF10" s="3">
        <v>174.2</v>
      </c>
      <c r="AG10" s="3">
        <v>181.9</v>
      </c>
      <c r="AH10" s="3">
        <v>172.4</v>
      </c>
      <c r="AL10">
        <v>2022</v>
      </c>
      <c r="AM10" t="s">
        <v>38</v>
      </c>
      <c r="AN10">
        <v>156.69999999999999</v>
      </c>
      <c r="AO10">
        <v>221.2</v>
      </c>
      <c r="AP10">
        <v>164.1</v>
      </c>
      <c r="AQ10">
        <v>165.4</v>
      </c>
      <c r="AR10">
        <v>189.5</v>
      </c>
      <c r="AS10">
        <v>174.5</v>
      </c>
      <c r="AT10">
        <v>203.2</v>
      </c>
      <c r="AU10">
        <v>164.1</v>
      </c>
      <c r="AV10">
        <v>121.2</v>
      </c>
      <c r="AW10">
        <v>181.4</v>
      </c>
      <c r="AX10">
        <v>158.5</v>
      </c>
      <c r="AY10">
        <v>184.9</v>
      </c>
      <c r="AZ10">
        <v>177.5</v>
      </c>
      <c r="BK10">
        <v>2022</v>
      </c>
      <c r="BL10" t="s">
        <v>38</v>
      </c>
      <c r="BM10">
        <v>154.1</v>
      </c>
      <c r="BN10">
        <v>217</v>
      </c>
      <c r="BO10">
        <v>162.4</v>
      </c>
      <c r="BP10">
        <v>164.9</v>
      </c>
      <c r="BQ10">
        <v>202.4</v>
      </c>
      <c r="BR10">
        <v>171</v>
      </c>
      <c r="BS10">
        <v>174.9</v>
      </c>
      <c r="BT10">
        <v>164.7</v>
      </c>
      <c r="BU10">
        <v>119.7</v>
      </c>
      <c r="BV10">
        <v>184.9</v>
      </c>
      <c r="BW10">
        <v>167.1</v>
      </c>
      <c r="BX10">
        <v>182.5</v>
      </c>
      <c r="BY10">
        <v>173.3</v>
      </c>
    </row>
    <row r="11" spans="1:77" x14ac:dyDescent="0.25">
      <c r="T11" s="2">
        <v>2022</v>
      </c>
      <c r="U11" s="2" t="s">
        <v>40</v>
      </c>
      <c r="V11" s="2">
        <v>155.19999999999999</v>
      </c>
      <c r="W11" s="2">
        <v>210.8</v>
      </c>
      <c r="X11" s="2">
        <v>174.3</v>
      </c>
      <c r="Y11" s="2">
        <v>166.3</v>
      </c>
      <c r="Z11" s="2">
        <v>202.2</v>
      </c>
      <c r="AA11" s="2">
        <v>169.6</v>
      </c>
      <c r="AB11" s="2">
        <v>168.6</v>
      </c>
      <c r="AC11" s="2">
        <v>164.4</v>
      </c>
      <c r="AD11" s="2">
        <v>119.2</v>
      </c>
      <c r="AE11" s="2">
        <v>191.8</v>
      </c>
      <c r="AF11" s="2">
        <v>174.5</v>
      </c>
      <c r="AG11" s="2">
        <v>183.1</v>
      </c>
      <c r="AH11" s="2">
        <v>172.5</v>
      </c>
      <c r="AL11">
        <v>2022</v>
      </c>
      <c r="AM11" t="s">
        <v>39</v>
      </c>
      <c r="AN11">
        <v>157.5</v>
      </c>
      <c r="AO11">
        <v>223.4</v>
      </c>
      <c r="AP11">
        <v>172.8</v>
      </c>
      <c r="AQ11">
        <v>166.4</v>
      </c>
      <c r="AR11">
        <v>188.6</v>
      </c>
      <c r="AS11">
        <v>174.1</v>
      </c>
      <c r="AT11">
        <v>211.5</v>
      </c>
      <c r="AU11">
        <v>163.6</v>
      </c>
      <c r="AV11">
        <v>121.4</v>
      </c>
      <c r="AW11">
        <v>183.5</v>
      </c>
      <c r="AX11">
        <v>159.1</v>
      </c>
      <c r="AY11">
        <v>186.3</v>
      </c>
      <c r="AZ11">
        <v>179.3</v>
      </c>
      <c r="BK11">
        <v>2022</v>
      </c>
      <c r="BL11" t="s">
        <v>39</v>
      </c>
      <c r="BM11">
        <v>155</v>
      </c>
      <c r="BN11">
        <v>219.4</v>
      </c>
      <c r="BO11">
        <v>170.8</v>
      </c>
      <c r="BP11">
        <v>165.8</v>
      </c>
      <c r="BQ11">
        <v>200.9</v>
      </c>
      <c r="BR11">
        <v>169.7</v>
      </c>
      <c r="BS11">
        <v>182.3</v>
      </c>
      <c r="BT11">
        <v>164.3</v>
      </c>
      <c r="BU11">
        <v>119.9</v>
      </c>
      <c r="BV11">
        <v>187.1</v>
      </c>
      <c r="BW11">
        <v>167.9</v>
      </c>
      <c r="BX11">
        <v>183.9</v>
      </c>
      <c r="BY11">
        <v>174.9</v>
      </c>
    </row>
    <row r="12" spans="1:77" x14ac:dyDescent="0.25">
      <c r="T12" s="3">
        <v>2022</v>
      </c>
      <c r="U12" s="3" t="s">
        <v>41</v>
      </c>
      <c r="V12" s="3">
        <v>159.5</v>
      </c>
      <c r="W12" s="3">
        <v>204.1</v>
      </c>
      <c r="X12" s="3">
        <v>168.3</v>
      </c>
      <c r="Y12" s="3">
        <v>167.9</v>
      </c>
      <c r="Z12" s="3">
        <v>198.1</v>
      </c>
      <c r="AA12" s="3">
        <v>169.2</v>
      </c>
      <c r="AB12" s="3">
        <v>173.1</v>
      </c>
      <c r="AC12" s="3">
        <v>167.1</v>
      </c>
      <c r="AD12" s="3">
        <v>120.2</v>
      </c>
      <c r="AE12" s="3">
        <v>195.6</v>
      </c>
      <c r="AF12" s="3">
        <v>174.8</v>
      </c>
      <c r="AG12" s="3">
        <v>184</v>
      </c>
      <c r="AH12" s="3">
        <v>173.9</v>
      </c>
      <c r="AL12">
        <v>2022</v>
      </c>
      <c r="AM12" t="s">
        <v>40</v>
      </c>
      <c r="AN12">
        <v>159.30000000000001</v>
      </c>
      <c r="AO12">
        <v>217.1</v>
      </c>
      <c r="AP12">
        <v>176.6</v>
      </c>
      <c r="AQ12">
        <v>167.1</v>
      </c>
      <c r="AR12">
        <v>184.8</v>
      </c>
      <c r="AS12">
        <v>179.5</v>
      </c>
      <c r="AT12">
        <v>208.5</v>
      </c>
      <c r="AU12">
        <v>164</v>
      </c>
      <c r="AV12">
        <v>121.5</v>
      </c>
      <c r="AW12">
        <v>186.3</v>
      </c>
      <c r="AX12">
        <v>159.80000000000001</v>
      </c>
      <c r="AY12">
        <v>187.7</v>
      </c>
      <c r="AZ12">
        <v>179.4</v>
      </c>
      <c r="BK12">
        <v>2022</v>
      </c>
      <c r="BL12" t="s">
        <v>40</v>
      </c>
      <c r="BM12">
        <v>156.5</v>
      </c>
      <c r="BN12">
        <v>213</v>
      </c>
      <c r="BO12">
        <v>175.2</v>
      </c>
      <c r="BP12">
        <v>166.6</v>
      </c>
      <c r="BQ12">
        <v>195.8</v>
      </c>
      <c r="BR12">
        <v>174.2</v>
      </c>
      <c r="BS12">
        <v>182.1</v>
      </c>
      <c r="BT12">
        <v>164.3</v>
      </c>
      <c r="BU12">
        <v>120</v>
      </c>
      <c r="BV12">
        <v>190</v>
      </c>
      <c r="BW12">
        <v>168.4</v>
      </c>
      <c r="BX12">
        <v>185.2</v>
      </c>
      <c r="BY12">
        <v>175</v>
      </c>
    </row>
    <row r="13" spans="1:77" x14ac:dyDescent="0.25">
      <c r="T13" s="2">
        <v>2022</v>
      </c>
      <c r="U13" s="2" t="s">
        <v>42</v>
      </c>
      <c r="V13" s="2">
        <v>162.9</v>
      </c>
      <c r="W13" s="2">
        <v>206.7</v>
      </c>
      <c r="X13" s="2">
        <v>169</v>
      </c>
      <c r="Y13" s="2">
        <v>169.5</v>
      </c>
      <c r="Z13" s="2">
        <v>194.1</v>
      </c>
      <c r="AA13" s="2">
        <v>164.1</v>
      </c>
      <c r="AB13" s="2">
        <v>176.9</v>
      </c>
      <c r="AC13" s="2">
        <v>169</v>
      </c>
      <c r="AD13" s="2">
        <v>120.8</v>
      </c>
      <c r="AE13" s="2">
        <v>199.1</v>
      </c>
      <c r="AF13" s="2">
        <v>175.4</v>
      </c>
      <c r="AG13" s="2">
        <v>184.8</v>
      </c>
      <c r="AH13" s="2">
        <v>175.5</v>
      </c>
      <c r="AL13">
        <v>2022</v>
      </c>
      <c r="AM13" t="s">
        <v>41</v>
      </c>
      <c r="AN13">
        <v>162.1</v>
      </c>
      <c r="AO13">
        <v>210.9</v>
      </c>
      <c r="AP13">
        <v>170.6</v>
      </c>
      <c r="AQ13">
        <v>168.4</v>
      </c>
      <c r="AR13">
        <v>182.5</v>
      </c>
      <c r="AS13">
        <v>177.1</v>
      </c>
      <c r="AT13">
        <v>213.1</v>
      </c>
      <c r="AU13">
        <v>167.3</v>
      </c>
      <c r="AV13">
        <v>122.2</v>
      </c>
      <c r="AW13">
        <v>189.7</v>
      </c>
      <c r="AX13">
        <v>160.5</v>
      </c>
      <c r="AY13">
        <v>188.9</v>
      </c>
      <c r="AZ13">
        <v>180.4</v>
      </c>
      <c r="BK13">
        <v>2022</v>
      </c>
      <c r="BL13" t="s">
        <v>41</v>
      </c>
      <c r="BM13">
        <v>160.30000000000001</v>
      </c>
      <c r="BN13">
        <v>206.5</v>
      </c>
      <c r="BO13">
        <v>169.2</v>
      </c>
      <c r="BP13">
        <v>168.1</v>
      </c>
      <c r="BQ13">
        <v>192.4</v>
      </c>
      <c r="BR13">
        <v>172.9</v>
      </c>
      <c r="BS13">
        <v>186.7</v>
      </c>
      <c r="BT13">
        <v>167.2</v>
      </c>
      <c r="BU13">
        <v>120.9</v>
      </c>
      <c r="BV13">
        <v>193.6</v>
      </c>
      <c r="BW13">
        <v>168.8</v>
      </c>
      <c r="BX13">
        <v>186.3</v>
      </c>
      <c r="BY13">
        <v>176.3</v>
      </c>
    </row>
    <row r="14" spans="1:77" x14ac:dyDescent="0.25">
      <c r="T14" s="3">
        <v>2022</v>
      </c>
      <c r="U14" s="3" t="s">
        <v>43</v>
      </c>
      <c r="V14" s="3">
        <v>164.7</v>
      </c>
      <c r="W14" s="3">
        <v>208.8</v>
      </c>
      <c r="X14" s="3">
        <v>170.3</v>
      </c>
      <c r="Y14" s="3">
        <v>170.9</v>
      </c>
      <c r="Z14" s="3">
        <v>191.6</v>
      </c>
      <c r="AA14" s="3">
        <v>162.19999999999999</v>
      </c>
      <c r="AB14" s="3">
        <v>184.8</v>
      </c>
      <c r="AC14" s="3">
        <v>169.7</v>
      </c>
      <c r="AD14" s="3">
        <v>121.1</v>
      </c>
      <c r="AE14" s="3">
        <v>201.6</v>
      </c>
      <c r="AF14" s="3">
        <v>175.8</v>
      </c>
      <c r="AG14" s="3">
        <v>185.6</v>
      </c>
      <c r="AH14" s="3">
        <v>177.4</v>
      </c>
      <c r="AL14">
        <v>2022</v>
      </c>
      <c r="AM14" t="s">
        <v>42</v>
      </c>
      <c r="AN14">
        <v>164.9</v>
      </c>
      <c r="AO14">
        <v>213.7</v>
      </c>
      <c r="AP14">
        <v>170.9</v>
      </c>
      <c r="AQ14">
        <v>170.1</v>
      </c>
      <c r="AR14">
        <v>179.3</v>
      </c>
      <c r="AS14">
        <v>167.5</v>
      </c>
      <c r="AT14">
        <v>220.8</v>
      </c>
      <c r="AU14">
        <v>169.2</v>
      </c>
      <c r="AV14">
        <v>123.1</v>
      </c>
      <c r="AW14">
        <v>193.6</v>
      </c>
      <c r="AX14">
        <v>161.1</v>
      </c>
      <c r="AY14">
        <v>190.4</v>
      </c>
      <c r="AZ14">
        <v>181.8</v>
      </c>
      <c r="BK14">
        <v>2022</v>
      </c>
      <c r="BL14" t="s">
        <v>42</v>
      </c>
      <c r="BM14">
        <v>163.5</v>
      </c>
      <c r="BN14">
        <v>209.2</v>
      </c>
      <c r="BO14">
        <v>169.7</v>
      </c>
      <c r="BP14">
        <v>169.7</v>
      </c>
      <c r="BQ14">
        <v>188.7</v>
      </c>
      <c r="BR14">
        <v>165.7</v>
      </c>
      <c r="BS14">
        <v>191.8</v>
      </c>
      <c r="BT14">
        <v>169.1</v>
      </c>
      <c r="BU14">
        <v>121.6</v>
      </c>
      <c r="BV14">
        <v>197.3</v>
      </c>
      <c r="BW14">
        <v>169.4</v>
      </c>
      <c r="BX14">
        <v>187.4</v>
      </c>
      <c r="BY14">
        <v>177.8</v>
      </c>
    </row>
    <row r="15" spans="1:77" x14ac:dyDescent="0.25">
      <c r="T15" s="2">
        <v>2022</v>
      </c>
      <c r="U15" s="2" t="s">
        <v>45</v>
      </c>
      <c r="V15" s="2">
        <v>166.9</v>
      </c>
      <c r="W15" s="2">
        <v>207.2</v>
      </c>
      <c r="X15" s="2">
        <v>180.2</v>
      </c>
      <c r="Y15" s="2">
        <v>172.3</v>
      </c>
      <c r="Z15" s="2">
        <v>194</v>
      </c>
      <c r="AA15" s="2">
        <v>159.1</v>
      </c>
      <c r="AB15" s="2">
        <v>171.6</v>
      </c>
      <c r="AC15" s="2">
        <v>170.2</v>
      </c>
      <c r="AD15" s="2">
        <v>121.5</v>
      </c>
      <c r="AE15" s="2">
        <v>204.8</v>
      </c>
      <c r="AF15" s="2">
        <v>176.4</v>
      </c>
      <c r="AG15" s="2">
        <v>186.9</v>
      </c>
      <c r="AH15" s="2">
        <v>176.6</v>
      </c>
      <c r="AL15">
        <v>2022</v>
      </c>
      <c r="AM15" t="s">
        <v>43</v>
      </c>
      <c r="AN15">
        <v>166.4</v>
      </c>
      <c r="AO15">
        <v>214.9</v>
      </c>
      <c r="AP15">
        <v>171.9</v>
      </c>
      <c r="AQ15">
        <v>171</v>
      </c>
      <c r="AR15">
        <v>177.7</v>
      </c>
      <c r="AS15">
        <v>165.7</v>
      </c>
      <c r="AT15">
        <v>228.6</v>
      </c>
      <c r="AU15">
        <v>169.9</v>
      </c>
      <c r="AV15">
        <v>123.4</v>
      </c>
      <c r="AW15">
        <v>196.4</v>
      </c>
      <c r="AX15">
        <v>161.6</v>
      </c>
      <c r="AY15">
        <v>191.5</v>
      </c>
      <c r="AZ15">
        <v>183.3</v>
      </c>
      <c r="BK15">
        <v>2022</v>
      </c>
      <c r="BL15" t="s">
        <v>43</v>
      </c>
      <c r="BM15">
        <v>165.2</v>
      </c>
      <c r="BN15">
        <v>210.9</v>
      </c>
      <c r="BO15">
        <v>170.9</v>
      </c>
      <c r="BP15">
        <v>170.9</v>
      </c>
      <c r="BQ15">
        <v>186.5</v>
      </c>
      <c r="BR15">
        <v>163.80000000000001</v>
      </c>
      <c r="BS15">
        <v>199.7</v>
      </c>
      <c r="BT15">
        <v>169.8</v>
      </c>
      <c r="BU15">
        <v>121.9</v>
      </c>
      <c r="BV15">
        <v>199.9</v>
      </c>
      <c r="BW15">
        <v>169.9</v>
      </c>
      <c r="BX15">
        <v>188.3</v>
      </c>
      <c r="BY15">
        <v>179.6</v>
      </c>
    </row>
    <row r="16" spans="1:77" x14ac:dyDescent="0.25">
      <c r="T16" s="3">
        <v>2022</v>
      </c>
      <c r="U16" s="3" t="s">
        <v>46</v>
      </c>
      <c r="V16" s="3">
        <v>168.8</v>
      </c>
      <c r="W16" s="3">
        <v>206.9</v>
      </c>
      <c r="X16" s="3">
        <v>189.1</v>
      </c>
      <c r="Y16" s="3">
        <v>173.4</v>
      </c>
      <c r="Z16" s="3">
        <v>193.9</v>
      </c>
      <c r="AA16" s="3">
        <v>156.69999999999999</v>
      </c>
      <c r="AB16" s="3">
        <v>150.19999999999999</v>
      </c>
      <c r="AC16" s="3">
        <v>170.5</v>
      </c>
      <c r="AD16" s="3">
        <v>121.2</v>
      </c>
      <c r="AE16" s="3">
        <v>207.5</v>
      </c>
      <c r="AF16" s="3">
        <v>176.8</v>
      </c>
      <c r="AG16" s="3">
        <v>187.7</v>
      </c>
      <c r="AH16" s="3">
        <v>174.4</v>
      </c>
      <c r="AL16">
        <v>2022</v>
      </c>
      <c r="AM16" t="s">
        <v>45</v>
      </c>
      <c r="AN16">
        <v>168.4</v>
      </c>
      <c r="AO16">
        <v>213.4</v>
      </c>
      <c r="AP16">
        <v>183.2</v>
      </c>
      <c r="AQ16">
        <v>172.3</v>
      </c>
      <c r="AR16">
        <v>180</v>
      </c>
      <c r="AS16">
        <v>162.6</v>
      </c>
      <c r="AT16">
        <v>205.5</v>
      </c>
      <c r="AU16">
        <v>171</v>
      </c>
      <c r="AV16">
        <v>123.4</v>
      </c>
      <c r="AW16">
        <v>198.8</v>
      </c>
      <c r="AX16">
        <v>162.1</v>
      </c>
      <c r="AY16">
        <v>192.4</v>
      </c>
      <c r="AZ16">
        <v>181.3</v>
      </c>
      <c r="BK16">
        <v>2022</v>
      </c>
      <c r="BL16" t="s">
        <v>45</v>
      </c>
      <c r="BM16">
        <v>167.4</v>
      </c>
      <c r="BN16">
        <v>209.4</v>
      </c>
      <c r="BO16">
        <v>181.4</v>
      </c>
      <c r="BP16">
        <v>172.3</v>
      </c>
      <c r="BQ16">
        <v>188.9</v>
      </c>
      <c r="BR16">
        <v>160.69999999999999</v>
      </c>
      <c r="BS16">
        <v>183.1</v>
      </c>
      <c r="BT16">
        <v>170.5</v>
      </c>
      <c r="BU16">
        <v>122.1</v>
      </c>
      <c r="BV16">
        <v>202.8</v>
      </c>
      <c r="BW16">
        <v>170.4</v>
      </c>
      <c r="BX16">
        <v>189.5</v>
      </c>
      <c r="BY16">
        <v>178.3</v>
      </c>
    </row>
    <row r="17" spans="20:77" x14ac:dyDescent="0.25">
      <c r="T17" s="2">
        <v>2023</v>
      </c>
      <c r="U17" s="2" t="s">
        <v>31</v>
      </c>
      <c r="V17" s="2">
        <v>174</v>
      </c>
      <c r="W17" s="2">
        <v>208.3</v>
      </c>
      <c r="X17" s="2">
        <v>192.9</v>
      </c>
      <c r="Y17" s="2">
        <v>174.3</v>
      </c>
      <c r="Z17" s="2">
        <v>192.6</v>
      </c>
      <c r="AA17" s="2">
        <v>156.30000000000001</v>
      </c>
      <c r="AB17" s="2">
        <v>142.9</v>
      </c>
      <c r="AC17" s="2">
        <v>170.7</v>
      </c>
      <c r="AD17" s="2">
        <v>120.3</v>
      </c>
      <c r="AE17" s="2">
        <v>210.5</v>
      </c>
      <c r="AF17" s="2">
        <v>176.9</v>
      </c>
      <c r="AG17" s="2">
        <v>188.5</v>
      </c>
      <c r="AH17" s="2">
        <v>175</v>
      </c>
      <c r="AL17">
        <v>2022</v>
      </c>
      <c r="AM17" t="s">
        <v>46</v>
      </c>
      <c r="AN17">
        <v>170.2</v>
      </c>
      <c r="AO17">
        <v>212.9</v>
      </c>
      <c r="AP17">
        <v>191.9</v>
      </c>
      <c r="AQ17">
        <v>173.9</v>
      </c>
      <c r="AR17">
        <v>179.1</v>
      </c>
      <c r="AS17">
        <v>159.5</v>
      </c>
      <c r="AT17">
        <v>178.7</v>
      </c>
      <c r="AU17">
        <v>171.3</v>
      </c>
      <c r="AV17">
        <v>123.1</v>
      </c>
      <c r="AW17">
        <v>200.5</v>
      </c>
      <c r="AX17">
        <v>162.80000000000001</v>
      </c>
      <c r="AY17">
        <v>193.3</v>
      </c>
      <c r="AZ17">
        <v>178.6</v>
      </c>
      <c r="BK17">
        <v>2022</v>
      </c>
      <c r="BL17" t="s">
        <v>46</v>
      </c>
      <c r="BM17">
        <v>169.2</v>
      </c>
      <c r="BN17">
        <v>209</v>
      </c>
      <c r="BO17">
        <v>190.2</v>
      </c>
      <c r="BP17">
        <v>173.6</v>
      </c>
      <c r="BQ17">
        <v>188.5</v>
      </c>
      <c r="BR17">
        <v>158</v>
      </c>
      <c r="BS17">
        <v>159.9</v>
      </c>
      <c r="BT17">
        <v>170.8</v>
      </c>
      <c r="BU17">
        <v>121.8</v>
      </c>
      <c r="BV17">
        <v>205.2</v>
      </c>
      <c r="BW17">
        <v>171</v>
      </c>
      <c r="BX17">
        <v>190.3</v>
      </c>
      <c r="BY17">
        <v>175.9</v>
      </c>
    </row>
    <row r="18" spans="20:77" x14ac:dyDescent="0.25">
      <c r="T18" s="3">
        <v>2023</v>
      </c>
      <c r="U18" s="3" t="s">
        <v>35</v>
      </c>
      <c r="V18" s="3">
        <v>174.2</v>
      </c>
      <c r="W18" s="3">
        <v>205.2</v>
      </c>
      <c r="X18" s="3">
        <v>173.9</v>
      </c>
      <c r="Y18" s="3">
        <v>177</v>
      </c>
      <c r="Z18" s="3">
        <v>183.4</v>
      </c>
      <c r="AA18" s="3">
        <v>167.2</v>
      </c>
      <c r="AB18" s="3">
        <v>140.9</v>
      </c>
      <c r="AC18" s="3">
        <v>170.4</v>
      </c>
      <c r="AD18" s="3">
        <v>119.1</v>
      </c>
      <c r="AE18" s="3">
        <v>212.1</v>
      </c>
      <c r="AF18" s="3">
        <v>177.6</v>
      </c>
      <c r="AG18" s="3">
        <v>189.9</v>
      </c>
      <c r="AH18" s="3">
        <v>174.8</v>
      </c>
      <c r="AL18">
        <v>2023</v>
      </c>
      <c r="AM18" t="s">
        <v>31</v>
      </c>
      <c r="AN18">
        <v>173.3</v>
      </c>
      <c r="AO18">
        <v>215.2</v>
      </c>
      <c r="AP18">
        <v>197</v>
      </c>
      <c r="AQ18">
        <v>175.2</v>
      </c>
      <c r="AR18">
        <v>178</v>
      </c>
      <c r="AS18">
        <v>160.5</v>
      </c>
      <c r="AT18">
        <v>175.3</v>
      </c>
      <c r="AU18">
        <v>171.2</v>
      </c>
      <c r="AV18">
        <v>122.7</v>
      </c>
      <c r="AW18">
        <v>204.3</v>
      </c>
      <c r="AX18">
        <v>163.69999999999999</v>
      </c>
      <c r="AY18">
        <v>194.3</v>
      </c>
      <c r="AZ18">
        <v>179.5</v>
      </c>
      <c r="BK18">
        <v>2023</v>
      </c>
      <c r="BL18" t="s">
        <v>31</v>
      </c>
      <c r="BM18">
        <v>173.8</v>
      </c>
      <c r="BN18">
        <v>210.7</v>
      </c>
      <c r="BO18">
        <v>194.5</v>
      </c>
      <c r="BP18">
        <v>174.6</v>
      </c>
      <c r="BQ18">
        <v>187.2</v>
      </c>
      <c r="BR18">
        <v>158.30000000000001</v>
      </c>
      <c r="BS18">
        <v>153.9</v>
      </c>
      <c r="BT18">
        <v>170.9</v>
      </c>
      <c r="BU18">
        <v>121.1</v>
      </c>
      <c r="BV18">
        <v>208.4</v>
      </c>
      <c r="BW18">
        <v>171.4</v>
      </c>
      <c r="BX18">
        <v>191.2</v>
      </c>
      <c r="BY18">
        <v>176.7</v>
      </c>
    </row>
    <row r="19" spans="20:77" x14ac:dyDescent="0.25">
      <c r="T19" s="2">
        <v>2023</v>
      </c>
      <c r="U19" s="2" t="s">
        <v>36</v>
      </c>
      <c r="V19" s="2">
        <v>174.3</v>
      </c>
      <c r="W19" s="2">
        <v>205.2</v>
      </c>
      <c r="X19" s="2">
        <v>173.9</v>
      </c>
      <c r="Y19" s="2">
        <v>177</v>
      </c>
      <c r="Z19" s="2">
        <v>183.3</v>
      </c>
      <c r="AA19" s="2">
        <v>167.2</v>
      </c>
      <c r="AB19" s="2">
        <v>140.9</v>
      </c>
      <c r="AC19" s="2">
        <v>170.5</v>
      </c>
      <c r="AD19" s="2">
        <v>119.1</v>
      </c>
      <c r="AE19" s="2">
        <v>212.1</v>
      </c>
      <c r="AF19" s="2">
        <v>177.6</v>
      </c>
      <c r="AG19" s="2">
        <v>189.9</v>
      </c>
      <c r="AH19" s="2">
        <v>174.8</v>
      </c>
      <c r="AL19">
        <v>2023</v>
      </c>
      <c r="AM19" t="s">
        <v>35</v>
      </c>
      <c r="AN19">
        <v>174.7</v>
      </c>
      <c r="AO19">
        <v>212.2</v>
      </c>
      <c r="AP19">
        <v>177.2</v>
      </c>
      <c r="AQ19">
        <v>177.9</v>
      </c>
      <c r="AR19">
        <v>172.2</v>
      </c>
      <c r="AS19">
        <v>172.1</v>
      </c>
      <c r="AT19">
        <v>175.8</v>
      </c>
      <c r="AU19">
        <v>172.2</v>
      </c>
      <c r="AV19">
        <v>121.9</v>
      </c>
      <c r="AW19">
        <v>204.8</v>
      </c>
      <c r="AX19">
        <v>164.9</v>
      </c>
      <c r="AY19">
        <v>196.6</v>
      </c>
      <c r="AZ19">
        <v>180.7</v>
      </c>
      <c r="BK19">
        <v>2023</v>
      </c>
      <c r="BL19" t="s">
        <v>35</v>
      </c>
      <c r="BM19">
        <v>174.4</v>
      </c>
      <c r="BN19">
        <v>207.7</v>
      </c>
      <c r="BO19">
        <v>175.2</v>
      </c>
      <c r="BP19">
        <v>177.3</v>
      </c>
      <c r="BQ19">
        <v>179.3</v>
      </c>
      <c r="BR19">
        <v>169.5</v>
      </c>
      <c r="BS19">
        <v>152.69999999999999</v>
      </c>
      <c r="BT19">
        <v>171</v>
      </c>
      <c r="BU19">
        <v>120</v>
      </c>
      <c r="BV19">
        <v>209.7</v>
      </c>
      <c r="BW19">
        <v>172.3</v>
      </c>
      <c r="BX19">
        <v>193</v>
      </c>
      <c r="BY19">
        <v>177</v>
      </c>
    </row>
    <row r="20" spans="20:77" x14ac:dyDescent="0.25">
      <c r="T20" s="3">
        <v>2023</v>
      </c>
      <c r="U20" s="3" t="s">
        <v>37</v>
      </c>
      <c r="V20" s="3">
        <v>173.3</v>
      </c>
      <c r="W20" s="3">
        <v>206.9</v>
      </c>
      <c r="X20" s="3">
        <v>167.9</v>
      </c>
      <c r="Y20" s="3">
        <v>178.2</v>
      </c>
      <c r="Z20" s="3">
        <v>178.5</v>
      </c>
      <c r="AA20" s="3">
        <v>173.7</v>
      </c>
      <c r="AB20" s="3">
        <v>142.80000000000001</v>
      </c>
      <c r="AC20" s="3">
        <v>172.8</v>
      </c>
      <c r="AD20" s="3">
        <v>120.4</v>
      </c>
      <c r="AE20" s="3">
        <v>215.5</v>
      </c>
      <c r="AF20" s="3">
        <v>178.2</v>
      </c>
      <c r="AG20" s="3">
        <v>190.5</v>
      </c>
      <c r="AH20" s="3">
        <v>175.5</v>
      </c>
      <c r="AL20">
        <v>2023</v>
      </c>
      <c r="AM20" t="s">
        <v>36</v>
      </c>
      <c r="AN20">
        <v>174.7</v>
      </c>
      <c r="AO20">
        <v>212.2</v>
      </c>
      <c r="AP20">
        <v>177.2</v>
      </c>
      <c r="AQ20">
        <v>177.9</v>
      </c>
      <c r="AR20">
        <v>172.2</v>
      </c>
      <c r="AS20">
        <v>172.1</v>
      </c>
      <c r="AT20">
        <v>175.9</v>
      </c>
      <c r="AU20">
        <v>172.2</v>
      </c>
      <c r="AV20">
        <v>121.9</v>
      </c>
      <c r="AW20">
        <v>204.8</v>
      </c>
      <c r="AX20">
        <v>164.9</v>
      </c>
      <c r="AY20">
        <v>196.6</v>
      </c>
      <c r="AZ20">
        <v>180.8</v>
      </c>
      <c r="BK20">
        <v>2023</v>
      </c>
      <c r="BL20" t="s">
        <v>36</v>
      </c>
      <c r="BM20">
        <v>174.4</v>
      </c>
      <c r="BN20">
        <v>207.7</v>
      </c>
      <c r="BO20">
        <v>175.2</v>
      </c>
      <c r="BP20">
        <v>177.3</v>
      </c>
      <c r="BQ20">
        <v>179.2</v>
      </c>
      <c r="BR20">
        <v>169.5</v>
      </c>
      <c r="BS20">
        <v>152.80000000000001</v>
      </c>
      <c r="BT20">
        <v>171.1</v>
      </c>
      <c r="BU20">
        <v>120</v>
      </c>
      <c r="BV20">
        <v>209.7</v>
      </c>
      <c r="BW20">
        <v>172.3</v>
      </c>
      <c r="BX20">
        <v>193</v>
      </c>
      <c r="BY20">
        <v>177</v>
      </c>
    </row>
    <row r="21" spans="20:77" x14ac:dyDescent="0.25">
      <c r="T21" s="11">
        <v>2023</v>
      </c>
      <c r="U21" s="11" t="s">
        <v>38</v>
      </c>
      <c r="V21" s="11">
        <v>173.2</v>
      </c>
      <c r="W21" s="11">
        <v>211.5</v>
      </c>
      <c r="X21" s="11">
        <v>171</v>
      </c>
      <c r="Y21" s="11">
        <v>179.6</v>
      </c>
      <c r="Z21" s="11">
        <v>173.3</v>
      </c>
      <c r="AA21" s="11">
        <v>169</v>
      </c>
      <c r="AB21" s="11">
        <v>148.69999999999999</v>
      </c>
      <c r="AC21" s="11">
        <v>174.9</v>
      </c>
      <c r="AD21" s="11">
        <v>121.9</v>
      </c>
      <c r="AE21" s="11">
        <v>221</v>
      </c>
      <c r="AF21" s="11">
        <v>178.7</v>
      </c>
      <c r="AG21" s="11">
        <v>191.1</v>
      </c>
      <c r="AH21" s="11">
        <v>176.8</v>
      </c>
      <c r="AL21">
        <v>2023</v>
      </c>
      <c r="AM21" t="s">
        <v>37</v>
      </c>
      <c r="AN21">
        <v>174.8</v>
      </c>
      <c r="AO21">
        <v>213.7</v>
      </c>
      <c r="AP21">
        <v>172.4</v>
      </c>
      <c r="AQ21">
        <v>178.8</v>
      </c>
      <c r="AR21">
        <v>168.7</v>
      </c>
      <c r="AS21">
        <v>179.2</v>
      </c>
      <c r="AT21">
        <v>179.9</v>
      </c>
      <c r="AU21">
        <v>174.7</v>
      </c>
      <c r="AV21">
        <v>123.1</v>
      </c>
      <c r="AW21">
        <v>207.8</v>
      </c>
      <c r="AX21">
        <v>165.5</v>
      </c>
      <c r="AY21">
        <v>197</v>
      </c>
      <c r="AZ21">
        <v>182.1</v>
      </c>
      <c r="BK21">
        <v>2023</v>
      </c>
      <c r="BL21" t="s">
        <v>37</v>
      </c>
      <c r="BM21">
        <v>173.8</v>
      </c>
      <c r="BN21">
        <v>209.3</v>
      </c>
      <c r="BO21">
        <v>169.6</v>
      </c>
      <c r="BP21">
        <v>178.4</v>
      </c>
      <c r="BQ21">
        <v>174.9</v>
      </c>
      <c r="BR21">
        <v>176.3</v>
      </c>
      <c r="BS21">
        <v>155.4</v>
      </c>
      <c r="BT21">
        <v>173.4</v>
      </c>
      <c r="BU21">
        <v>121.3</v>
      </c>
      <c r="BV21">
        <v>212.9</v>
      </c>
      <c r="BW21">
        <v>172.9</v>
      </c>
      <c r="BX21">
        <v>193.5</v>
      </c>
      <c r="BY21">
        <v>177.9</v>
      </c>
    </row>
    <row r="22" spans="20:77" x14ac:dyDescent="0.25">
      <c r="AL22">
        <v>2023</v>
      </c>
      <c r="AM22" t="s">
        <v>38</v>
      </c>
      <c r="AN22">
        <v>174.7</v>
      </c>
      <c r="AO22">
        <v>219.4</v>
      </c>
      <c r="AP22">
        <v>176.7</v>
      </c>
      <c r="AQ22">
        <v>179.4</v>
      </c>
      <c r="AR22">
        <v>164.4</v>
      </c>
      <c r="AS22">
        <v>175.8</v>
      </c>
      <c r="AT22">
        <v>185</v>
      </c>
      <c r="AU22">
        <v>176.9</v>
      </c>
      <c r="AV22">
        <v>124.2</v>
      </c>
      <c r="AW22">
        <v>211.9</v>
      </c>
      <c r="AX22">
        <v>165.9</v>
      </c>
      <c r="AY22">
        <v>197.7</v>
      </c>
      <c r="AZ22">
        <v>183.1</v>
      </c>
      <c r="BK22">
        <v>2023</v>
      </c>
      <c r="BL22" t="s">
        <v>38</v>
      </c>
      <c r="BM22">
        <v>173.7</v>
      </c>
      <c r="BN22">
        <v>214.3</v>
      </c>
      <c r="BO22">
        <v>173.2</v>
      </c>
      <c r="BP22">
        <v>179.5</v>
      </c>
      <c r="BQ22">
        <v>170</v>
      </c>
      <c r="BR22">
        <v>172.2</v>
      </c>
      <c r="BS22">
        <v>161</v>
      </c>
      <c r="BT22">
        <v>175.6</v>
      </c>
      <c r="BU22">
        <v>122.7</v>
      </c>
      <c r="BV22">
        <v>218</v>
      </c>
      <c r="BW22">
        <v>173.4</v>
      </c>
      <c r="BX22">
        <v>194.2</v>
      </c>
      <c r="BY22">
        <v>179.1</v>
      </c>
    </row>
    <row r="24" spans="20:77" x14ac:dyDescent="0.25">
      <c r="Z24">
        <v>169.73846153846154</v>
      </c>
    </row>
    <row r="25" spans="20:77" x14ac:dyDescent="0.25">
      <c r="T25" t="s">
        <v>109</v>
      </c>
      <c r="U25" t="s">
        <v>88</v>
      </c>
      <c r="V25" t="s">
        <v>89</v>
      </c>
      <c r="W25" t="s">
        <v>90</v>
      </c>
      <c r="AR25">
        <f>AVERAGE(AN9:AZ9)</f>
        <v>171.56923076923078</v>
      </c>
    </row>
    <row r="26" spans="20:77" x14ac:dyDescent="0.25">
      <c r="T26" t="s">
        <v>96</v>
      </c>
      <c r="U26">
        <f>AVERAGE(V9:AH9)</f>
        <v>171.2923076923077</v>
      </c>
      <c r="V26">
        <f>(Table17[[#This Row],[Food ]]-169.7385)</f>
        <v>1.5538076923077142</v>
      </c>
      <c r="W26" s="7">
        <v>9.1541285235204779E-3</v>
      </c>
      <c r="BQ26">
        <f>AVERAGE(BM9:BY9)</f>
        <v>170.33076923076925</v>
      </c>
    </row>
    <row r="27" spans="20:77" x14ac:dyDescent="0.25">
      <c r="T27" t="s">
        <v>97</v>
      </c>
      <c r="U27">
        <f>AVERAGE(V10:AH10)</f>
        <v>172.94615384615386</v>
      </c>
      <c r="V27">
        <f>ABS(Table17[[#This Row],[Food ]]-U26)</f>
        <v>1.6538461538461604</v>
      </c>
      <c r="W27" s="7">
        <f>Table17[[#This Row],[Absolute changes]]/U26</f>
        <v>9.6551104724268387E-3</v>
      </c>
      <c r="Y27">
        <f>V26/Z24</f>
        <v>9.1541285235204779E-3</v>
      </c>
      <c r="AL27" t="s">
        <v>109</v>
      </c>
      <c r="AM27" t="s">
        <v>88</v>
      </c>
      <c r="AN27" t="s">
        <v>89</v>
      </c>
      <c r="AO27" t="s">
        <v>90</v>
      </c>
      <c r="AR27">
        <f>(AM28-AR25)</f>
        <v>2.4461538461538623</v>
      </c>
      <c r="BQ27">
        <f>BL29-BQ26</f>
        <v>1.8923076923077247</v>
      </c>
    </row>
    <row r="28" spans="20:77" x14ac:dyDescent="0.25">
      <c r="T28" t="s">
        <v>98</v>
      </c>
      <c r="U28">
        <f t="shared" ref="U28:U38" si="0">AVERAGE(V11:AH11)</f>
        <v>173.26923076923077</v>
      </c>
      <c r="V28">
        <f>ABS(Table17[[#This Row],[Food ]]-U27)</f>
        <v>0.32307692307691127</v>
      </c>
      <c r="W28" s="7">
        <f>Table17[[#This Row],[Absolute changes]]/U27</f>
        <v>1.868078103455876E-3</v>
      </c>
      <c r="AL28" t="str">
        <f t="shared" ref="AL28:AL39" si="1">_xlfn.CONCAT(AM10,", ",AL10)</f>
        <v>May, 2022</v>
      </c>
      <c r="AM28">
        <f t="shared" ref="AM28:AM40" si="2">AVERAGE(AN10:AZ10)</f>
        <v>174.01538461538465</v>
      </c>
      <c r="AN28">
        <v>2.4461538461538623</v>
      </c>
      <c r="AO28">
        <v>1.42575322812053E-2</v>
      </c>
      <c r="BK28" t="s">
        <v>109</v>
      </c>
      <c r="BL28" t="s">
        <v>88</v>
      </c>
      <c r="BM28" t="s">
        <v>89</v>
      </c>
      <c r="BN28" t="s">
        <v>90</v>
      </c>
      <c r="BQ28">
        <f>BQ27/BQ26</f>
        <v>1.1109605744479256E-2</v>
      </c>
    </row>
    <row r="29" spans="20:77" x14ac:dyDescent="0.25">
      <c r="T29" t="s">
        <v>99</v>
      </c>
      <c r="U29">
        <f t="shared" si="0"/>
        <v>173.5230769230769</v>
      </c>
      <c r="V29">
        <f>ABS(Table17[[#This Row],[Food ]]-U28)</f>
        <v>0.2538461538461263</v>
      </c>
      <c r="W29" s="7">
        <f>Table17[[#This Row],[Absolute changes]]/U28</f>
        <v>1.465038845726811E-3</v>
      </c>
      <c r="AL29" t="str">
        <f t="shared" si="1"/>
        <v>June, 2022</v>
      </c>
      <c r="AM29">
        <f t="shared" si="2"/>
        <v>175.96153846153845</v>
      </c>
      <c r="AN29">
        <f>ABS(Table19[[#This Row],[Food ]]-AM28)</f>
        <v>1.9461538461538055</v>
      </c>
      <c r="AO29">
        <f>Table19[[#This Row],[Absolute changes]]/AM28</f>
        <v>1.1183803377243156E-2</v>
      </c>
      <c r="AR29">
        <f>AR27/AR25</f>
        <v>1.4257532281205259E-2</v>
      </c>
      <c r="BK29" t="str">
        <f t="shared" ref="BK29:BK41" si="3">_xlfn.CONCAT(BL10,",",BK10)</f>
        <v>May,2022</v>
      </c>
      <c r="BL29">
        <f t="shared" ref="BL29:BL41" si="4">AVERAGE(BM10:BY10)</f>
        <v>172.22307692307697</v>
      </c>
      <c r="BM29">
        <v>1.8923076923077247</v>
      </c>
      <c r="BN29" s="7">
        <v>1.1109605744479256E-2</v>
      </c>
    </row>
    <row r="30" spans="20:77" x14ac:dyDescent="0.25">
      <c r="T30" t="s">
        <v>100</v>
      </c>
      <c r="U30">
        <f t="shared" si="0"/>
        <v>174.44615384615386</v>
      </c>
      <c r="V30">
        <f>ABS(Table17[[#This Row],[Food ]]-U29)</f>
        <v>0.92307692307696243</v>
      </c>
      <c r="W30" s="7">
        <f>Table17[[#This Row],[Absolute changes]]/U29</f>
        <v>5.3196205337354878E-3</v>
      </c>
      <c r="AL30" t="str">
        <f t="shared" si="1"/>
        <v>July, 2022</v>
      </c>
      <c r="AM30">
        <f t="shared" si="2"/>
        <v>176.27692307692308</v>
      </c>
      <c r="AN30">
        <f>ABS(Table19[[#This Row],[Food ]]-AM29)</f>
        <v>0.31538461538463025</v>
      </c>
      <c r="AO30">
        <f>Table19[[#This Row],[Absolute changes]]/AM29</f>
        <v>1.7923497267760408E-3</v>
      </c>
      <c r="BK30" t="str">
        <f t="shared" si="3"/>
        <v>June,2022</v>
      </c>
      <c r="BL30">
        <f t="shared" si="4"/>
        <v>173.99230769230769</v>
      </c>
      <c r="BM30">
        <f>ABS(Table22[[#This Row],[Food ]]-BL29)</f>
        <v>1.7692307692307168</v>
      </c>
      <c r="BN30" s="7">
        <f>Table22[[#This Row],[Absolute changes]]/BL29</f>
        <v>1.0272901871454425E-2</v>
      </c>
    </row>
    <row r="31" spans="20:77" x14ac:dyDescent="0.25">
      <c r="T31" t="s">
        <v>101</v>
      </c>
      <c r="U31">
        <f t="shared" si="0"/>
        <v>175.73076923076923</v>
      </c>
      <c r="V31">
        <f>ABS(Table17[[#This Row],[Food ]]-U30)</f>
        <v>1.2846153846153641</v>
      </c>
      <c r="W31" s="7">
        <f>Table17[[#This Row],[Absolute changes]]/U30</f>
        <v>7.3639650762852681E-3</v>
      </c>
      <c r="AL31" t="str">
        <f t="shared" si="1"/>
        <v>August, 2022</v>
      </c>
      <c r="AM31">
        <f t="shared" si="2"/>
        <v>176.43846153846152</v>
      </c>
      <c r="AN31">
        <f>ABS(Table19[[#This Row],[Food ]]-AM30)</f>
        <v>0.16153846153844142</v>
      </c>
      <c r="AO31">
        <f>Table19[[#This Row],[Absolute changes]]/AM30</f>
        <v>9.1639029499028556E-4</v>
      </c>
      <c r="BK31" t="str">
        <f t="shared" si="3"/>
        <v>July,2022</v>
      </c>
      <c r="BL31">
        <f t="shared" si="4"/>
        <v>174.33076923076925</v>
      </c>
      <c r="BM31">
        <f>ABS(Table22[[#This Row],[Food ]]-BL30)</f>
        <v>0.33846153846155858</v>
      </c>
      <c r="BN31" s="7">
        <f>Table22[[#This Row],[Absolute changes]]/BL30</f>
        <v>1.9452672531943328E-3</v>
      </c>
    </row>
    <row r="32" spans="20:77" x14ac:dyDescent="0.25">
      <c r="T32" t="s">
        <v>102</v>
      </c>
      <c r="U32">
        <f t="shared" si="0"/>
        <v>175.97692307692307</v>
      </c>
      <c r="V32">
        <f>ABS(Table17[[#This Row],[Food ]]-U31)</f>
        <v>0.24615384615384528</v>
      </c>
      <c r="W32" s="7">
        <f>Table17[[#This Row],[Absolute changes]]/U31</f>
        <v>1.4007441453272001E-3</v>
      </c>
      <c r="AL32" t="str">
        <f t="shared" si="1"/>
        <v>September, 2022</v>
      </c>
      <c r="AM32">
        <f t="shared" si="2"/>
        <v>177.41538461538462</v>
      </c>
      <c r="AN32">
        <f>ABS(Table19[[#This Row],[Food ]]-AM31)</f>
        <v>0.9769230769231001</v>
      </c>
      <c r="AO32">
        <f>Table19[[#This Row],[Absolute changes]]/AM31</f>
        <v>5.5369054366309033E-3</v>
      </c>
      <c r="BK32" t="str">
        <f t="shared" si="3"/>
        <v>August,2022</v>
      </c>
      <c r="BL32">
        <f t="shared" si="4"/>
        <v>174.55384615384617</v>
      </c>
      <c r="BM32">
        <f>ABS(Table22[[#This Row],[Food ]]-BL31)</f>
        <v>0.22307692307691696</v>
      </c>
      <c r="BN32" s="7">
        <f>Table22[[#This Row],[Absolute changes]]/BL31</f>
        <v>1.2796187618585007E-3</v>
      </c>
    </row>
    <row r="33" spans="20:66" x14ac:dyDescent="0.25">
      <c r="T33" t="s">
        <v>103</v>
      </c>
      <c r="U33">
        <f t="shared" si="0"/>
        <v>175.16153846153844</v>
      </c>
      <c r="V33">
        <f>ABS(Table17[[#This Row],[Food ]]-U32)</f>
        <v>0.81538461538463025</v>
      </c>
      <c r="W33" s="7">
        <f>Table17[[#This Row],[Absolute changes]]/U32</f>
        <v>4.6334746688814939E-3</v>
      </c>
      <c r="AL33" t="str">
        <f t="shared" si="1"/>
        <v>October, 2022</v>
      </c>
      <c r="AM33">
        <f t="shared" si="2"/>
        <v>178.63846153846154</v>
      </c>
      <c r="AN33">
        <f>ABS(Table19[[#This Row],[Food ]]-AM32)</f>
        <v>1.223076923076917</v>
      </c>
      <c r="AO33">
        <f>Table19[[#This Row],[Absolute changes]]/AM32</f>
        <v>6.8938605619146371E-3</v>
      </c>
      <c r="BK33" t="str">
        <f t="shared" si="3"/>
        <v>September,2022</v>
      </c>
      <c r="BL33">
        <f t="shared" si="4"/>
        <v>175.45384615384617</v>
      </c>
      <c r="BM33">
        <f>ABS(Table22[[#This Row],[Food ]]-BL32)</f>
        <v>0.90000000000000568</v>
      </c>
      <c r="BN33" s="7">
        <f>Table22[[#This Row],[Absolute changes]]/BL32</f>
        <v>5.1560021152829514E-3</v>
      </c>
    </row>
    <row r="34" spans="20:66" x14ac:dyDescent="0.25">
      <c r="T34" t="s">
        <v>104</v>
      </c>
      <c r="U34">
        <f t="shared" si="0"/>
        <v>175.63076923076926</v>
      </c>
      <c r="V34">
        <f>ABS(Table17[[#This Row],[Food ]]-U33)</f>
        <v>0.46923076923081908</v>
      </c>
      <c r="W34" s="7">
        <f>Table17[[#This Row],[Absolute changes]]/U33</f>
        <v>2.6788459004877469E-3</v>
      </c>
      <c r="AL34" t="str">
        <f t="shared" si="1"/>
        <v>November, 2022</v>
      </c>
      <c r="AM34">
        <f t="shared" si="2"/>
        <v>178.03076923076924</v>
      </c>
      <c r="AN34">
        <f>ABS(Table19[[#This Row],[Food ]]-AM33)</f>
        <v>0.60769230769230376</v>
      </c>
      <c r="AO34">
        <f>Table19[[#This Row],[Absolute changes]]/AM33</f>
        <v>3.4017999397149157E-3</v>
      </c>
      <c r="BK34" t="str">
        <f t="shared" si="3"/>
        <v>October,2022</v>
      </c>
      <c r="BL34">
        <f t="shared" si="4"/>
        <v>176.71538461538464</v>
      </c>
      <c r="BM34">
        <f>ABS(Table22[[#This Row],[Food ]]-BL33)</f>
        <v>1.2615384615384642</v>
      </c>
      <c r="BN34" s="7">
        <f>Table22[[#This Row],[Absolute changes]]/BL33</f>
        <v>7.1901442413082701E-3</v>
      </c>
    </row>
    <row r="35" spans="20:66" x14ac:dyDescent="0.25">
      <c r="T35" t="s">
        <v>105</v>
      </c>
      <c r="U35">
        <f t="shared" si="0"/>
        <v>174.28461538461536</v>
      </c>
      <c r="V35">
        <f>ABS(Table17[[#This Row],[Food ]]-U34)</f>
        <v>1.3461538461538964</v>
      </c>
      <c r="W35" s="7">
        <f>Table17[[#This Row],[Absolute changes]]/U34</f>
        <v>7.6646811492644754E-3</v>
      </c>
      <c r="AL35" t="str">
        <f t="shared" si="1"/>
        <v>December, 2022</v>
      </c>
      <c r="AM35">
        <f t="shared" si="2"/>
        <v>176.59999999999997</v>
      </c>
      <c r="AN35">
        <f>ABS(Table19[[#This Row],[Food ]]-AM34)</f>
        <v>1.4307692307692719</v>
      </c>
      <c r="AO35">
        <f>Table19[[#This Row],[Absolute changes]]/AM34</f>
        <v>8.0366401659179628E-3</v>
      </c>
      <c r="BK35" t="str">
        <f t="shared" si="3"/>
        <v>November,2022</v>
      </c>
      <c r="BL35">
        <f t="shared" si="4"/>
        <v>176.67692307692309</v>
      </c>
      <c r="BM35">
        <f>ABS(Table22[[#This Row],[Food ]]-BL34)</f>
        <v>3.8461538461547207E-2</v>
      </c>
      <c r="BN35" s="7">
        <f>Table22[[#This Row],[Absolute changes]]/BL34</f>
        <v>2.176468027685168E-4</v>
      </c>
    </row>
    <row r="36" spans="20:66" x14ac:dyDescent="0.25">
      <c r="T36" t="s">
        <v>106</v>
      </c>
      <c r="U36">
        <f t="shared" si="0"/>
        <v>174.2923076923077</v>
      </c>
      <c r="V36">
        <f>ABS(Table17[[#This Row],[Food ]]-U35)</f>
        <v>7.692307692337863E-3</v>
      </c>
      <c r="W36" s="7">
        <f>Table17[[#This Row],[Absolute changes]]/U35</f>
        <v>4.4136469965305305E-5</v>
      </c>
      <c r="AL36" t="str">
        <f t="shared" si="1"/>
        <v>January, 2023</v>
      </c>
      <c r="AM36">
        <f t="shared" si="2"/>
        <v>177.70769230769233</v>
      </c>
      <c r="AN36">
        <f>ABS(Table19[[#This Row],[Food ]]-AM35)</f>
        <v>1.1076923076923606</v>
      </c>
      <c r="AO36">
        <f>Table19[[#This Row],[Absolute changes]]/AM35</f>
        <v>6.2723233731164256E-3</v>
      </c>
      <c r="BK36" t="str">
        <f t="shared" si="3"/>
        <v>December,2022</v>
      </c>
      <c r="BL36">
        <f t="shared" si="4"/>
        <v>175.64615384615385</v>
      </c>
      <c r="BM36">
        <f>ABS(Table22[[#This Row],[Food ]]-BL35)</f>
        <v>1.0307692307692378</v>
      </c>
      <c r="BN36" s="7">
        <f>Table22[[#This Row],[Absolute changes]]/BL35</f>
        <v>5.8342041100662182E-3</v>
      </c>
    </row>
    <row r="37" spans="20:66" x14ac:dyDescent="0.25">
      <c r="T37" t="s">
        <v>107</v>
      </c>
      <c r="U37">
        <f t="shared" si="0"/>
        <v>174.93846153846152</v>
      </c>
      <c r="V37">
        <f>ABS(Table17[[#This Row],[Food ]]-U36)</f>
        <v>0.64615384615382254</v>
      </c>
      <c r="W37" s="7">
        <f>Table17[[#This Row],[Absolute changes]]/U36</f>
        <v>3.7072998499424895E-3</v>
      </c>
      <c r="AL37" t="str">
        <f t="shared" si="1"/>
        <v>February, 2023</v>
      </c>
      <c r="AM37">
        <f t="shared" si="2"/>
        <v>177.16923076923075</v>
      </c>
      <c r="AN37">
        <f>ABS(Table19[[#This Row],[Food ]]-AM36)</f>
        <v>0.53846153846157563</v>
      </c>
      <c r="AO37">
        <f>Table19[[#This Row],[Absolute changes]]/AM36</f>
        <v>3.0300406891180342E-3</v>
      </c>
      <c r="BK37" t="str">
        <f t="shared" si="3"/>
        <v>January,2023</v>
      </c>
      <c r="BL37">
        <f t="shared" si="4"/>
        <v>176.36153846153846</v>
      </c>
      <c r="BM37">
        <f>ABS(Table22[[#This Row],[Food ]]-BL36)</f>
        <v>0.71538461538460751</v>
      </c>
      <c r="BN37" s="7">
        <f>Table22[[#This Row],[Absolute changes]]/BL36</f>
        <v>4.0728737847069707E-3</v>
      </c>
    </row>
    <row r="38" spans="20:66" x14ac:dyDescent="0.25">
      <c r="T38" t="s">
        <v>108</v>
      </c>
      <c r="U38">
        <f t="shared" si="0"/>
        <v>176.20769230769235</v>
      </c>
      <c r="V38">
        <f>ABS(Table17[[#This Row],[Food ]]-U37)</f>
        <v>1.2692307692308304</v>
      </c>
      <c r="W38" s="7">
        <f>Table17[[#This Row],[Absolute changes]]/U37</f>
        <v>7.2552985665292396E-3</v>
      </c>
      <c r="AL38" t="str">
        <f t="shared" si="1"/>
        <v>March, 2023</v>
      </c>
      <c r="AM38">
        <f t="shared" si="2"/>
        <v>177.1846153846154</v>
      </c>
      <c r="AN38">
        <f>ABS(Table19[[#This Row],[Food ]]-AM37)</f>
        <v>1.5384615384647304E-2</v>
      </c>
      <c r="AO38">
        <f>Table19[[#This Row],[Absolute changes]]/AM37</f>
        <v>8.6835706842833875E-5</v>
      </c>
      <c r="BK38" t="str">
        <f t="shared" si="3"/>
        <v>February,2023</v>
      </c>
      <c r="BL38">
        <f t="shared" si="4"/>
        <v>175.3153846153846</v>
      </c>
      <c r="BM38">
        <f>ABS(Table22[[#This Row],[Food ]]-BL37)</f>
        <v>1.0461538461538566</v>
      </c>
      <c r="BN38" s="7">
        <f>Table22[[#This Row],[Absolute changes]]/BL37</f>
        <v>5.9318707201117182E-3</v>
      </c>
    </row>
    <row r="39" spans="20:66" x14ac:dyDescent="0.25">
      <c r="AL39" t="str">
        <f t="shared" si="1"/>
        <v>April, 2023</v>
      </c>
      <c r="AM39">
        <f t="shared" si="2"/>
        <v>178.28461538461539</v>
      </c>
      <c r="AN39">
        <f>ABS(Table19[[#This Row],[Food ]]-AM38)</f>
        <v>1.0999999999999943</v>
      </c>
      <c r="AO39">
        <f>Table19[[#This Row],[Absolute changes]]/AM38</f>
        <v>6.2082139446035965E-3</v>
      </c>
      <c r="BK39" t="str">
        <f t="shared" si="3"/>
        <v>March,2023</v>
      </c>
      <c r="BL39">
        <f t="shared" si="4"/>
        <v>175.32307692307691</v>
      </c>
      <c r="BM39">
        <f>ABS(Table22[[#This Row],[Food ]]-BL38)</f>
        <v>7.6923076923094413E-3</v>
      </c>
      <c r="BN39" s="7">
        <f>Table22[[#This Row],[Absolute changes]]/BL38</f>
        <v>4.3876968978992914E-5</v>
      </c>
    </row>
    <row r="40" spans="20:66" x14ac:dyDescent="0.25">
      <c r="AL40" t="str">
        <f>_xlfn.CONCAT(AM22,", ",AL22)</f>
        <v>May, 2023</v>
      </c>
      <c r="AM40">
        <f t="shared" si="2"/>
        <v>179.62307692307692</v>
      </c>
      <c r="AN40">
        <f>ABS(Table19[[#This Row],[Food ]]-AM39)</f>
        <v>1.3384615384615302</v>
      </c>
      <c r="AO40">
        <f>Table19[[#This Row],[Absolute changes]]/AM39</f>
        <v>7.5074427233895206E-3</v>
      </c>
      <c r="BK40" t="str">
        <f t="shared" si="3"/>
        <v>April,2023</v>
      </c>
      <c r="BL40">
        <f t="shared" si="4"/>
        <v>176.12307692307695</v>
      </c>
      <c r="BM40">
        <f>ABS(Table22[[#This Row],[Food ]]-BL39)</f>
        <v>0.80000000000003979</v>
      </c>
      <c r="BN40" s="7">
        <f>Table22[[#This Row],[Absolute changes]]/BL39</f>
        <v>4.5630045630047902E-3</v>
      </c>
    </row>
    <row r="41" spans="20:66" x14ac:dyDescent="0.25">
      <c r="BK41" t="str">
        <f t="shared" si="3"/>
        <v>May,2023</v>
      </c>
      <c r="BL41">
        <f t="shared" si="4"/>
        <v>177.45384615384617</v>
      </c>
      <c r="BM41">
        <f>ABS(Table22[[#This Row],[Food ]]-BL40)</f>
        <v>1.3307692307692207</v>
      </c>
      <c r="BN41" s="7">
        <f>Table22[[#This Row],[Absolute changes]]/BL40</f>
        <v>7.555904961565281E-3</v>
      </c>
    </row>
    <row r="58" spans="20:64" x14ac:dyDescent="0.25">
      <c r="T58" t="s">
        <v>110</v>
      </c>
      <c r="U58" s="4" t="str">
        <f>INDEX(Table17[Time Period],MATCH(MAX(Table17[Absolute changes]),Table17[Absolute changes],0))</f>
        <v>June,2022</v>
      </c>
    </row>
    <row r="59" spans="20:64" x14ac:dyDescent="0.25">
      <c r="T59" t="s">
        <v>111</v>
      </c>
      <c r="U59" s="4" t="str">
        <f>INDEX(Table17[Time Period],MATCH(MIN(Table17[Absolute changes]),Table17[Absolute changes],0))</f>
        <v>March,2023</v>
      </c>
    </row>
    <row r="60" spans="20:64" x14ac:dyDescent="0.25">
      <c r="AL60" t="s">
        <v>110</v>
      </c>
      <c r="AN60" s="4" t="str">
        <f>INDEX(Table19[Time Period],MATCH(MAX(Table19[Absolute changes]),Table19[Absolute changes],0))</f>
        <v>May, 2022</v>
      </c>
    </row>
    <row r="61" spans="20:64" x14ac:dyDescent="0.25">
      <c r="AL61" t="s">
        <v>111</v>
      </c>
      <c r="AN61" s="4" t="str">
        <f>INDEX(Table19[Time Period],MATCH(MIN(Table19[Absolute changes]),Table19[Absolute changes],0))</f>
        <v>March, 2023</v>
      </c>
    </row>
    <row r="62" spans="20:64" x14ac:dyDescent="0.25">
      <c r="BK62" t="s">
        <v>110</v>
      </c>
      <c r="BL62" s="4" t="str">
        <f>INDEX(Table22[Time Period],MATCH(MAX(Table22[Absolute changes]),Table22[Absolute changes],0))</f>
        <v>May,2022</v>
      </c>
    </row>
    <row r="63" spans="20:64" x14ac:dyDescent="0.25">
      <c r="BK63" t="s">
        <v>111</v>
      </c>
      <c r="BL63" s="4" t="str">
        <f>INDEX(Table22[Time Period],MATCH(MIN(Table22[Absolute changes]),Table22[Absolute changes],0))</f>
        <v>March,2023</v>
      </c>
    </row>
  </sheetData>
  <phoneticPr fontId="20" type="noConversion"/>
  <pageMargins left="0.7" right="0.7" top="0.75" bottom="0.75" header="0.3" footer="0.3"/>
  <pageSetup paperSize="9" orientation="portrait" r:id="rId1"/>
  <drawing r:id="rId2"/>
  <tableParts count="6">
    <tablePart r:id="rId3"/>
    <tablePart r:id="rId4"/>
    <tablePart r:id="rId5"/>
    <tablePart r:id="rId6"/>
    <tablePart r:id="rId7"/>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AFD70-C64F-4701-A86C-BAEB8ADCDD84}">
  <dimension ref="A1:AD44"/>
  <sheetViews>
    <sheetView topLeftCell="M27" workbookViewId="0">
      <selection activeCell="Q33" sqref="Q33:S44"/>
    </sheetView>
  </sheetViews>
  <sheetFormatPr defaultRowHeight="15" x14ac:dyDescent="0.25"/>
  <cols>
    <col min="1" max="1" width="70.7109375" customWidth="1"/>
    <col min="2" max="2" width="20.140625" bestFit="1" customWidth="1"/>
    <col min="3" max="3" width="12" bestFit="1" customWidth="1"/>
    <col min="4" max="4" width="22.28515625" customWidth="1"/>
    <col min="5" max="5" width="15.28515625" customWidth="1"/>
    <col min="6" max="6" width="16" customWidth="1"/>
    <col min="7" max="7" width="19" customWidth="1"/>
    <col min="8" max="8" width="14.28515625" customWidth="1"/>
    <col min="10" max="10" width="13.140625" customWidth="1"/>
    <col min="11" max="11" width="21.28515625" customWidth="1"/>
    <col min="12" max="12" width="35" customWidth="1"/>
    <col min="14" max="14" width="25.42578125" customWidth="1"/>
    <col min="15" max="15" width="35.5703125" customWidth="1"/>
    <col min="16" max="16" width="21" customWidth="1"/>
    <col min="17" max="17" width="28.7109375" customWidth="1"/>
    <col min="18" max="18" width="14" customWidth="1"/>
    <col min="19" max="19" width="20.85546875" customWidth="1"/>
    <col min="20" max="20" width="23" customWidth="1"/>
    <col min="21" max="21" width="10.5703125" customWidth="1"/>
    <col min="22" max="22" width="15.140625" customWidth="1"/>
    <col min="23" max="23" width="30.5703125" customWidth="1"/>
    <col min="25" max="25" width="29.85546875" customWidth="1"/>
    <col min="26" max="26" width="27.85546875" customWidth="1"/>
    <col min="27" max="27" width="12.140625" customWidth="1"/>
    <col min="28" max="28" width="26.42578125" customWidth="1"/>
    <col min="29" max="29" width="16.140625" customWidth="1"/>
    <col min="30" max="30" width="15.7109375" customWidth="1"/>
  </cols>
  <sheetData>
    <row r="1" spans="1:30" ht="60" x14ac:dyDescent="0.25">
      <c r="A1" s="9" t="s">
        <v>92</v>
      </c>
    </row>
    <row r="2" spans="1:30" ht="43.5" customHeight="1" x14ac:dyDescent="0.25">
      <c r="A2" s="10" t="s">
        <v>91</v>
      </c>
    </row>
    <row r="3" spans="1:30" x14ac:dyDescent="0.25">
      <c r="C3" t="s">
        <v>77</v>
      </c>
    </row>
    <row r="5" spans="1:30" x14ac:dyDescent="0.25">
      <c r="C5" t="s">
        <v>51</v>
      </c>
      <c r="D5" t="s">
        <v>3</v>
      </c>
      <c r="E5" t="s">
        <v>4</v>
      </c>
      <c r="F5" t="s">
        <v>5</v>
      </c>
      <c r="G5" t="s">
        <v>6</v>
      </c>
      <c r="H5" t="s">
        <v>7</v>
      </c>
      <c r="I5" t="s">
        <v>8</v>
      </c>
      <c r="J5" t="s">
        <v>9</v>
      </c>
      <c r="K5" t="s">
        <v>10</v>
      </c>
      <c r="L5" t="s">
        <v>11</v>
      </c>
      <c r="M5" t="s">
        <v>12</v>
      </c>
      <c r="N5" t="s">
        <v>13</v>
      </c>
      <c r="O5" t="s">
        <v>14</v>
      </c>
      <c r="P5" t="s">
        <v>15</v>
      </c>
      <c r="Q5" t="s">
        <v>16</v>
      </c>
      <c r="R5" t="s">
        <v>17</v>
      </c>
      <c r="S5" t="s">
        <v>18</v>
      </c>
      <c r="T5" t="s">
        <v>19</v>
      </c>
      <c r="U5" t="s">
        <v>20</v>
      </c>
      <c r="V5" t="s">
        <v>21</v>
      </c>
      <c r="W5" t="s">
        <v>22</v>
      </c>
      <c r="X5" t="s">
        <v>23</v>
      </c>
      <c r="Y5" t="s">
        <v>24</v>
      </c>
      <c r="Z5" t="s">
        <v>25</v>
      </c>
      <c r="AA5" t="s">
        <v>26</v>
      </c>
      <c r="AB5" t="s">
        <v>56</v>
      </c>
      <c r="AC5" t="s">
        <v>28</v>
      </c>
      <c r="AD5" t="s">
        <v>29</v>
      </c>
    </row>
    <row r="6" spans="1:30" x14ac:dyDescent="0.25">
      <c r="C6">
        <v>2013</v>
      </c>
      <c r="D6">
        <f>ROUND(AVERAGEIFS('clean data'!$D$2:$D$373,'clean data'!$A$2:$A$373,"Rural+Urban",'clean data'!$B$2:$B$373,C6),2)</f>
        <v>114.08</v>
      </c>
      <c r="E6">
        <f>ROUND(AVERAGEIFS('clean data'!$E$2:$E$373,'clean data'!$A$2:$A$373,"Rural+Urban",'clean data'!$B$2:$B$373,C6),2)</f>
        <v>113.6</v>
      </c>
      <c r="F6">
        <f>ROUND(AVERAGEIFS('clean data'!$F$2:$F$373,'clean data'!$A$2:$A$373,"Rural+Urban",'clean data'!$B$2:$B$373,C6),2)</f>
        <v>112.21</v>
      </c>
      <c r="G6">
        <f>ROUND(AVERAGEIFS('clean data'!$G$2:$G$373,'clean data'!$A$2:$A$373,"Rural+Urban",'clean data'!$B$2:$B$373,C6),2)</f>
        <v>108.41</v>
      </c>
      <c r="H6">
        <f>ROUND(AVERAGEIFS('clean data'!$H$2:$H$373,'clean data'!$A$2:$A$373,"Rural+Urban",'clean data'!$B$2:$B$373,C6),2)</f>
        <v>105.16</v>
      </c>
      <c r="I6">
        <f>ROUND(AVERAGEIFS('clean data'!$I$2:$I$373,'clean data'!$A$2:$A$373,"Rural+Urban",'clean data'!$B$2:$B$373,C6),2)</f>
        <v>108.88</v>
      </c>
      <c r="J6">
        <f>ROUND(AVERAGEIFS('clean data'!$J$2:$J$373,'clean data'!$A$2:$A$373,"Rural+Urban",'clean data'!$B$2:$B$373,C6),2)</f>
        <v>133.76</v>
      </c>
      <c r="K6">
        <f>ROUND(AVERAGEIFS('clean data'!$K$2:$K$373,'clean data'!$A$2:$A$373,"Rural+Urban",'clean data'!$B$2:$B$373,C6),2)</f>
        <v>106.49</v>
      </c>
      <c r="L6">
        <f>ROUND(AVERAGEIFS('clean data'!$L$2:$L$373,'clean data'!$A$2:$A$373,"Rural+Urban",'clean data'!$B$2:$B$373,C6),2)</f>
        <v>103.43</v>
      </c>
      <c r="M6">
        <f>ROUND(AVERAGEIFS('clean data'!$M$2:$M$373,'clean data'!$A$2:$A$373,"Rural+Urban",'clean data'!$B$2:$B$373,C6),2)</f>
        <v>106.08</v>
      </c>
      <c r="N6">
        <f>ROUND(AVERAGEIFS('clean data'!$N$2:$N$373,'clean data'!$A$2:$A$373,"Rural+Urban",'clean data'!$B$2:$B$373,C6),2)</f>
        <v>108.88</v>
      </c>
      <c r="O6">
        <f>ROUND(AVERAGEIFS('clean data'!$O$2:$O$373,'clean data'!$A$2:$A$373,"Rural+Urban",'clean data'!$B$2:$B$373,C6),2)</f>
        <v>112.18</v>
      </c>
      <c r="P6">
        <f>ROUND(AVERAGEIFS('clean data'!$P$2:$P$373,'clean data'!$A$2:$A$373,"Rural+Urban",'clean data'!$B$2:$B$373,C6),2)</f>
        <v>113.25</v>
      </c>
      <c r="Q6">
        <f>ROUND(AVERAGEIFS('clean data'!$Q$2:$Q$373,'clean data'!$A$2:$A$373,"Rural+Urban",'clean data'!$B$2:$B$373,C6),2)</f>
        <v>109.68</v>
      </c>
      <c r="R6">
        <f>ROUND(AVERAGEIFS('clean data'!$R$2:$R$373,'clean data'!$A$2:$A$373,"Rural+Urban",'clean data'!$B$2:$B$373,C6),2)</f>
        <v>110.23</v>
      </c>
      <c r="S6">
        <f>ROUND(AVERAGEIFS('clean data'!$S$2:$S$373,'clean data'!$A$2:$A$373,"Rural+Urban",'clean data'!$B$2:$B$373,C6),2)</f>
        <v>108.74</v>
      </c>
      <c r="T6">
        <f>ROUND(AVERAGEIFS('clean data'!$T$2:$T$373,'clean data'!$A$2:$A$373,"Rural+Urban",'clean data'!$B$2:$B$373,C6),2)</f>
        <v>110</v>
      </c>
      <c r="U6">
        <f>ROUND(AVERAGEIFS('clean data'!$U$2:$U$373,'clean data'!$A$2:$A$373,"Rural+Urban",'clean data'!$B$2:$B$373,C6),2)</f>
        <v>105.61</v>
      </c>
      <c r="V6">
        <f>ROUND(AVERAGEIFS('clean data'!$V$2:$V$373,'clean data'!$A$2:$A$373,"Rural+Urban",'clean data'!$B$2:$B$373,C6),2)</f>
        <v>108.63</v>
      </c>
      <c r="W6">
        <f>ROUND(AVERAGEIFS('clean data'!$W$2:$W$373,'clean data'!$A$2:$A$373,"Rural+Urban",'clean data'!$B$2:$B$373,C6),2)</f>
        <v>108</v>
      </c>
      <c r="X6">
        <f>ROUND(AVERAGEIFS('clean data'!$X$2:$X$373,'clean data'!$A$2:$A$373,"Rural+Urban",'clean data'!$B$2:$B$373,C6),2)</f>
        <v>106.77</v>
      </c>
      <c r="Y6">
        <f>ROUND(AVERAGEIFS('clean data'!$Y$2:$Y$373,'clean data'!$A$2:$A$373,"Rural+Urban",'clean data'!$B$2:$B$373,C6),2)</f>
        <v>106.68</v>
      </c>
      <c r="Z6">
        <f>ROUND(AVERAGEIFS('clean data'!$Z$2:$Z$373,'clean data'!$A$2:$A$373,"Rural+Urban",'clean data'!$B$2:$B$373,C6),2)</f>
        <v>105.89</v>
      </c>
      <c r="AA6">
        <f>ROUND(AVERAGEIFS('clean data'!$AA$2:$AA$373,'clean data'!$A$2:$A$373,"Rural+Urban",'clean data'!$B$2:$B$373,C6),2)</f>
        <v>107.72</v>
      </c>
      <c r="AB6">
        <f>ROUND(AVERAGEIFS('clean data'!$AB$2:$AB$373,'clean data'!$A$2:$A$373,"Rural+Urban",'clean data'!$B$2:$B$373,C6),2)</f>
        <v>104.98</v>
      </c>
      <c r="AC6">
        <f>ROUND(AVERAGEIFS('clean data'!$AC$2:$AC$373,'clean data'!$A$2:$A$373,"Rural+Urban",'clean data'!$B$2:$B$373,C6),2)</f>
        <v>106.76</v>
      </c>
      <c r="AD6">
        <f>ROUND(AVERAGEIFS('clean data'!$AD$2:$AD$373,'clean data'!$A$2:$A$373,"Rural+Urban",'clean data'!$B$2:$B$373,C6),2)</f>
        <v>110.03</v>
      </c>
    </row>
    <row r="7" spans="1:30" x14ac:dyDescent="0.25">
      <c r="A7" t="s">
        <v>112</v>
      </c>
      <c r="C7">
        <v>2014</v>
      </c>
      <c r="D7">
        <f>ROUND(AVERAGEIFS('clean data'!$D$2:$D$373,'clean data'!$A$2:$A$373,"Rural+Urban",'clean data'!$B$2:$B$373,C7),2)</f>
        <v>121.78</v>
      </c>
      <c r="E7">
        <f>ROUND(AVERAGEIFS('clean data'!$E$2:$E$373,'clean data'!$A$2:$A$373,"Rural+Urban",'clean data'!$B$2:$B$373,C7),2)</f>
        <v>122.03</v>
      </c>
      <c r="F7">
        <f>ROUND(AVERAGEIFS('clean data'!$F$2:$F$373,'clean data'!$A$2:$A$373,"Rural+Urban",'clean data'!$B$2:$B$373,C7),2)</f>
        <v>119.21</v>
      </c>
      <c r="G7">
        <f>ROUND(AVERAGEIFS('clean data'!$G$2:$G$373,'clean data'!$A$2:$A$373,"Rural+Urban",'clean data'!$B$2:$B$373,C7),2)</f>
        <v>119.83</v>
      </c>
      <c r="H7">
        <f>ROUND(AVERAGEIFS('clean data'!$H$2:$H$373,'clean data'!$A$2:$A$373,"Rural+Urban",'clean data'!$B$2:$B$373,C7),2)</f>
        <v>107.52</v>
      </c>
      <c r="I7">
        <f>ROUND(AVERAGEIFS('clean data'!$I$2:$I$373,'clean data'!$A$2:$A$373,"Rural+Urban",'clean data'!$B$2:$B$373,C7),2)</f>
        <v>124.79</v>
      </c>
      <c r="J7">
        <f>ROUND(AVERAGEIFS('clean data'!$J$2:$J$373,'clean data'!$A$2:$A$373,"Rural+Urban",'clean data'!$B$2:$B$373,C7),2)</f>
        <v>139.04</v>
      </c>
      <c r="K7">
        <f>ROUND(AVERAGEIFS('clean data'!$K$2:$K$373,'clean data'!$A$2:$A$373,"Rural+Urban",'clean data'!$B$2:$B$373,C7),2)</f>
        <v>113.13</v>
      </c>
      <c r="L7">
        <f>ROUND(AVERAGEIFS('clean data'!$L$2:$L$373,'clean data'!$A$2:$A$373,"Rural+Urban",'clean data'!$B$2:$B$373,C7),2)</f>
        <v>102.04</v>
      </c>
      <c r="M7">
        <f>ROUND(AVERAGEIFS('clean data'!$M$2:$M$373,'clean data'!$A$2:$A$373,"Rural+Urban",'clean data'!$B$2:$B$373,C7),2)</f>
        <v>115.05</v>
      </c>
      <c r="N7">
        <f>ROUND(AVERAGEIFS('clean data'!$N$2:$N$373,'clean data'!$A$2:$A$373,"Rural+Urban",'clean data'!$B$2:$B$373,C7),2)</f>
        <v>114.48</v>
      </c>
      <c r="O7">
        <f>ROUND(AVERAGEIFS('clean data'!$O$2:$O$373,'clean data'!$A$2:$A$373,"Rural+Urban",'clean data'!$B$2:$B$373,C7),2)</f>
        <v>121.9</v>
      </c>
      <c r="P7">
        <f>ROUND(AVERAGEIFS('clean data'!$P$2:$P$373,'clean data'!$A$2:$A$373,"Rural+Urban",'clean data'!$B$2:$B$373,C7),2)</f>
        <v>121.28</v>
      </c>
      <c r="Q7">
        <f>ROUND(AVERAGEIFS('clean data'!$Q$2:$Q$373,'clean data'!$A$2:$A$373,"Rural+Urban",'clean data'!$B$2:$B$373,C7),2)</f>
        <v>118.39</v>
      </c>
      <c r="R7">
        <f>ROUND(AVERAGEIFS('clean data'!$R$2:$R$373,'clean data'!$A$2:$A$373,"Rural+Urban",'clean data'!$B$2:$B$373,C7),2)</f>
        <v>119.14</v>
      </c>
      <c r="S7">
        <f>ROUND(AVERAGEIFS('clean data'!$S$2:$S$373,'clean data'!$A$2:$A$373,"Rural+Urban",'clean data'!$B$2:$B$373,C7),2)</f>
        <v>115.92</v>
      </c>
      <c r="T7">
        <f>ROUND(AVERAGEIFS('clean data'!$T$2:$T$373,'clean data'!$A$2:$A$373,"Rural+Urban",'clean data'!$B$2:$B$373,C7),2)</f>
        <v>118.67</v>
      </c>
      <c r="U7">
        <f>ROUND(AVERAGEIFS('clean data'!$U$2:$U$373,'clean data'!$A$2:$A$373,"Rural+Urban",'clean data'!$B$2:$B$373,C7),2)</f>
        <v>114.68</v>
      </c>
      <c r="V7">
        <f>ROUND(AVERAGEIFS('clean data'!$V$2:$V$373,'clean data'!$A$2:$A$373,"Rural+Urban",'clean data'!$B$2:$B$373,C7),2)</f>
        <v>113.62</v>
      </c>
      <c r="W7">
        <f>ROUND(AVERAGEIFS('clean data'!$W$2:$W$373,'clean data'!$A$2:$A$373,"Rural+Urban",'clean data'!$B$2:$B$373,C7),2)</f>
        <v>114.92</v>
      </c>
      <c r="X7">
        <f>ROUND(AVERAGEIFS('clean data'!$X$2:$X$373,'clean data'!$A$2:$A$373,"Rural+Urban",'clean data'!$B$2:$B$373,C7),2)</f>
        <v>112.64</v>
      </c>
      <c r="Y7">
        <f>ROUND(AVERAGEIFS('clean data'!$Y$2:$Y$373,'clean data'!$A$2:$A$373,"Rural+Urban",'clean data'!$B$2:$B$373,C7),2)</f>
        <v>111.51</v>
      </c>
      <c r="Z7">
        <f>ROUND(AVERAGEIFS('clean data'!$Z$2:$Z$373,'clean data'!$A$2:$A$373,"Rural+Urban",'clean data'!$B$2:$B$373,C7),2)</f>
        <v>111.9</v>
      </c>
      <c r="AA7">
        <f>ROUND(AVERAGEIFS('clean data'!$AA$2:$AA$373,'clean data'!$A$2:$A$373,"Rural+Urban",'clean data'!$B$2:$B$373,C7),2)</f>
        <v>115.55</v>
      </c>
      <c r="AB7">
        <f>ROUND(AVERAGEIFS('clean data'!$AB$2:$AB$373,'clean data'!$A$2:$A$373,"Rural+Urban",'clean data'!$B$2:$B$373,C7),2)</f>
        <v>109.12</v>
      </c>
      <c r="AC7">
        <f>ROUND(AVERAGEIFS('clean data'!$AC$2:$AC$373,'clean data'!$A$2:$A$373,"Rural+Urban",'clean data'!$B$2:$B$373,C7),2)</f>
        <v>112.55</v>
      </c>
      <c r="AD7">
        <f>ROUND(AVERAGEIFS('clean data'!$AD$2:$AD$373,'clean data'!$A$2:$A$373,"Rural+Urban",'clean data'!$B$2:$B$373,C7),2)</f>
        <v>117.35</v>
      </c>
    </row>
    <row r="8" spans="1:30" x14ac:dyDescent="0.25">
      <c r="C8">
        <v>2015</v>
      </c>
      <c r="D8">
        <f>ROUND(AVERAGEIFS('clean data'!$D$2:$D$373,'clean data'!$A$2:$A$373,"Rural+Urban",'clean data'!$B$2:$B$373,C8),2)</f>
        <v>124.18</v>
      </c>
      <c r="E8">
        <f>ROUND(AVERAGEIFS('clean data'!$E$2:$E$373,'clean data'!$A$2:$A$373,"Rural+Urban",'clean data'!$B$2:$B$373,C8),2)</f>
        <v>128.87</v>
      </c>
      <c r="F8">
        <f>ROUND(AVERAGEIFS('clean data'!$F$2:$F$373,'clean data'!$A$2:$A$373,"Rural+Urban",'clean data'!$B$2:$B$373,C8),2)</f>
        <v>119.82</v>
      </c>
      <c r="G8">
        <f>ROUND(AVERAGEIFS('clean data'!$G$2:$G$373,'clean data'!$A$2:$A$373,"Rural+Urban",'clean data'!$B$2:$B$373,C8),2)</f>
        <v>127.68</v>
      </c>
      <c r="H8">
        <f>ROUND(AVERAGEIFS('clean data'!$H$2:$H$373,'clean data'!$A$2:$A$373,"Rural+Urban",'clean data'!$B$2:$B$373,C8),2)</f>
        <v>111.22</v>
      </c>
      <c r="I8">
        <f>ROUND(AVERAGEIFS('clean data'!$I$2:$I$373,'clean data'!$A$2:$A$373,"Rural+Urban",'clean data'!$B$2:$B$373,C8),2)</f>
        <v>129.59</v>
      </c>
      <c r="J8">
        <f>ROUND(AVERAGEIFS('clean data'!$J$2:$J$373,'clean data'!$A$2:$A$373,"Rural+Urban",'clean data'!$B$2:$B$373,C8),2)</f>
        <v>143.38</v>
      </c>
      <c r="K8">
        <f>ROUND(AVERAGEIFS('clean data'!$K$2:$K$373,'clean data'!$A$2:$A$373,"Rural+Urban",'clean data'!$B$2:$B$373,C8),2)</f>
        <v>141.35</v>
      </c>
      <c r="L8">
        <f>ROUND(AVERAGEIFS('clean data'!$L$2:$L$373,'clean data'!$A$2:$A$373,"Rural+Urban",'clean data'!$B$2:$B$373,C8),2)</f>
        <v>94.31</v>
      </c>
      <c r="M8">
        <f>ROUND(AVERAGEIFS('clean data'!$M$2:$M$373,'clean data'!$A$2:$A$373,"Rural+Urban",'clean data'!$B$2:$B$373,C8),2)</f>
        <v>125.8</v>
      </c>
      <c r="N8">
        <f>ROUND(AVERAGEIFS('clean data'!$N$2:$N$373,'clean data'!$A$2:$A$373,"Rural+Urban",'clean data'!$B$2:$B$373,C8),2)</f>
        <v>119.73</v>
      </c>
      <c r="O8">
        <f>ROUND(AVERAGEIFS('clean data'!$O$2:$O$373,'clean data'!$A$2:$A$373,"Rural+Urban",'clean data'!$B$2:$B$373,C8),2)</f>
        <v>130.85</v>
      </c>
      <c r="P8">
        <f>ROUND(AVERAGEIFS('clean data'!$P$2:$P$373,'clean data'!$A$2:$A$373,"Rural+Urban",'clean data'!$B$2:$B$373,C8),2)</f>
        <v>127.65</v>
      </c>
      <c r="Q8">
        <f>ROUND(AVERAGEIFS('clean data'!$Q$2:$Q$373,'clean data'!$A$2:$A$373,"Rural+Urban",'clean data'!$B$2:$B$373,C8),2)</f>
        <v>129.43</v>
      </c>
      <c r="R8">
        <f>ROUND(AVERAGEIFS('clean data'!$R$2:$R$373,'clean data'!$A$2:$A$373,"Rural+Urban",'clean data'!$B$2:$B$373,C8),2)</f>
        <v>126.42</v>
      </c>
      <c r="S8">
        <f>ROUND(AVERAGEIFS('clean data'!$S$2:$S$373,'clean data'!$A$2:$A$373,"Rural+Urban",'clean data'!$B$2:$B$373,C8),2)</f>
        <v>122.13</v>
      </c>
      <c r="T8">
        <f>ROUND(AVERAGEIFS('clean data'!$T$2:$T$373,'clean data'!$A$2:$A$373,"Rural+Urban",'clean data'!$B$2:$B$373,C8),2)</f>
        <v>125.78</v>
      </c>
      <c r="U8">
        <f>ROUND(AVERAGEIFS('clean data'!$U$2:$U$373,'clean data'!$A$2:$A$373,"Rural+Urban",'clean data'!$B$2:$B$373,C8),2)</f>
        <v>120.16</v>
      </c>
      <c r="V8">
        <f>ROUND(AVERAGEIFS('clean data'!$V$2:$V$373,'clean data'!$A$2:$A$373,"Rural+Urban",'clean data'!$B$2:$B$373,C8),2)</f>
        <v>119.64</v>
      </c>
      <c r="W8">
        <f>ROUND(AVERAGEIFS('clean data'!$W$2:$W$373,'clean data'!$A$2:$A$373,"Rural+Urban",'clean data'!$B$2:$B$373,C8),2)</f>
        <v>121.08</v>
      </c>
      <c r="X8">
        <f>ROUND(AVERAGEIFS('clean data'!$X$2:$X$373,'clean data'!$A$2:$A$373,"Rural+Urban",'clean data'!$B$2:$B$373,C8),2)</f>
        <v>118.56</v>
      </c>
      <c r="Y8">
        <f>ROUND(AVERAGEIFS('clean data'!$Y$2:$Y$373,'clean data'!$A$2:$A$373,"Rural+Urban",'clean data'!$B$2:$B$373,C8),2)</f>
        <v>111.09</v>
      </c>
      <c r="Z8">
        <f>ROUND(AVERAGEIFS('clean data'!$Z$2:$Z$373,'clean data'!$A$2:$A$373,"Rural+Urban",'clean data'!$B$2:$B$373,C8),2)</f>
        <v>117.04</v>
      </c>
      <c r="AA8">
        <f>ROUND(AVERAGEIFS('clean data'!$AA$2:$AA$373,'clean data'!$A$2:$A$373,"Rural+Urban",'clean data'!$B$2:$B$373,C8),2)</f>
        <v>123.22</v>
      </c>
      <c r="AB8">
        <f>ROUND(AVERAGEIFS('clean data'!$AB$2:$AB$373,'clean data'!$A$2:$A$373,"Rural+Urban",'clean data'!$B$2:$B$373,C8),2)</f>
        <v>112.43</v>
      </c>
      <c r="AC8">
        <f>ROUND(AVERAGEIFS('clean data'!$AC$2:$AC$373,'clean data'!$A$2:$A$373,"Rural+Urban",'clean data'!$B$2:$B$373,C8),2)</f>
        <v>116.43</v>
      </c>
      <c r="AD8">
        <f>ROUND(AVERAGEIFS('clean data'!$AD$2:$AD$373,'clean data'!$A$2:$A$373,"Rural+Urban",'clean data'!$B$2:$B$373,C8),2)</f>
        <v>123.11</v>
      </c>
    </row>
    <row r="9" spans="1:30" x14ac:dyDescent="0.25">
      <c r="A9" t="s">
        <v>55</v>
      </c>
      <c r="B9" t="s">
        <v>52</v>
      </c>
      <c r="C9">
        <v>2016</v>
      </c>
      <c r="D9">
        <f>ROUND(AVERAGEIFS('clean data'!$D$2:$D$373,'clean data'!$A$2:$A$373,"Rural+Urban",'clean data'!$B$2:$B$373,C9),2)</f>
        <v>128.5</v>
      </c>
      <c r="E9">
        <f>ROUND(AVERAGEIFS('clean data'!$E$2:$E$373,'clean data'!$A$2:$A$373,"Rural+Urban",'clean data'!$B$2:$B$373,C9),2)</f>
        <v>137.63</v>
      </c>
      <c r="F9">
        <f>ROUND(AVERAGEIFS('clean data'!$F$2:$F$373,'clean data'!$A$2:$A$373,"Rural+Urban",'clean data'!$B$2:$B$373,C9),2)</f>
        <v>128.93</v>
      </c>
      <c r="G9">
        <f>ROUND(AVERAGEIFS('clean data'!$G$2:$G$373,'clean data'!$A$2:$A$373,"Rural+Urban",'clean data'!$B$2:$B$373,C9),2)</f>
        <v>132.71</v>
      </c>
      <c r="H9">
        <f>ROUND(AVERAGEIFS('clean data'!$H$2:$H$373,'clean data'!$A$2:$A$373,"Rural+Urban",'clean data'!$B$2:$B$373,C9),2)</f>
        <v>116.25</v>
      </c>
      <c r="I9">
        <f>ROUND(AVERAGEIFS('clean data'!$I$2:$I$373,'clean data'!$A$2:$A$373,"Rural+Urban",'clean data'!$B$2:$B$373,C9),2)</f>
        <v>133.13</v>
      </c>
      <c r="J9">
        <f>ROUND(AVERAGEIFS('clean data'!$J$2:$J$373,'clean data'!$A$2:$A$373,"Rural+Urban",'clean data'!$B$2:$B$373,C9),2)</f>
        <v>144.58000000000001</v>
      </c>
      <c r="K9">
        <f>ROUND(AVERAGEIFS('clean data'!$K$2:$K$373,'clean data'!$A$2:$A$373,"Rural+Urban",'clean data'!$B$2:$B$373,C9),2)</f>
        <v>171.08</v>
      </c>
      <c r="L9">
        <f>ROUND(AVERAGEIFS('clean data'!$L$2:$L$373,'clean data'!$A$2:$A$373,"Rural+Urban",'clean data'!$B$2:$B$373,C9),2)</f>
        <v>108.56</v>
      </c>
      <c r="M9">
        <f>ROUND(AVERAGEIFS('clean data'!$M$2:$M$373,'clean data'!$A$2:$A$373,"Rural+Urban",'clean data'!$B$2:$B$373,C9),2)</f>
        <v>136.66999999999999</v>
      </c>
      <c r="N9">
        <f>ROUND(AVERAGEIFS('clean data'!$N$2:$N$373,'clean data'!$A$2:$A$373,"Rural+Urban",'clean data'!$B$2:$B$373,C9),2)</f>
        <v>124.7</v>
      </c>
      <c r="O9">
        <f>ROUND(AVERAGEIFS('clean data'!$O$2:$O$373,'clean data'!$A$2:$A$373,"Rural+Urban",'clean data'!$B$2:$B$373,C9),2)</f>
        <v>138.61000000000001</v>
      </c>
      <c r="P9">
        <f>ROUND(AVERAGEIFS('clean data'!$P$2:$P$373,'clean data'!$A$2:$A$373,"Rural+Urban",'clean data'!$B$2:$B$373,C9),2)</f>
        <v>134.47</v>
      </c>
      <c r="Q9">
        <f>ROUND(AVERAGEIFS('clean data'!$Q$2:$Q$373,'clean data'!$A$2:$A$373,"Rural+Urban",'clean data'!$B$2:$B$373,C9),2)</f>
        <v>139.04</v>
      </c>
      <c r="R9">
        <f>ROUND(AVERAGEIFS('clean data'!$R$2:$R$373,'clean data'!$A$2:$A$373,"Rural+Urban",'clean data'!$B$2:$B$373,C9),2)</f>
        <v>133.27000000000001</v>
      </c>
      <c r="S9">
        <f>ROUND(AVERAGEIFS('clean data'!$S$2:$S$373,'clean data'!$A$2:$A$373,"Rural+Urban",'clean data'!$B$2:$B$373,C9),2)</f>
        <v>127.5</v>
      </c>
      <c r="T9">
        <f>ROUND(AVERAGEIFS('clean data'!$T$2:$T$373,'clean data'!$A$2:$A$373,"Rural+Urban",'clean data'!$B$2:$B$373,C9),2)</f>
        <v>132.43</v>
      </c>
      <c r="U9">
        <f>ROUND(AVERAGEIFS('clean data'!$U$2:$U$373,'clean data'!$A$2:$A$373,"Rural+Urban",'clean data'!$B$2:$B$373,C9),2)</f>
        <v>126.48</v>
      </c>
      <c r="V9">
        <f>ROUND(AVERAGEIFS('clean data'!$V$2:$V$373,'clean data'!$A$2:$A$373,"Rural+Urban",'clean data'!$B$2:$B$373,C9),2)</f>
        <v>123.63</v>
      </c>
      <c r="W9">
        <f>ROUND(AVERAGEIFS('clean data'!$W$2:$W$373,'clean data'!$A$2:$A$373,"Rural+Urban",'clean data'!$B$2:$B$373,C9),2)</f>
        <v>126.68</v>
      </c>
      <c r="X9">
        <f>ROUND(AVERAGEIFS('clean data'!$X$2:$X$373,'clean data'!$A$2:$A$373,"Rural+Urban",'clean data'!$B$2:$B$373,C9),2)</f>
        <v>124.38</v>
      </c>
      <c r="Y9">
        <f>ROUND(AVERAGEIFS('clean data'!$Y$2:$Y$373,'clean data'!$A$2:$A$373,"Rural+Urban",'clean data'!$B$2:$B$373,C9),2)</f>
        <v>113.39</v>
      </c>
      <c r="Z9">
        <f>ROUND(AVERAGEIFS('clean data'!$Z$2:$Z$373,'clean data'!$A$2:$A$373,"Rural+Urban",'clean data'!$B$2:$B$373,C9),2)</f>
        <v>122.06</v>
      </c>
      <c r="AA9">
        <f>ROUND(AVERAGEIFS('clean data'!$AA$2:$AA$373,'clean data'!$A$2:$A$373,"Rural+Urban",'clean data'!$B$2:$B$373,C9),2)</f>
        <v>129.86000000000001</v>
      </c>
      <c r="AB9">
        <f>ROUND(AVERAGEIFS('clean data'!$AB$2:$AB$373,'clean data'!$A$2:$A$373,"Rural+Urban",'clean data'!$B$2:$B$373,C9),2)</f>
        <v>119.58</v>
      </c>
      <c r="AC9">
        <f>ROUND(AVERAGEIFS('clean data'!$AC$2:$AC$373,'clean data'!$A$2:$A$373,"Rural+Urban",'clean data'!$B$2:$B$373,C9),2)</f>
        <v>121.42</v>
      </c>
      <c r="AD9">
        <f>ROUND(AVERAGEIFS('clean data'!$AD$2:$AD$373,'clean data'!$A$2:$A$373,"Rural+Urban",'clean data'!$B$2:$B$373,C9),2)</f>
        <v>129.19999999999999</v>
      </c>
    </row>
    <row r="10" spans="1:30" x14ac:dyDescent="0.25">
      <c r="A10" t="s">
        <v>3</v>
      </c>
      <c r="B10" t="s">
        <v>49</v>
      </c>
      <c r="C10">
        <v>2017</v>
      </c>
      <c r="D10">
        <f>ROUND(AVERAGEIFS('clean data'!$D$2:$D$373,'clean data'!$A$2:$A$373,"Rural+Urban",'clean data'!$B$2:$B$373,C10),2)</f>
        <v>133.97999999999999</v>
      </c>
      <c r="E10">
        <f>ROUND(AVERAGEIFS('clean data'!$E$2:$E$373,'clean data'!$A$2:$A$373,"Rural+Urban",'clean data'!$B$2:$B$373,C10),2)</f>
        <v>141.83000000000001</v>
      </c>
      <c r="F10">
        <f>ROUND(AVERAGEIFS('clean data'!$F$2:$F$373,'clean data'!$A$2:$A$373,"Rural+Urban",'clean data'!$B$2:$B$373,C10),2)</f>
        <v>131.58000000000001</v>
      </c>
      <c r="G10">
        <f>ROUND(AVERAGEIFS('clean data'!$G$2:$G$373,'clean data'!$A$2:$A$373,"Rural+Urban",'clean data'!$B$2:$B$373,C10),2)</f>
        <v>138.33000000000001</v>
      </c>
      <c r="H10">
        <f>ROUND(AVERAGEIFS('clean data'!$H$2:$H$373,'clean data'!$A$2:$A$373,"Rural+Urban",'clean data'!$B$2:$B$373,C10),2)</f>
        <v>118.76</v>
      </c>
      <c r="I10">
        <f>ROUND(AVERAGEIFS('clean data'!$I$2:$I$373,'clean data'!$A$2:$A$373,"Rural+Urban",'clean data'!$B$2:$B$373,C10),2)</f>
        <v>139.93</v>
      </c>
      <c r="J10">
        <f>ROUND(AVERAGEIFS('clean data'!$J$2:$J$373,'clean data'!$A$2:$A$373,"Rural+Urban",'clean data'!$B$2:$B$373,C10),2)</f>
        <v>143.71</v>
      </c>
      <c r="K10">
        <f>ROUND(AVERAGEIFS('clean data'!$K$2:$K$373,'clean data'!$A$2:$A$373,"Rural+Urban",'clean data'!$B$2:$B$373,C10),2)</f>
        <v>138.57</v>
      </c>
      <c r="L10">
        <f>ROUND(AVERAGEIFS('clean data'!$L$2:$L$373,'clean data'!$A$2:$A$373,"Rural+Urban",'clean data'!$B$2:$B$373,C10),2)</f>
        <v>119.83</v>
      </c>
      <c r="M10">
        <f>ROUND(AVERAGEIFS('clean data'!$M$2:$M$373,'clean data'!$A$2:$A$373,"Rural+Urban",'clean data'!$B$2:$B$373,C10),2)</f>
        <v>136.72</v>
      </c>
      <c r="N10">
        <f>ROUND(AVERAGEIFS('clean data'!$N$2:$N$373,'clean data'!$A$2:$A$373,"Rural+Urban",'clean data'!$B$2:$B$373,C10),2)</f>
        <v>128.02000000000001</v>
      </c>
      <c r="O10">
        <f>ROUND(AVERAGEIFS('clean data'!$O$2:$O$373,'clean data'!$A$2:$A$373,"Rural+Urban",'clean data'!$B$2:$B$373,C10),2)</f>
        <v>145.79</v>
      </c>
      <c r="P10">
        <f>ROUND(AVERAGEIFS('clean data'!$P$2:$P$373,'clean data'!$A$2:$A$373,"Rural+Urban",'clean data'!$B$2:$B$373,C10),2)</f>
        <v>136.91</v>
      </c>
      <c r="Q10">
        <f>ROUND(AVERAGEIFS('clean data'!$Q$2:$Q$373,'clean data'!$A$2:$A$373,"Rural+Urban",'clean data'!$B$2:$B$373,C10),2)</f>
        <v>148.27000000000001</v>
      </c>
      <c r="R10">
        <f>ROUND(AVERAGEIFS('clean data'!$R$2:$R$373,'clean data'!$A$2:$A$373,"Rural+Urban",'clean data'!$B$2:$B$373,C10),2)</f>
        <v>139.52000000000001</v>
      </c>
      <c r="S10">
        <f>ROUND(AVERAGEIFS('clean data'!$S$2:$S$373,'clean data'!$A$2:$A$373,"Rural+Urban",'clean data'!$B$2:$B$373,C10),2)</f>
        <v>132.32</v>
      </c>
      <c r="T10">
        <f>ROUND(AVERAGEIFS('clean data'!$T$2:$T$373,'clean data'!$A$2:$A$373,"Rural+Urban",'clean data'!$B$2:$B$373,C10),2)</f>
        <v>138.47999999999999</v>
      </c>
      <c r="U10">
        <f>ROUND(AVERAGEIFS('clean data'!$U$2:$U$373,'clean data'!$A$2:$A$373,"Rural+Urban",'clean data'!$B$2:$B$373,C10),2)</f>
        <v>133.68</v>
      </c>
      <c r="V10">
        <f>ROUND(AVERAGEIFS('clean data'!$V$2:$V$373,'clean data'!$A$2:$A$373,"Rural+Urban",'clean data'!$B$2:$B$373,C10),2)</f>
        <v>130.51</v>
      </c>
      <c r="W10">
        <f>ROUND(AVERAGEIFS('clean data'!$W$2:$W$373,'clean data'!$A$2:$A$373,"Rural+Urban",'clean data'!$B$2:$B$373,C10),2)</f>
        <v>131.87</v>
      </c>
      <c r="X10">
        <f>ROUND(AVERAGEIFS('clean data'!$X$2:$X$373,'clean data'!$A$2:$A$373,"Rural+Urban",'clean data'!$B$2:$B$373,C10),2)</f>
        <v>129.54</v>
      </c>
      <c r="Y10">
        <f>ROUND(AVERAGEIFS('clean data'!$Y$2:$Y$373,'clean data'!$A$2:$A$373,"Rural+Urban",'clean data'!$B$2:$B$373,C10),2)</f>
        <v>117.33</v>
      </c>
      <c r="Z10">
        <f>ROUND(AVERAGEIFS('clean data'!$Z$2:$Z$373,'clean data'!$A$2:$A$373,"Rural+Urban",'clean data'!$B$2:$B$373,C10),2)</f>
        <v>126.55</v>
      </c>
      <c r="AA10">
        <f>ROUND(AVERAGEIFS('clean data'!$AA$2:$AA$373,'clean data'!$A$2:$A$373,"Rural+Urban",'clean data'!$B$2:$B$373,C10),2)</f>
        <v>136</v>
      </c>
      <c r="AB10">
        <f>ROUND(AVERAGEIFS('clean data'!$AB$2:$AB$373,'clean data'!$A$2:$A$373,"Rural+Urban",'clean data'!$B$2:$B$373,C10),2)</f>
        <v>124.14</v>
      </c>
      <c r="AC10">
        <f>ROUND(AVERAGEIFS('clean data'!$AC$2:$AC$373,'clean data'!$A$2:$A$373,"Rural+Urban",'clean data'!$B$2:$B$373,C10),2)</f>
        <v>126.26</v>
      </c>
      <c r="AD10">
        <f>ROUND(AVERAGEIFS('clean data'!$AD$2:$AD$373,'clean data'!$A$2:$A$373,"Rural+Urban",'clean data'!$B$2:$B$373,C10),2)</f>
        <v>133.5</v>
      </c>
    </row>
    <row r="11" spans="1:30" x14ac:dyDescent="0.25">
      <c r="A11" t="s">
        <v>4</v>
      </c>
      <c r="B11" t="s">
        <v>49</v>
      </c>
      <c r="C11">
        <v>2018</v>
      </c>
      <c r="D11">
        <f>ROUND(AVERAGEIFS('clean data'!$D$2:$D$373,'clean data'!$A$2:$A$373,"Rural+Urban",'clean data'!$B$2:$B$373,C11),2)</f>
        <v>137.06</v>
      </c>
      <c r="E11">
        <f>ROUND(AVERAGEIFS('clean data'!$E$2:$E$373,'clean data'!$A$2:$A$373,"Rural+Urban",'clean data'!$B$2:$B$373,C11),2)</f>
        <v>146.93</v>
      </c>
      <c r="F11">
        <f>ROUND(AVERAGEIFS('clean data'!$F$2:$F$373,'clean data'!$A$2:$A$373,"Rural+Urban",'clean data'!$B$2:$B$373,C11),2)</f>
        <v>137.58000000000001</v>
      </c>
      <c r="G11">
        <f>ROUND(AVERAGEIFS('clean data'!$G$2:$G$373,'clean data'!$A$2:$A$373,"Rural+Urban",'clean data'!$B$2:$B$373,C11),2)</f>
        <v>141.91999999999999</v>
      </c>
      <c r="H11">
        <f>ROUND(AVERAGEIFS('clean data'!$H$2:$H$373,'clean data'!$A$2:$A$373,"Rural+Urban",'clean data'!$B$2:$B$373,C11),2)</f>
        <v>121.25</v>
      </c>
      <c r="I11">
        <f>ROUND(AVERAGEIFS('clean data'!$I$2:$I$373,'clean data'!$A$2:$A$373,"Rural+Urban",'clean data'!$B$2:$B$373,C11),2)</f>
        <v>147</v>
      </c>
      <c r="J11">
        <f>ROUND(AVERAGEIFS('clean data'!$J$2:$J$373,'clean data'!$A$2:$A$373,"Rural+Urban",'clean data'!$B$2:$B$373,C11),2)</f>
        <v>144.13999999999999</v>
      </c>
      <c r="K11">
        <f>ROUND(AVERAGEIFS('clean data'!$K$2:$K$373,'clean data'!$A$2:$A$373,"Rural+Urban",'clean data'!$B$2:$B$373,C11),2)</f>
        <v>122.37</v>
      </c>
      <c r="L11">
        <f>ROUND(AVERAGEIFS('clean data'!$L$2:$L$373,'clean data'!$A$2:$A$373,"Rural+Urban",'clean data'!$B$2:$B$373,C11),2)</f>
        <v>113.53</v>
      </c>
      <c r="M11">
        <f>ROUND(AVERAGEIFS('clean data'!$M$2:$M$373,'clean data'!$A$2:$A$373,"Rural+Urban",'clean data'!$B$2:$B$373,C11),2)</f>
        <v>138.97</v>
      </c>
      <c r="N11">
        <f>ROUND(AVERAGEIFS('clean data'!$N$2:$N$373,'clean data'!$A$2:$A$373,"Rural+Urban",'clean data'!$B$2:$B$373,C11),2)</f>
        <v>130.80000000000001</v>
      </c>
      <c r="O11">
        <f>ROUND(AVERAGEIFS('clean data'!$O$2:$O$373,'clean data'!$A$2:$A$373,"Rural+Urban",'clean data'!$B$2:$B$373,C11),2)</f>
        <v>152.24</v>
      </c>
      <c r="P11">
        <f>ROUND(AVERAGEIFS('clean data'!$P$2:$P$373,'clean data'!$A$2:$A$373,"Rural+Urban",'clean data'!$B$2:$B$373,C11),2)</f>
        <v>139.18</v>
      </c>
      <c r="Q11">
        <f>ROUND(AVERAGEIFS('clean data'!$Q$2:$Q$373,'clean data'!$A$2:$A$373,"Rural+Urban",'clean data'!$B$2:$B$373,C11),2)</f>
        <v>158.47999999999999</v>
      </c>
      <c r="R11">
        <f>ROUND(AVERAGEIFS('clean data'!$R$2:$R$373,'clean data'!$A$2:$A$373,"Rural+Urban",'clean data'!$B$2:$B$373,C11),2)</f>
        <v>146.27000000000001</v>
      </c>
      <c r="S11">
        <f>ROUND(AVERAGEIFS('clean data'!$S$2:$S$373,'clean data'!$A$2:$A$373,"Rural+Urban",'clean data'!$B$2:$B$373,C11),2)</f>
        <v>137.79</v>
      </c>
      <c r="T11">
        <f>ROUND(AVERAGEIFS('clean data'!$T$2:$T$373,'clean data'!$A$2:$A$373,"Rural+Urban",'clean data'!$B$2:$B$373,C11),2)</f>
        <v>145.03</v>
      </c>
      <c r="U11">
        <f>ROUND(AVERAGEIFS('clean data'!$U$2:$U$373,'clean data'!$A$2:$A$373,"Rural+Urban",'clean data'!$B$2:$B$373,C11),2)</f>
        <v>143.84</v>
      </c>
      <c r="V11">
        <f>ROUND(AVERAGEIFS('clean data'!$V$2:$V$373,'clean data'!$A$2:$A$373,"Rural+Urban",'clean data'!$B$2:$B$373,C11),2)</f>
        <v>139.78</v>
      </c>
      <c r="W11">
        <f>ROUND(AVERAGEIFS('clean data'!$W$2:$W$373,'clean data'!$A$2:$A$373,"Rural+Urban",'clean data'!$B$2:$B$373,C11),2)</f>
        <v>138.58000000000001</v>
      </c>
      <c r="X11">
        <f>ROUND(AVERAGEIFS('clean data'!$X$2:$X$373,'clean data'!$A$2:$A$373,"Rural+Urban",'clean data'!$B$2:$B$373,C11),2)</f>
        <v>137.58000000000001</v>
      </c>
      <c r="Y11">
        <f>ROUND(AVERAGEIFS('clean data'!$Y$2:$Y$373,'clean data'!$A$2:$A$373,"Rural+Urban",'clean data'!$B$2:$B$373,C11),2)</f>
        <v>123.13</v>
      </c>
      <c r="Z11">
        <f>ROUND(AVERAGEIFS('clean data'!$Z$2:$Z$373,'clean data'!$A$2:$A$373,"Rural+Urban",'clean data'!$B$2:$B$373,C11),2)</f>
        <v>133.06</v>
      </c>
      <c r="AA11">
        <f>ROUND(AVERAGEIFS('clean data'!$AA$2:$AA$373,'clean data'!$A$2:$A$373,"Rural+Urban",'clean data'!$B$2:$B$373,C11),2)</f>
        <v>143.88999999999999</v>
      </c>
      <c r="AB11">
        <f>ROUND(AVERAGEIFS('clean data'!$AB$2:$AB$373,'clean data'!$A$2:$A$373,"Rural+Urban",'clean data'!$B$2:$B$373,C11),2)</f>
        <v>129.97999999999999</v>
      </c>
      <c r="AC11">
        <f>ROUND(AVERAGEIFS('clean data'!$AC$2:$AC$373,'clean data'!$A$2:$A$373,"Rural+Urban",'clean data'!$B$2:$B$373,C11),2)</f>
        <v>133.02000000000001</v>
      </c>
      <c r="AD11">
        <f>ROUND(AVERAGEIFS('clean data'!$AD$2:$AD$373,'clean data'!$A$2:$A$373,"Rural+Urban",'clean data'!$B$2:$B$373,C11),2)</f>
        <v>138.78</v>
      </c>
    </row>
    <row r="12" spans="1:30" x14ac:dyDescent="0.25">
      <c r="A12" t="s">
        <v>5</v>
      </c>
      <c r="B12" t="s">
        <v>49</v>
      </c>
      <c r="C12">
        <v>2019</v>
      </c>
      <c r="D12">
        <f>ROUND(AVERAGEIFS('clean data'!$D$2:$D$373,'clean data'!$A$2:$A$373,"Rural+Urban",'clean data'!$B$2:$B$373,C12),2)</f>
        <v>139.78</v>
      </c>
      <c r="E12">
        <f>ROUND(AVERAGEIFS('clean data'!$E$2:$E$373,'clean data'!$A$2:$A$373,"Rural+Urban",'clean data'!$B$2:$B$373,C12),2)</f>
        <v>159.12</v>
      </c>
      <c r="F12">
        <f>ROUND(AVERAGEIFS('clean data'!$F$2:$F$373,'clean data'!$A$2:$A$373,"Rural+Urban",'clean data'!$B$2:$B$373,C12),2)</f>
        <v>141.19999999999999</v>
      </c>
      <c r="G12">
        <f>ROUND(AVERAGEIFS('clean data'!$G$2:$G$373,'clean data'!$A$2:$A$373,"Rural+Urban",'clean data'!$B$2:$B$373,C12),2)</f>
        <v>144.34</v>
      </c>
      <c r="H12">
        <f>ROUND(AVERAGEIFS('clean data'!$H$2:$H$373,'clean data'!$A$2:$A$373,"Rural+Urban",'clean data'!$B$2:$B$373,C12),2)</f>
        <v>122.98</v>
      </c>
      <c r="I12">
        <f>ROUND(AVERAGEIFS('clean data'!$I$2:$I$373,'clean data'!$A$2:$A$373,"Rural+Urban",'clean data'!$B$2:$B$373,C12),2)</f>
        <v>144.55000000000001</v>
      </c>
      <c r="J12">
        <f>ROUND(AVERAGEIFS('clean data'!$J$2:$J$373,'clean data'!$A$2:$A$373,"Rural+Urban",'clean data'!$B$2:$B$373,C12),2)</f>
        <v>163</v>
      </c>
      <c r="K12">
        <f>ROUND(AVERAGEIFS('clean data'!$K$2:$K$373,'clean data'!$A$2:$A$373,"Rural+Urban",'clean data'!$B$2:$B$373,C12),2)</f>
        <v>128.66</v>
      </c>
      <c r="L12">
        <f>ROUND(AVERAGEIFS('clean data'!$L$2:$L$373,'clean data'!$A$2:$A$373,"Rural+Urban",'clean data'!$B$2:$B$373,C12),2)</f>
        <v>111.5</v>
      </c>
      <c r="M12">
        <f>ROUND(AVERAGEIFS('clean data'!$M$2:$M$373,'clean data'!$A$2:$A$373,"Rural+Urban",'clean data'!$B$2:$B$373,C12),2)</f>
        <v>142.6</v>
      </c>
      <c r="N12">
        <f>ROUND(AVERAGEIFS('clean data'!$N$2:$N$373,'clean data'!$A$2:$A$373,"Rural+Urban",'clean data'!$B$2:$B$373,C12),2)</f>
        <v>134.51</v>
      </c>
      <c r="O12">
        <f>ROUND(AVERAGEIFS('clean data'!$O$2:$O$373,'clean data'!$A$2:$A$373,"Rural+Urban",'clean data'!$B$2:$B$373,C12),2)</f>
        <v>156.21</v>
      </c>
      <c r="P12">
        <f>ROUND(AVERAGEIFS('clean data'!$P$2:$P$373,'clean data'!$A$2:$A$373,"Rural+Urban",'clean data'!$B$2:$B$373,C12),2)</f>
        <v>144.61000000000001</v>
      </c>
      <c r="Q12">
        <f>ROUND(AVERAGEIFS('clean data'!$Q$2:$Q$373,'clean data'!$A$2:$A$373,"Rural+Urban",'clean data'!$B$2:$B$373,C12),2)</f>
        <v>165.46</v>
      </c>
      <c r="R12">
        <f>ROUND(AVERAGEIFS('clean data'!$R$2:$R$373,'clean data'!$A$2:$A$373,"Rural+Urban",'clean data'!$B$2:$B$373,C12),2)</f>
        <v>148.82</v>
      </c>
      <c r="S12">
        <f>ROUND(AVERAGEIFS('clean data'!$S$2:$S$373,'clean data'!$A$2:$A$373,"Rural+Urban",'clean data'!$B$2:$B$373,C12),2)</f>
        <v>140.38</v>
      </c>
      <c r="T12">
        <f>ROUND(AVERAGEIFS('clean data'!$T$2:$T$373,'clean data'!$A$2:$A$373,"Rural+Urban",'clean data'!$B$2:$B$373,C12),2)</f>
        <v>147.59</v>
      </c>
      <c r="U12">
        <f>ROUND(AVERAGEIFS('clean data'!$U$2:$U$373,'clean data'!$A$2:$A$373,"Rural+Urban",'clean data'!$B$2:$B$373,C12),2)</f>
        <v>150.76</v>
      </c>
      <c r="V12">
        <f>ROUND(AVERAGEIFS('clean data'!$V$2:$V$373,'clean data'!$A$2:$A$373,"Rural+Urban",'clean data'!$B$2:$B$373,C12),2)</f>
        <v>140.25</v>
      </c>
      <c r="W12">
        <f>ROUND(AVERAGEIFS('clean data'!$W$2:$W$373,'clean data'!$A$2:$A$373,"Rural+Urban",'clean data'!$B$2:$B$373,C12),2)</f>
        <v>144.36000000000001</v>
      </c>
      <c r="X12">
        <f>ROUND(AVERAGEIFS('clean data'!$X$2:$X$373,'clean data'!$A$2:$A$373,"Rural+Urban",'clean data'!$B$2:$B$373,C12),2)</f>
        <v>147.85</v>
      </c>
      <c r="Y12">
        <f>ROUND(AVERAGEIFS('clean data'!$Y$2:$Y$373,'clean data'!$A$2:$A$373,"Rural+Urban",'clean data'!$B$2:$B$373,C12),2)</f>
        <v>125.59</v>
      </c>
      <c r="Z12">
        <f>ROUND(AVERAGEIFS('clean data'!$Z$2:$Z$373,'clean data'!$A$2:$A$373,"Rural+Urban",'clean data'!$B$2:$B$373,C12),2)</f>
        <v>139.91999999999999</v>
      </c>
      <c r="AA12">
        <f>ROUND(AVERAGEIFS('clean data'!$AA$2:$AA$373,'clean data'!$A$2:$A$373,"Rural+Urban",'clean data'!$B$2:$B$373,C12),2)</f>
        <v>153.24</v>
      </c>
      <c r="AB12">
        <f>ROUND(AVERAGEIFS('clean data'!$AB$2:$AB$373,'clean data'!$A$2:$A$373,"Rural+Urban",'clean data'!$B$2:$B$373,C12),2)</f>
        <v>136.59</v>
      </c>
      <c r="AC12">
        <f>ROUND(AVERAGEIFS('clean data'!$AC$2:$AC$373,'clean data'!$A$2:$A$373,"Rural+Urban",'clean data'!$B$2:$B$373,C12),2)</f>
        <v>139.44999999999999</v>
      </c>
      <c r="AD12">
        <f>ROUND(AVERAGEIFS('clean data'!$AD$2:$AD$373,'clean data'!$A$2:$A$373,"Rural+Urban",'clean data'!$B$2:$B$373,C12),2)</f>
        <v>144.18</v>
      </c>
    </row>
    <row r="13" spans="1:30" x14ac:dyDescent="0.25">
      <c r="A13" t="s">
        <v>6</v>
      </c>
      <c r="B13" t="s">
        <v>49</v>
      </c>
      <c r="C13">
        <v>2020</v>
      </c>
      <c r="D13">
        <f>ROUND(AVERAGEIFS('clean data'!$D$2:$D$373,'clean data'!$A$2:$A$373,"Rural+Urban",'clean data'!$B$2:$B$373,C13),2)</f>
        <v>147.16</v>
      </c>
      <c r="E13">
        <f>ROUND(AVERAGEIFS('clean data'!$E$2:$E$373,'clean data'!$A$2:$A$373,"Rural+Urban",'clean data'!$B$2:$B$373,C13),2)</f>
        <v>180.9</v>
      </c>
      <c r="F13">
        <f>ROUND(AVERAGEIFS('clean data'!$F$2:$F$373,'clean data'!$A$2:$A$373,"Rural+Urban",'clean data'!$B$2:$B$373,C13),2)</f>
        <v>155.80000000000001</v>
      </c>
      <c r="G13">
        <f>ROUND(AVERAGEIFS('clean data'!$G$2:$G$373,'clean data'!$A$2:$A$373,"Rural+Urban",'clean data'!$B$2:$B$373,C13),2)</f>
        <v>152.97</v>
      </c>
      <c r="H13">
        <f>ROUND(AVERAGEIFS('clean data'!$H$2:$H$373,'clean data'!$A$2:$A$373,"Rural+Urban",'clean data'!$B$2:$B$373,C13),2)</f>
        <v>136.47999999999999</v>
      </c>
      <c r="I13">
        <f>ROUND(AVERAGEIFS('clean data'!$I$2:$I$373,'clean data'!$A$2:$A$373,"Rural+Urban",'clean data'!$B$2:$B$373,C13),2)</f>
        <v>147.09</v>
      </c>
      <c r="J13">
        <f>ROUND(AVERAGEIFS('clean data'!$J$2:$J$373,'clean data'!$A$2:$A$373,"Rural+Urban",'clean data'!$B$2:$B$373,C13),2)</f>
        <v>183.88</v>
      </c>
      <c r="K13">
        <f>ROUND(AVERAGEIFS('clean data'!$K$2:$K$373,'clean data'!$A$2:$A$373,"Rural+Urban",'clean data'!$B$2:$B$373,C13),2)</f>
        <v>148.93</v>
      </c>
      <c r="L13">
        <f>ROUND(AVERAGEIFS('clean data'!$L$2:$L$373,'clean data'!$A$2:$A$373,"Rural+Urban",'clean data'!$B$2:$B$373,C13),2)</f>
        <v>115.33</v>
      </c>
      <c r="M13">
        <f>ROUND(AVERAGEIFS('clean data'!$M$2:$M$373,'clean data'!$A$2:$A$373,"Rural+Urban",'clean data'!$B$2:$B$373,C13),2)</f>
        <v>157.69999999999999</v>
      </c>
      <c r="N13">
        <f>ROUND(AVERAGEIFS('clean data'!$N$2:$N$373,'clean data'!$A$2:$A$373,"Rural+Urban",'clean data'!$B$2:$B$373,C13),2)</f>
        <v>140.34</v>
      </c>
      <c r="O13">
        <f>ROUND(AVERAGEIFS('clean data'!$O$2:$O$373,'clean data'!$A$2:$A$373,"Rural+Urban",'clean data'!$B$2:$B$373,C13),2)</f>
        <v>161.36000000000001</v>
      </c>
      <c r="P13">
        <f>ROUND(AVERAGEIFS('clean data'!$P$2:$P$373,'clean data'!$A$2:$A$373,"Rural+Urban",'clean data'!$B$2:$B$373,C13),2)</f>
        <v>155.76</v>
      </c>
      <c r="Q13">
        <f>ROUND(AVERAGEIFS('clean data'!$Q$2:$Q$373,'clean data'!$A$2:$A$373,"Rural+Urban",'clean data'!$B$2:$B$373,C13),2)</f>
        <v>178.31</v>
      </c>
      <c r="R13">
        <f>ROUND(AVERAGEIFS('clean data'!$R$2:$R$373,'clean data'!$A$2:$A$373,"Rural+Urban",'clean data'!$B$2:$B$373,C13),2)</f>
        <v>152.38999999999999</v>
      </c>
      <c r="S13">
        <f>ROUND(AVERAGEIFS('clean data'!$S$2:$S$373,'clean data'!$A$2:$A$373,"Rural+Urban",'clean data'!$B$2:$B$373,C13),2)</f>
        <v>143.33000000000001</v>
      </c>
      <c r="T13">
        <f>ROUND(AVERAGEIFS('clean data'!$T$2:$T$373,'clean data'!$A$2:$A$373,"Rural+Urban",'clean data'!$B$2:$B$373,C13),2)</f>
        <v>151.07</v>
      </c>
      <c r="U13">
        <f>ROUND(AVERAGEIFS('clean data'!$U$2:$U$373,'clean data'!$A$2:$A$373,"Rural+Urban",'clean data'!$B$2:$B$373,C13),2)</f>
        <v>155.72</v>
      </c>
      <c r="V13">
        <f>ROUND(AVERAGEIFS('clean data'!$V$2:$V$373,'clean data'!$A$2:$A$373,"Rural+Urban",'clean data'!$B$2:$B$373,C13),2)</f>
        <v>144.38</v>
      </c>
      <c r="W13">
        <f>ROUND(AVERAGEIFS('clean data'!$W$2:$W$373,'clean data'!$A$2:$A$373,"Rural+Urban",'clean data'!$B$2:$B$373,C13),2)</f>
        <v>147.43</v>
      </c>
      <c r="X13">
        <f>ROUND(AVERAGEIFS('clean data'!$X$2:$X$373,'clean data'!$A$2:$A$373,"Rural+Urban",'clean data'!$B$2:$B$373,C13),2)</f>
        <v>154.06</v>
      </c>
      <c r="Y13">
        <f>ROUND(AVERAGEIFS('clean data'!$Y$2:$Y$373,'clean data'!$A$2:$A$373,"Rural+Urban",'clean data'!$B$2:$B$373,C13),2)</f>
        <v>135.13</v>
      </c>
      <c r="Z13">
        <f>ROUND(AVERAGEIFS('clean data'!$Z$2:$Z$373,'clean data'!$A$2:$A$373,"Rural+Urban",'clean data'!$B$2:$B$373,C13),2)</f>
        <v>145.74</v>
      </c>
      <c r="AA13">
        <f>ROUND(AVERAGEIFS('clean data'!$AA$2:$AA$373,'clean data'!$A$2:$A$373,"Rural+Urban",'clean data'!$B$2:$B$373,C13),2)</f>
        <v>157.16</v>
      </c>
      <c r="AB13">
        <f>ROUND(AVERAGEIFS('clean data'!$AB$2:$AB$373,'clean data'!$A$2:$A$373,"Rural+Urban",'clean data'!$B$2:$B$373,C13),2)</f>
        <v>150.46</v>
      </c>
      <c r="AC13">
        <f>ROUND(AVERAGEIFS('clean data'!$AC$2:$AC$373,'clean data'!$A$2:$A$373,"Rural+Urban",'clean data'!$B$2:$B$373,C13),2)</f>
        <v>146.94999999999999</v>
      </c>
      <c r="AD13">
        <f>ROUND(AVERAGEIFS('clean data'!$AD$2:$AD$373,'clean data'!$A$2:$A$373,"Rural+Urban",'clean data'!$B$2:$B$373,C13),2)</f>
        <v>152.68</v>
      </c>
    </row>
    <row r="14" spans="1:30" x14ac:dyDescent="0.25">
      <c r="A14" t="s">
        <v>7</v>
      </c>
      <c r="B14" t="s">
        <v>49</v>
      </c>
      <c r="C14">
        <v>2021</v>
      </c>
      <c r="D14">
        <f>ROUND(AVERAGEIFS('clean data'!$D$2:$D$373,'clean data'!$A$2:$A$373,"Rural+Urban",'clean data'!$B$2:$B$373,C14),2)</f>
        <v>146.21</v>
      </c>
      <c r="E14">
        <f>ROUND(AVERAGEIFS('clean data'!$E$2:$E$373,'clean data'!$A$2:$A$373,"Rural+Urban",'clean data'!$B$2:$B$373,C14),2)</f>
        <v>199.09</v>
      </c>
      <c r="F14">
        <f>ROUND(AVERAGEIFS('clean data'!$F$2:$F$373,'clean data'!$A$2:$A$373,"Rural+Urban",'clean data'!$B$2:$B$373,C14),2)</f>
        <v>172.78</v>
      </c>
      <c r="G14">
        <f>ROUND(AVERAGEIFS('clean data'!$G$2:$G$373,'clean data'!$A$2:$A$373,"Rural+Urban",'clean data'!$B$2:$B$373,C14),2)</f>
        <v>156.97</v>
      </c>
      <c r="H14">
        <f>ROUND(AVERAGEIFS('clean data'!$H$2:$H$373,'clean data'!$A$2:$A$373,"Rural+Urban",'clean data'!$B$2:$B$373,C14),2)</f>
        <v>177.7</v>
      </c>
      <c r="I14">
        <f>ROUND(AVERAGEIFS('clean data'!$I$2:$I$373,'clean data'!$A$2:$A$373,"Rural+Urban",'clean data'!$B$2:$B$373,C14),2)</f>
        <v>157.88</v>
      </c>
      <c r="J14">
        <f>ROUND(AVERAGEIFS('clean data'!$J$2:$J$373,'clean data'!$A$2:$A$373,"Rural+Urban",'clean data'!$B$2:$B$373,C14),2)</f>
        <v>167.72</v>
      </c>
      <c r="K14">
        <f>ROUND(AVERAGEIFS('clean data'!$K$2:$K$373,'clean data'!$A$2:$A$373,"Rural+Urban",'clean data'!$B$2:$B$373,C14),2)</f>
        <v>163.27000000000001</v>
      </c>
      <c r="L14">
        <f>ROUND(AVERAGEIFS('clean data'!$L$2:$L$373,'clean data'!$A$2:$A$373,"Rural+Urban",'clean data'!$B$2:$B$373,C14),2)</f>
        <v>116.85</v>
      </c>
      <c r="M14">
        <f>ROUND(AVERAGEIFS('clean data'!$M$2:$M$373,'clean data'!$A$2:$A$373,"Rural+Urban",'clean data'!$B$2:$B$373,C14),2)</f>
        <v>167.3</v>
      </c>
      <c r="N14">
        <f>ROUND(AVERAGEIFS('clean data'!$N$2:$N$373,'clean data'!$A$2:$A$373,"Rural+Urban",'clean data'!$B$2:$B$373,C14),2)</f>
        <v>159.84</v>
      </c>
      <c r="O14">
        <f>ROUND(AVERAGEIFS('clean data'!$O$2:$O$373,'clean data'!$A$2:$A$373,"Rural+Urban",'clean data'!$B$2:$B$373,C14),2)</f>
        <v>171.64</v>
      </c>
      <c r="P14">
        <f>ROUND(AVERAGEIFS('clean data'!$P$2:$P$373,'clean data'!$A$2:$A$373,"Rural+Urban",'clean data'!$B$2:$B$373,C14),2)</f>
        <v>162.79</v>
      </c>
      <c r="Q14">
        <f>ROUND(AVERAGEIFS('clean data'!$Q$2:$Q$373,'clean data'!$A$2:$A$373,"Rural+Urban",'clean data'!$B$2:$B$373,C14),2)</f>
        <v>190.65</v>
      </c>
      <c r="R14">
        <f>ROUND(AVERAGEIFS('clean data'!$R$2:$R$373,'clean data'!$A$2:$A$373,"Rural+Urban",'clean data'!$B$2:$B$373,C14),2)</f>
        <v>162.22</v>
      </c>
      <c r="S14">
        <f>ROUND(AVERAGEIFS('clean data'!$S$2:$S$373,'clean data'!$A$2:$A$373,"Rural+Urban",'clean data'!$B$2:$B$373,C14),2)</f>
        <v>152.49</v>
      </c>
      <c r="T14">
        <f>ROUND(AVERAGEIFS('clean data'!$T$2:$T$373,'clean data'!$A$2:$A$373,"Rural+Urban",'clean data'!$B$2:$B$373,C14),2)</f>
        <v>160.82</v>
      </c>
      <c r="U14">
        <f>ROUND(AVERAGEIFS('clean data'!$U$2:$U$373,'clean data'!$A$2:$A$373,"Rural+Urban",'clean data'!$B$2:$B$373,C14),2)</f>
        <v>161.47999999999999</v>
      </c>
      <c r="V14">
        <f>ROUND(AVERAGEIFS('clean data'!$V$2:$V$373,'clean data'!$A$2:$A$373,"Rural+Urban",'clean data'!$B$2:$B$373,C14),2)</f>
        <v>159.06</v>
      </c>
      <c r="W14">
        <f>ROUND(AVERAGEIFS('clean data'!$W$2:$W$373,'clean data'!$A$2:$A$373,"Rural+Urban",'clean data'!$B$2:$B$373,C14),2)</f>
        <v>155.18</v>
      </c>
      <c r="X14">
        <f>ROUND(AVERAGEIFS('clean data'!$X$2:$X$373,'clean data'!$A$2:$A$373,"Rural+Urban",'clean data'!$B$2:$B$373,C14),2)</f>
        <v>165.84</v>
      </c>
      <c r="Y14">
        <f>ROUND(AVERAGEIFS('clean data'!$Y$2:$Y$373,'clean data'!$A$2:$A$373,"Rural+Urban",'clean data'!$B$2:$B$373,C14),2)</f>
        <v>150.56</v>
      </c>
      <c r="Z14">
        <f>ROUND(AVERAGEIFS('clean data'!$Z$2:$Z$373,'clean data'!$A$2:$A$373,"Rural+Urban",'clean data'!$B$2:$B$373,C14),2)</f>
        <v>155.6</v>
      </c>
      <c r="AA14">
        <f>ROUND(AVERAGEIFS('clean data'!$AA$2:$AA$373,'clean data'!$A$2:$A$373,"Rural+Urban",'clean data'!$B$2:$B$373,C14),2)</f>
        <v>162.12</v>
      </c>
      <c r="AB14">
        <f>ROUND(AVERAGEIFS('clean data'!$AB$2:$AB$373,'clean data'!$A$2:$A$373,"Rural+Urban",'clean data'!$B$2:$B$373,C14),2)</f>
        <v>158.74</v>
      </c>
      <c r="AC14">
        <f>ROUND(AVERAGEIFS('clean data'!$AC$2:$AC$373,'clean data'!$A$2:$A$373,"Rural+Urban",'clean data'!$B$2:$B$373,C14),2)</f>
        <v>157.61000000000001</v>
      </c>
      <c r="AD14">
        <f>ROUND(AVERAGEIFS('clean data'!$AD$2:$AD$373,'clean data'!$A$2:$A$373,"Rural+Urban",'clean data'!$B$2:$B$373,C14),2)</f>
        <v>161.46</v>
      </c>
    </row>
    <row r="15" spans="1:30" x14ac:dyDescent="0.25">
      <c r="A15" t="s">
        <v>8</v>
      </c>
      <c r="B15" t="s">
        <v>49</v>
      </c>
      <c r="C15">
        <v>2022</v>
      </c>
      <c r="D15">
        <f>ROUND(AVERAGEIFS('clean data'!$D$2:$D$373,'clean data'!$A$2:$A$373,"Rural+Urban",'clean data'!$B$2:$B$373,C15),2)</f>
        <v>157.91</v>
      </c>
      <c r="E15">
        <f>ROUND(AVERAGEIFS('clean data'!$E$2:$E$373,'clean data'!$A$2:$A$373,"Rural+Urban",'clean data'!$B$2:$B$373,C15),2)</f>
        <v>209.68</v>
      </c>
      <c r="F15">
        <f>ROUND(AVERAGEIFS('clean data'!$F$2:$F$373,'clean data'!$A$2:$A$373,"Rural+Urban",'clean data'!$B$2:$B$373,C15),2)</f>
        <v>173.06</v>
      </c>
      <c r="G15">
        <f>ROUND(AVERAGEIFS('clean data'!$G$2:$G$373,'clean data'!$A$2:$A$373,"Rural+Urban",'clean data'!$B$2:$B$373,C15),2)</f>
        <v>166.6</v>
      </c>
      <c r="H15">
        <f>ROUND(AVERAGEIFS('clean data'!$H$2:$H$373,'clean data'!$A$2:$A$373,"Rural+Urban",'clean data'!$B$2:$B$373,C15),2)</f>
        <v>192.32</v>
      </c>
      <c r="I15">
        <f>ROUND(AVERAGEIFS('clean data'!$I$2:$I$373,'clean data'!$A$2:$A$373,"Rural+Urban",'clean data'!$B$2:$B$373,C15),2)</f>
        <v>164.47</v>
      </c>
      <c r="J15">
        <f>ROUND(AVERAGEIFS('clean data'!$J$2:$J$373,'clean data'!$A$2:$A$373,"Rural+Urban",'clean data'!$B$2:$B$373,C15),2)</f>
        <v>178.13</v>
      </c>
      <c r="K15">
        <f>ROUND(AVERAGEIFS('clean data'!$K$2:$K$373,'clean data'!$A$2:$A$373,"Rural+Urban",'clean data'!$B$2:$B$373,C15),2)</f>
        <v>166.41</v>
      </c>
      <c r="L15">
        <f>ROUND(AVERAGEIFS('clean data'!$L$2:$L$373,'clean data'!$A$2:$A$373,"Rural+Urban",'clean data'!$B$2:$B$373,C15),2)</f>
        <v>120.38</v>
      </c>
      <c r="M15">
        <f>ROUND(AVERAGEIFS('clean data'!$M$2:$M$373,'clean data'!$A$2:$A$373,"Rural+Urban",'clean data'!$B$2:$B$373,C15),2)</f>
        <v>188.83</v>
      </c>
      <c r="N15">
        <f>ROUND(AVERAGEIFS('clean data'!$N$2:$N$373,'clean data'!$A$2:$A$373,"Rural+Urban",'clean data'!$B$2:$B$373,C15),2)</f>
        <v>167.78</v>
      </c>
      <c r="O15">
        <f>ROUND(AVERAGEIFS('clean data'!$O$2:$O$373,'clean data'!$A$2:$A$373,"Rural+Urban",'clean data'!$B$2:$B$373,C15),2)</f>
        <v>184.08</v>
      </c>
      <c r="P15">
        <f>ROUND(AVERAGEIFS('clean data'!$P$2:$P$373,'clean data'!$A$2:$A$373,"Rural+Urban",'clean data'!$B$2:$B$373,C15),2)</f>
        <v>173.58</v>
      </c>
      <c r="Q15">
        <f>ROUND(AVERAGEIFS('clean data'!$Q$2:$Q$373,'clean data'!$A$2:$A$373,"Rural+Urban",'clean data'!$B$2:$B$373,C15),2)</f>
        <v>194.75</v>
      </c>
      <c r="R15">
        <f>ROUND(AVERAGEIFS('clean data'!$R$2:$R$373,'clean data'!$A$2:$A$373,"Rural+Urban",'clean data'!$B$2:$B$373,C15),2)</f>
        <v>177.26</v>
      </c>
      <c r="S15">
        <f>ROUND(AVERAGEIFS('clean data'!$S$2:$S$373,'clean data'!$A$2:$A$373,"Rural+Urban",'clean data'!$B$2:$B$373,C15),2)</f>
        <v>169.94</v>
      </c>
      <c r="T15">
        <f>ROUND(AVERAGEIFS('clean data'!$T$2:$T$373,'clean data'!$A$2:$A$373,"Rural+Urban",'clean data'!$B$2:$B$373,C15),2)</f>
        <v>176.2</v>
      </c>
      <c r="U15">
        <f>ROUND(AVERAGEIFS('clean data'!$U$2:$U$373,'clean data'!$A$2:$A$373,"Rural+Urban",'clean data'!$B$2:$B$373,C15),2)</f>
        <v>168.05</v>
      </c>
      <c r="V15">
        <f>ROUND(AVERAGEIFS('clean data'!$V$2:$V$373,'clean data'!$A$2:$A$373,"Rural+Urban",'clean data'!$B$2:$B$373,C15),2)</f>
        <v>175.13</v>
      </c>
      <c r="W15">
        <f>ROUND(AVERAGEIFS('clean data'!$W$2:$W$373,'clean data'!$A$2:$A$373,"Rural+Urban",'clean data'!$B$2:$B$373,C15),2)</f>
        <v>166.72</v>
      </c>
      <c r="X15">
        <f>ROUND(AVERAGEIFS('clean data'!$X$2:$X$373,'clean data'!$A$2:$A$373,"Rural+Urban",'clean data'!$B$2:$B$373,C15),2)</f>
        <v>175.93</v>
      </c>
      <c r="Y15">
        <f>ROUND(AVERAGEIFS('clean data'!$Y$2:$Y$373,'clean data'!$A$2:$A$373,"Rural+Urban",'clean data'!$B$2:$B$373,C15),2)</f>
        <v>161.09</v>
      </c>
      <c r="Z15">
        <f>ROUND(AVERAGEIFS('clean data'!$Z$2:$Z$373,'clean data'!$A$2:$A$373,"Rural+Urban",'clean data'!$B$2:$B$373,C15),2)</f>
        <v>165.69</v>
      </c>
      <c r="AA15">
        <f>ROUND(AVERAGEIFS('clean data'!$AA$2:$AA$373,'clean data'!$A$2:$A$373,"Rural+Urban",'clean data'!$B$2:$B$373,C15),2)</f>
        <v>169.83</v>
      </c>
      <c r="AB15">
        <f>ROUND(AVERAGEIFS('clean data'!$AB$2:$AB$373,'clean data'!$A$2:$A$373,"Rural+Urban",'clean data'!$B$2:$B$373,C15),2)</f>
        <v>169.54</v>
      </c>
      <c r="AC15">
        <f>ROUND(AVERAGEIFS('clean data'!$AC$2:$AC$373,'clean data'!$A$2:$A$373,"Rural+Urban",'clean data'!$B$2:$B$373,C15),2)</f>
        <v>167.78</v>
      </c>
      <c r="AD15">
        <f>ROUND(AVERAGEIFS('clean data'!$AD$2:$AD$373,'clean data'!$A$2:$A$373,"Rural+Urban",'clean data'!$B$2:$B$373,C15),2)</f>
        <v>172.15</v>
      </c>
    </row>
    <row r="16" spans="1:30" x14ac:dyDescent="0.25">
      <c r="A16" t="s">
        <v>9</v>
      </c>
      <c r="B16" t="s">
        <v>49</v>
      </c>
      <c r="C16">
        <v>2023</v>
      </c>
      <c r="D16">
        <f>ROUND(AVERAGEIFS('clean data'!$D$2:$D$373,'clean data'!$A$2:$A$373,"Rural+Urban",'clean data'!$B$2:$B$373,C16),2)</f>
        <v>174.02</v>
      </c>
      <c r="E16">
        <f>ROUND(AVERAGEIFS('clean data'!$E$2:$E$373,'clean data'!$A$2:$A$373,"Rural+Urban",'clean data'!$B$2:$B$373,C16),2)</f>
        <v>209.94</v>
      </c>
      <c r="F16">
        <f>ROUND(AVERAGEIFS('clean data'!$F$2:$F$373,'clean data'!$A$2:$A$373,"Rural+Urban",'clean data'!$B$2:$B$373,C16),2)</f>
        <v>177.54</v>
      </c>
      <c r="G16">
        <f>ROUND(AVERAGEIFS('clean data'!$G$2:$G$373,'clean data'!$A$2:$A$373,"Rural+Urban",'clean data'!$B$2:$B$373,C16),2)</f>
        <v>177.42</v>
      </c>
      <c r="H16">
        <f>ROUND(AVERAGEIFS('clean data'!$H$2:$H$373,'clean data'!$A$2:$A$373,"Rural+Urban",'clean data'!$B$2:$B$373,C16),2)</f>
        <v>178.12</v>
      </c>
      <c r="I16">
        <f>ROUND(AVERAGEIFS('clean data'!$I$2:$I$373,'clean data'!$A$2:$A$373,"Rural+Urban",'clean data'!$B$2:$B$373,C16),2)</f>
        <v>169.16</v>
      </c>
      <c r="J16">
        <f>ROUND(AVERAGEIFS('clean data'!$J$2:$J$373,'clean data'!$A$2:$A$373,"Rural+Urban",'clean data'!$B$2:$B$373,C16),2)</f>
        <v>155.16</v>
      </c>
      <c r="K16">
        <f>ROUND(AVERAGEIFS('clean data'!$K$2:$K$373,'clean data'!$A$2:$A$373,"Rural+Urban",'clean data'!$B$2:$B$373,C16),2)</f>
        <v>172.4</v>
      </c>
      <c r="L16">
        <f>ROUND(AVERAGEIFS('clean data'!$L$2:$L$373,'clean data'!$A$2:$A$373,"Rural+Urban",'clean data'!$B$2:$B$373,C16),2)</f>
        <v>121.02</v>
      </c>
      <c r="M16">
        <f>ROUND(AVERAGEIFS('clean data'!$M$2:$M$373,'clean data'!$A$2:$A$373,"Rural+Urban",'clean data'!$B$2:$B$373,C16),2)</f>
        <v>211.74</v>
      </c>
      <c r="N16">
        <f>ROUND(AVERAGEIFS('clean data'!$N$2:$N$373,'clean data'!$A$2:$A$373,"Rural+Urban",'clean data'!$B$2:$B$373,C16),2)</f>
        <v>172.46</v>
      </c>
      <c r="O16">
        <f>ROUND(AVERAGEIFS('clean data'!$O$2:$O$373,'clean data'!$A$2:$A$373,"Rural+Urban",'clean data'!$B$2:$B$373,C16),2)</f>
        <v>192.98</v>
      </c>
      <c r="P16">
        <f>ROUND(AVERAGEIFS('clean data'!$P$2:$P$373,'clean data'!$A$2:$A$373,"Rural+Urban",'clean data'!$B$2:$B$373,C16),2)</f>
        <v>177.54</v>
      </c>
      <c r="Q16">
        <f>ROUND(AVERAGEIFS('clean data'!$Q$2:$Q$373,'clean data'!$A$2:$A$373,"Rural+Urban",'clean data'!$B$2:$B$373,C16),2)</f>
        <v>199.76</v>
      </c>
      <c r="R16">
        <f>ROUND(AVERAGEIFS('clean data'!$R$2:$R$373,'clean data'!$A$2:$A$373,"Rural+Urban",'clean data'!$B$2:$B$373,C16),2)</f>
        <v>186.28</v>
      </c>
      <c r="S16">
        <f>ROUND(AVERAGEIFS('clean data'!$S$2:$S$373,'clean data'!$A$2:$A$373,"Rural+Urban",'clean data'!$B$2:$B$373,C16),2)</f>
        <v>178.78</v>
      </c>
      <c r="T16">
        <f>ROUND(AVERAGEIFS('clean data'!$T$2:$T$373,'clean data'!$A$2:$A$373,"Rural+Urban",'clean data'!$B$2:$B$373,C16),2)</f>
        <v>185.18</v>
      </c>
      <c r="U16">
        <f>ROUND(AVERAGEIFS('clean data'!$U$2:$U$373,'clean data'!$A$2:$A$373,"Rural+Urban",'clean data'!$B$2:$B$373,C16),2)</f>
        <v>173.98</v>
      </c>
      <c r="V16">
        <f>ROUND(AVERAGEIFS('clean data'!$V$2:$V$373,'clean data'!$A$2:$A$373,"Rural+Urban",'clean data'!$B$2:$B$373,C16),2)</f>
        <v>182.1</v>
      </c>
      <c r="W16">
        <f>ROUND(AVERAGEIFS('clean data'!$W$2:$W$373,'clean data'!$A$2:$A$373,"Rural+Urban",'clean data'!$B$2:$B$373,C16),2)</f>
        <v>174.22</v>
      </c>
      <c r="X16">
        <f>ROUND(AVERAGEIFS('clean data'!$X$2:$X$373,'clean data'!$A$2:$A$373,"Rural+Urban",'clean data'!$B$2:$B$373,C16),2)</f>
        <v>184.36</v>
      </c>
      <c r="Y16">
        <f>ROUND(AVERAGEIFS('clean data'!$Y$2:$Y$373,'clean data'!$A$2:$A$373,"Rural+Urban",'clean data'!$B$2:$B$373,C16),2)</f>
        <v>164.26</v>
      </c>
      <c r="Z16">
        <f>ROUND(AVERAGEIFS('clean data'!$Z$2:$Z$373,'clean data'!$A$2:$A$373,"Rural+Urban",'clean data'!$B$2:$B$373,C16),2)</f>
        <v>170.4</v>
      </c>
      <c r="AA16">
        <f>ROUND(AVERAGEIFS('clean data'!$AA$2:$AA$373,'clean data'!$A$2:$A$373,"Rural+Urban",'clean data'!$B$2:$B$373,C16),2)</f>
        <v>175.56</v>
      </c>
      <c r="AB16">
        <f>ROUND(AVERAGEIFS('clean data'!$AB$2:$AB$373,'clean data'!$A$2:$A$373,"Rural+Urban",'clean data'!$B$2:$B$373,C16),2)</f>
        <v>181.96</v>
      </c>
      <c r="AC16">
        <f>ROUND(AVERAGEIFS('clean data'!$AC$2:$AC$373,'clean data'!$A$2:$A$373,"Rural+Urban",'clean data'!$B$2:$B$373,C16),2)</f>
        <v>174.34</v>
      </c>
      <c r="AD16">
        <f>ROUND(AVERAGEIFS('clean data'!$AD$2:$AD$373,'clean data'!$A$2:$A$373,"Rural+Urban",'clean data'!$B$2:$B$373,C16),2)</f>
        <v>177.62</v>
      </c>
    </row>
    <row r="17" spans="1:9" x14ac:dyDescent="0.25">
      <c r="A17" t="s">
        <v>10</v>
      </c>
      <c r="B17" t="s">
        <v>49</v>
      </c>
    </row>
    <row r="18" spans="1:9" x14ac:dyDescent="0.25">
      <c r="A18" t="s">
        <v>11</v>
      </c>
      <c r="B18" t="s">
        <v>49</v>
      </c>
      <c r="C18" t="s">
        <v>120</v>
      </c>
      <c r="D18" t="s">
        <v>113</v>
      </c>
      <c r="E18" t="s">
        <v>117</v>
      </c>
      <c r="F18" t="s">
        <v>114</v>
      </c>
      <c r="G18" t="s">
        <v>118</v>
      </c>
      <c r="H18" t="s">
        <v>115</v>
      </c>
      <c r="I18" t="s">
        <v>119</v>
      </c>
    </row>
    <row r="19" spans="1:9" x14ac:dyDescent="0.25">
      <c r="A19" t="s">
        <v>12</v>
      </c>
      <c r="B19" t="s">
        <v>49</v>
      </c>
      <c r="C19">
        <v>2013</v>
      </c>
      <c r="D19">
        <f>ROUND(AVERAGE(D6:P6),2)</f>
        <v>111.26</v>
      </c>
      <c r="E19" t="e">
        <f>(Table24[[#This Row],[FOOD]]-D18)/D18</f>
        <v>#VALUE!</v>
      </c>
      <c r="F19">
        <f>ROUND(AVERAGE(X6,AA6),2)</f>
        <v>107.25</v>
      </c>
      <c r="G19" s="7" t="e">
        <f>(Table24[[#This Row],[HEALTHCARE]]-F18)/F18</f>
        <v>#VALUE!</v>
      </c>
      <c r="H19">
        <f>ROUND(AVERAGE(T6,V6:W6,),2)</f>
        <v>81.66</v>
      </c>
      <c r="I19" s="7" t="e">
        <f>ABS((Table24[[#This Row],[ESSENTIALS]]-H18)/H18)</f>
        <v>#VALUE!</v>
      </c>
    </row>
    <row r="20" spans="1:9" x14ac:dyDescent="0.25">
      <c r="A20" t="s">
        <v>13</v>
      </c>
      <c r="B20" t="s">
        <v>49</v>
      </c>
      <c r="C20">
        <v>2014</v>
      </c>
      <c r="D20">
        <f t="shared" ref="D20:D26" si="0">ROUND(AVERAGE(D7:P7),2)</f>
        <v>118.62</v>
      </c>
      <c r="E20" s="7">
        <f>(Table24[[#This Row],[FOOD]]-D19)/D19</f>
        <v>6.6151357181376949E-2</v>
      </c>
      <c r="F20">
        <f t="shared" ref="F20:F26" si="1">ROUND(AVERAGE(X7,AA7),2)</f>
        <v>114.1</v>
      </c>
      <c r="G20" s="7">
        <f>(Table24[[#This Row],[HEALTHCARE]]-F19)/F19</f>
        <v>6.3869463869463822E-2</v>
      </c>
      <c r="H20">
        <f t="shared" ref="H20:H26" si="2">ROUND(AVERAGE(T7,V7:W7,),2)</f>
        <v>86.8</v>
      </c>
      <c r="I20" s="7">
        <f>ABS((Table24[[#This Row],[ESSENTIALS]]-H19)/H19)</f>
        <v>6.2943913788880729E-2</v>
      </c>
    </row>
    <row r="21" spans="1:9" x14ac:dyDescent="0.25">
      <c r="A21" t="s">
        <v>14</v>
      </c>
      <c r="B21" t="s">
        <v>49</v>
      </c>
      <c r="C21">
        <v>2015</v>
      </c>
      <c r="D21">
        <f t="shared" si="0"/>
        <v>124.96</v>
      </c>
      <c r="E21" s="7">
        <f>(Table24[[#This Row],[FOOD]]-D20)/D20</f>
        <v>5.344798516270434E-2</v>
      </c>
      <c r="F21">
        <f t="shared" si="1"/>
        <v>120.89</v>
      </c>
      <c r="G21" s="7">
        <f>(Table24[[#This Row],[HEALTHCARE]]-F20)/F20</f>
        <v>5.9509202453987789E-2</v>
      </c>
      <c r="H21">
        <f t="shared" si="2"/>
        <v>91.63</v>
      </c>
      <c r="I21" s="7">
        <f>ABS((Table24[[#This Row],[ESSENTIALS]]-H20)/H20)</f>
        <v>5.5645161290322563E-2</v>
      </c>
    </row>
    <row r="22" spans="1:9" x14ac:dyDescent="0.25">
      <c r="A22" t="s">
        <v>15</v>
      </c>
      <c r="B22" t="s">
        <v>49</v>
      </c>
      <c r="C22">
        <v>2016</v>
      </c>
      <c r="D22">
        <f t="shared" si="0"/>
        <v>133.52000000000001</v>
      </c>
      <c r="E22" s="7">
        <f>(Table24[[#This Row],[FOOD]]-D21)/D21</f>
        <v>6.8501920614596812E-2</v>
      </c>
      <c r="F22">
        <f t="shared" si="1"/>
        <v>127.12</v>
      </c>
      <c r="G22" s="7">
        <f>(Table24[[#This Row],[HEALTHCARE]]-F21)/F21</f>
        <v>5.1534452808338189E-2</v>
      </c>
      <c r="H22">
        <f t="shared" si="2"/>
        <v>95.69</v>
      </c>
      <c r="I22" s="7">
        <f>ABS((Table24[[#This Row],[ESSENTIALS]]-H21)/H21)</f>
        <v>4.4308632543926689E-2</v>
      </c>
    </row>
    <row r="23" spans="1:9" x14ac:dyDescent="0.25">
      <c r="A23" t="s">
        <v>19</v>
      </c>
      <c r="B23" t="s">
        <v>116</v>
      </c>
      <c r="C23">
        <v>2017</v>
      </c>
      <c r="D23">
        <f t="shared" si="0"/>
        <v>134.91999999999999</v>
      </c>
      <c r="E23" s="7">
        <f>(Table24[[#This Row],[FOOD]]-D22)/D22</f>
        <v>1.0485320551228109E-2</v>
      </c>
      <c r="F23">
        <f t="shared" si="1"/>
        <v>132.77000000000001</v>
      </c>
      <c r="G23" s="7">
        <f>(Table24[[#This Row],[HEALTHCARE]]-F22)/F22</f>
        <v>4.4446192573945921E-2</v>
      </c>
      <c r="H23">
        <f t="shared" si="2"/>
        <v>100.22</v>
      </c>
      <c r="I23" s="7">
        <f>ABS((Table24[[#This Row],[ESSENTIALS]]-H22)/H22)</f>
        <v>4.7340369944612826E-2</v>
      </c>
    </row>
    <row r="24" spans="1:9" x14ac:dyDescent="0.25">
      <c r="A24" t="s">
        <v>20</v>
      </c>
      <c r="B24" t="s">
        <v>116</v>
      </c>
      <c r="C24">
        <v>2018</v>
      </c>
      <c r="D24">
        <f t="shared" si="0"/>
        <v>136.38</v>
      </c>
      <c r="E24" s="7">
        <f>(Table24[[#This Row],[FOOD]]-D23)/D23</f>
        <v>1.0821227394011326E-2</v>
      </c>
      <c r="F24">
        <f t="shared" si="1"/>
        <v>140.74</v>
      </c>
      <c r="G24" s="7">
        <f>(Table24[[#This Row],[HEALTHCARE]]-F23)/F23</f>
        <v>6.002862092340136E-2</v>
      </c>
      <c r="H24">
        <f t="shared" si="2"/>
        <v>105.85</v>
      </c>
      <c r="I24" s="7">
        <f>ABS((Table24[[#This Row],[ESSENTIALS]]-H23)/H23)</f>
        <v>5.6176411893833524E-2</v>
      </c>
    </row>
    <row r="25" spans="1:9" x14ac:dyDescent="0.25">
      <c r="A25" t="s">
        <v>21</v>
      </c>
      <c r="B25" t="s">
        <v>116</v>
      </c>
      <c r="C25">
        <v>2019</v>
      </c>
      <c r="D25">
        <f t="shared" si="0"/>
        <v>141</v>
      </c>
      <c r="E25" s="7">
        <f>(Table24[[#This Row],[FOOD]]-D24)/D24</f>
        <v>3.38759348878135E-2</v>
      </c>
      <c r="F25">
        <f t="shared" si="1"/>
        <v>150.55000000000001</v>
      </c>
      <c r="G25" s="7">
        <f>(Table24[[#This Row],[HEALTHCARE]]-F24)/F24</f>
        <v>6.9702998436833891E-2</v>
      </c>
      <c r="H25">
        <f t="shared" si="2"/>
        <v>108.05</v>
      </c>
      <c r="I25" s="7">
        <f>ABS((Table24[[#This Row],[ESSENTIALS]]-H24)/H24)</f>
        <v>2.0784128483703382E-2</v>
      </c>
    </row>
    <row r="26" spans="1:9" x14ac:dyDescent="0.25">
      <c r="A26" t="s">
        <v>22</v>
      </c>
      <c r="B26" t="s">
        <v>116</v>
      </c>
      <c r="C26">
        <v>2020</v>
      </c>
      <c r="D26">
        <f t="shared" si="0"/>
        <v>152.59</v>
      </c>
      <c r="E26" s="7">
        <f>(Table24[[#This Row],[FOOD]]-D25)/D25</f>
        <v>8.2198581560283715E-2</v>
      </c>
      <c r="F26">
        <f t="shared" si="1"/>
        <v>155.61000000000001</v>
      </c>
      <c r="G26" s="7">
        <f>(Table24[[#This Row],[HEALTHCARE]]-F25)/F25</f>
        <v>3.3610096313517114E-2</v>
      </c>
      <c r="H26">
        <f t="shared" si="2"/>
        <v>110.72</v>
      </c>
      <c r="I26" s="7">
        <f>ABS((Table24[[#This Row],[ESSENTIALS]]-H25)/H25)</f>
        <v>2.4710782045349391E-2</v>
      </c>
    </row>
    <row r="27" spans="1:9" x14ac:dyDescent="0.25">
      <c r="A27" t="s">
        <v>23</v>
      </c>
      <c r="B27" t="s">
        <v>58</v>
      </c>
      <c r="C27">
        <v>2021</v>
      </c>
      <c r="D27">
        <f>ROUND(AVERAGE(D14:P14),2)</f>
        <v>163.08000000000001</v>
      </c>
      <c r="E27" s="7">
        <f>(Table24[[#This Row],[FOOD]]-D26)/D26</f>
        <v>6.874631365096015E-2</v>
      </c>
      <c r="F27">
        <f>ROUND(AVERAGE(X14,AA14),2)</f>
        <v>163.98</v>
      </c>
      <c r="G27" s="7">
        <f>(Table24[[#This Row],[HEALTHCARE]]-F26)/F26</f>
        <v>5.3788316946211522E-2</v>
      </c>
      <c r="H27">
        <f>ROUND(AVERAGE(T14,V14:W14,),2)</f>
        <v>118.77</v>
      </c>
      <c r="I27" s="7">
        <f>ABS((Table24[[#This Row],[ESSENTIALS]]-H26)/H26)</f>
        <v>7.2705924855491308E-2</v>
      </c>
    </row>
    <row r="28" spans="1:9" x14ac:dyDescent="0.25">
      <c r="A28" t="s">
        <v>26</v>
      </c>
      <c r="B28" t="s">
        <v>58</v>
      </c>
      <c r="C28">
        <v>2022</v>
      </c>
      <c r="D28">
        <f>ROUND(AVERAGE(D15:P15),2)</f>
        <v>172.56</v>
      </c>
      <c r="E28" s="7">
        <f>(Table24[[#This Row],[FOOD]]-D27)/D27</f>
        <v>5.8130978660779917E-2</v>
      </c>
      <c r="F28">
        <f>ROUND(AVERAGE(X15,AA15),2)</f>
        <v>172.88</v>
      </c>
      <c r="G28" s="7">
        <f>(Table24[[#This Row],[HEALTHCARE]]-F27)/F27</f>
        <v>5.4274911574582307E-2</v>
      </c>
      <c r="H28">
        <f>ROUND(AVERAGE(T15,V15:W15,),2)</f>
        <v>129.51</v>
      </c>
      <c r="I28" s="7">
        <f>ABS((Table24[[#This Row],[ESSENTIALS]]-H27)/H27)</f>
        <v>9.0426875473604409E-2</v>
      </c>
    </row>
    <row r="29" spans="1:9" x14ac:dyDescent="0.25">
      <c r="C29">
        <v>2023</v>
      </c>
      <c r="D29">
        <f>ROUND(AVERAGE(D16:P16),2)</f>
        <v>176.12</v>
      </c>
      <c r="E29" s="7">
        <f>(Table24[[#This Row],[FOOD]]-D28)/D28</f>
        <v>2.0630505331478918E-2</v>
      </c>
      <c r="F29">
        <f>ROUND(AVERAGE(X16,AA16),2)</f>
        <v>179.96</v>
      </c>
      <c r="G29" s="7">
        <f>(Table24[[#This Row],[HEALTHCARE]]-F28)/F28</f>
        <v>4.0953262378528532E-2</v>
      </c>
      <c r="H29">
        <f>ROUND(AVERAGE(T16,V16:W16,),2)</f>
        <v>135.38</v>
      </c>
      <c r="I29" s="7">
        <f>ABS((Table24[[#This Row],[ESSENTIALS]]-H28)/H28)</f>
        <v>4.532468535248247E-2</v>
      </c>
    </row>
    <row r="33" spans="4:19" x14ac:dyDescent="0.25">
      <c r="D33" t="s">
        <v>120</v>
      </c>
      <c r="E33" t="s">
        <v>113</v>
      </c>
      <c r="F33" t="s">
        <v>117</v>
      </c>
      <c r="J33" t="s">
        <v>120</v>
      </c>
      <c r="K33" t="s">
        <v>114</v>
      </c>
      <c r="L33" t="s">
        <v>118</v>
      </c>
      <c r="Q33" t="s">
        <v>120</v>
      </c>
      <c r="R33" t="s">
        <v>115</v>
      </c>
      <c r="S33" t="s">
        <v>119</v>
      </c>
    </row>
    <row r="34" spans="4:19" x14ac:dyDescent="0.25">
      <c r="D34">
        <v>2013</v>
      </c>
      <c r="E34">
        <v>111.26</v>
      </c>
      <c r="F34" s="7" t="e">
        <v>#VALUE!</v>
      </c>
      <c r="J34">
        <v>2013</v>
      </c>
      <c r="K34">
        <v>107.25</v>
      </c>
      <c r="L34" s="7" t="e">
        <v>#VALUE!</v>
      </c>
      <c r="Q34">
        <v>2013</v>
      </c>
      <c r="R34">
        <v>81.66</v>
      </c>
      <c r="S34" t="e">
        <v>#VALUE!</v>
      </c>
    </row>
    <row r="35" spans="4:19" x14ac:dyDescent="0.25">
      <c r="D35">
        <v>2014</v>
      </c>
      <c r="E35">
        <v>118.62</v>
      </c>
      <c r="F35" s="7">
        <v>6.6151357181376949E-2</v>
      </c>
      <c r="J35">
        <v>2014</v>
      </c>
      <c r="K35">
        <v>114.1</v>
      </c>
      <c r="L35" s="7">
        <v>6.3869463869463822E-2</v>
      </c>
      <c r="Q35">
        <v>2014</v>
      </c>
      <c r="R35">
        <v>86.8</v>
      </c>
      <c r="S35">
        <v>6.2943913788880729E-2</v>
      </c>
    </row>
    <row r="36" spans="4:19" x14ac:dyDescent="0.25">
      <c r="D36">
        <v>2015</v>
      </c>
      <c r="E36">
        <v>124.96</v>
      </c>
      <c r="F36" s="7">
        <v>5.344798516270434E-2</v>
      </c>
      <c r="J36">
        <v>2015</v>
      </c>
      <c r="K36">
        <v>120.89</v>
      </c>
      <c r="L36" s="7">
        <v>5.9509202453987789E-2</v>
      </c>
      <c r="Q36">
        <v>2015</v>
      </c>
      <c r="R36">
        <v>91.63</v>
      </c>
      <c r="S36">
        <v>5.5645161290322563E-2</v>
      </c>
    </row>
    <row r="37" spans="4:19" x14ac:dyDescent="0.25">
      <c r="D37">
        <v>2016</v>
      </c>
      <c r="E37">
        <v>133.52000000000001</v>
      </c>
      <c r="F37" s="7">
        <v>6.8501920614596812E-2</v>
      </c>
      <c r="J37">
        <v>2016</v>
      </c>
      <c r="K37">
        <v>127.12</v>
      </c>
      <c r="L37" s="7">
        <v>5.1534452808338189E-2</v>
      </c>
      <c r="Q37">
        <v>2016</v>
      </c>
      <c r="R37">
        <v>95.69</v>
      </c>
      <c r="S37">
        <v>4.4308632543926689E-2</v>
      </c>
    </row>
    <row r="38" spans="4:19" x14ac:dyDescent="0.25">
      <c r="D38">
        <v>2017</v>
      </c>
      <c r="E38">
        <v>134.91999999999999</v>
      </c>
      <c r="F38" s="7">
        <v>1.0485320551228109E-2</v>
      </c>
      <c r="J38">
        <v>2017</v>
      </c>
      <c r="K38">
        <v>132.77000000000001</v>
      </c>
      <c r="L38" s="7">
        <v>4.4446192573945921E-2</v>
      </c>
      <c r="Q38">
        <v>2017</v>
      </c>
      <c r="R38">
        <v>100.22</v>
      </c>
      <c r="S38">
        <v>4.7340369944612826E-2</v>
      </c>
    </row>
    <row r="39" spans="4:19" x14ac:dyDescent="0.25">
      <c r="D39">
        <v>2018</v>
      </c>
      <c r="E39">
        <v>136.38</v>
      </c>
      <c r="F39" s="7">
        <v>1.0821227394011326E-2</v>
      </c>
      <c r="J39">
        <v>2018</v>
      </c>
      <c r="K39">
        <v>140.74</v>
      </c>
      <c r="L39" s="7">
        <v>6.002862092340136E-2</v>
      </c>
      <c r="Q39">
        <v>2018</v>
      </c>
      <c r="R39">
        <v>105.85</v>
      </c>
      <c r="S39">
        <v>5.6176411893833524E-2</v>
      </c>
    </row>
    <row r="40" spans="4:19" x14ac:dyDescent="0.25">
      <c r="D40">
        <v>2019</v>
      </c>
      <c r="E40">
        <v>141</v>
      </c>
      <c r="F40" s="7">
        <v>3.38759348878135E-2</v>
      </c>
      <c r="J40">
        <v>2019</v>
      </c>
      <c r="K40">
        <v>150.55000000000001</v>
      </c>
      <c r="L40" s="7">
        <v>6.9702998436833891E-2</v>
      </c>
      <c r="Q40">
        <v>2019</v>
      </c>
      <c r="R40">
        <v>108.05</v>
      </c>
      <c r="S40">
        <v>2.0784128483703382E-2</v>
      </c>
    </row>
    <row r="41" spans="4:19" x14ac:dyDescent="0.25">
      <c r="D41">
        <v>2020</v>
      </c>
      <c r="E41">
        <v>151.72</v>
      </c>
      <c r="F41" s="7">
        <v>7.6028368794326229E-2</v>
      </c>
      <c r="J41">
        <v>2020</v>
      </c>
      <c r="K41">
        <v>155.31</v>
      </c>
      <c r="L41" s="7">
        <v>3.1617402856193889E-2</v>
      </c>
      <c r="Q41">
        <v>2020</v>
      </c>
      <c r="R41">
        <v>110.61</v>
      </c>
      <c r="S41">
        <v>2.3692734844979198E-2</v>
      </c>
    </row>
    <row r="42" spans="4:19" x14ac:dyDescent="0.25">
      <c r="D42">
        <v>2021</v>
      </c>
      <c r="E42">
        <v>163.08000000000001</v>
      </c>
      <c r="F42" s="7">
        <v>6.874631365096015E-2</v>
      </c>
      <c r="J42">
        <v>2021</v>
      </c>
      <c r="K42">
        <v>163.98</v>
      </c>
      <c r="L42" s="7">
        <v>5.3788316946211522E-2</v>
      </c>
      <c r="Q42">
        <v>2021</v>
      </c>
      <c r="R42">
        <v>118.77</v>
      </c>
      <c r="S42">
        <v>7.2705924855491308E-2</v>
      </c>
    </row>
    <row r="43" spans="4:19" x14ac:dyDescent="0.25">
      <c r="D43">
        <v>2022</v>
      </c>
      <c r="E43">
        <v>172.56</v>
      </c>
      <c r="F43" s="7">
        <v>5.8130978660779917E-2</v>
      </c>
      <c r="J43">
        <v>2022</v>
      </c>
      <c r="K43">
        <v>172.88</v>
      </c>
      <c r="L43" s="7">
        <v>5.4274911574582307E-2</v>
      </c>
      <c r="Q43">
        <v>2022</v>
      </c>
      <c r="R43">
        <v>129.51</v>
      </c>
      <c r="S43">
        <v>9.0426875473604409E-2</v>
      </c>
    </row>
    <row r="44" spans="4:19" x14ac:dyDescent="0.25">
      <c r="D44">
        <v>2023</v>
      </c>
      <c r="E44">
        <v>176.12</v>
      </c>
      <c r="F44" s="7">
        <v>2.0630505331478918E-2</v>
      </c>
      <c r="J44">
        <v>2023</v>
      </c>
      <c r="K44">
        <v>179.96</v>
      </c>
      <c r="L44" s="7">
        <v>4.0953262378528532E-2</v>
      </c>
      <c r="Q44">
        <v>2023</v>
      </c>
      <c r="R44">
        <v>135.38</v>
      </c>
      <c r="S44">
        <v>4.532468535248247E-2</v>
      </c>
    </row>
  </sheetData>
  <pageMargins left="0.7" right="0.7" top="0.75" bottom="0.75" header="0.3" footer="0.3"/>
  <drawing r:id="rId1"/>
  <tableParts count="6">
    <tablePart r:id="rId2"/>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870B-8592-430B-B42D-4F5832A9F1C2}">
  <dimension ref="A1:W44"/>
  <sheetViews>
    <sheetView topLeftCell="B1" workbookViewId="0">
      <selection activeCell="L36" sqref="L36"/>
    </sheetView>
  </sheetViews>
  <sheetFormatPr defaultRowHeight="15" x14ac:dyDescent="0.25"/>
  <cols>
    <col min="1" max="1" width="94.28515625" customWidth="1"/>
    <col min="9" max="9" width="14.5703125" customWidth="1"/>
  </cols>
  <sheetData>
    <row r="1" spans="1:23" ht="30" x14ac:dyDescent="0.25">
      <c r="A1" s="12" t="s">
        <v>93</v>
      </c>
    </row>
    <row r="2" spans="1:23" x14ac:dyDescent="0.25">
      <c r="A2" t="s">
        <v>94</v>
      </c>
    </row>
    <row r="4" spans="1:23" ht="45" x14ac:dyDescent="0.25">
      <c r="A4" s="6" t="s">
        <v>95</v>
      </c>
    </row>
    <row r="7" spans="1:23" x14ac:dyDescent="0.25">
      <c r="G7" t="s">
        <v>1</v>
      </c>
      <c r="H7" t="s">
        <v>2</v>
      </c>
      <c r="I7" t="s">
        <v>121</v>
      </c>
      <c r="J7" t="s">
        <v>51</v>
      </c>
      <c r="K7" t="s">
        <v>49</v>
      </c>
      <c r="L7" t="s">
        <v>122</v>
      </c>
      <c r="M7" t="s">
        <v>68</v>
      </c>
      <c r="N7" t="s">
        <v>123</v>
      </c>
      <c r="O7" t="s">
        <v>124</v>
      </c>
      <c r="P7" t="s">
        <v>125</v>
      </c>
      <c r="Q7" t="s">
        <v>126</v>
      </c>
    </row>
    <row r="8" spans="1:23" x14ac:dyDescent="0.25">
      <c r="G8">
        <v>2020</v>
      </c>
      <c r="H8" t="s">
        <v>38</v>
      </c>
      <c r="I8">
        <v>149</v>
      </c>
      <c r="J8" t="e">
        <f>ABS(Table29[[#This Row],[Genral Index]]-I7)/I7</f>
        <v>#VALUE!</v>
      </c>
      <c r="K8" t="e">
        <f>AVERAGE(#REF!)</f>
        <v>#REF!</v>
      </c>
      <c r="L8" t="e">
        <f>ABS((Table29[[#This Row],[Food]]-K7)/K7)</f>
        <v>#REF!</v>
      </c>
      <c r="M8" t="e">
        <f>AVERAGE(#REF!)</f>
        <v>#REF!</v>
      </c>
      <c r="N8" t="e">
        <f>ABS((Table29[[#This Row],[Basic Needs]]-M7)/M7)</f>
        <v>#REF!</v>
      </c>
      <c r="O8" t="e">
        <f>AVERAGE(#REF!,#REF!)</f>
        <v>#REF!</v>
      </c>
      <c r="P8" t="e">
        <f>ABS((Table29[[#This Row],[Healthcare and Education]]-O7)/O7)</f>
        <v>#REF!</v>
      </c>
      <c r="Q8">
        <v>30.61</v>
      </c>
    </row>
    <row r="9" spans="1:23" x14ac:dyDescent="0.25">
      <c r="G9">
        <v>2020</v>
      </c>
      <c r="H9" t="s">
        <v>39</v>
      </c>
      <c r="I9">
        <v>151.80000000000001</v>
      </c>
      <c r="J9">
        <f>ABS(Table29[[#This Row],[Genral Index]]-I8)/I8</f>
        <v>1.8791946308724907E-2</v>
      </c>
      <c r="K9" t="e">
        <f>AVERAGE(#REF!)</f>
        <v>#REF!</v>
      </c>
      <c r="L9" t="e">
        <f>ABS((Table29[[#This Row],[Food]]-K8)/K8)</f>
        <v>#REF!</v>
      </c>
      <c r="M9" t="e">
        <f>AVERAGE(#REF!)</f>
        <v>#REF!</v>
      </c>
      <c r="N9" t="e">
        <f>ABS((Table29[[#This Row],[Basic Needs]]-M8)/M8)</f>
        <v>#REF!</v>
      </c>
      <c r="O9" t="e">
        <f>AVERAGE(#REF!,#REF!)</f>
        <v>#REF!</v>
      </c>
      <c r="P9" t="e">
        <f>ABS((Table29[[#This Row],[Healthcare and Education]]-O8)/O8)</f>
        <v>#REF!</v>
      </c>
      <c r="Q9" s="13">
        <v>40.633868636363637</v>
      </c>
    </row>
    <row r="10" spans="1:23" x14ac:dyDescent="0.25">
      <c r="G10">
        <v>2020</v>
      </c>
      <c r="H10" t="s">
        <v>40</v>
      </c>
      <c r="I10">
        <v>151.80000000000001</v>
      </c>
      <c r="J10">
        <f>ABS(Table29[[#This Row],[Genral Index]]-I9)/I9</f>
        <v>0</v>
      </c>
      <c r="K10" t="e">
        <f>AVERAGE(#REF!)</f>
        <v>#REF!</v>
      </c>
      <c r="L10" t="e">
        <f>ABS((Table29[[#This Row],[Food]]-K9)/K9)</f>
        <v>#REF!</v>
      </c>
      <c r="M10" t="e">
        <f>AVERAGE(#REF!)</f>
        <v>#REF!</v>
      </c>
      <c r="N10" t="e">
        <f>ABS((Table29[[#This Row],[Basic Needs]]-M9)/M9)</f>
        <v>#REF!</v>
      </c>
      <c r="O10" t="e">
        <f>AVERAGE(#REF!,#REF!)</f>
        <v>#REF!</v>
      </c>
      <c r="P10" t="e">
        <f>ABS((Table29[[#This Row],[Healthcare and Education]]-O9)/O9)</f>
        <v>#REF!</v>
      </c>
      <c r="Q10" s="13">
        <v>43.347552547619046</v>
      </c>
      <c r="S10" t="s">
        <v>127</v>
      </c>
      <c r="T10" s="4"/>
      <c r="U10" t="s">
        <v>49</v>
      </c>
      <c r="W10" t="s">
        <v>128</v>
      </c>
    </row>
    <row r="11" spans="1:23" x14ac:dyDescent="0.25">
      <c r="G11">
        <v>2020</v>
      </c>
      <c r="H11" t="s">
        <v>41</v>
      </c>
      <c r="I11">
        <v>153.9</v>
      </c>
      <c r="J11">
        <f>ABS(Table29[[#This Row],[Genral Index]]-I10)/I10</f>
        <v>1.3833992094861622E-2</v>
      </c>
      <c r="K11" t="e">
        <f>AVERAGE(#REF!)</f>
        <v>#REF!</v>
      </c>
      <c r="L11" t="e">
        <f>ABS((Table29[[#This Row],[Food]]-K10)/K10)</f>
        <v>#REF!</v>
      </c>
      <c r="M11" t="e">
        <f>AVERAGE(#REF!)</f>
        <v>#REF!</v>
      </c>
      <c r="N11" t="e">
        <f>ABS((Table29[[#This Row],[Basic Needs]]-M10)/M10)</f>
        <v>#REF!</v>
      </c>
      <c r="O11" t="e">
        <f>AVERAGE(#REF!,#REF!)</f>
        <v>#REF!</v>
      </c>
      <c r="P11" t="e">
        <f>ABS((Table29[[#This Row],[Healthcare and Education]]-O10)/O10)</f>
        <v>#REF!</v>
      </c>
      <c r="Q11" s="13">
        <v>44.190017605263151</v>
      </c>
      <c r="S11">
        <f>CORREL(J9:J44,Q9:Q44)</f>
        <v>-0.16561348828454051</v>
      </c>
      <c r="U11" t="e">
        <f>CORREL(L9:L44,Q9:Q44)</f>
        <v>#REF!</v>
      </c>
      <c r="W11" t="e">
        <f>CORREL(P9:P44,Q9:Q44)</f>
        <v>#REF!</v>
      </c>
    </row>
    <row r="12" spans="1:23" x14ac:dyDescent="0.25">
      <c r="G12">
        <v>2020</v>
      </c>
      <c r="H12" t="s">
        <v>42</v>
      </c>
      <c r="I12">
        <v>154.69999999999999</v>
      </c>
      <c r="J12">
        <f>ABS(Table29[[#This Row],[Genral Index]]-I11)/I11</f>
        <v>5.1981806367770167E-3</v>
      </c>
      <c r="K12" t="e">
        <f>AVERAGE(#REF!)</f>
        <v>#REF!</v>
      </c>
      <c r="L12" t="e">
        <f>ABS((Table29[[#This Row],[Food]]-K11)/K11)</f>
        <v>#REF!</v>
      </c>
      <c r="M12" t="e">
        <f>AVERAGE(#REF!)</f>
        <v>#REF!</v>
      </c>
      <c r="N12" t="e">
        <f>ABS((Table29[[#This Row],[Basic Needs]]-M11)/M11)</f>
        <v>#REF!</v>
      </c>
      <c r="O12" t="e">
        <f>AVERAGE(#REF!,#REF!)</f>
        <v>#REF!</v>
      </c>
      <c r="P12" t="e">
        <f>ABS((Table29[[#This Row],[Healthcare and Education]]-O11)/O11)</f>
        <v>#REF!</v>
      </c>
      <c r="Q12" s="13">
        <v>41.35410665909091</v>
      </c>
    </row>
    <row r="13" spans="1:23" x14ac:dyDescent="0.25">
      <c r="G13">
        <v>2020</v>
      </c>
      <c r="H13" t="s">
        <v>43</v>
      </c>
      <c r="I13">
        <v>156.4</v>
      </c>
      <c r="J13">
        <f>ABS(Table29[[#This Row],[Genral Index]]-I12)/I12</f>
        <v>1.0989010989011101E-2</v>
      </c>
      <c r="K13" t="e">
        <f>AVERAGE(#REF!)</f>
        <v>#REF!</v>
      </c>
      <c r="L13" t="e">
        <f>ABS((Table29[[#This Row],[Food]]-K12)/K12)</f>
        <v>#REF!</v>
      </c>
      <c r="M13" t="e">
        <f>AVERAGE(#REF!)</f>
        <v>#REF!</v>
      </c>
      <c r="N13" t="e">
        <f>ABS((Table29[[#This Row],[Basic Needs]]-M12)/M12)</f>
        <v>#REF!</v>
      </c>
      <c r="O13" t="e">
        <f>AVERAGE(#REF!,#REF!)</f>
        <v>#REF!</v>
      </c>
      <c r="P13" t="e">
        <f>ABS((Table29[[#This Row],[Healthcare and Education]]-O12)/O12)</f>
        <v>#REF!</v>
      </c>
      <c r="Q13" s="13">
        <v>40.658228000000001</v>
      </c>
    </row>
    <row r="14" spans="1:23" x14ac:dyDescent="0.25">
      <c r="G14">
        <v>2020</v>
      </c>
      <c r="H14" t="s">
        <v>45</v>
      </c>
      <c r="I14">
        <v>158.4</v>
      </c>
      <c r="J14">
        <f>ABS(Table29[[#This Row],[Genral Index]]-I13)/I13</f>
        <v>1.278772378516624E-2</v>
      </c>
      <c r="K14" t="e">
        <f>AVERAGE(#REF!)</f>
        <v>#REF!</v>
      </c>
      <c r="L14" t="e">
        <f>ABS((Table29[[#This Row],[Food]]-K13)/K13)</f>
        <v>#REF!</v>
      </c>
      <c r="M14" t="e">
        <f>AVERAGE(#REF!)</f>
        <v>#REF!</v>
      </c>
      <c r="N14" t="e">
        <f>ABS((Table29[[#This Row],[Basic Needs]]-M13)/M13)</f>
        <v>#REF!</v>
      </c>
      <c r="O14" t="e">
        <f>AVERAGE(#REF!,#REF!)</f>
        <v>#REF!</v>
      </c>
      <c r="P14" t="e">
        <f>ABS((Table29[[#This Row],[Healthcare and Education]]-O13)/O13)</f>
        <v>#REF!</v>
      </c>
      <c r="Q14" s="13">
        <v>43.340640499999999</v>
      </c>
    </row>
    <row r="15" spans="1:23" x14ac:dyDescent="0.25">
      <c r="G15">
        <v>2020</v>
      </c>
      <c r="H15" t="s">
        <v>46</v>
      </c>
      <c r="I15">
        <v>158.9</v>
      </c>
      <c r="J15">
        <f>ABS(Table29[[#This Row],[Genral Index]]-I14)/I14</f>
        <v>3.1565656565656565E-3</v>
      </c>
      <c r="K15" t="e">
        <f>AVERAGE(#REF!)</f>
        <v>#REF!</v>
      </c>
      <c r="L15" t="e">
        <f>ABS((Table29[[#This Row],[Food]]-K14)/K14)</f>
        <v>#REF!</v>
      </c>
      <c r="M15" t="e">
        <f>AVERAGE(#REF!)</f>
        <v>#REF!</v>
      </c>
      <c r="N15" t="e">
        <f>ABS((Table29[[#This Row],[Basic Needs]]-M14)/M14)</f>
        <v>#REF!</v>
      </c>
      <c r="O15" t="e">
        <f>AVERAGE(#REF!,#REF!)</f>
        <v>#REF!</v>
      </c>
      <c r="P15" t="e">
        <f>ABS((Table29[[#This Row],[Healthcare and Education]]-O14)/O14)</f>
        <v>#REF!</v>
      </c>
      <c r="Q15" s="13">
        <v>49.839816952380943</v>
      </c>
    </row>
    <row r="16" spans="1:23" x14ac:dyDescent="0.25">
      <c r="G16">
        <v>2021</v>
      </c>
      <c r="H16" t="s">
        <v>31</v>
      </c>
      <c r="I16">
        <v>157.30000000000001</v>
      </c>
      <c r="J16">
        <f>ABS(Table29[[#This Row],[Genral Index]]-I15)/I15</f>
        <v>1.006922592825673E-2</v>
      </c>
      <c r="K16" t="e">
        <f>AVERAGE(#REF!)</f>
        <v>#REF!</v>
      </c>
      <c r="L16" t="e">
        <f>ABS((Table29[[#This Row],[Food]]-K15)/K15)</f>
        <v>#REF!</v>
      </c>
      <c r="M16" t="e">
        <f>AVERAGE(#REF!)</f>
        <v>#REF!</v>
      </c>
      <c r="N16" t="e">
        <f>ABS((Table29[[#This Row],[Basic Needs]]-M15)/M15)</f>
        <v>#REF!</v>
      </c>
      <c r="O16" t="e">
        <f>AVERAGE(#REF!,#REF!)</f>
        <v>#REF!</v>
      </c>
      <c r="P16" t="e">
        <f>ABS((Table29[[#This Row],[Healthcare and Education]]-O15)/O15)</f>
        <v>#REF!</v>
      </c>
      <c r="Q16" s="13">
        <v>54.794569624999994</v>
      </c>
    </row>
    <row r="17" spans="7:17" x14ac:dyDescent="0.25">
      <c r="G17">
        <v>2021</v>
      </c>
      <c r="H17" t="s">
        <v>35</v>
      </c>
      <c r="I17">
        <v>156.6</v>
      </c>
      <c r="J17">
        <f>ABS(Table29[[#This Row],[Genral Index]]-I16)/I16</f>
        <v>4.4500953591863762E-3</v>
      </c>
      <c r="K17" t="e">
        <f>AVERAGE(#REF!)</f>
        <v>#REF!</v>
      </c>
      <c r="L17" t="e">
        <f>ABS((Table29[[#This Row],[Food]]-K16)/K16)</f>
        <v>#REF!</v>
      </c>
      <c r="M17" t="e">
        <f>AVERAGE(#REF!)</f>
        <v>#REF!</v>
      </c>
      <c r="N17" t="e">
        <f>ABS((Table29[[#This Row],[Basic Needs]]-M16)/M16)</f>
        <v>#REF!</v>
      </c>
      <c r="O17" t="e">
        <f>AVERAGE(#REF!,#REF!)</f>
        <v>#REF!</v>
      </c>
      <c r="P17" t="e">
        <f>ABS((Table29[[#This Row],[Healthcare and Education]]-O16)/O16)</f>
        <v>#REF!</v>
      </c>
      <c r="Q17" s="13">
        <v>61.216117289473672</v>
      </c>
    </row>
    <row r="18" spans="7:17" x14ac:dyDescent="0.25">
      <c r="G18">
        <v>2021</v>
      </c>
      <c r="H18" t="s">
        <v>36</v>
      </c>
      <c r="I18">
        <v>156.80000000000001</v>
      </c>
      <c r="J18">
        <f>ABS(Table29[[#This Row],[Genral Index]]-I17)/I17</f>
        <v>1.2771392081737999E-3</v>
      </c>
      <c r="K18" t="e">
        <f>AVERAGE(#REF!)</f>
        <v>#REF!</v>
      </c>
      <c r="L18" t="e">
        <f>ABS((Table29[[#This Row],[Food]]-K17)/K17)</f>
        <v>#REF!</v>
      </c>
      <c r="M18" t="e">
        <f>AVERAGE(#REF!)</f>
        <v>#REF!</v>
      </c>
      <c r="N18" t="e">
        <f>ABS((Table29[[#This Row],[Basic Needs]]-M17)/M17)</f>
        <v>#REF!</v>
      </c>
      <c r="O18" t="e">
        <f>AVERAGE(#REF!,#REF!)</f>
        <v>#REF!</v>
      </c>
      <c r="P18" t="e">
        <f>ABS((Table29[[#This Row],[Healthcare and Education]]-O17)/O17)</f>
        <v>#REF!</v>
      </c>
      <c r="Q18" s="13">
        <v>64.729496782608663</v>
      </c>
    </row>
    <row r="19" spans="7:17" x14ac:dyDescent="0.25">
      <c r="G19">
        <v>2021</v>
      </c>
      <c r="H19" t="s">
        <v>37</v>
      </c>
      <c r="I19">
        <v>157.80000000000001</v>
      </c>
      <c r="J19">
        <f>ABS(Table29[[#This Row],[Genral Index]]-I18)/I18</f>
        <v>6.3775510204081625E-3</v>
      </c>
      <c r="K19" t="e">
        <f>AVERAGE(#REF!)</f>
        <v>#REF!</v>
      </c>
      <c r="L19" t="e">
        <f>ABS((Table29[[#This Row],[Food]]-K18)/K18)</f>
        <v>#REF!</v>
      </c>
      <c r="M19" t="e">
        <f>AVERAGE(#REF!)</f>
        <v>#REF!</v>
      </c>
      <c r="N19" t="e">
        <f>ABS((Table29[[#This Row],[Basic Needs]]-M18)/M18)</f>
        <v>#REF!</v>
      </c>
      <c r="O19" t="e">
        <f>AVERAGE(#REF!,#REF!)</f>
        <v>#REF!</v>
      </c>
      <c r="P19" t="e">
        <f>ABS((Table29[[#This Row],[Healthcare and Education]]-O18)/O18)</f>
        <v>#REF!</v>
      </c>
      <c r="Q19" s="13">
        <v>63.396976500000008</v>
      </c>
    </row>
    <row r="20" spans="7:17" x14ac:dyDescent="0.25">
      <c r="G20">
        <v>2021</v>
      </c>
      <c r="H20" t="s">
        <v>38</v>
      </c>
      <c r="I20">
        <v>160.4</v>
      </c>
      <c r="J20">
        <f>ABS(Table29[[#This Row],[Genral Index]]-I19)/I19</f>
        <v>1.6476552598225565E-2</v>
      </c>
      <c r="K20" t="e">
        <f>AVERAGE(#REF!)</f>
        <v>#REF!</v>
      </c>
      <c r="L20" t="e">
        <f>ABS((Table29[[#This Row],[Food]]-K19)/K19)</f>
        <v>#REF!</v>
      </c>
      <c r="M20" t="e">
        <f>AVERAGE(#REF!)</f>
        <v>#REF!</v>
      </c>
      <c r="N20" t="e">
        <f>ABS((Table29[[#This Row],[Basic Needs]]-M19)/M19)</f>
        <v>#REF!</v>
      </c>
      <c r="O20" t="e">
        <f>AVERAGE(#REF!,#REF!)</f>
        <v>#REF!</v>
      </c>
      <c r="P20" t="e">
        <f>ABS((Table29[[#This Row],[Healthcare and Education]]-O19)/O19)</f>
        <v>#REF!</v>
      </c>
      <c r="Q20" s="13">
        <v>66.953084852941174</v>
      </c>
    </row>
    <row r="21" spans="7:17" x14ac:dyDescent="0.25">
      <c r="G21">
        <v>2021</v>
      </c>
      <c r="H21" t="s">
        <v>39</v>
      </c>
      <c r="I21">
        <v>161.30000000000001</v>
      </c>
      <c r="J21">
        <f>ABS(Table29[[#This Row],[Genral Index]]-I20)/I20</f>
        <v>5.6109725685785893E-3</v>
      </c>
      <c r="K21" t="e">
        <f>AVERAGE(#REF!)</f>
        <v>#REF!</v>
      </c>
      <c r="L21" t="e">
        <f>ABS((Table29[[#This Row],[Food]]-K20)/K20)</f>
        <v>#REF!</v>
      </c>
      <c r="M21" t="e">
        <f>AVERAGE(#REF!)</f>
        <v>#REF!</v>
      </c>
      <c r="N21" t="e">
        <f>ABS((Table29[[#This Row],[Basic Needs]]-M20)/M20)</f>
        <v>#REF!</v>
      </c>
      <c r="O21" t="e">
        <f>AVERAGE(#REF!,#REF!)</f>
        <v>#REF!</v>
      </c>
      <c r="P21" t="e">
        <f>ABS((Table29[[#This Row],[Healthcare and Education]]-O20)/O20)</f>
        <v>#REF!</v>
      </c>
      <c r="Q21" s="13">
        <v>71.982647477272721</v>
      </c>
    </row>
    <row r="22" spans="7:17" x14ac:dyDescent="0.25">
      <c r="G22">
        <v>2021</v>
      </c>
      <c r="H22" t="s">
        <v>40</v>
      </c>
      <c r="I22">
        <v>162.5</v>
      </c>
      <c r="J22">
        <f>ABS(Table29[[#This Row],[Genral Index]]-I21)/I21</f>
        <v>7.439553626782322E-3</v>
      </c>
      <c r="K22" t="e">
        <f>AVERAGE(#REF!)</f>
        <v>#REF!</v>
      </c>
      <c r="L22" t="e">
        <f>ABS((Table29[[#This Row],[Food]]-K21)/K21)</f>
        <v>#REF!</v>
      </c>
      <c r="M22" t="e">
        <f>AVERAGE(#REF!)</f>
        <v>#REF!</v>
      </c>
      <c r="N22" t="e">
        <f>ABS((Table29[[#This Row],[Basic Needs]]-M21)/M21)</f>
        <v>#REF!</v>
      </c>
      <c r="O22" t="e">
        <f>AVERAGE(#REF!,#REF!)</f>
        <v>#REF!</v>
      </c>
      <c r="P22" t="e">
        <f>ABS((Table29[[#This Row],[Healthcare and Education]]-O21)/O21)</f>
        <v>#REF!</v>
      </c>
      <c r="Q22" s="13">
        <v>73.539060523809511</v>
      </c>
    </row>
    <row r="23" spans="7:17" x14ac:dyDescent="0.25">
      <c r="G23">
        <v>2021</v>
      </c>
      <c r="H23" t="s">
        <v>41</v>
      </c>
      <c r="I23">
        <v>163.19999999999999</v>
      </c>
      <c r="J23">
        <f>ABS(Table29[[#This Row],[Genral Index]]-I22)/I22</f>
        <v>4.3076923076922381E-3</v>
      </c>
      <c r="K23" t="e">
        <f>AVERAGE(#REF!)</f>
        <v>#REF!</v>
      </c>
      <c r="L23" t="e">
        <f>ABS((Table29[[#This Row],[Food]]-K22)/K22)</f>
        <v>#REF!</v>
      </c>
      <c r="M23" t="e">
        <f>AVERAGE(#REF!)</f>
        <v>#REF!</v>
      </c>
      <c r="N23" t="e">
        <f>ABS((Table29[[#This Row],[Basic Needs]]-M22)/M22)</f>
        <v>#REF!</v>
      </c>
      <c r="O23" t="e">
        <f>AVERAGE(#REF!,#REF!)</f>
        <v>#REF!</v>
      </c>
      <c r="P23" t="e">
        <f>ABS((Table29[[#This Row],[Healthcare and Education]]-O22)/O22)</f>
        <v>#REF!</v>
      </c>
      <c r="Q23" s="13">
        <v>69.804724424999989</v>
      </c>
    </row>
    <row r="24" spans="7:17" x14ac:dyDescent="0.25">
      <c r="G24">
        <v>2021</v>
      </c>
      <c r="H24" t="s">
        <v>42</v>
      </c>
      <c r="I24">
        <v>163.19999999999999</v>
      </c>
      <c r="J24">
        <f>ABS(Table29[[#This Row],[Genral Index]]-I23)/I23</f>
        <v>0</v>
      </c>
      <c r="K24" t="e">
        <f>AVERAGE(#REF!)</f>
        <v>#REF!</v>
      </c>
      <c r="L24" t="e">
        <f>ABS((Table29[[#This Row],[Food]]-K23)/K23)</f>
        <v>#REF!</v>
      </c>
      <c r="M24" t="e">
        <f>AVERAGE(#REF!)</f>
        <v>#REF!</v>
      </c>
      <c r="N24" t="e">
        <f>ABS((Table29[[#This Row],[Basic Needs]]-M23)/M23)</f>
        <v>#REF!</v>
      </c>
      <c r="O24" t="e">
        <f>AVERAGE(#REF!,#REF!)</f>
        <v>#REF!</v>
      </c>
      <c r="P24" t="e">
        <f>ABS((Table29[[#This Row],[Healthcare and Education]]-O23)/O23)</f>
        <v>#REF!</v>
      </c>
      <c r="Q24" s="13">
        <v>73.130738295454549</v>
      </c>
    </row>
    <row r="25" spans="7:17" x14ac:dyDescent="0.25">
      <c r="G25">
        <v>2021</v>
      </c>
      <c r="H25" t="s">
        <v>43</v>
      </c>
      <c r="I25">
        <v>165.5</v>
      </c>
      <c r="J25">
        <f>ABS(Table29[[#This Row],[Genral Index]]-I24)/I24</f>
        <v>1.4093137254902032E-2</v>
      </c>
      <c r="K25" t="e">
        <f>AVERAGE(#REF!)</f>
        <v>#REF!</v>
      </c>
      <c r="L25" t="e">
        <f>ABS((Table29[[#This Row],[Food]]-K24)/K24)</f>
        <v>#REF!</v>
      </c>
      <c r="M25" t="e">
        <f>AVERAGE(#REF!)</f>
        <v>#REF!</v>
      </c>
      <c r="N25" t="e">
        <f>ABS((Table29[[#This Row],[Basic Needs]]-M24)/M24)</f>
        <v>#REF!</v>
      </c>
      <c r="O25" t="e">
        <f>AVERAGE(#REF!,#REF!)</f>
        <v>#REF!</v>
      </c>
      <c r="P25" t="e">
        <f>ABS((Table29[[#This Row],[Healthcare and Education]]-O24)/O24)</f>
        <v>#REF!</v>
      </c>
      <c r="Q25" s="13">
        <v>82.107393785714294</v>
      </c>
    </row>
    <row r="26" spans="7:17" x14ac:dyDescent="0.25">
      <c r="G26">
        <v>2021</v>
      </c>
      <c r="H26" t="s">
        <v>45</v>
      </c>
      <c r="I26">
        <v>166.7</v>
      </c>
      <c r="J26">
        <f>ABS(Table29[[#This Row],[Genral Index]]-I25)/I25</f>
        <v>7.2507552870089949E-3</v>
      </c>
      <c r="K26" t="e">
        <f>AVERAGE(#REF!)</f>
        <v>#REF!</v>
      </c>
      <c r="L26" t="e">
        <f>ABS((Table29[[#This Row],[Food]]-K25)/K25)</f>
        <v>#REF!</v>
      </c>
      <c r="M26" t="e">
        <f>AVERAGE(#REF!)</f>
        <v>#REF!</v>
      </c>
      <c r="N26" t="e">
        <f>ABS((Table29[[#This Row],[Basic Needs]]-M25)/M25)</f>
        <v>#REF!</v>
      </c>
      <c r="O26" t="e">
        <f>AVERAGE(#REF!,#REF!)</f>
        <v>#REF!</v>
      </c>
      <c r="P26" t="e">
        <f>ABS((Table29[[#This Row],[Healthcare and Education]]-O25)/O25)</f>
        <v>#REF!</v>
      </c>
      <c r="Q26" s="13">
        <v>80.637301023809528</v>
      </c>
    </row>
    <row r="27" spans="7:17" x14ac:dyDescent="0.25">
      <c r="G27">
        <v>2021</v>
      </c>
      <c r="H27" t="s">
        <v>46</v>
      </c>
      <c r="I27">
        <v>166.2</v>
      </c>
      <c r="J27">
        <f>ABS(Table29[[#This Row],[Genral Index]]-I26)/I26</f>
        <v>2.999400119976005E-3</v>
      </c>
      <c r="K27" t="e">
        <f>AVERAGE(#REF!)</f>
        <v>#REF!</v>
      </c>
      <c r="L27" t="e">
        <f>ABS((Table29[[#This Row],[Food]]-K26)/K26)</f>
        <v>#REF!</v>
      </c>
      <c r="M27" t="e">
        <f>AVERAGE(#REF!)</f>
        <v>#REF!</v>
      </c>
      <c r="N27" t="e">
        <f>ABS((Table29[[#This Row],[Basic Needs]]-M26)/M26)</f>
        <v>#REF!</v>
      </c>
      <c r="O27" t="e">
        <f>AVERAGE(#REF!,#REF!)</f>
        <v>#REF!</v>
      </c>
      <c r="P27" t="e">
        <f>ABS((Table29[[#This Row],[Healthcare and Education]]-O26)/O26)</f>
        <v>#REF!</v>
      </c>
      <c r="Q27" s="13">
        <v>73.298823523809531</v>
      </c>
    </row>
    <row r="28" spans="7:17" x14ac:dyDescent="0.25">
      <c r="G28">
        <v>2022</v>
      </c>
      <c r="H28" t="s">
        <v>31</v>
      </c>
      <c r="I28">
        <v>165.7</v>
      </c>
      <c r="J28">
        <f>ABS(Table29[[#This Row],[Genral Index]]-I27)/I27</f>
        <v>3.0084235860409147E-3</v>
      </c>
      <c r="K28" t="e">
        <f>AVERAGE(#REF!)</f>
        <v>#REF!</v>
      </c>
      <c r="L28" t="e">
        <f>ABS((Table29[[#This Row],[Food]]-K27)/K27)</f>
        <v>#REF!</v>
      </c>
      <c r="M28" t="e">
        <f>AVERAGE(#REF!)</f>
        <v>#REF!</v>
      </c>
      <c r="N28" t="e">
        <f>ABS((Table29[[#This Row],[Basic Needs]]-M27)/M27)</f>
        <v>#REF!</v>
      </c>
      <c r="O28" t="e">
        <f>AVERAGE(#REF!,#REF!)</f>
        <v>#REF!</v>
      </c>
      <c r="P28" t="e">
        <f>ABS((Table29[[#This Row],[Healthcare and Education]]-O27)/O27)</f>
        <v>#REF!</v>
      </c>
      <c r="Q28" s="13">
        <v>84.666318799999985</v>
      </c>
    </row>
    <row r="29" spans="7:17" x14ac:dyDescent="0.25">
      <c r="G29">
        <v>2022</v>
      </c>
      <c r="H29" t="s">
        <v>35</v>
      </c>
      <c r="I29">
        <v>166.1</v>
      </c>
      <c r="J29">
        <f>ABS(Table29[[#This Row],[Genral Index]]-I28)/I28</f>
        <v>2.4140012070006378E-3</v>
      </c>
      <c r="K29" t="e">
        <f>AVERAGE(#REF!)</f>
        <v>#REF!</v>
      </c>
      <c r="L29" t="e">
        <f>ABS((Table29[[#This Row],[Food]]-K28)/K28)</f>
        <v>#REF!</v>
      </c>
      <c r="M29" t="e">
        <f>AVERAGE(#REF!)</f>
        <v>#REF!</v>
      </c>
      <c r="N29" t="e">
        <f>ABS((Table29[[#This Row],[Basic Needs]]-M28)/M28)</f>
        <v>#REF!</v>
      </c>
      <c r="O29" t="e">
        <f>AVERAGE(#REF!,#REF!)</f>
        <v>#REF!</v>
      </c>
      <c r="P29" t="e">
        <f>ABS((Table29[[#This Row],[Healthcare and Education]]-O28)/O28)</f>
        <v>#REF!</v>
      </c>
      <c r="Q29" s="13">
        <v>94.067715194444446</v>
      </c>
    </row>
    <row r="30" spans="7:17" x14ac:dyDescent="0.25">
      <c r="G30">
        <v>2022</v>
      </c>
      <c r="H30" t="s">
        <v>36</v>
      </c>
      <c r="I30">
        <v>167.7</v>
      </c>
      <c r="J30">
        <f>ABS(Table29[[#This Row],[Genral Index]]-I29)/I29</f>
        <v>9.6327513546056245E-3</v>
      </c>
      <c r="K30" t="e">
        <f>AVERAGE(#REF!)</f>
        <v>#REF!</v>
      </c>
      <c r="L30" t="e">
        <f>ABS((Table29[[#This Row],[Food]]-K29)/K29)</f>
        <v>#REF!</v>
      </c>
      <c r="M30" t="e">
        <f>AVERAGE(#REF!)</f>
        <v>#REF!</v>
      </c>
      <c r="N30" t="e">
        <f>ABS((Table29[[#This Row],[Basic Needs]]-M29)/M29)</f>
        <v>#REF!</v>
      </c>
      <c r="O30" t="e">
        <f>AVERAGE(#REF!,#REF!)</f>
        <v>#REF!</v>
      </c>
      <c r="P30" t="e">
        <f>ABS((Table29[[#This Row],[Healthcare and Education]]-O29)/O29)</f>
        <v>#REF!</v>
      </c>
      <c r="Q30" s="13">
        <v>112.87479254347826</v>
      </c>
    </row>
    <row r="31" spans="7:17" x14ac:dyDescent="0.25">
      <c r="G31">
        <v>2022</v>
      </c>
      <c r="H31" t="s">
        <v>37</v>
      </c>
      <c r="I31">
        <v>170.1</v>
      </c>
      <c r="J31">
        <f>ABS(Table29[[#This Row],[Genral Index]]-I30)/I30</f>
        <v>1.4311270125223648E-2</v>
      </c>
      <c r="K31" t="e">
        <f>AVERAGE(#REF!)</f>
        <v>#REF!</v>
      </c>
      <c r="L31" t="e">
        <f>ABS((Table29[[#This Row],[Food]]-K30)/K30)</f>
        <v>#REF!</v>
      </c>
      <c r="M31" t="e">
        <f>AVERAGE(#REF!)</f>
        <v>#REF!</v>
      </c>
      <c r="N31" t="e">
        <f>ABS((Table29[[#This Row],[Basic Needs]]-M30)/M30)</f>
        <v>#REF!</v>
      </c>
      <c r="O31" t="e">
        <f>AVERAGE(#REF!,#REF!)</f>
        <v>#REF!</v>
      </c>
      <c r="P31" t="e">
        <f>ABS((Table29[[#This Row],[Healthcare and Education]]-O30)/O30)</f>
        <v>#REF!</v>
      </c>
      <c r="Q31" s="13">
        <v>102.96599786842103</v>
      </c>
    </row>
    <row r="32" spans="7:17" x14ac:dyDescent="0.25">
      <c r="G32">
        <v>2022</v>
      </c>
      <c r="H32" t="s">
        <v>38</v>
      </c>
      <c r="I32">
        <v>171.7</v>
      </c>
      <c r="J32">
        <f>ABS(Table29[[#This Row],[Genral Index]]-I31)/I31</f>
        <v>9.4062316284538178E-3</v>
      </c>
      <c r="K32" t="e">
        <f>AVERAGE(#REF!)</f>
        <v>#REF!</v>
      </c>
      <c r="L32" t="e">
        <f>ABS((Table29[[#This Row],[Food]]-K31)/K31)</f>
        <v>#REF!</v>
      </c>
      <c r="M32" t="e">
        <f>AVERAGE(#REF!)</f>
        <v>#REF!</v>
      </c>
      <c r="N32" t="e">
        <f>ABS((Table29[[#This Row],[Basic Needs]]-M31)/M31)</f>
        <v>#REF!</v>
      </c>
      <c r="O32" t="e">
        <f>AVERAGE(#REF!,#REF!)</f>
        <v>#REF!</v>
      </c>
      <c r="P32" t="e">
        <f>ABS((Table29[[#This Row],[Healthcare and Education]]-O31)/O31)</f>
        <v>#REF!</v>
      </c>
      <c r="Q32" s="13">
        <v>109.50503773684208</v>
      </c>
    </row>
    <row r="33" spans="7:17" x14ac:dyDescent="0.25">
      <c r="G33">
        <v>2022</v>
      </c>
      <c r="H33" t="s">
        <v>39</v>
      </c>
      <c r="I33">
        <v>172.6</v>
      </c>
      <c r="J33">
        <f>ABS(Table29[[#This Row],[Genral Index]]-I32)/I32</f>
        <v>5.2417006406523343E-3</v>
      </c>
      <c r="K33" t="e">
        <f>AVERAGE(#REF!)</f>
        <v>#REF!</v>
      </c>
      <c r="L33" t="e">
        <f>ABS((Table29[[#This Row],[Food]]-K32)/K32)</f>
        <v>#REF!</v>
      </c>
      <c r="M33" t="e">
        <f>AVERAGE(#REF!)</f>
        <v>#REF!</v>
      </c>
      <c r="N33" t="e">
        <f>ABS((Table29[[#This Row],[Basic Needs]]-M32)/M32)</f>
        <v>#REF!</v>
      </c>
      <c r="O33" t="e">
        <f>AVERAGE(#REF!,#REF!)</f>
        <v>#REF!</v>
      </c>
      <c r="P33" t="e">
        <f>ABS((Table29[[#This Row],[Healthcare and Education]]-O32)/O32)</f>
        <v>#REF!</v>
      </c>
      <c r="Q33" s="13">
        <v>116.01138504999999</v>
      </c>
    </row>
    <row r="34" spans="7:17" x14ac:dyDescent="0.25">
      <c r="G34">
        <v>2022</v>
      </c>
      <c r="H34" t="s">
        <v>40</v>
      </c>
      <c r="I34">
        <v>173.4</v>
      </c>
      <c r="J34">
        <f>ABS(Table29[[#This Row],[Genral Index]]-I33)/I33</f>
        <v>4.634994206257308E-3</v>
      </c>
      <c r="K34" t="e">
        <f>AVERAGE(#REF!)</f>
        <v>#REF!</v>
      </c>
      <c r="L34" t="e">
        <f>ABS((Table29[[#This Row],[Food]]-K33)/K33)</f>
        <v>#REF!</v>
      </c>
      <c r="M34" t="e">
        <f>AVERAGE(#REF!)</f>
        <v>#REF!</v>
      </c>
      <c r="N34" t="e">
        <f>ABS((Table29[[#This Row],[Basic Needs]]-M33)/M33)</f>
        <v>#REF!</v>
      </c>
      <c r="O34" t="e">
        <f>AVERAGE(#REF!,#REF!)</f>
        <v>#REF!</v>
      </c>
      <c r="P34" t="e">
        <f>ABS((Table29[[#This Row],[Healthcare and Education]]-O33)/O33)</f>
        <v>#REF!</v>
      </c>
      <c r="Q34" s="13">
        <v>105.49124737500001</v>
      </c>
    </row>
    <row r="35" spans="7:17" x14ac:dyDescent="0.25">
      <c r="G35">
        <v>2022</v>
      </c>
      <c r="H35" t="s">
        <v>41</v>
      </c>
      <c r="I35">
        <v>174.3</v>
      </c>
      <c r="J35">
        <f>ABS(Table29[[#This Row],[Genral Index]]-I34)/I34</f>
        <v>5.1903114186851538E-3</v>
      </c>
      <c r="K35" t="e">
        <f>AVERAGE(#REF!)</f>
        <v>#REF!</v>
      </c>
      <c r="L35" t="e">
        <f>ABS((Table29[[#This Row],[Food]]-K34)/K34)</f>
        <v>#REF!</v>
      </c>
      <c r="M35" t="e">
        <f>AVERAGE(#REF!)</f>
        <v>#REF!</v>
      </c>
      <c r="N35" t="e">
        <f>ABS((Table29[[#This Row],[Basic Needs]]-M34)/M34)</f>
        <v>#REF!</v>
      </c>
      <c r="O35" t="e">
        <f>AVERAGE(#REF!,#REF!)</f>
        <v>#REF!</v>
      </c>
      <c r="P35" t="e">
        <f>ABS((Table29[[#This Row],[Healthcare and Education]]-O34)/O34)</f>
        <v>#REF!</v>
      </c>
      <c r="Q35" s="13">
        <v>97.404465428571427</v>
      </c>
    </row>
    <row r="36" spans="7:17" x14ac:dyDescent="0.25">
      <c r="G36">
        <v>2022</v>
      </c>
      <c r="H36" t="s">
        <v>42</v>
      </c>
      <c r="I36">
        <v>175.3</v>
      </c>
      <c r="J36">
        <f>ABS(Table29[[#This Row],[Genral Index]]-I35)/I35</f>
        <v>5.737234652897303E-3</v>
      </c>
      <c r="K36" t="e">
        <f>AVERAGE(#REF!)</f>
        <v>#REF!</v>
      </c>
      <c r="L36" t="e">
        <f>ABS((Table29[[#This Row],[Food]]-K35)/K35)</f>
        <v>#REF!</v>
      </c>
      <c r="M36" t="e">
        <f>AVERAGE(#REF!)</f>
        <v>#REF!</v>
      </c>
      <c r="N36" t="e">
        <f>ABS((Table29[[#This Row],[Basic Needs]]-M35)/M35)</f>
        <v>#REF!</v>
      </c>
      <c r="O36" t="e">
        <f>AVERAGE(#REF!,#REF!)</f>
        <v>#REF!</v>
      </c>
      <c r="P36" t="e">
        <f>ABS((Table29[[#This Row],[Healthcare and Education]]-O35)/O35)</f>
        <v>#REF!</v>
      </c>
      <c r="Q36" s="13">
        <v>90.706344809523813</v>
      </c>
    </row>
    <row r="37" spans="7:17" x14ac:dyDescent="0.25">
      <c r="G37">
        <v>2022</v>
      </c>
      <c r="H37" t="s">
        <v>43</v>
      </c>
      <c r="I37">
        <v>176.7</v>
      </c>
      <c r="J37">
        <f>ABS(Table29[[#This Row],[Genral Index]]-I36)/I36</f>
        <v>7.9863091842554308E-3</v>
      </c>
      <c r="K37" t="e">
        <f>AVERAGE(#REF!)</f>
        <v>#REF!</v>
      </c>
      <c r="L37" t="e">
        <f>ABS((Table29[[#This Row],[Food]]-K36)/K36)</f>
        <v>#REF!</v>
      </c>
      <c r="M37" t="e">
        <f>AVERAGE(#REF!)</f>
        <v>#REF!</v>
      </c>
      <c r="N37" t="e">
        <f>ABS((Table29[[#This Row],[Basic Needs]]-M36)/M36)</f>
        <v>#REF!</v>
      </c>
      <c r="O37" t="e">
        <f>AVERAGE(#REF!,#REF!)</f>
        <v>#REF!</v>
      </c>
      <c r="P37" t="e">
        <f>ABS((Table29[[#This Row],[Healthcare and Education]]-O36)/O36)</f>
        <v>#REF!</v>
      </c>
      <c r="Q37" s="13">
        <v>91.698948700000003</v>
      </c>
    </row>
    <row r="38" spans="7:17" x14ac:dyDescent="0.25">
      <c r="G38">
        <v>2022</v>
      </c>
      <c r="H38" t="s">
        <v>45</v>
      </c>
      <c r="I38">
        <v>176.5</v>
      </c>
      <c r="J38">
        <f>ABS(Table29[[#This Row],[Genral Index]]-I37)/I37</f>
        <v>1.1318619128465684E-3</v>
      </c>
      <c r="K38" t="e">
        <f>AVERAGE(#REF!)</f>
        <v>#REF!</v>
      </c>
      <c r="L38" t="e">
        <f>ABS((Table29[[#This Row],[Food]]-K37)/K37)</f>
        <v>#REF!</v>
      </c>
      <c r="M38" t="e">
        <f>AVERAGE(#REF!)</f>
        <v>#REF!</v>
      </c>
      <c r="N38" t="e">
        <f>ABS((Table29[[#This Row],[Basic Needs]]-M37)/M37)</f>
        <v>#REF!</v>
      </c>
      <c r="O38" t="e">
        <f>AVERAGE(#REF!,#REF!)</f>
        <v>#REF!</v>
      </c>
      <c r="P38" t="e">
        <f>ABS((Table29[[#This Row],[Healthcare and Education]]-O37)/O37)</f>
        <v>#REF!</v>
      </c>
      <c r="Q38" s="13">
        <v>87.552266068181822</v>
      </c>
    </row>
    <row r="39" spans="7:17" x14ac:dyDescent="0.25">
      <c r="G39">
        <v>2022</v>
      </c>
      <c r="H39" t="s">
        <v>46</v>
      </c>
      <c r="I39">
        <v>175.7</v>
      </c>
      <c r="J39">
        <f>ABS(Table29[[#This Row],[Genral Index]]-I38)/I38</f>
        <v>4.5325779036827843E-3</v>
      </c>
      <c r="K39" t="e">
        <f>AVERAGE(#REF!)</f>
        <v>#REF!</v>
      </c>
      <c r="L39" t="e">
        <f>ABS((Table29[[#This Row],[Food]]-K38)/K38)</f>
        <v>#REF!</v>
      </c>
      <c r="M39" t="e">
        <f>AVERAGE(#REF!)</f>
        <v>#REF!</v>
      </c>
      <c r="N39" t="e">
        <f>ABS((Table29[[#This Row],[Basic Needs]]-M38)/M38)</f>
        <v>#REF!</v>
      </c>
      <c r="O39" t="e">
        <f>AVERAGE(#REF!,#REF!)</f>
        <v>#REF!</v>
      </c>
      <c r="P39" t="e">
        <f>ABS((Table29[[#This Row],[Healthcare and Education]]-O38)/O38)</f>
        <v>#REF!</v>
      </c>
      <c r="Q39" s="13">
        <v>78.100942275000008</v>
      </c>
    </row>
    <row r="40" spans="7:17" x14ac:dyDescent="0.25">
      <c r="G40">
        <v>2023</v>
      </c>
      <c r="H40" t="s">
        <v>31</v>
      </c>
      <c r="I40">
        <v>176.5</v>
      </c>
      <c r="J40">
        <f>ABS(Table29[[#This Row],[Genral Index]]-I39)/I39</f>
        <v>4.5532157085942599E-3</v>
      </c>
      <c r="K40" t="e">
        <f>AVERAGE(#REF!)</f>
        <v>#REF!</v>
      </c>
      <c r="L40" t="e">
        <f>ABS((Table29[[#This Row],[Food]]-K39)/K39)</f>
        <v>#REF!</v>
      </c>
      <c r="M40" t="e">
        <f>AVERAGE(#REF!)</f>
        <v>#REF!</v>
      </c>
      <c r="N40" t="e">
        <f>ABS((Table29[[#This Row],[Basic Needs]]-M39)/M39)</f>
        <v>#REF!</v>
      </c>
      <c r="O40" t="e">
        <f>AVERAGE(#REF!,#REF!)</f>
        <v>#REF!</v>
      </c>
      <c r="P40" t="e">
        <f>ABS((Table29[[#This Row],[Healthcare and Education]]-O39)/O39)</f>
        <v>#REF!</v>
      </c>
      <c r="Q40" s="13">
        <v>80.922269684210534</v>
      </c>
    </row>
    <row r="41" spans="7:17" x14ac:dyDescent="0.25">
      <c r="G41">
        <v>2023</v>
      </c>
      <c r="H41" t="s">
        <v>35</v>
      </c>
      <c r="I41">
        <v>177.2</v>
      </c>
      <c r="J41">
        <f>ABS(Table29[[#This Row],[Genral Index]]-I40)/I40</f>
        <v>3.9660056657223148E-3</v>
      </c>
      <c r="K41" t="e">
        <f>AVERAGE(#REF!)</f>
        <v>#REF!</v>
      </c>
      <c r="L41" t="e">
        <f>ABS((Table29[[#This Row],[Food]]-K40)/K40)</f>
        <v>#REF!</v>
      </c>
      <c r="M41" t="e">
        <f>AVERAGE(#REF!)</f>
        <v>#REF!</v>
      </c>
      <c r="N41" t="e">
        <f>ABS((Table29[[#This Row],[Basic Needs]]-M40)/M40)</f>
        <v>#REF!</v>
      </c>
      <c r="O41" t="e">
        <f>AVERAGE(#REF!,#REF!)</f>
        <v>#REF!</v>
      </c>
      <c r="P41" t="e">
        <f>ABS((Table29[[#This Row],[Healthcare and Education]]-O40)/O40)</f>
        <v>#REF!</v>
      </c>
      <c r="Q41" s="13">
        <v>82.278706675000009</v>
      </c>
    </row>
    <row r="42" spans="7:17" x14ac:dyDescent="0.25">
      <c r="G42">
        <v>2023</v>
      </c>
      <c r="H42" t="s">
        <v>36</v>
      </c>
      <c r="I42">
        <v>177.2</v>
      </c>
      <c r="J42">
        <f>ABS(Table29[[#This Row],[Genral Index]]-I41)/I41</f>
        <v>0</v>
      </c>
      <c r="K42" t="e">
        <f>AVERAGE(#REF!)</f>
        <v>#REF!</v>
      </c>
      <c r="L42" t="e">
        <f>ABS((Table29[[#This Row],[Food]]-K41)/K41)</f>
        <v>#REF!</v>
      </c>
      <c r="M42" t="e">
        <f>AVERAGE(#REF!)</f>
        <v>#REF!</v>
      </c>
      <c r="N42" t="e">
        <f>ABS((Table29[[#This Row],[Basic Needs]]-M41)/M41)</f>
        <v>#REF!</v>
      </c>
      <c r="O42" t="e">
        <f>AVERAGE(#REF!,#REF!)</f>
        <v>#REF!</v>
      </c>
      <c r="P42" t="e">
        <f>ABS((Table29[[#This Row],[Healthcare and Education]]-O41)/O41)</f>
        <v>#REF!</v>
      </c>
      <c r="Q42" s="13">
        <v>78.539480282608693</v>
      </c>
    </row>
    <row r="43" spans="7:17" x14ac:dyDescent="0.25">
      <c r="G43">
        <v>2023</v>
      </c>
      <c r="H43" t="s">
        <v>37</v>
      </c>
      <c r="I43">
        <v>178.1</v>
      </c>
      <c r="J43">
        <f>ABS(Table29[[#This Row],[Genral Index]]-I42)/I42</f>
        <v>5.0790067720090613E-3</v>
      </c>
      <c r="K43" t="e">
        <f>AVERAGE(#REF!)</f>
        <v>#REF!</v>
      </c>
      <c r="L43" t="e">
        <f>ABS((Table29[[#This Row],[Food]]-K42)/K42)</f>
        <v>#REF!</v>
      </c>
      <c r="M43" t="e">
        <f>AVERAGE(#REF!)</f>
        <v>#REF!</v>
      </c>
      <c r="N43" t="e">
        <f>ABS((Table29[[#This Row],[Basic Needs]]-M42)/M42)</f>
        <v>#REF!</v>
      </c>
      <c r="O43" t="e">
        <f>AVERAGE(#REF!,#REF!)</f>
        <v>#REF!</v>
      </c>
      <c r="P43" t="e">
        <f>ABS((Table29[[#This Row],[Healthcare and Education]]-O42)/O42)</f>
        <v>#REF!</v>
      </c>
      <c r="Q43" s="13">
        <v>83.755358416666667</v>
      </c>
    </row>
    <row r="44" spans="7:17" x14ac:dyDescent="0.25">
      <c r="G44">
        <v>2023</v>
      </c>
      <c r="H44" t="s">
        <v>38</v>
      </c>
      <c r="I44">
        <v>179.1</v>
      </c>
      <c r="J44">
        <f>ABS(Table29[[#This Row],[Genral Index]]-I43)/I43</f>
        <v>5.614823133071308E-3</v>
      </c>
      <c r="K44" t="e">
        <f>AVERAGE(#REF!)</f>
        <v>#REF!</v>
      </c>
      <c r="L44" t="e">
        <f>ABS((Table29[[#This Row],[Food]]-K43)/K43)</f>
        <v>#REF!</v>
      </c>
      <c r="M44" t="e">
        <f>AVERAGE(#REF!)</f>
        <v>#REF!</v>
      </c>
      <c r="N44" t="e">
        <f>ABS((Table29[[#This Row],[Basic Needs]]-M43)/M43)</f>
        <v>#REF!</v>
      </c>
      <c r="O44" t="e">
        <f>AVERAGE(#REF!,#REF!)</f>
        <v>#REF!</v>
      </c>
      <c r="P44" t="e">
        <f>ABS((Table29[[#This Row],[Healthcare and Education]]-O43)/O43)</f>
        <v>#REF!</v>
      </c>
      <c r="Q44" s="13">
        <v>74.981547824999993</v>
      </c>
    </row>
  </sheetData>
  <phoneticPr fontId="20" type="noConversion"/>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E88CA-F75E-4E2E-A507-CFAFE7BAFA52}">
  <dimension ref="A1:DS275"/>
  <sheetViews>
    <sheetView tabSelected="1" topLeftCell="DF1" workbookViewId="0">
      <selection activeCell="DJ162" sqref="DJ162"/>
    </sheetView>
  </sheetViews>
  <sheetFormatPr defaultRowHeight="15" x14ac:dyDescent="0.25"/>
  <cols>
    <col min="1" max="1" width="107.28515625" customWidth="1"/>
    <col min="3" max="3" width="25.7109375" bestFit="1" customWidth="1"/>
    <col min="4" max="4" width="14.5703125" customWidth="1"/>
    <col min="5" max="5" width="16.7109375" customWidth="1"/>
    <col min="10" max="10" width="25.7109375" bestFit="1" customWidth="1"/>
    <col min="11" max="11" width="14.5703125" customWidth="1"/>
    <col min="12" max="12" width="16.7109375" customWidth="1"/>
    <col min="17" max="17" width="25.7109375" bestFit="1" customWidth="1"/>
    <col min="18" max="18" width="14.5703125" customWidth="1"/>
    <col min="19" max="19" width="16.7109375" customWidth="1"/>
    <col min="23" max="23" width="127" bestFit="1" customWidth="1"/>
    <col min="25" max="25" width="16.7109375" customWidth="1"/>
    <col min="38" max="38" width="167.85546875" bestFit="1" customWidth="1"/>
    <col min="40" max="40" width="20.140625" bestFit="1" customWidth="1"/>
    <col min="41" max="41" width="12" bestFit="1" customWidth="1"/>
    <col min="42" max="42" width="19" customWidth="1"/>
    <col min="43" max="43" width="11.5703125" customWidth="1"/>
    <col min="45" max="45" width="12" bestFit="1" customWidth="1"/>
    <col min="52" max="52" width="13.85546875" customWidth="1"/>
    <col min="54" max="54" width="19" customWidth="1"/>
    <col min="55" max="55" width="11.5703125" customWidth="1"/>
    <col min="57" max="57" width="12" bestFit="1" customWidth="1"/>
    <col min="64" max="64" width="13.85546875" customWidth="1"/>
    <col min="66" max="66" width="19" customWidth="1"/>
    <col min="67" max="67" width="11.5703125" customWidth="1"/>
    <col min="77" max="77" width="95.7109375" customWidth="1"/>
    <col min="80" max="80" width="16" customWidth="1"/>
    <col min="90" max="90" width="15.28515625" customWidth="1"/>
    <col min="91" max="91" width="35" customWidth="1"/>
    <col min="100" max="100" width="14.42578125" bestFit="1" customWidth="1"/>
    <col min="101" max="101" width="14" customWidth="1"/>
    <col min="102" max="102" width="20.85546875" customWidth="1"/>
    <col min="113" max="113" width="66.140625" customWidth="1"/>
    <col min="114" max="114" width="15.7109375" customWidth="1"/>
    <col min="118" max="118" width="26.140625" customWidth="1"/>
    <col min="119" max="119" width="34.140625" customWidth="1"/>
    <col min="120" max="120" width="23.7109375" bestFit="1" customWidth="1"/>
    <col min="121" max="121" width="35.140625" customWidth="1"/>
    <col min="122" max="122" width="14.140625" customWidth="1"/>
    <col min="123" max="123" width="22.140625" customWidth="1"/>
    <col min="124" max="124" width="26.140625" customWidth="1"/>
    <col min="125" max="125" width="34.140625" customWidth="1"/>
    <col min="126" max="126" width="11.7109375" customWidth="1"/>
  </cols>
  <sheetData>
    <row r="1" spans="1:120" ht="31.5" x14ac:dyDescent="0.5">
      <c r="A1" s="15">
        <v>1</v>
      </c>
      <c r="W1" s="20">
        <v>2</v>
      </c>
      <c r="AK1" s="23"/>
      <c r="AL1" s="20">
        <v>3</v>
      </c>
      <c r="BX1" s="23"/>
      <c r="BY1" s="27">
        <v>4</v>
      </c>
      <c r="DH1" s="23"/>
      <c r="DI1" s="15">
        <v>5</v>
      </c>
    </row>
    <row r="2" spans="1:120" x14ac:dyDescent="0.25">
      <c r="W2" s="16"/>
      <c r="AK2" s="23"/>
      <c r="AL2" s="24"/>
      <c r="BX2" s="23"/>
      <c r="BY2" s="24"/>
      <c r="DH2" s="23"/>
      <c r="DI2" s="19"/>
    </row>
    <row r="3" spans="1:120" ht="24" x14ac:dyDescent="0.4">
      <c r="A3" s="77" t="s">
        <v>60</v>
      </c>
      <c r="W3" s="78" t="s">
        <v>60</v>
      </c>
      <c r="AK3" s="23"/>
      <c r="AL3" s="80" t="s">
        <v>60</v>
      </c>
      <c r="BX3" s="23"/>
      <c r="BY3" s="77" t="s">
        <v>60</v>
      </c>
      <c r="CN3" s="14"/>
      <c r="DH3" s="23"/>
      <c r="DI3" s="79" t="s">
        <v>60</v>
      </c>
    </row>
    <row r="4" spans="1:120" ht="60" x14ac:dyDescent="0.25">
      <c r="A4" s="17" t="s">
        <v>61</v>
      </c>
      <c r="W4" s="21" t="s">
        <v>129</v>
      </c>
      <c r="AK4" s="23"/>
      <c r="AL4" s="19" t="s">
        <v>132</v>
      </c>
      <c r="BX4" s="23"/>
      <c r="BY4" s="17" t="s">
        <v>149</v>
      </c>
      <c r="DH4" s="23"/>
      <c r="DI4" s="26" t="s">
        <v>148</v>
      </c>
    </row>
    <row r="5" spans="1:120" ht="30" x14ac:dyDescent="0.25">
      <c r="A5" s="18" t="s">
        <v>62</v>
      </c>
      <c r="B5" s="4" t="s">
        <v>67</v>
      </c>
      <c r="I5" s="4" t="s">
        <v>75</v>
      </c>
      <c r="Q5" s="4" t="s">
        <v>77</v>
      </c>
      <c r="W5" s="22"/>
      <c r="AK5" s="23"/>
      <c r="AL5" s="19" t="s">
        <v>85</v>
      </c>
      <c r="BX5" s="23"/>
      <c r="BY5" s="25" t="s">
        <v>146</v>
      </c>
      <c r="DH5" s="23"/>
      <c r="DI5" s="17" t="s">
        <v>94</v>
      </c>
    </row>
    <row r="6" spans="1:120" ht="60" x14ac:dyDescent="0.25">
      <c r="A6" s="18"/>
      <c r="W6" s="22" t="s">
        <v>130</v>
      </c>
      <c r="AK6" s="23"/>
      <c r="AL6" s="19"/>
      <c r="AN6" s="4" t="s">
        <v>67</v>
      </c>
      <c r="AZ6" s="4" t="s">
        <v>75</v>
      </c>
      <c r="BL6" s="4" t="s">
        <v>77</v>
      </c>
      <c r="BY6" s="16"/>
      <c r="DH6" s="23"/>
      <c r="DI6" s="26" t="s">
        <v>147</v>
      </c>
    </row>
    <row r="7" spans="1:120" ht="30" x14ac:dyDescent="0.25">
      <c r="A7" s="17" t="s">
        <v>63</v>
      </c>
      <c r="W7" s="22"/>
      <c r="AK7" s="23"/>
      <c r="BY7" s="16"/>
      <c r="BZ7" s="4" t="s">
        <v>49</v>
      </c>
      <c r="CK7" s="4" t="s">
        <v>189</v>
      </c>
      <c r="CV7" s="4" t="s">
        <v>116</v>
      </c>
      <c r="DH7" s="23"/>
    </row>
    <row r="8" spans="1:120" x14ac:dyDescent="0.25">
      <c r="A8" s="19"/>
      <c r="V8" s="23"/>
      <c r="W8" s="19" t="s">
        <v>131</v>
      </c>
      <c r="AK8" s="23"/>
      <c r="AN8" t="s">
        <v>109</v>
      </c>
      <c r="AO8" t="s">
        <v>88</v>
      </c>
      <c r="AP8" t="s">
        <v>89</v>
      </c>
      <c r="AQ8" t="s">
        <v>90</v>
      </c>
      <c r="AZ8" t="s">
        <v>109</v>
      </c>
      <c r="BA8" t="s">
        <v>88</v>
      </c>
      <c r="BB8" t="s">
        <v>89</v>
      </c>
      <c r="BC8" t="s">
        <v>90</v>
      </c>
      <c r="BL8" t="s">
        <v>109</v>
      </c>
      <c r="BM8" t="s">
        <v>88</v>
      </c>
      <c r="BN8" t="s">
        <v>89</v>
      </c>
      <c r="BO8" t="s">
        <v>90</v>
      </c>
      <c r="BY8" s="52" t="s">
        <v>178</v>
      </c>
      <c r="DH8" s="23"/>
      <c r="DL8" t="s">
        <v>1</v>
      </c>
      <c r="DM8" t="s">
        <v>2</v>
      </c>
      <c r="DN8" t="s">
        <v>121</v>
      </c>
      <c r="DO8" t="s">
        <v>126</v>
      </c>
      <c r="DP8" t="s">
        <v>151</v>
      </c>
    </row>
    <row r="9" spans="1:120" ht="30" x14ac:dyDescent="0.25">
      <c r="A9" s="19"/>
      <c r="C9" t="s">
        <v>52</v>
      </c>
      <c r="D9" t="s">
        <v>71</v>
      </c>
      <c r="E9" t="s">
        <v>72</v>
      </c>
      <c r="J9" t="s">
        <v>52</v>
      </c>
      <c r="K9" t="s">
        <v>71</v>
      </c>
      <c r="L9" t="s">
        <v>72</v>
      </c>
      <c r="Q9" t="s">
        <v>52</v>
      </c>
      <c r="R9" t="s">
        <v>71</v>
      </c>
      <c r="S9" t="s">
        <v>72</v>
      </c>
      <c r="V9" s="23"/>
      <c r="AK9" s="23"/>
      <c r="AN9" t="s">
        <v>96</v>
      </c>
      <c r="AO9">
        <v>171.2923076923077</v>
      </c>
      <c r="AP9">
        <v>1.5538076923077142</v>
      </c>
      <c r="AQ9" s="7">
        <v>9.1541285235204779E-3</v>
      </c>
      <c r="AZ9" s="49" t="s">
        <v>133</v>
      </c>
      <c r="BA9" s="49">
        <v>174.01538461538465</v>
      </c>
      <c r="BB9" s="49">
        <v>2.4461538461538623</v>
      </c>
      <c r="BC9" s="72">
        <v>1.42575322812053E-2</v>
      </c>
      <c r="BL9" s="50" t="s">
        <v>96</v>
      </c>
      <c r="BM9" s="50">
        <v>172.22307692307697</v>
      </c>
      <c r="BN9" s="50">
        <v>1.8923076923077247</v>
      </c>
      <c r="BO9" s="74">
        <v>1.1109605744479256E-2</v>
      </c>
      <c r="BY9" s="53" t="s">
        <v>177</v>
      </c>
      <c r="DH9" s="23"/>
      <c r="DL9">
        <v>2020</v>
      </c>
      <c r="DM9" t="s">
        <v>38</v>
      </c>
      <c r="DN9">
        <v>149</v>
      </c>
      <c r="DO9">
        <v>30.61</v>
      </c>
      <c r="DP9" t="s">
        <v>48</v>
      </c>
    </row>
    <row r="10" spans="1:120" ht="24" x14ac:dyDescent="0.4">
      <c r="A10" s="28" t="s">
        <v>64</v>
      </c>
      <c r="C10" t="s">
        <v>49</v>
      </c>
      <c r="D10">
        <v>176.2</v>
      </c>
      <c r="E10" s="7">
        <v>0.19350000000000001</v>
      </c>
      <c r="J10" t="s">
        <v>49</v>
      </c>
      <c r="K10">
        <v>179.6</v>
      </c>
      <c r="L10" s="7">
        <v>0.20062555853440572</v>
      </c>
      <c r="Q10" t="s">
        <v>49</v>
      </c>
      <c r="R10">
        <v>177.5</v>
      </c>
      <c r="S10" s="7">
        <v>0.19678492239467801</v>
      </c>
      <c r="V10" s="23"/>
      <c r="X10" t="s">
        <v>1</v>
      </c>
      <c r="Y10" t="s">
        <v>83</v>
      </c>
      <c r="AK10" s="23"/>
      <c r="AL10" t="s">
        <v>176</v>
      </c>
      <c r="AN10" s="47" t="s">
        <v>97</v>
      </c>
      <c r="AO10" s="47">
        <v>172.94615384615386</v>
      </c>
      <c r="AP10" s="47">
        <v>1.6538461538461604</v>
      </c>
      <c r="AQ10" s="70">
        <v>9.6551104724268387E-3</v>
      </c>
      <c r="AZ10" t="s">
        <v>134</v>
      </c>
      <c r="BA10">
        <v>175.96153846153845</v>
      </c>
      <c r="BB10">
        <v>1.9461538461538055</v>
      </c>
      <c r="BC10" s="7">
        <v>1.1183803377243156E-2</v>
      </c>
      <c r="BL10" t="s">
        <v>97</v>
      </c>
      <c r="BM10">
        <v>173.99230769230769</v>
      </c>
      <c r="BN10">
        <v>1.7692307692307168</v>
      </c>
      <c r="BO10" s="75">
        <v>1.0272901871454425E-2</v>
      </c>
      <c r="BY10" s="16"/>
      <c r="DH10" s="23"/>
      <c r="DI10" s="55" t="s">
        <v>179</v>
      </c>
      <c r="DJ10" s="56">
        <f>CORREL(DO10:DO47,DP10:DP47)</f>
        <v>-0.16561348828454051</v>
      </c>
      <c r="DL10">
        <v>2020</v>
      </c>
      <c r="DM10" t="s">
        <v>39</v>
      </c>
      <c r="DN10">
        <v>151.80000000000001</v>
      </c>
      <c r="DO10">
        <v>40.633868636363637</v>
      </c>
      <c r="DP10">
        <v>1.8791946308724907E-2</v>
      </c>
    </row>
    <row r="11" spans="1:120" ht="45" x14ac:dyDescent="0.25">
      <c r="A11" s="28" t="s">
        <v>65</v>
      </c>
      <c r="C11" t="s">
        <v>57</v>
      </c>
      <c r="D11">
        <v>183.8</v>
      </c>
      <c r="E11" s="7">
        <v>0.20180000000000001</v>
      </c>
      <c r="J11" t="s">
        <v>57</v>
      </c>
      <c r="K11">
        <v>175.5</v>
      </c>
      <c r="L11" s="7">
        <v>0.19604557640750672</v>
      </c>
      <c r="Q11" t="s">
        <v>57</v>
      </c>
      <c r="R11">
        <v>179.6</v>
      </c>
      <c r="S11" s="7">
        <v>0.19911308203991129</v>
      </c>
      <c r="V11" s="23"/>
      <c r="X11">
        <v>2017</v>
      </c>
      <c r="Y11" s="7">
        <v>3.1670625494853638E-2</v>
      </c>
      <c r="AK11" s="23"/>
      <c r="AL11" t="s">
        <v>188</v>
      </c>
      <c r="AN11" t="s">
        <v>98</v>
      </c>
      <c r="AO11">
        <v>173.26923076923077</v>
      </c>
      <c r="AP11">
        <v>0.32307692307691127</v>
      </c>
      <c r="AQ11" s="7">
        <v>1.868078103455876E-3</v>
      </c>
      <c r="AZ11" t="s">
        <v>135</v>
      </c>
      <c r="BA11">
        <v>176.27692307692308</v>
      </c>
      <c r="BB11">
        <v>0.31538461538463025</v>
      </c>
      <c r="BC11" s="7">
        <v>1.7923497267760408E-3</v>
      </c>
      <c r="BL11" t="s">
        <v>98</v>
      </c>
      <c r="BM11">
        <v>174.33076923076925</v>
      </c>
      <c r="BN11">
        <v>0.33846153846155858</v>
      </c>
      <c r="BO11" s="75">
        <v>1.9452672531943328E-3</v>
      </c>
      <c r="BY11" s="16"/>
      <c r="BZ11" t="s">
        <v>120</v>
      </c>
      <c r="CA11" t="s">
        <v>113</v>
      </c>
      <c r="CB11" t="s">
        <v>117</v>
      </c>
      <c r="CK11" t="s">
        <v>120</v>
      </c>
      <c r="CL11" t="s">
        <v>114</v>
      </c>
      <c r="CM11" t="s">
        <v>118</v>
      </c>
      <c r="CV11" t="s">
        <v>120</v>
      </c>
      <c r="CW11" t="s">
        <v>115</v>
      </c>
      <c r="CX11" t="s">
        <v>119</v>
      </c>
      <c r="DH11" s="23"/>
      <c r="DI11" s="57" t="s">
        <v>184</v>
      </c>
      <c r="DJ11" s="58"/>
      <c r="DL11">
        <v>2020</v>
      </c>
      <c r="DM11" t="s">
        <v>40</v>
      </c>
      <c r="DN11">
        <v>151.80000000000001</v>
      </c>
      <c r="DO11">
        <v>43.347552547619046</v>
      </c>
      <c r="DP11">
        <v>0</v>
      </c>
    </row>
    <row r="12" spans="1:120" ht="18.75" x14ac:dyDescent="0.3">
      <c r="A12" s="28" t="s">
        <v>66</v>
      </c>
      <c r="C12" t="s">
        <v>69</v>
      </c>
      <c r="D12">
        <v>184.1</v>
      </c>
      <c r="E12" s="7">
        <v>0.20219999999999999</v>
      </c>
      <c r="J12" t="s">
        <v>69</v>
      </c>
      <c r="K12">
        <v>178.5</v>
      </c>
      <c r="L12" s="7">
        <v>0.19939678284182308</v>
      </c>
      <c r="Q12" t="s">
        <v>69</v>
      </c>
      <c r="R12">
        <v>181.4</v>
      </c>
      <c r="S12" s="7">
        <v>0.20110864745011087</v>
      </c>
      <c r="V12" s="23"/>
      <c r="W12" s="34" t="s">
        <v>175</v>
      </c>
      <c r="X12">
        <v>2018</v>
      </c>
      <c r="Y12" s="7">
        <v>5.0652340752110468E-2</v>
      </c>
      <c r="AK12" s="23"/>
      <c r="AN12" t="s">
        <v>99</v>
      </c>
      <c r="AO12">
        <v>173.5230769230769</v>
      </c>
      <c r="AP12">
        <v>0.2538461538461263</v>
      </c>
      <c r="AQ12" s="7">
        <v>1.465038845726811E-3</v>
      </c>
      <c r="AZ12" t="s">
        <v>136</v>
      </c>
      <c r="BA12">
        <v>176.43846153846152</v>
      </c>
      <c r="BB12">
        <v>0.16153846153844142</v>
      </c>
      <c r="BC12" s="7">
        <v>9.1639029499028556E-4</v>
      </c>
      <c r="BL12" t="s">
        <v>99</v>
      </c>
      <c r="BM12">
        <v>174.55384615384617</v>
      </c>
      <c r="BN12">
        <v>0.22307692307691696</v>
      </c>
      <c r="BO12" s="75">
        <v>1.2796187618585007E-3</v>
      </c>
      <c r="BY12" s="16"/>
      <c r="BZ12">
        <v>2013</v>
      </c>
      <c r="CA12">
        <v>111.26</v>
      </c>
      <c r="CB12" t="s">
        <v>48</v>
      </c>
      <c r="CK12">
        <v>2013</v>
      </c>
      <c r="CL12">
        <v>107.25</v>
      </c>
      <c r="CM12" t="s">
        <v>48</v>
      </c>
      <c r="CV12">
        <v>2013</v>
      </c>
      <c r="CW12">
        <v>81.66</v>
      </c>
      <c r="CX12" t="s">
        <v>48</v>
      </c>
      <c r="DH12" s="23"/>
      <c r="DL12">
        <v>2020</v>
      </c>
      <c r="DM12" t="s">
        <v>41</v>
      </c>
      <c r="DN12">
        <v>153.9</v>
      </c>
      <c r="DO12">
        <v>44.190017605263151</v>
      </c>
      <c r="DP12">
        <v>1.3833992094861622E-2</v>
      </c>
    </row>
    <row r="13" spans="1:120" x14ac:dyDescent="0.25">
      <c r="C13" t="s">
        <v>70</v>
      </c>
      <c r="D13">
        <v>186.9</v>
      </c>
      <c r="E13" s="7">
        <v>0.20519999999999999</v>
      </c>
      <c r="J13" t="s">
        <v>70</v>
      </c>
      <c r="K13">
        <v>186.7</v>
      </c>
      <c r="L13" s="7">
        <v>0.20855674709562108</v>
      </c>
      <c r="Q13" t="s">
        <v>70</v>
      </c>
      <c r="R13">
        <v>186.1</v>
      </c>
      <c r="S13" s="7">
        <v>0.20631929046563191</v>
      </c>
      <c r="V13" s="23"/>
      <c r="X13">
        <v>2019</v>
      </c>
      <c r="Y13" s="7">
        <v>1.9722425127830449E-2</v>
      </c>
      <c r="AK13" s="23"/>
      <c r="AN13" t="s">
        <v>100</v>
      </c>
      <c r="AO13">
        <v>174.44615384615386</v>
      </c>
      <c r="AP13">
        <v>0.92307692307696243</v>
      </c>
      <c r="AQ13" s="7">
        <v>5.3196205337354878E-3</v>
      </c>
      <c r="AZ13" t="s">
        <v>137</v>
      </c>
      <c r="BA13">
        <v>177.41538461538462</v>
      </c>
      <c r="BB13">
        <v>0.9769230769231001</v>
      </c>
      <c r="BC13" s="7">
        <v>5.5369054366309033E-3</v>
      </c>
      <c r="BL13" t="s">
        <v>100</v>
      </c>
      <c r="BM13">
        <v>175.45384615384617</v>
      </c>
      <c r="BN13">
        <v>0.90000000000000568</v>
      </c>
      <c r="BO13" s="75">
        <v>5.1560021152829514E-3</v>
      </c>
      <c r="BY13" s="16"/>
      <c r="BZ13">
        <v>2014</v>
      </c>
      <c r="CA13">
        <v>118.62</v>
      </c>
      <c r="CB13" s="7">
        <v>6.6151357181376949E-2</v>
      </c>
      <c r="CK13">
        <v>2014</v>
      </c>
      <c r="CL13">
        <v>114.1</v>
      </c>
      <c r="CM13" s="7">
        <v>6.3869463869463822E-2</v>
      </c>
      <c r="CV13">
        <v>2014</v>
      </c>
      <c r="CW13">
        <v>86.8</v>
      </c>
      <c r="CX13" s="7">
        <v>6.2943913788880729E-2</v>
      </c>
      <c r="DH13" s="23"/>
      <c r="DL13">
        <v>2020</v>
      </c>
      <c r="DM13" t="s">
        <v>42</v>
      </c>
      <c r="DN13">
        <v>154.69999999999999</v>
      </c>
      <c r="DO13">
        <v>41.35410665909091</v>
      </c>
      <c r="DP13">
        <v>5.1981806367770167E-3</v>
      </c>
    </row>
    <row r="14" spans="1:120" x14ac:dyDescent="0.25">
      <c r="C14" t="s">
        <v>59</v>
      </c>
      <c r="D14">
        <v>179.7</v>
      </c>
      <c r="E14" s="7">
        <v>0.1973</v>
      </c>
      <c r="J14" t="s">
        <v>59</v>
      </c>
      <c r="K14">
        <v>174.9</v>
      </c>
      <c r="L14" s="7">
        <v>0.19537533512064345</v>
      </c>
      <c r="Q14" t="s">
        <v>59</v>
      </c>
      <c r="R14">
        <v>177.4</v>
      </c>
      <c r="S14" s="7">
        <v>0.19667405764966742</v>
      </c>
      <c r="V14" s="23"/>
      <c r="X14">
        <v>2020</v>
      </c>
      <c r="Y14" s="7">
        <v>7.5931232091690504E-2</v>
      </c>
      <c r="AK14" s="23"/>
      <c r="AN14" t="s">
        <v>101</v>
      </c>
      <c r="AO14">
        <v>175.73076923076923</v>
      </c>
      <c r="AP14">
        <v>1.2846153846153641</v>
      </c>
      <c r="AQ14" s="7">
        <v>7.3639650762852681E-3</v>
      </c>
      <c r="AZ14" t="s">
        <v>138</v>
      </c>
      <c r="BA14">
        <v>178.63846153846154</v>
      </c>
      <c r="BB14">
        <v>1.223076923076917</v>
      </c>
      <c r="BC14" s="7">
        <v>6.8938605619146371E-3</v>
      </c>
      <c r="BL14" t="s">
        <v>101</v>
      </c>
      <c r="BM14">
        <v>176.71538461538464</v>
      </c>
      <c r="BN14">
        <v>1.2615384615384642</v>
      </c>
      <c r="BO14" s="75">
        <v>7.1901442413082701E-3</v>
      </c>
      <c r="BY14" s="16"/>
      <c r="BZ14">
        <v>2015</v>
      </c>
      <c r="CA14">
        <v>124.96</v>
      </c>
      <c r="CB14" s="7">
        <v>5.344798516270434E-2</v>
      </c>
      <c r="CK14">
        <v>2015</v>
      </c>
      <c r="CL14">
        <v>120.89</v>
      </c>
      <c r="CM14" s="7">
        <v>5.9509202453987789E-2</v>
      </c>
      <c r="CV14">
        <v>2015</v>
      </c>
      <c r="CW14">
        <v>91.63</v>
      </c>
      <c r="CX14" s="7">
        <v>5.5645161290322563E-2</v>
      </c>
      <c r="DH14" s="23"/>
      <c r="DL14">
        <v>2020</v>
      </c>
      <c r="DM14" t="s">
        <v>43</v>
      </c>
      <c r="DN14">
        <v>156.4</v>
      </c>
      <c r="DO14">
        <v>40.658228000000001</v>
      </c>
      <c r="DP14">
        <v>1.0989010989011101E-2</v>
      </c>
    </row>
    <row r="15" spans="1:120" x14ac:dyDescent="0.25">
      <c r="V15" s="23"/>
      <c r="X15">
        <v>2021</v>
      </c>
      <c r="Y15" s="7">
        <v>4.7270306258322389E-2</v>
      </c>
      <c r="AK15" s="23"/>
      <c r="AN15" t="s">
        <v>102</v>
      </c>
      <c r="AO15">
        <v>175.97692307692307</v>
      </c>
      <c r="AP15">
        <v>0.24615384615384528</v>
      </c>
      <c r="AQ15" s="7">
        <v>1.4007441453272001E-3</v>
      </c>
      <c r="AZ15" t="s">
        <v>139</v>
      </c>
      <c r="BA15">
        <v>178.03076923076924</v>
      </c>
      <c r="BB15">
        <v>0.60769230769230376</v>
      </c>
      <c r="BC15" s="7">
        <v>3.4017999397149157E-3</v>
      </c>
      <c r="BL15" t="s">
        <v>102</v>
      </c>
      <c r="BM15">
        <v>176.67692307692309</v>
      </c>
      <c r="BN15">
        <v>3.8461538461547207E-2</v>
      </c>
      <c r="BO15" s="75">
        <v>2.176468027685168E-4</v>
      </c>
      <c r="BY15" s="16"/>
      <c r="BZ15">
        <v>2016</v>
      </c>
      <c r="CA15">
        <v>133.52000000000001</v>
      </c>
      <c r="CB15" s="7">
        <v>6.8501920614596812E-2</v>
      </c>
      <c r="CK15">
        <v>2016</v>
      </c>
      <c r="CL15">
        <v>127.12</v>
      </c>
      <c r="CM15" s="7">
        <v>5.1534452808338189E-2</v>
      </c>
      <c r="CV15">
        <v>2016</v>
      </c>
      <c r="CW15">
        <v>95.69</v>
      </c>
      <c r="CX15" s="7">
        <v>4.4308632543926689E-2</v>
      </c>
      <c r="DH15" s="23"/>
      <c r="DL15">
        <v>2020</v>
      </c>
      <c r="DM15" t="s">
        <v>45</v>
      </c>
      <c r="DN15">
        <v>158.4</v>
      </c>
      <c r="DO15">
        <v>43.340640499999999</v>
      </c>
      <c r="DP15">
        <v>1.278772378516624E-2</v>
      </c>
    </row>
    <row r="16" spans="1:120" x14ac:dyDescent="0.25">
      <c r="V16" s="23"/>
      <c r="X16">
        <v>2022</v>
      </c>
      <c r="Y16" s="7">
        <v>5.3401144310235071E-2</v>
      </c>
      <c r="AK16" s="23"/>
      <c r="AN16" t="s">
        <v>103</v>
      </c>
      <c r="AO16">
        <v>175.16153846153844</v>
      </c>
      <c r="AP16">
        <v>0.81538461538463025</v>
      </c>
      <c r="AQ16" s="7">
        <v>4.6334746688814939E-3</v>
      </c>
      <c r="AZ16" t="s">
        <v>140</v>
      </c>
      <c r="BA16">
        <v>176.59999999999997</v>
      </c>
      <c r="BB16">
        <v>1.4307692307692719</v>
      </c>
      <c r="BC16" s="7">
        <v>8.0366401659179628E-3</v>
      </c>
      <c r="BL16" t="s">
        <v>103</v>
      </c>
      <c r="BM16">
        <v>175.64615384615385</v>
      </c>
      <c r="BN16">
        <v>1.0307692307692378</v>
      </c>
      <c r="BO16" s="75">
        <v>5.8342041100662182E-3</v>
      </c>
      <c r="BY16" s="16"/>
      <c r="BZ16">
        <v>2017</v>
      </c>
      <c r="CA16">
        <v>134.91999999999999</v>
      </c>
      <c r="CB16" s="7">
        <v>1.0485320551228109E-2</v>
      </c>
      <c r="CK16">
        <v>2017</v>
      </c>
      <c r="CL16">
        <v>132.77000000000001</v>
      </c>
      <c r="CM16" s="7">
        <v>4.4446192573945921E-2</v>
      </c>
      <c r="CV16">
        <v>2017</v>
      </c>
      <c r="CW16">
        <v>100.22</v>
      </c>
      <c r="CX16" s="7">
        <v>4.7340369944612826E-2</v>
      </c>
      <c r="DH16" s="23"/>
      <c r="DL16">
        <v>2020</v>
      </c>
      <c r="DM16" t="s">
        <v>46</v>
      </c>
      <c r="DN16">
        <v>158.9</v>
      </c>
      <c r="DO16">
        <v>49.839816952380943</v>
      </c>
      <c r="DP16">
        <v>3.1565656565656565E-3</v>
      </c>
    </row>
    <row r="17" spans="22:120" x14ac:dyDescent="0.25">
      <c r="V17" s="23"/>
      <c r="X17">
        <v>2023</v>
      </c>
      <c r="Y17" s="7">
        <v>6.5178032589016374E-2</v>
      </c>
      <c r="AK17" s="23"/>
      <c r="AN17" t="s">
        <v>104</v>
      </c>
      <c r="AO17">
        <v>175.63076923076926</v>
      </c>
      <c r="AP17">
        <v>0.46923076923081908</v>
      </c>
      <c r="AQ17" s="7">
        <v>2.6788459004877469E-3</v>
      </c>
      <c r="AZ17" t="s">
        <v>141</v>
      </c>
      <c r="BA17">
        <v>177.70769230769233</v>
      </c>
      <c r="BB17">
        <v>1.1076923076923606</v>
      </c>
      <c r="BC17" s="7">
        <v>6.2723233731164256E-3</v>
      </c>
      <c r="BL17" t="s">
        <v>104</v>
      </c>
      <c r="BM17">
        <v>176.36153846153846</v>
      </c>
      <c r="BN17">
        <v>0.71538461538460751</v>
      </c>
      <c r="BO17" s="75">
        <v>4.0728737847069707E-3</v>
      </c>
      <c r="BY17" s="16"/>
      <c r="BZ17">
        <v>2018</v>
      </c>
      <c r="CA17">
        <v>136.38</v>
      </c>
      <c r="CB17" s="7">
        <v>1.0821227394011326E-2</v>
      </c>
      <c r="CK17">
        <v>2018</v>
      </c>
      <c r="CL17">
        <v>140.74</v>
      </c>
      <c r="CM17" s="7">
        <v>6.002862092340136E-2</v>
      </c>
      <c r="CV17">
        <v>2018</v>
      </c>
      <c r="CW17">
        <v>105.85</v>
      </c>
      <c r="CX17" s="7">
        <v>5.6176411893833524E-2</v>
      </c>
      <c r="DH17" s="23"/>
      <c r="DL17">
        <v>2021</v>
      </c>
      <c r="DM17" t="s">
        <v>31</v>
      </c>
      <c r="DN17">
        <v>157.30000000000001</v>
      </c>
      <c r="DO17">
        <v>54.794569624999994</v>
      </c>
      <c r="DP17">
        <v>1.006922592825673E-2</v>
      </c>
    </row>
    <row r="18" spans="22:120" x14ac:dyDescent="0.25">
      <c r="V18" s="23"/>
      <c r="AK18" s="23"/>
      <c r="AN18" t="s">
        <v>105</v>
      </c>
      <c r="AO18">
        <v>174.28461538461536</v>
      </c>
      <c r="AP18">
        <v>1.3461538461538964</v>
      </c>
      <c r="AQ18" s="7">
        <v>7.6646811492644754E-3</v>
      </c>
      <c r="AZ18" t="s">
        <v>142</v>
      </c>
      <c r="BA18">
        <v>177.16923076923075</v>
      </c>
      <c r="BB18">
        <v>0.53846153846157563</v>
      </c>
      <c r="BC18" s="7">
        <v>3.0300406891180342E-3</v>
      </c>
      <c r="BL18" t="s">
        <v>105</v>
      </c>
      <c r="BM18">
        <v>175.3153846153846</v>
      </c>
      <c r="BN18">
        <v>1.0461538461538566</v>
      </c>
      <c r="BO18" s="75">
        <v>5.9318707201117182E-3</v>
      </c>
      <c r="BY18" s="16"/>
      <c r="BZ18">
        <v>2019</v>
      </c>
      <c r="CA18">
        <v>141</v>
      </c>
      <c r="CB18" s="7">
        <v>3.38759348878135E-2</v>
      </c>
      <c r="CK18">
        <v>2019</v>
      </c>
      <c r="CL18">
        <v>150.55000000000001</v>
      </c>
      <c r="CM18" s="7">
        <v>6.9702998436833891E-2</v>
      </c>
      <c r="CV18">
        <v>2019</v>
      </c>
      <c r="CW18">
        <v>108.05</v>
      </c>
      <c r="CX18" s="7">
        <v>2.0784128483703382E-2</v>
      </c>
      <c r="DH18" s="23"/>
      <c r="DL18">
        <v>2021</v>
      </c>
      <c r="DM18" t="s">
        <v>35</v>
      </c>
      <c r="DN18">
        <v>156.6</v>
      </c>
      <c r="DO18">
        <v>61.216117289473672</v>
      </c>
      <c r="DP18">
        <v>4.4500953591863762E-3</v>
      </c>
    </row>
    <row r="19" spans="22:120" x14ac:dyDescent="0.25">
      <c r="V19" s="23"/>
      <c r="AK19" s="23"/>
      <c r="AN19" s="45" t="s">
        <v>106</v>
      </c>
      <c r="AO19" s="45">
        <v>174.2923076923077</v>
      </c>
      <c r="AP19" s="45">
        <v>7.692307692337863E-3</v>
      </c>
      <c r="AQ19" s="71">
        <v>4.4136469965305305E-5</v>
      </c>
      <c r="AZ19" s="48" t="s">
        <v>143</v>
      </c>
      <c r="BA19" s="48">
        <v>177.1846153846154</v>
      </c>
      <c r="BB19" s="48">
        <v>1.5384615384647304E-2</v>
      </c>
      <c r="BC19" s="73">
        <v>8.6835706842833875E-5</v>
      </c>
      <c r="BL19" s="51" t="s">
        <v>106</v>
      </c>
      <c r="BM19" s="51">
        <v>175.32307692307691</v>
      </c>
      <c r="BN19" s="51">
        <v>7.6923076923094413E-3</v>
      </c>
      <c r="BO19" s="76">
        <v>4.3876968978992914E-5</v>
      </c>
      <c r="BY19" s="16"/>
      <c r="BZ19">
        <v>2020</v>
      </c>
      <c r="CA19">
        <v>151.72</v>
      </c>
      <c r="CB19" s="7">
        <v>7.6028368794326229E-2</v>
      </c>
      <c r="CK19">
        <v>2020</v>
      </c>
      <c r="CL19">
        <v>155.31</v>
      </c>
      <c r="CM19" s="7">
        <v>3.1617402856193889E-2</v>
      </c>
      <c r="CV19">
        <v>2020</v>
      </c>
      <c r="CW19">
        <v>110.61</v>
      </c>
      <c r="CX19" s="7">
        <v>2.3692734844979198E-2</v>
      </c>
      <c r="DH19" s="23"/>
      <c r="DL19">
        <v>2021</v>
      </c>
      <c r="DM19" t="s">
        <v>36</v>
      </c>
      <c r="DN19">
        <v>156.80000000000001</v>
      </c>
      <c r="DO19">
        <v>64.729496782608663</v>
      </c>
      <c r="DP19">
        <v>1.2771392081737999E-3</v>
      </c>
    </row>
    <row r="20" spans="22:120" x14ac:dyDescent="0.25">
      <c r="V20" s="23"/>
      <c r="AK20" s="23"/>
      <c r="AN20" t="s">
        <v>107</v>
      </c>
      <c r="AO20">
        <v>174.93846153846152</v>
      </c>
      <c r="AP20">
        <v>0.64615384615382254</v>
      </c>
      <c r="AQ20" s="7">
        <v>3.7072998499424895E-3</v>
      </c>
      <c r="AZ20" t="s">
        <v>144</v>
      </c>
      <c r="BA20">
        <v>178.28461538461539</v>
      </c>
      <c r="BB20">
        <v>1.0999999999999943</v>
      </c>
      <c r="BC20" s="7">
        <v>6.2082139446035965E-3</v>
      </c>
      <c r="BL20" t="s">
        <v>107</v>
      </c>
      <c r="BM20">
        <v>176.12307692307695</v>
      </c>
      <c r="BN20">
        <v>0.80000000000003979</v>
      </c>
      <c r="BO20" s="75">
        <v>4.5630045630047902E-3</v>
      </c>
      <c r="BY20" s="16"/>
      <c r="BZ20">
        <v>2021</v>
      </c>
      <c r="CA20">
        <v>163.08000000000001</v>
      </c>
      <c r="CB20" s="7">
        <v>6.874631365096015E-2</v>
      </c>
      <c r="CK20">
        <v>2021</v>
      </c>
      <c r="CL20">
        <v>163.98</v>
      </c>
      <c r="CM20" s="7">
        <v>5.3788316946211522E-2</v>
      </c>
      <c r="CV20">
        <v>2021</v>
      </c>
      <c r="CW20">
        <v>118.77</v>
      </c>
      <c r="CX20" s="7">
        <v>7.2705924855491308E-2</v>
      </c>
      <c r="DH20" s="23"/>
      <c r="DL20">
        <v>2021</v>
      </c>
      <c r="DM20" t="s">
        <v>37</v>
      </c>
      <c r="DN20">
        <v>157.80000000000001</v>
      </c>
      <c r="DO20">
        <v>63.396976500000008</v>
      </c>
      <c r="DP20">
        <v>6.3775510204081625E-3</v>
      </c>
    </row>
    <row r="21" spans="22:120" x14ac:dyDescent="0.25">
      <c r="V21" s="23"/>
      <c r="AK21" s="23"/>
      <c r="AN21" t="s">
        <v>108</v>
      </c>
      <c r="AO21">
        <v>176.20769230769235</v>
      </c>
      <c r="AP21">
        <v>1.2692307692308304</v>
      </c>
      <c r="AQ21" s="7">
        <v>7.2552985665292396E-3</v>
      </c>
      <c r="AZ21" t="s">
        <v>145</v>
      </c>
      <c r="BA21">
        <v>179.62307692307692</v>
      </c>
      <c r="BB21">
        <v>1.3384615384615302</v>
      </c>
      <c r="BC21" s="7">
        <v>7.5074427233895206E-3</v>
      </c>
      <c r="BL21" t="s">
        <v>108</v>
      </c>
      <c r="BM21">
        <v>177.45384615384617</v>
      </c>
      <c r="BN21">
        <v>1.3307692307692207</v>
      </c>
      <c r="BO21" s="75">
        <v>7.555904961565281E-3</v>
      </c>
      <c r="BY21" s="16"/>
      <c r="BZ21">
        <v>2022</v>
      </c>
      <c r="CA21">
        <v>172.56</v>
      </c>
      <c r="CB21" s="7">
        <v>5.8130978660779917E-2</v>
      </c>
      <c r="CK21">
        <v>2022</v>
      </c>
      <c r="CL21">
        <v>172.88</v>
      </c>
      <c r="CM21" s="7">
        <v>5.4274911574582307E-2</v>
      </c>
      <c r="CV21">
        <v>2022</v>
      </c>
      <c r="CW21">
        <v>129.51</v>
      </c>
      <c r="CX21" s="7">
        <v>9.0426875473604409E-2</v>
      </c>
      <c r="DH21" s="23"/>
      <c r="DL21">
        <v>2021</v>
      </c>
      <c r="DM21" t="s">
        <v>38</v>
      </c>
      <c r="DN21">
        <v>160.4</v>
      </c>
      <c r="DO21">
        <v>66.953084852941174</v>
      </c>
      <c r="DP21">
        <v>1.6476552598225565E-2</v>
      </c>
    </row>
    <row r="22" spans="22:120" x14ac:dyDescent="0.25">
      <c r="V22" s="23"/>
      <c r="AK22" s="23"/>
      <c r="BY22" s="16"/>
      <c r="BZ22">
        <v>2023</v>
      </c>
      <c r="CA22">
        <v>176.12</v>
      </c>
      <c r="CB22" s="7">
        <v>2.0630505331478918E-2</v>
      </c>
      <c r="CK22">
        <v>2023</v>
      </c>
      <c r="CL22">
        <v>179.96</v>
      </c>
      <c r="CM22" s="7">
        <v>4.0953262378528532E-2</v>
      </c>
      <c r="CV22">
        <v>2023</v>
      </c>
      <c r="CW22">
        <v>135.38</v>
      </c>
      <c r="CX22" s="7">
        <v>4.532468535248247E-2</v>
      </c>
      <c r="DH22" s="23"/>
      <c r="DL22">
        <v>2021</v>
      </c>
      <c r="DM22" t="s">
        <v>39</v>
      </c>
      <c r="DN22">
        <v>161.30000000000001</v>
      </c>
      <c r="DO22">
        <v>71.982647477272721</v>
      </c>
      <c r="DP22">
        <v>5.6109725685785893E-3</v>
      </c>
    </row>
    <row r="23" spans="22:120" ht="26.25" x14ac:dyDescent="0.4">
      <c r="V23" s="23"/>
      <c r="W23" s="33" t="s">
        <v>152</v>
      </c>
      <c r="AK23" s="23"/>
      <c r="BY23" s="16"/>
      <c r="DH23" s="23"/>
      <c r="DL23">
        <v>2021</v>
      </c>
      <c r="DM23" t="s">
        <v>40</v>
      </c>
      <c r="DN23">
        <v>162.5</v>
      </c>
      <c r="DO23">
        <v>73.539060523809511</v>
      </c>
      <c r="DP23">
        <v>7.439553626782322E-3</v>
      </c>
    </row>
    <row r="24" spans="22:120" ht="18" customHeight="1" x14ac:dyDescent="0.4">
      <c r="V24" s="23"/>
      <c r="W24" s="33"/>
      <c r="AK24" s="23"/>
      <c r="BY24" s="16"/>
      <c r="DH24" s="23"/>
    </row>
    <row r="25" spans="22:120" ht="18" x14ac:dyDescent="0.25">
      <c r="V25" s="23"/>
      <c r="W25" s="35" t="s">
        <v>158</v>
      </c>
      <c r="AK25" s="23"/>
      <c r="BY25" s="16"/>
      <c r="DH25" s="23"/>
      <c r="DL25">
        <v>2021</v>
      </c>
      <c r="DM25" t="s">
        <v>41</v>
      </c>
      <c r="DN25">
        <v>163.19999999999999</v>
      </c>
      <c r="DO25">
        <v>69.804724424999989</v>
      </c>
      <c r="DP25">
        <v>4.3076923076922381E-3</v>
      </c>
    </row>
    <row r="26" spans="22:120" x14ac:dyDescent="0.25">
      <c r="V26" s="23"/>
      <c r="W26" s="36" t="s">
        <v>159</v>
      </c>
      <c r="AK26" s="23"/>
      <c r="BY26" s="16"/>
      <c r="DH26" s="23"/>
      <c r="DL26">
        <v>2021</v>
      </c>
      <c r="DM26" t="s">
        <v>42</v>
      </c>
      <c r="DN26">
        <v>163.19999999999999</v>
      </c>
      <c r="DO26">
        <v>73.130738295454549</v>
      </c>
      <c r="DP26">
        <v>0</v>
      </c>
    </row>
    <row r="27" spans="22:120" x14ac:dyDescent="0.25">
      <c r="V27" s="23"/>
      <c r="W27" s="36" t="s">
        <v>160</v>
      </c>
      <c r="AK27" s="23"/>
      <c r="BY27" s="16"/>
      <c r="DH27" s="23"/>
      <c r="DL27">
        <v>2021</v>
      </c>
      <c r="DM27" t="s">
        <v>43</v>
      </c>
      <c r="DN27">
        <v>165.5</v>
      </c>
      <c r="DO27">
        <v>82.107393785714294</v>
      </c>
      <c r="DP27">
        <v>1.4093137254902032E-2</v>
      </c>
    </row>
    <row r="28" spans="22:120" x14ac:dyDescent="0.25">
      <c r="V28" s="23"/>
      <c r="W28" s="37" t="s">
        <v>161</v>
      </c>
      <c r="AK28" s="23"/>
      <c r="BY28" s="16"/>
      <c r="DH28" s="23"/>
      <c r="DL28">
        <v>2021</v>
      </c>
      <c r="DM28" t="s">
        <v>45</v>
      </c>
      <c r="DN28">
        <v>166.7</v>
      </c>
      <c r="DO28">
        <v>80.637301023809528</v>
      </c>
      <c r="DP28">
        <v>7.2507552870089949E-3</v>
      </c>
    </row>
    <row r="29" spans="22:120" x14ac:dyDescent="0.25">
      <c r="V29" s="23"/>
      <c r="AK29" s="23"/>
      <c r="BY29" s="16"/>
      <c r="DH29" s="23"/>
      <c r="DL29">
        <v>2021</v>
      </c>
      <c r="DM29" t="s">
        <v>46</v>
      </c>
      <c r="DN29">
        <v>166.2</v>
      </c>
      <c r="DO29">
        <v>73.298823523809531</v>
      </c>
      <c r="DP29">
        <v>2.999400119976005E-3</v>
      </c>
    </row>
    <row r="30" spans="22:120" ht="18" x14ac:dyDescent="0.25">
      <c r="V30" s="23"/>
      <c r="W30" s="35" t="s">
        <v>166</v>
      </c>
      <c r="AK30" s="23"/>
      <c r="BY30" s="16"/>
      <c r="DH30" s="23"/>
      <c r="DL30">
        <v>2022</v>
      </c>
      <c r="DM30" t="s">
        <v>31</v>
      </c>
      <c r="DN30">
        <v>165.7</v>
      </c>
      <c r="DO30">
        <v>84.666318799999985</v>
      </c>
      <c r="DP30">
        <v>3.0084235860409147E-3</v>
      </c>
    </row>
    <row r="31" spans="22:120" x14ac:dyDescent="0.25">
      <c r="V31" s="23"/>
      <c r="W31" s="38" t="s">
        <v>164</v>
      </c>
      <c r="AK31" s="23"/>
      <c r="BY31" s="16"/>
      <c r="DH31" s="23"/>
      <c r="DL31">
        <v>2022</v>
      </c>
      <c r="DM31" t="s">
        <v>35</v>
      </c>
      <c r="DN31">
        <v>166.1</v>
      </c>
      <c r="DO31">
        <v>94.067715194444446</v>
      </c>
      <c r="DP31">
        <v>2.4140012070006378E-3</v>
      </c>
    </row>
    <row r="32" spans="22:120" x14ac:dyDescent="0.25">
      <c r="V32" s="23"/>
      <c r="W32" s="38" t="s">
        <v>165</v>
      </c>
      <c r="AK32" s="23"/>
      <c r="BY32" s="16"/>
      <c r="DH32" s="23"/>
      <c r="DL32">
        <v>2022</v>
      </c>
      <c r="DM32" t="s">
        <v>36</v>
      </c>
      <c r="DN32">
        <v>167.7</v>
      </c>
      <c r="DO32">
        <v>112.87479254347826</v>
      </c>
      <c r="DP32">
        <v>9.6327513546056245E-3</v>
      </c>
    </row>
    <row r="33" spans="3:120" x14ac:dyDescent="0.25">
      <c r="V33" s="23"/>
      <c r="W33" s="31"/>
      <c r="AK33" s="23"/>
      <c r="BY33" s="16"/>
      <c r="DH33" s="23"/>
      <c r="DL33">
        <v>2022</v>
      </c>
      <c r="DM33" t="s">
        <v>37</v>
      </c>
      <c r="DN33">
        <v>170.1</v>
      </c>
      <c r="DO33">
        <v>102.96599786842103</v>
      </c>
      <c r="DP33">
        <v>1.4311270125223648E-2</v>
      </c>
    </row>
    <row r="34" spans="3:120" ht="18" x14ac:dyDescent="0.25">
      <c r="C34" s="29" t="s">
        <v>73</v>
      </c>
      <c r="I34" s="4"/>
      <c r="J34" s="29" t="s">
        <v>73</v>
      </c>
      <c r="P34" s="4"/>
      <c r="Q34" s="29" t="s">
        <v>73</v>
      </c>
      <c r="V34" s="23"/>
      <c r="W34" s="35" t="s">
        <v>168</v>
      </c>
      <c r="AK34" s="23"/>
      <c r="BY34" s="16"/>
      <c r="DH34" s="23"/>
      <c r="DL34">
        <v>2022</v>
      </c>
      <c r="DM34" t="s">
        <v>38</v>
      </c>
      <c r="DN34">
        <v>171.7</v>
      </c>
      <c r="DO34">
        <v>109.50503773684208</v>
      </c>
      <c r="DP34">
        <v>9.4062316284538178E-3</v>
      </c>
    </row>
    <row r="35" spans="3:120" ht="90" x14ac:dyDescent="0.25">
      <c r="C35" s="30" t="s">
        <v>155</v>
      </c>
      <c r="J35" s="30" t="s">
        <v>154</v>
      </c>
      <c r="Q35" s="30" t="s">
        <v>153</v>
      </c>
      <c r="V35" s="23"/>
      <c r="W35" s="39" t="s">
        <v>167</v>
      </c>
      <c r="AK35" s="23"/>
      <c r="BY35" s="16"/>
      <c r="DH35" s="23"/>
      <c r="DL35">
        <v>2022</v>
      </c>
      <c r="DM35" t="s">
        <v>39</v>
      </c>
      <c r="DN35">
        <v>172.6</v>
      </c>
      <c r="DO35">
        <v>116.01138504999999</v>
      </c>
      <c r="DP35">
        <v>5.2417006406523343E-3</v>
      </c>
    </row>
    <row r="36" spans="3:120" s="13" customFormat="1" ht="12.75" x14ac:dyDescent="0.2">
      <c r="DH36" s="54"/>
    </row>
    <row r="37" spans="3:120" ht="18" x14ac:dyDescent="0.25">
      <c r="V37" s="23"/>
      <c r="W37" s="42" t="s">
        <v>169</v>
      </c>
      <c r="AK37" s="23"/>
      <c r="BY37" s="16"/>
      <c r="DH37" s="23"/>
      <c r="DL37">
        <v>2022</v>
      </c>
      <c r="DM37" t="s">
        <v>40</v>
      </c>
      <c r="DN37">
        <v>173.4</v>
      </c>
      <c r="DO37">
        <v>105.49124737500001</v>
      </c>
      <c r="DP37">
        <v>4.634994206257308E-3</v>
      </c>
    </row>
    <row r="38" spans="3:120" ht="30" x14ac:dyDescent="0.25">
      <c r="V38" s="23"/>
      <c r="W38" s="44" t="s">
        <v>162</v>
      </c>
      <c r="AK38" s="23"/>
      <c r="BY38" s="16"/>
      <c r="DH38" s="23"/>
      <c r="DL38">
        <v>2022</v>
      </c>
      <c r="DM38" t="s">
        <v>41</v>
      </c>
      <c r="DN38">
        <v>174.3</v>
      </c>
      <c r="DO38">
        <v>97.404465428571427</v>
      </c>
      <c r="DP38">
        <v>5.1903114186851538E-3</v>
      </c>
    </row>
    <row r="39" spans="3:120" x14ac:dyDescent="0.25">
      <c r="V39" s="23"/>
      <c r="W39" s="43" t="s">
        <v>163</v>
      </c>
      <c r="AK39" s="23"/>
      <c r="BY39" s="16"/>
      <c r="DH39" s="23"/>
      <c r="DL39">
        <v>2022</v>
      </c>
      <c r="DM39" t="s">
        <v>42</v>
      </c>
      <c r="DN39">
        <v>175.3</v>
      </c>
      <c r="DO39">
        <v>90.706344809523813</v>
      </c>
      <c r="DP39">
        <v>5.737234652897303E-3</v>
      </c>
    </row>
    <row r="40" spans="3:120" x14ac:dyDescent="0.25">
      <c r="V40" s="23"/>
      <c r="W40" s="31"/>
      <c r="AK40" s="23"/>
      <c r="BY40" s="16"/>
      <c r="DH40" s="23"/>
      <c r="DL40">
        <v>2022</v>
      </c>
      <c r="DM40" t="s">
        <v>43</v>
      </c>
      <c r="DN40">
        <v>176.7</v>
      </c>
      <c r="DO40">
        <v>91.698948700000003</v>
      </c>
      <c r="DP40">
        <v>7.9863091842554308E-3</v>
      </c>
    </row>
    <row r="41" spans="3:120" ht="18" x14ac:dyDescent="0.25">
      <c r="V41" s="23"/>
      <c r="W41" s="35" t="s">
        <v>170</v>
      </c>
      <c r="AK41" s="23"/>
      <c r="AN41" t="s">
        <v>110</v>
      </c>
      <c r="AO41" s="4" t="str">
        <f>INDEX(Table17[Time Period],MATCH(MAX(Table17[Absolute changes]),Table17[Absolute changes],0))</f>
        <v>June,2022</v>
      </c>
      <c r="BB41" t="s">
        <v>110</v>
      </c>
      <c r="BC41" s="4" t="str">
        <f>INDEX(Table19[Time Period],MATCH(MAX(Table19[Absolute changes]),Table19[Absolute changes],0))</f>
        <v>May, 2022</v>
      </c>
      <c r="BN41" t="s">
        <v>110</v>
      </c>
      <c r="BO41" s="4" t="str">
        <f>INDEX(Table22[Time Period],MATCH(MAX(Table22[Absolute changes]),Table22[Absolute changes],0))</f>
        <v>May,2022</v>
      </c>
      <c r="BY41" s="16"/>
      <c r="DH41" s="23"/>
      <c r="DL41">
        <v>2022</v>
      </c>
      <c r="DM41" t="s">
        <v>45</v>
      </c>
      <c r="DN41">
        <v>176.5</v>
      </c>
      <c r="DO41">
        <v>87.552266068181822</v>
      </c>
      <c r="DP41">
        <v>1.1318619128465684E-3</v>
      </c>
    </row>
    <row r="42" spans="3:120" x14ac:dyDescent="0.25">
      <c r="V42" s="23"/>
      <c r="W42" s="40" t="s">
        <v>156</v>
      </c>
      <c r="AK42" s="23"/>
      <c r="AN42" t="s">
        <v>111</v>
      </c>
      <c r="AO42" s="4" t="str">
        <f>INDEX(Table17[Time Period],MATCH(MIN(Table17[Absolute changes]),Table17[Absolute changes],0))</f>
        <v>March,2023</v>
      </c>
      <c r="BB42" t="s">
        <v>111</v>
      </c>
      <c r="BC42" s="4" t="str">
        <f>INDEX(Table19[Time Period],MATCH(MIN(Table19[Absolute changes]),Table19[Absolute changes],0))</f>
        <v>March, 2023</v>
      </c>
      <c r="BN42" t="s">
        <v>111</v>
      </c>
      <c r="BO42" s="4" t="str">
        <f>INDEX(Table22[Time Period],MATCH(MIN(Table22[Absolute changes]),Table22[Absolute changes],0))</f>
        <v>March,2023</v>
      </c>
      <c r="BY42" s="16"/>
      <c r="DH42" s="23"/>
      <c r="DL42">
        <v>2022</v>
      </c>
      <c r="DM42" t="s">
        <v>46</v>
      </c>
      <c r="DN42">
        <v>175.7</v>
      </c>
      <c r="DO42">
        <v>78.100942275000008</v>
      </c>
      <c r="DP42">
        <v>4.5325779036827843E-3</v>
      </c>
    </row>
    <row r="43" spans="3:120" x14ac:dyDescent="0.25">
      <c r="V43" s="23"/>
      <c r="W43" s="40" t="s">
        <v>157</v>
      </c>
      <c r="AK43" s="23"/>
      <c r="BY43" s="16"/>
      <c r="DH43" s="23"/>
      <c r="DL43">
        <v>2023</v>
      </c>
      <c r="DM43" t="s">
        <v>31</v>
      </c>
      <c r="DN43">
        <v>176.5</v>
      </c>
      <c r="DO43">
        <v>80.922269684210534</v>
      </c>
      <c r="DP43">
        <v>4.5532157085942599E-3</v>
      </c>
    </row>
    <row r="44" spans="3:120" x14ac:dyDescent="0.25">
      <c r="V44" s="23"/>
      <c r="W44" s="6"/>
      <c r="AK44" s="23"/>
      <c r="BY44" s="16"/>
      <c r="DH44" s="23"/>
      <c r="DL44">
        <v>2023</v>
      </c>
      <c r="DM44" t="s">
        <v>35</v>
      </c>
      <c r="DN44">
        <v>177.2</v>
      </c>
      <c r="DO44">
        <v>82.278706675000009</v>
      </c>
      <c r="DP44">
        <v>3.9660056657223148E-3</v>
      </c>
    </row>
    <row r="45" spans="3:120" ht="18" x14ac:dyDescent="0.25">
      <c r="V45" s="23"/>
      <c r="W45" s="35" t="s">
        <v>174</v>
      </c>
      <c r="AK45" s="23"/>
      <c r="BY45" s="16"/>
      <c r="DH45" s="23"/>
      <c r="DL45">
        <v>2023</v>
      </c>
      <c r="DM45" t="s">
        <v>36</v>
      </c>
      <c r="DN45">
        <v>177.2</v>
      </c>
      <c r="DO45">
        <v>78.539480282608693</v>
      </c>
      <c r="DP45">
        <v>0</v>
      </c>
    </row>
    <row r="46" spans="3:120" x14ac:dyDescent="0.25">
      <c r="V46" s="23"/>
      <c r="W46" s="40" t="s">
        <v>171</v>
      </c>
      <c r="AK46" s="23"/>
      <c r="BY46" s="16"/>
      <c r="DH46" s="23"/>
      <c r="DL46">
        <v>2023</v>
      </c>
      <c r="DM46" t="s">
        <v>37</v>
      </c>
      <c r="DN46">
        <v>178.1</v>
      </c>
      <c r="DO46">
        <v>83.755358416666667</v>
      </c>
      <c r="DP46">
        <v>5.0790067720090613E-3</v>
      </c>
    </row>
    <row r="47" spans="3:120" x14ac:dyDescent="0.25">
      <c r="V47" s="23"/>
      <c r="W47" s="41" t="s">
        <v>172</v>
      </c>
      <c r="AK47" s="23"/>
      <c r="BY47" s="16"/>
      <c r="DH47" s="23"/>
      <c r="DL47">
        <v>2023</v>
      </c>
      <c r="DM47" t="s">
        <v>38</v>
      </c>
      <c r="DN47">
        <v>179.1</v>
      </c>
      <c r="DO47">
        <v>74.981547824999993</v>
      </c>
      <c r="DP47">
        <v>5.614823133071308E-3</v>
      </c>
    </row>
    <row r="48" spans="3:120" x14ac:dyDescent="0.25">
      <c r="V48" s="23"/>
      <c r="W48" s="41" t="s">
        <v>173</v>
      </c>
      <c r="AK48" s="23"/>
      <c r="BY48" s="16"/>
      <c r="DH48" s="23"/>
    </row>
    <row r="49" spans="22:120" x14ac:dyDescent="0.25">
      <c r="V49" s="23"/>
      <c r="W49" s="31"/>
      <c r="AK49" s="23"/>
      <c r="BY49" s="16"/>
      <c r="DH49" s="23"/>
    </row>
    <row r="50" spans="22:120" x14ac:dyDescent="0.25">
      <c r="V50" s="23"/>
      <c r="W50" s="13"/>
      <c r="AK50" s="23"/>
      <c r="BY50" s="16"/>
      <c r="DH50" s="23"/>
    </row>
    <row r="51" spans="22:120" x14ac:dyDescent="0.25">
      <c r="V51" s="23"/>
      <c r="W51" s="13"/>
      <c r="AK51" s="23"/>
      <c r="BY51" s="16"/>
      <c r="DH51" s="23"/>
    </row>
    <row r="52" spans="22:120" x14ac:dyDescent="0.25">
      <c r="V52" s="23"/>
      <c r="W52" s="13"/>
      <c r="AK52" s="23"/>
      <c r="BY52" s="16"/>
      <c r="DH52" s="23"/>
    </row>
    <row r="53" spans="22:120" x14ac:dyDescent="0.25">
      <c r="V53" s="23"/>
      <c r="W53" s="31"/>
      <c r="AK53" s="23"/>
      <c r="BY53" s="16"/>
      <c r="DH53" s="23"/>
    </row>
    <row r="54" spans="22:120" x14ac:dyDescent="0.25">
      <c r="V54" s="23"/>
      <c r="W54" s="31"/>
      <c r="AK54" s="23"/>
      <c r="BY54" s="16"/>
      <c r="DH54" s="23"/>
    </row>
    <row r="55" spans="22:120" x14ac:dyDescent="0.25">
      <c r="V55" s="23"/>
      <c r="W55" s="32"/>
      <c r="AK55" s="23"/>
      <c r="BY55" s="16"/>
      <c r="DH55" s="23"/>
    </row>
    <row r="56" spans="22:120" x14ac:dyDescent="0.25">
      <c r="V56" s="23"/>
      <c r="W56" s="32"/>
      <c r="AK56" s="23"/>
      <c r="BY56" s="16"/>
      <c r="DH56" s="23"/>
    </row>
    <row r="57" spans="22:120" x14ac:dyDescent="0.25">
      <c r="V57" s="23"/>
      <c r="W57" s="32"/>
      <c r="AK57" s="23"/>
      <c r="BY57" s="16"/>
      <c r="DH57" s="23"/>
    </row>
    <row r="58" spans="22:120" x14ac:dyDescent="0.25">
      <c r="V58" s="23"/>
      <c r="W58" s="32"/>
      <c r="AK58" s="23"/>
      <c r="BY58" s="16"/>
      <c r="DH58" s="23"/>
      <c r="DL58" s="13" t="s">
        <v>1</v>
      </c>
      <c r="DM58" s="13" t="s">
        <v>2</v>
      </c>
      <c r="DN58" s="13" t="s">
        <v>49</v>
      </c>
      <c r="DO58" s="13" t="s">
        <v>126</v>
      </c>
      <c r="DP58" s="13" t="s">
        <v>122</v>
      </c>
    </row>
    <row r="59" spans="22:120" x14ac:dyDescent="0.25">
      <c r="V59" s="23"/>
      <c r="AK59" s="23"/>
      <c r="BY59" s="16"/>
      <c r="DH59" s="23"/>
      <c r="DL59" s="13">
        <v>2020</v>
      </c>
      <c r="DM59" s="13" t="s">
        <v>38</v>
      </c>
      <c r="DN59" s="13">
        <v>147.6</v>
      </c>
      <c r="DO59" s="13">
        <v>30.61</v>
      </c>
      <c r="DP59" s="13" t="s">
        <v>48</v>
      </c>
    </row>
    <row r="60" spans="22:120" ht="24" x14ac:dyDescent="0.4">
      <c r="V60" s="23"/>
      <c r="AK60" s="23"/>
      <c r="BY60" s="16"/>
      <c r="DH60" s="23"/>
      <c r="DI60" s="59" t="s">
        <v>180</v>
      </c>
      <c r="DJ60" s="60">
        <f>CORREL(DO60:DO95,DP60:DP95)</f>
        <v>-0.35752111861171482</v>
      </c>
      <c r="DL60" s="13">
        <v>2020</v>
      </c>
      <c r="DM60" s="13" t="s">
        <v>39</v>
      </c>
      <c r="DN60" s="13">
        <v>151.2923076923077</v>
      </c>
      <c r="DO60" s="13">
        <v>40.633868636363637</v>
      </c>
      <c r="DP60" s="13">
        <v>2.5015634771732437E-2</v>
      </c>
    </row>
    <row r="61" spans="22:120" x14ac:dyDescent="0.25">
      <c r="V61" s="23"/>
      <c r="AK61" s="23"/>
      <c r="BY61" s="16"/>
      <c r="DH61" s="23"/>
      <c r="DI61" s="61"/>
      <c r="DJ61" s="61"/>
      <c r="DL61" s="13">
        <v>2020</v>
      </c>
      <c r="DM61" s="13" t="s">
        <v>40</v>
      </c>
      <c r="DN61" s="13">
        <v>151.2923076923077</v>
      </c>
      <c r="DO61" s="13">
        <v>43.347552547619046</v>
      </c>
      <c r="DP61" s="13">
        <v>0</v>
      </c>
    </row>
    <row r="62" spans="22:120" ht="45" x14ac:dyDescent="0.25">
      <c r="V62" s="23"/>
      <c r="AK62" s="23"/>
      <c r="BY62" s="16"/>
      <c r="DH62" s="23"/>
      <c r="DI62" s="62" t="s">
        <v>183</v>
      </c>
      <c r="DJ62" s="61"/>
      <c r="DL62" s="13">
        <v>2020</v>
      </c>
      <c r="DM62" s="13" t="s">
        <v>41</v>
      </c>
      <c r="DN62" s="13">
        <v>153.47692307692307</v>
      </c>
      <c r="DO62" s="13">
        <v>44.190017605263151</v>
      </c>
      <c r="DP62" s="13">
        <v>1.4439699003457294E-2</v>
      </c>
    </row>
    <row r="63" spans="22:120" x14ac:dyDescent="0.25">
      <c r="V63" s="23"/>
      <c r="AK63" s="23"/>
      <c r="BY63" s="16"/>
      <c r="DH63" s="23"/>
      <c r="DL63" s="13">
        <v>2020</v>
      </c>
      <c r="DM63" s="13" t="s">
        <v>42</v>
      </c>
      <c r="DN63" s="13">
        <v>154.38461538461539</v>
      </c>
      <c r="DO63" s="13">
        <v>41.35410665909091</v>
      </c>
      <c r="DP63" s="13">
        <v>5.9141940657578673E-3</v>
      </c>
    </row>
    <row r="64" spans="22:120" x14ac:dyDescent="0.25">
      <c r="V64" s="23"/>
      <c r="AK64" s="23"/>
      <c r="BY64" s="16"/>
      <c r="DH64" s="23"/>
      <c r="DL64" s="13">
        <v>2020</v>
      </c>
      <c r="DM64" s="13" t="s">
        <v>43</v>
      </c>
      <c r="DN64" s="13">
        <v>157.5846153846154</v>
      </c>
      <c r="DO64" s="13">
        <v>40.658228000000001</v>
      </c>
      <c r="DP64" s="13">
        <v>2.0727453911310523E-2</v>
      </c>
    </row>
    <row r="65" spans="22:120" x14ac:dyDescent="0.25">
      <c r="V65" s="23"/>
      <c r="AK65" s="23"/>
      <c r="BY65" s="16"/>
      <c r="DH65" s="23"/>
      <c r="DL65" s="13">
        <v>2020</v>
      </c>
      <c r="DM65" s="13" t="s">
        <v>45</v>
      </c>
      <c r="DN65" s="13">
        <v>161.19999999999999</v>
      </c>
      <c r="DO65" s="13">
        <v>43.340640499999999</v>
      </c>
      <c r="DP65" s="13">
        <v>2.294249731523948E-2</v>
      </c>
    </row>
    <row r="66" spans="22:120" x14ac:dyDescent="0.25">
      <c r="V66" s="23"/>
      <c r="AK66" s="23"/>
      <c r="BY66" s="16"/>
      <c r="DH66" s="23"/>
      <c r="DL66" s="13">
        <v>2020</v>
      </c>
      <c r="DM66" s="13" t="s">
        <v>46</v>
      </c>
      <c r="DN66" s="13">
        <v>162.23846153846154</v>
      </c>
      <c r="DO66" s="13">
        <v>49.839816952380943</v>
      </c>
      <c r="DP66" s="13">
        <v>6.4420690971560002E-3</v>
      </c>
    </row>
    <row r="67" spans="22:120" x14ac:dyDescent="0.25">
      <c r="V67" s="23"/>
      <c r="AK67" s="23"/>
      <c r="BY67" s="16"/>
      <c r="DH67" s="23"/>
      <c r="DL67" s="13">
        <v>2021</v>
      </c>
      <c r="DM67" s="13" t="s">
        <v>31</v>
      </c>
      <c r="DN67" s="13">
        <v>159.73076923076923</v>
      </c>
      <c r="DO67" s="13">
        <v>54.794569624999994</v>
      </c>
      <c r="DP67" s="13">
        <v>1.545682992745722E-2</v>
      </c>
    </row>
    <row r="68" spans="22:120" x14ac:dyDescent="0.25">
      <c r="V68" s="23"/>
      <c r="AK68" s="23"/>
      <c r="BY68" s="16"/>
      <c r="DH68" s="23"/>
      <c r="DL68" s="13">
        <v>2021</v>
      </c>
      <c r="DM68" s="13" t="s">
        <v>35</v>
      </c>
      <c r="DN68" s="13">
        <v>156.8692307692308</v>
      </c>
      <c r="DO68" s="13">
        <v>61.216117289473672</v>
      </c>
      <c r="DP68" s="13">
        <v>1.7914760414158244E-2</v>
      </c>
    </row>
    <row r="69" spans="22:120" x14ac:dyDescent="0.25">
      <c r="V69" s="23"/>
      <c r="AK69" s="23"/>
      <c r="BY69" s="16"/>
      <c r="DH69" s="23"/>
      <c r="DL69" s="13">
        <v>2021</v>
      </c>
      <c r="DM69" s="13" t="s">
        <v>36</v>
      </c>
      <c r="DN69" s="13">
        <v>156.87692307692308</v>
      </c>
      <c r="DO69" s="13">
        <v>64.729496782608663</v>
      </c>
      <c r="DP69" s="13">
        <v>4.9036434070344355E-5</v>
      </c>
    </row>
    <row r="70" spans="22:120" x14ac:dyDescent="0.25">
      <c r="V70" s="23"/>
      <c r="AK70" s="23"/>
      <c r="BY70" s="16"/>
      <c r="DH70" s="23"/>
      <c r="DL70" s="13">
        <v>2021</v>
      </c>
      <c r="DM70" s="13" t="s">
        <v>37</v>
      </c>
      <c r="DN70" s="13">
        <v>158.77692307692308</v>
      </c>
      <c r="DO70" s="13">
        <v>63.396976500000008</v>
      </c>
      <c r="DP70" s="13">
        <v>1.2111405315288846E-2</v>
      </c>
    </row>
    <row r="71" spans="22:120" x14ac:dyDescent="0.25">
      <c r="V71" s="23"/>
      <c r="AK71" s="23"/>
      <c r="BY71" s="16"/>
      <c r="DH71" s="23"/>
      <c r="DL71" s="13">
        <v>2021</v>
      </c>
      <c r="DM71" s="13" t="s">
        <v>38</v>
      </c>
      <c r="DN71" s="13">
        <v>161.9769230769231</v>
      </c>
      <c r="DO71" s="13">
        <v>66.953084852941174</v>
      </c>
      <c r="DP71" s="13">
        <v>2.0154062303183094E-2</v>
      </c>
    </row>
    <row r="72" spans="22:120" x14ac:dyDescent="0.25">
      <c r="V72" s="23"/>
      <c r="AK72" s="23"/>
      <c r="BY72" s="16"/>
      <c r="DH72" s="23"/>
      <c r="DL72" s="13">
        <v>2021</v>
      </c>
      <c r="DM72" s="13" t="s">
        <v>39</v>
      </c>
      <c r="DN72" s="13">
        <v>164.14615384615385</v>
      </c>
      <c r="DO72" s="13">
        <v>71.982647477272721</v>
      </c>
      <c r="DP72" s="13">
        <v>1.3392221114118705E-2</v>
      </c>
    </row>
    <row r="73" spans="22:120" x14ac:dyDescent="0.25">
      <c r="V73" s="23"/>
      <c r="AK73" s="23"/>
      <c r="BY73" s="16"/>
      <c r="DH73" s="23"/>
      <c r="DL73" s="13">
        <v>2021</v>
      </c>
      <c r="DM73" s="13" t="s">
        <v>40</v>
      </c>
      <c r="DN73" s="13">
        <v>165.15384615384616</v>
      </c>
      <c r="DO73" s="13">
        <v>73.539060523809511</v>
      </c>
      <c r="DP73" s="13">
        <v>6.1389943296312026E-3</v>
      </c>
    </row>
    <row r="74" spans="22:120" x14ac:dyDescent="0.25">
      <c r="V74" s="23"/>
      <c r="AK74" s="23"/>
      <c r="BY74" s="16"/>
      <c r="DH74" s="23"/>
      <c r="DL74" s="13">
        <v>2021</v>
      </c>
      <c r="DM74" s="13" t="s">
        <v>41</v>
      </c>
      <c r="DN74" s="13">
        <v>164.76923076923077</v>
      </c>
      <c r="DO74" s="13">
        <v>69.804724424999989</v>
      </c>
      <c r="DP74" s="13">
        <v>2.328830926874722E-3</v>
      </c>
    </row>
    <row r="75" spans="22:120" x14ac:dyDescent="0.25">
      <c r="V75" s="23"/>
      <c r="AK75" s="23"/>
      <c r="BY75" s="16"/>
      <c r="DH75" s="23"/>
      <c r="DL75" s="13">
        <v>2021</v>
      </c>
      <c r="DM75" s="13" t="s">
        <v>42</v>
      </c>
      <c r="DN75" s="13">
        <v>164.76923076923077</v>
      </c>
      <c r="DO75" s="13">
        <v>73.130738295454549</v>
      </c>
      <c r="DP75" s="13">
        <v>0</v>
      </c>
    </row>
    <row r="76" spans="22:120" x14ac:dyDescent="0.25">
      <c r="V76" s="23"/>
      <c r="AK76" s="23"/>
      <c r="BY76" s="16"/>
      <c r="DH76" s="23"/>
      <c r="DL76" s="13">
        <v>2021</v>
      </c>
      <c r="DM76" s="13" t="s">
        <v>43</v>
      </c>
      <c r="DN76" s="13">
        <v>167.34615384615384</v>
      </c>
      <c r="DO76" s="13">
        <v>82.107393785714294</v>
      </c>
      <c r="DP76" s="13">
        <v>1.5639589169000868E-2</v>
      </c>
    </row>
    <row r="77" spans="22:120" x14ac:dyDescent="0.25">
      <c r="V77" s="23"/>
      <c r="AK77" s="23"/>
      <c r="BY77" s="16"/>
      <c r="DH77" s="23"/>
      <c r="DL77" s="13">
        <v>2021</v>
      </c>
      <c r="DM77" s="13" t="s">
        <v>45</v>
      </c>
      <c r="DN77" s="13">
        <v>168.77692307692308</v>
      </c>
      <c r="DO77" s="13">
        <v>80.637301023809528</v>
      </c>
      <c r="DP77" s="13">
        <v>8.5497586761664746E-3</v>
      </c>
    </row>
    <row r="78" spans="22:120" x14ac:dyDescent="0.25">
      <c r="V78" s="23"/>
      <c r="AK78" s="23"/>
      <c r="BY78" s="16"/>
      <c r="DH78" s="23"/>
      <c r="DL78" s="13">
        <v>2021</v>
      </c>
      <c r="DM78" s="13" t="s">
        <v>46</v>
      </c>
      <c r="DN78" s="13">
        <v>167.76153846153846</v>
      </c>
      <c r="DO78" s="13">
        <v>73.298823523809531</v>
      </c>
      <c r="DP78" s="13">
        <v>6.0161341780229005E-3</v>
      </c>
    </row>
    <row r="79" spans="22:120" x14ac:dyDescent="0.25">
      <c r="V79" s="23"/>
      <c r="AK79" s="23"/>
      <c r="BY79" s="16"/>
      <c r="DH79" s="23"/>
      <c r="DL79" s="13">
        <v>2022</v>
      </c>
      <c r="DM79" s="13" t="s">
        <v>31</v>
      </c>
      <c r="DN79" s="13">
        <v>166.47692307692307</v>
      </c>
      <c r="DO79" s="13">
        <v>84.666318799999985</v>
      </c>
      <c r="DP79" s="13">
        <v>7.657389151267872E-3</v>
      </c>
    </row>
    <row r="80" spans="22:120" x14ac:dyDescent="0.25">
      <c r="V80" s="23"/>
      <c r="AK80" s="23"/>
      <c r="BY80" s="16"/>
      <c r="DH80" s="23"/>
      <c r="DL80" s="13">
        <v>2022</v>
      </c>
      <c r="DM80" s="13" t="s">
        <v>35</v>
      </c>
      <c r="DN80" s="13">
        <v>166.24615384615387</v>
      </c>
      <c r="DO80" s="13">
        <v>94.067715194444446</v>
      </c>
      <c r="DP80" s="13">
        <v>1.386193512614164E-3</v>
      </c>
    </row>
    <row r="81" spans="22:120" x14ac:dyDescent="0.25">
      <c r="V81" s="23"/>
      <c r="AK81" s="23"/>
      <c r="BY81" s="16"/>
      <c r="DH81" s="23"/>
      <c r="DL81" s="13">
        <v>2022</v>
      </c>
      <c r="DM81" s="13" t="s">
        <v>36</v>
      </c>
      <c r="DN81" s="13">
        <v>168.01538461538465</v>
      </c>
      <c r="DO81" s="13">
        <v>112.87479254347826</v>
      </c>
      <c r="DP81" s="13">
        <v>1.0642235794928769E-2</v>
      </c>
    </row>
    <row r="82" spans="22:120" x14ac:dyDescent="0.25">
      <c r="V82" s="23"/>
      <c r="AK82" s="23"/>
      <c r="BY82" s="16"/>
      <c r="DH82" s="23"/>
      <c r="DL82" s="13">
        <v>2022</v>
      </c>
      <c r="DM82" s="13" t="s">
        <v>37</v>
      </c>
      <c r="DN82" s="13">
        <v>170.33076923076925</v>
      </c>
      <c r="DO82" s="13">
        <v>102.96599786842103</v>
      </c>
      <c r="DP82" s="13">
        <v>1.3780789305008615E-2</v>
      </c>
    </row>
    <row r="83" spans="22:120" x14ac:dyDescent="0.25">
      <c r="V83" s="23"/>
      <c r="AK83" s="23"/>
      <c r="BY83" s="16"/>
      <c r="DH83" s="23"/>
      <c r="DL83" s="13">
        <v>2022</v>
      </c>
      <c r="DM83" s="13" t="s">
        <v>38</v>
      </c>
      <c r="DN83" s="13">
        <v>172.22307692307697</v>
      </c>
      <c r="DO83" s="13">
        <v>109.50503773684208</v>
      </c>
      <c r="DP83" s="13">
        <v>1.1109605744479256E-2</v>
      </c>
    </row>
    <row r="84" spans="22:120" x14ac:dyDescent="0.25">
      <c r="V84" s="23"/>
      <c r="AK84" s="23"/>
      <c r="BY84" s="16"/>
      <c r="DH84" s="23"/>
      <c r="DL84" s="13">
        <v>2022</v>
      </c>
      <c r="DM84" s="13" t="s">
        <v>39</v>
      </c>
      <c r="DN84" s="13">
        <v>173.99230769230769</v>
      </c>
      <c r="DO84" s="13">
        <v>116.01138504999999</v>
      </c>
      <c r="DP84" s="13">
        <v>1.0272901871454425E-2</v>
      </c>
    </row>
    <row r="85" spans="22:120" x14ac:dyDescent="0.25">
      <c r="V85" s="23"/>
      <c r="AK85" s="23"/>
      <c r="BY85" s="16"/>
      <c r="DH85" s="23"/>
      <c r="DL85" s="13">
        <v>2022</v>
      </c>
      <c r="DM85" s="13" t="s">
        <v>40</v>
      </c>
      <c r="DN85" s="13">
        <v>174.33076923076925</v>
      </c>
      <c r="DO85" s="13">
        <v>105.49124737500001</v>
      </c>
      <c r="DP85" s="13">
        <v>1.9452672531943328E-3</v>
      </c>
    </row>
    <row r="86" spans="22:120" x14ac:dyDescent="0.25">
      <c r="V86" s="23"/>
      <c r="AK86" s="23"/>
      <c r="BY86" s="16"/>
      <c r="DH86" s="23"/>
      <c r="DL86" s="13">
        <v>2022</v>
      </c>
      <c r="DM86" s="13" t="s">
        <v>41</v>
      </c>
      <c r="DN86" s="13">
        <v>174.55384615384617</v>
      </c>
      <c r="DO86" s="13">
        <v>97.404465428571427</v>
      </c>
      <c r="DP86" s="13">
        <v>1.2796187618585007E-3</v>
      </c>
    </row>
    <row r="87" spans="22:120" x14ac:dyDescent="0.25">
      <c r="V87" s="23"/>
      <c r="AK87" s="23"/>
      <c r="BY87" s="16"/>
      <c r="DH87" s="23"/>
      <c r="DL87" s="13">
        <v>2022</v>
      </c>
      <c r="DM87" s="13" t="s">
        <v>42</v>
      </c>
      <c r="DN87" s="13">
        <v>175.45384615384617</v>
      </c>
      <c r="DO87" s="13">
        <v>90.706344809523813</v>
      </c>
      <c r="DP87" s="13">
        <v>5.1560021152829514E-3</v>
      </c>
    </row>
    <row r="88" spans="22:120" x14ac:dyDescent="0.25">
      <c r="V88" s="23"/>
      <c r="AK88" s="23"/>
      <c r="BY88" s="16"/>
      <c r="DH88" s="23"/>
      <c r="DL88" s="13">
        <v>2022</v>
      </c>
      <c r="DM88" s="13" t="s">
        <v>43</v>
      </c>
      <c r="DN88" s="13">
        <v>176.71538461538464</v>
      </c>
      <c r="DO88" s="13">
        <v>91.698948700000003</v>
      </c>
      <c r="DP88" s="13">
        <v>7.1901442413082701E-3</v>
      </c>
    </row>
    <row r="89" spans="22:120" x14ac:dyDescent="0.25">
      <c r="V89" s="23"/>
      <c r="AK89" s="23"/>
      <c r="BY89" s="16"/>
      <c r="DH89" s="23"/>
      <c r="DL89" s="13">
        <v>2022</v>
      </c>
      <c r="DM89" s="13" t="s">
        <v>45</v>
      </c>
      <c r="DN89" s="13">
        <v>176.67692307692309</v>
      </c>
      <c r="DO89" s="13">
        <v>87.552266068181822</v>
      </c>
      <c r="DP89" s="13">
        <v>2.176468027685168E-4</v>
      </c>
    </row>
    <row r="90" spans="22:120" x14ac:dyDescent="0.25">
      <c r="V90" s="23"/>
      <c r="AK90" s="23"/>
      <c r="BY90" s="16"/>
      <c r="DH90" s="23"/>
      <c r="DL90" s="13">
        <v>2022</v>
      </c>
      <c r="DM90" s="13" t="s">
        <v>46</v>
      </c>
      <c r="DN90" s="13">
        <v>175.64615384615385</v>
      </c>
      <c r="DO90" s="13">
        <v>78.100942275000008</v>
      </c>
      <c r="DP90" s="13">
        <v>5.8342041100662182E-3</v>
      </c>
    </row>
    <row r="91" spans="22:120" x14ac:dyDescent="0.25">
      <c r="V91" s="23"/>
      <c r="AK91" s="23"/>
      <c r="BY91" s="16"/>
      <c r="DH91" s="23"/>
      <c r="DL91" s="13">
        <v>2023</v>
      </c>
      <c r="DM91" s="13" t="s">
        <v>31</v>
      </c>
      <c r="DN91" s="13">
        <v>176.36153846153846</v>
      </c>
      <c r="DO91" s="13">
        <v>80.922269684210534</v>
      </c>
      <c r="DP91" s="13">
        <v>4.0728737847069707E-3</v>
      </c>
    </row>
    <row r="92" spans="22:120" x14ac:dyDescent="0.25">
      <c r="V92" s="23"/>
      <c r="AK92" s="23"/>
      <c r="BY92" s="16"/>
      <c r="DH92" s="23"/>
      <c r="DL92" s="13">
        <v>2023</v>
      </c>
      <c r="DM92" s="13" t="s">
        <v>35</v>
      </c>
      <c r="DN92" s="13">
        <v>175.3153846153846</v>
      </c>
      <c r="DO92" s="13">
        <v>82.278706675000009</v>
      </c>
      <c r="DP92" s="13">
        <v>5.9318707201117182E-3</v>
      </c>
    </row>
    <row r="93" spans="22:120" x14ac:dyDescent="0.25">
      <c r="V93" s="23"/>
      <c r="AK93" s="23"/>
      <c r="BY93" s="16"/>
      <c r="DH93" s="23"/>
      <c r="DL93" s="13">
        <v>2023</v>
      </c>
      <c r="DM93" s="13" t="s">
        <v>36</v>
      </c>
      <c r="DN93" s="13">
        <v>175.32307692307691</v>
      </c>
      <c r="DO93" s="13">
        <v>78.539480282608693</v>
      </c>
      <c r="DP93" s="13">
        <v>4.3876968978992914E-5</v>
      </c>
    </row>
    <row r="94" spans="22:120" x14ac:dyDescent="0.25">
      <c r="V94" s="23"/>
      <c r="AK94" s="23"/>
      <c r="BY94" s="16"/>
      <c r="DH94" s="23"/>
      <c r="DL94" s="13">
        <v>2023</v>
      </c>
      <c r="DM94" s="13" t="s">
        <v>37</v>
      </c>
      <c r="DN94" s="13">
        <v>176.12307692307695</v>
      </c>
      <c r="DO94" s="13">
        <v>83.755358416666667</v>
      </c>
      <c r="DP94" s="13">
        <v>4.5630045630047902E-3</v>
      </c>
    </row>
    <row r="95" spans="22:120" x14ac:dyDescent="0.25">
      <c r="V95" s="23"/>
      <c r="AK95" s="23"/>
      <c r="BY95" s="16"/>
      <c r="DH95" s="23"/>
      <c r="DL95" s="13">
        <v>2023</v>
      </c>
      <c r="DM95" s="13" t="s">
        <v>38</v>
      </c>
      <c r="DN95" s="13">
        <v>177.45384615384617</v>
      </c>
      <c r="DO95" s="13">
        <v>74.981547824999993</v>
      </c>
      <c r="DP95" s="13">
        <v>7.555904961565281E-3</v>
      </c>
    </row>
    <row r="96" spans="22:120" x14ac:dyDescent="0.25">
      <c r="V96" s="23"/>
      <c r="AK96" s="23"/>
      <c r="BY96" s="16"/>
      <c r="DH96" s="23"/>
    </row>
    <row r="97" spans="22:120" x14ac:dyDescent="0.25">
      <c r="V97" s="23"/>
      <c r="AK97" s="23"/>
      <c r="BY97" s="16"/>
      <c r="DH97" s="23"/>
    </row>
    <row r="98" spans="22:120" x14ac:dyDescent="0.25">
      <c r="V98" s="23"/>
      <c r="AK98" s="23"/>
      <c r="BY98" s="16"/>
      <c r="DH98" s="23"/>
    </row>
    <row r="99" spans="22:120" x14ac:dyDescent="0.25">
      <c r="V99" s="23"/>
      <c r="AK99" s="23"/>
      <c r="BY99" s="16"/>
      <c r="DH99" s="23"/>
    </row>
    <row r="100" spans="22:120" x14ac:dyDescent="0.25">
      <c r="V100" s="23"/>
      <c r="AK100" s="23"/>
      <c r="BY100" s="16"/>
      <c r="DH100" s="23"/>
    </row>
    <row r="101" spans="22:120" x14ac:dyDescent="0.25">
      <c r="V101" s="23"/>
      <c r="AK101" s="23"/>
      <c r="BY101" s="16"/>
      <c r="DH101" s="23"/>
    </row>
    <row r="102" spans="22:120" x14ac:dyDescent="0.25">
      <c r="V102" s="23"/>
      <c r="AK102" s="23"/>
      <c r="BY102" s="16"/>
      <c r="DH102" s="23"/>
    </row>
    <row r="103" spans="22:120" x14ac:dyDescent="0.25">
      <c r="V103" s="23"/>
      <c r="AK103" s="23"/>
      <c r="BY103" s="16"/>
      <c r="DH103" s="23"/>
    </row>
    <row r="104" spans="22:120" x14ac:dyDescent="0.25">
      <c r="V104" s="23"/>
      <c r="AK104" s="23"/>
      <c r="BY104" s="16"/>
      <c r="DH104" s="23"/>
    </row>
    <row r="105" spans="22:120" x14ac:dyDescent="0.25">
      <c r="V105" s="23"/>
      <c r="AK105" s="23"/>
      <c r="BY105" s="16"/>
      <c r="DH105" s="23"/>
    </row>
    <row r="106" spans="22:120" x14ac:dyDescent="0.25">
      <c r="V106" s="23"/>
      <c r="AK106" s="23"/>
      <c r="BY106" s="16"/>
      <c r="DH106" s="23"/>
    </row>
    <row r="107" spans="22:120" x14ac:dyDescent="0.25">
      <c r="V107" s="23"/>
      <c r="AK107" s="23"/>
      <c r="BY107" s="16"/>
      <c r="DH107" s="23"/>
    </row>
    <row r="108" spans="22:120" x14ac:dyDescent="0.25">
      <c r="V108" s="23"/>
      <c r="AK108" s="23"/>
      <c r="BY108" s="16"/>
      <c r="DH108" s="23"/>
    </row>
    <row r="109" spans="22:120" x14ac:dyDescent="0.25">
      <c r="V109" s="23"/>
      <c r="AK109" s="23"/>
      <c r="BY109" s="16"/>
      <c r="DH109" s="23"/>
    </row>
    <row r="110" spans="22:120" x14ac:dyDescent="0.25">
      <c r="V110" s="23"/>
      <c r="AK110" s="23"/>
      <c r="BY110" s="16"/>
      <c r="DH110" s="23"/>
      <c r="DL110" s="13" t="s">
        <v>1</v>
      </c>
      <c r="DM110" s="13" t="s">
        <v>2</v>
      </c>
      <c r="DN110" s="13" t="s">
        <v>68</v>
      </c>
      <c r="DO110" s="13" t="s">
        <v>126</v>
      </c>
      <c r="DP110" s="13" t="s">
        <v>123</v>
      </c>
    </row>
    <row r="111" spans="22:120" ht="24" x14ac:dyDescent="0.4">
      <c r="V111" s="23"/>
      <c r="AK111" s="23"/>
      <c r="BY111" s="16"/>
      <c r="DH111" s="23"/>
      <c r="DI111" s="63" t="s">
        <v>181</v>
      </c>
      <c r="DJ111" s="64">
        <f>CORREL(DO112:DO147,DP112:DP147)</f>
        <v>0.22421164241080074</v>
      </c>
      <c r="DL111" s="13">
        <v>2020</v>
      </c>
      <c r="DM111" s="13" t="s">
        <v>38</v>
      </c>
      <c r="DN111" s="13">
        <v>149.41499999999999</v>
      </c>
      <c r="DO111" s="13">
        <v>30.61</v>
      </c>
      <c r="DP111" s="13" t="s">
        <v>48</v>
      </c>
    </row>
    <row r="112" spans="22:120" ht="60" x14ac:dyDescent="0.25">
      <c r="V112" s="23"/>
      <c r="AK112" s="23"/>
      <c r="BY112" s="16"/>
      <c r="DH112" s="23"/>
      <c r="DI112" s="65" t="s">
        <v>185</v>
      </c>
      <c r="DJ112" s="66"/>
      <c r="DL112" s="13">
        <v>2020</v>
      </c>
      <c r="DM112" s="13" t="s">
        <v>39</v>
      </c>
      <c r="DN112" s="13">
        <v>148.6</v>
      </c>
      <c r="DO112" s="13">
        <v>40.633868636363637</v>
      </c>
      <c r="DP112" s="13">
        <v>5.4546062978951095E-3</v>
      </c>
    </row>
    <row r="113" spans="22:120" x14ac:dyDescent="0.25">
      <c r="V113" s="23"/>
      <c r="AK113" s="23"/>
      <c r="BY113" s="16"/>
      <c r="DH113" s="23"/>
      <c r="DL113" s="13">
        <v>2020</v>
      </c>
      <c r="DM113" s="13" t="s">
        <v>40</v>
      </c>
      <c r="DN113" s="13">
        <v>148.6</v>
      </c>
      <c r="DO113" s="13">
        <v>43.347552547619046</v>
      </c>
      <c r="DP113" s="13">
        <v>0</v>
      </c>
    </row>
    <row r="114" spans="22:120" x14ac:dyDescent="0.25">
      <c r="W114" s="16"/>
      <c r="AK114" s="23"/>
      <c r="BY114" s="16"/>
      <c r="DH114" s="23"/>
      <c r="DL114" s="13">
        <v>2020</v>
      </c>
      <c r="DM114" s="13" t="s">
        <v>41</v>
      </c>
      <c r="DN114" s="13">
        <v>149.65</v>
      </c>
      <c r="DO114" s="13">
        <v>44.190017605263151</v>
      </c>
      <c r="DP114" s="13">
        <v>7.0659488559893097E-3</v>
      </c>
    </row>
    <row r="115" spans="22:120" x14ac:dyDescent="0.25">
      <c r="W115" s="16"/>
      <c r="AK115" s="23"/>
      <c r="BY115" s="16"/>
      <c r="DH115" s="23"/>
      <c r="DL115" s="13">
        <v>2020</v>
      </c>
      <c r="DM115" s="13" t="s">
        <v>42</v>
      </c>
      <c r="DN115" s="13">
        <v>149.97500000000002</v>
      </c>
      <c r="DO115" s="13">
        <v>41.35410665909091</v>
      </c>
      <c r="DP115" s="13">
        <v>2.1717340461076982E-3</v>
      </c>
    </row>
    <row r="116" spans="22:120" x14ac:dyDescent="0.25">
      <c r="W116" s="16"/>
      <c r="AK116" s="23"/>
      <c r="BY116" s="16"/>
      <c r="DH116" s="23"/>
      <c r="DL116" s="13">
        <v>2020</v>
      </c>
      <c r="DM116" s="13" t="s">
        <v>43</v>
      </c>
      <c r="DN116" s="13">
        <v>150.14999999999998</v>
      </c>
      <c r="DO116" s="13">
        <v>40.658228000000001</v>
      </c>
      <c r="DP116" s="13">
        <v>1.1668611435236172E-3</v>
      </c>
    </row>
    <row r="117" spans="22:120" x14ac:dyDescent="0.25">
      <c r="W117" s="16"/>
      <c r="AK117" s="23"/>
      <c r="BY117" s="16"/>
      <c r="DH117" s="23"/>
      <c r="DL117" s="13">
        <v>2020</v>
      </c>
      <c r="DM117" s="13" t="s">
        <v>45</v>
      </c>
      <c r="DN117" s="13">
        <v>150.89999999999998</v>
      </c>
      <c r="DO117" s="13">
        <v>43.340640499999999</v>
      </c>
      <c r="DP117" s="13">
        <v>4.9950049950049959E-3</v>
      </c>
    </row>
    <row r="118" spans="22:120" x14ac:dyDescent="0.25">
      <c r="W118" s="16"/>
      <c r="AK118" s="23"/>
      <c r="BY118" s="16"/>
      <c r="DH118" s="23"/>
      <c r="DL118" s="13">
        <v>2020</v>
      </c>
      <c r="DM118" s="13" t="s">
        <v>46</v>
      </c>
      <c r="DN118" s="13">
        <v>151.57499999999999</v>
      </c>
      <c r="DO118" s="13">
        <v>49.839816952380943</v>
      </c>
      <c r="DP118" s="13">
        <v>4.4731610337972929E-3</v>
      </c>
    </row>
    <row r="119" spans="22:120" x14ac:dyDescent="0.25">
      <c r="W119" s="16"/>
      <c r="AK119" s="23"/>
      <c r="BY119" s="16"/>
      <c r="DH119" s="23"/>
      <c r="DL119" s="13">
        <v>2021</v>
      </c>
      <c r="DM119" s="13" t="s">
        <v>31</v>
      </c>
      <c r="DN119" s="13">
        <v>152.44999999999999</v>
      </c>
      <c r="DO119" s="13">
        <v>54.794569624999994</v>
      </c>
      <c r="DP119" s="13">
        <v>5.7727197756886036E-3</v>
      </c>
    </row>
    <row r="120" spans="22:120" x14ac:dyDescent="0.25">
      <c r="W120" s="16"/>
      <c r="AK120" s="23"/>
      <c r="BY120" s="16"/>
      <c r="DH120" s="23"/>
      <c r="DL120" s="13">
        <v>2021</v>
      </c>
      <c r="DM120" s="13" t="s">
        <v>35</v>
      </c>
      <c r="DN120" s="13">
        <v>154.72499999999999</v>
      </c>
      <c r="DO120" s="13">
        <v>61.216117289473672</v>
      </c>
      <c r="DP120" s="13">
        <v>1.4922925549360484E-2</v>
      </c>
    </row>
    <row r="121" spans="22:120" x14ac:dyDescent="0.25">
      <c r="W121" s="16"/>
      <c r="AK121" s="23"/>
      <c r="BY121" s="16"/>
      <c r="DH121" s="23"/>
      <c r="DL121" s="13">
        <v>2021</v>
      </c>
      <c r="DM121" s="13" t="s">
        <v>36</v>
      </c>
      <c r="DN121" s="13">
        <v>155.75</v>
      </c>
      <c r="DO121" s="13">
        <v>64.729496782608663</v>
      </c>
      <c r="DP121" s="13">
        <v>6.6246566488932348E-3</v>
      </c>
    </row>
    <row r="122" spans="22:120" x14ac:dyDescent="0.25">
      <c r="W122" s="16"/>
      <c r="AK122" s="23"/>
      <c r="BY122" s="16"/>
      <c r="DH122" s="23"/>
      <c r="DL122" s="13">
        <v>2021</v>
      </c>
      <c r="DM122" s="13" t="s">
        <v>37</v>
      </c>
      <c r="DN122" s="13">
        <v>156.52500000000003</v>
      </c>
      <c r="DO122" s="13">
        <v>63.396976500000008</v>
      </c>
      <c r="DP122" s="13">
        <v>4.9759229534512622E-3</v>
      </c>
    </row>
    <row r="123" spans="22:120" x14ac:dyDescent="0.25">
      <c r="W123" s="16"/>
      <c r="AK123" s="23"/>
      <c r="BY123" s="16"/>
      <c r="DH123" s="23"/>
      <c r="DL123" s="13">
        <v>2021</v>
      </c>
      <c r="DM123" s="13" t="s">
        <v>38</v>
      </c>
      <c r="DN123" s="13">
        <v>159.02499999999998</v>
      </c>
      <c r="DO123" s="13">
        <v>66.953084852941174</v>
      </c>
      <c r="DP123" s="13">
        <v>1.5971889474524471E-2</v>
      </c>
    </row>
    <row r="124" spans="22:120" x14ac:dyDescent="0.25">
      <c r="W124" s="16"/>
      <c r="AK124" s="23"/>
      <c r="BY124" s="16"/>
      <c r="DH124" s="23"/>
      <c r="DL124" s="13">
        <v>2021</v>
      </c>
      <c r="DM124" s="13" t="s">
        <v>39</v>
      </c>
      <c r="DN124" s="13">
        <v>158.94999999999999</v>
      </c>
      <c r="DO124" s="13">
        <v>71.982647477272721</v>
      </c>
      <c r="DP124" s="13">
        <v>4.7162395849702021E-4</v>
      </c>
    </row>
    <row r="125" spans="22:120" x14ac:dyDescent="0.25">
      <c r="W125" s="16"/>
      <c r="AK125" s="23"/>
      <c r="BY125" s="16"/>
      <c r="DH125" s="23"/>
      <c r="DL125" s="13">
        <v>2021</v>
      </c>
      <c r="DM125" s="13" t="s">
        <v>40</v>
      </c>
      <c r="DN125" s="13">
        <v>159.85</v>
      </c>
      <c r="DO125" s="13">
        <v>73.539060523809511</v>
      </c>
      <c r="DP125" s="13">
        <v>5.6621579112928954E-3</v>
      </c>
    </row>
    <row r="126" spans="22:120" x14ac:dyDescent="0.25">
      <c r="W126" s="16"/>
      <c r="AK126" s="23"/>
      <c r="BY126" s="16"/>
      <c r="DH126" s="23"/>
      <c r="DL126" s="13">
        <v>2021</v>
      </c>
      <c r="DM126" s="13" t="s">
        <v>41</v>
      </c>
      <c r="DN126" s="13">
        <v>161.35</v>
      </c>
      <c r="DO126" s="13">
        <v>69.804724424999989</v>
      </c>
      <c r="DP126" s="13">
        <v>9.383797309978105E-3</v>
      </c>
    </row>
    <row r="127" spans="22:120" x14ac:dyDescent="0.25">
      <c r="W127" s="16"/>
      <c r="AK127" s="23"/>
      <c r="BY127" s="16"/>
      <c r="DH127" s="23"/>
      <c r="DL127" s="13">
        <v>2021</v>
      </c>
      <c r="DM127" s="13" t="s">
        <v>42</v>
      </c>
      <c r="DN127" s="13">
        <v>161.375</v>
      </c>
      <c r="DO127" s="13">
        <v>73.130738295454549</v>
      </c>
      <c r="DP127" s="13">
        <v>1.5494267121168693E-4</v>
      </c>
    </row>
    <row r="128" spans="22:120" x14ac:dyDescent="0.25">
      <c r="W128" s="16"/>
      <c r="AK128" s="23"/>
      <c r="BY128" s="16"/>
      <c r="DH128" s="23"/>
      <c r="DL128" s="13">
        <v>2021</v>
      </c>
      <c r="DM128" s="13" t="s">
        <v>43</v>
      </c>
      <c r="DN128" s="13">
        <v>162.625</v>
      </c>
      <c r="DO128" s="13">
        <v>82.107393785714294</v>
      </c>
      <c r="DP128" s="13">
        <v>7.7459333849728895E-3</v>
      </c>
    </row>
    <row r="129" spans="23:120" x14ac:dyDescent="0.25">
      <c r="W129" s="16"/>
      <c r="AK129" s="23"/>
      <c r="BY129" s="16"/>
      <c r="DH129" s="23"/>
      <c r="DL129" s="13">
        <v>2021</v>
      </c>
      <c r="DM129" s="13" t="s">
        <v>45</v>
      </c>
      <c r="DN129" s="13">
        <v>163.30000000000001</v>
      </c>
      <c r="DO129" s="13">
        <v>80.637301023809528</v>
      </c>
      <c r="DP129" s="13">
        <v>4.1506533435819301E-3</v>
      </c>
    </row>
    <row r="130" spans="23:120" x14ac:dyDescent="0.25">
      <c r="W130" s="16"/>
      <c r="AK130" s="23"/>
      <c r="BY130" s="16"/>
      <c r="DH130" s="23"/>
      <c r="DL130" s="13">
        <v>2021</v>
      </c>
      <c r="DM130" s="13" t="s">
        <v>46</v>
      </c>
      <c r="DN130" s="13">
        <v>163.67500000000001</v>
      </c>
      <c r="DO130" s="13">
        <v>73.298823523809531</v>
      </c>
      <c r="DP130" s="13">
        <v>2.2963870177587259E-3</v>
      </c>
    </row>
    <row r="131" spans="23:120" x14ac:dyDescent="0.25">
      <c r="W131" s="16"/>
      <c r="AK131" s="23"/>
      <c r="BY131" s="16"/>
      <c r="DH131" s="23"/>
      <c r="DL131" s="13">
        <v>2022</v>
      </c>
      <c r="DM131" s="13" t="s">
        <v>31</v>
      </c>
      <c r="DN131" s="13">
        <v>164.57499999999999</v>
      </c>
      <c r="DO131" s="13">
        <v>84.666318799999985</v>
      </c>
      <c r="DP131" s="13">
        <v>5.4987016954328831E-3</v>
      </c>
    </row>
    <row r="132" spans="23:120" x14ac:dyDescent="0.25">
      <c r="W132" s="16"/>
      <c r="AK132" s="23"/>
      <c r="BY132" s="16"/>
      <c r="DH132" s="23"/>
      <c r="DL132" s="13">
        <v>2022</v>
      </c>
      <c r="DM132" s="13" t="s">
        <v>35</v>
      </c>
      <c r="DN132" s="13">
        <v>165.65</v>
      </c>
      <c r="DO132" s="13">
        <v>94.067715194444446</v>
      </c>
      <c r="DP132" s="13">
        <v>6.5319763025977039E-3</v>
      </c>
    </row>
    <row r="133" spans="23:120" x14ac:dyDescent="0.25">
      <c r="W133" s="16"/>
      <c r="AK133" s="23"/>
      <c r="BY133" s="16"/>
      <c r="DH133" s="23"/>
      <c r="DL133" s="13">
        <v>2022</v>
      </c>
      <c r="DM133" s="13" t="s">
        <v>36</v>
      </c>
      <c r="DN133" s="13">
        <v>166.6</v>
      </c>
      <c r="DO133" s="13">
        <v>112.87479254347826</v>
      </c>
      <c r="DP133" s="13">
        <v>5.7349833987321982E-3</v>
      </c>
    </row>
    <row r="134" spans="23:120" x14ac:dyDescent="0.25">
      <c r="W134" s="16"/>
      <c r="AK134" s="23"/>
      <c r="BY134" s="16"/>
      <c r="DH134" s="23"/>
      <c r="DL134" s="13">
        <v>2022</v>
      </c>
      <c r="DM134" s="13" t="s">
        <v>37</v>
      </c>
      <c r="DN134" s="13">
        <v>169</v>
      </c>
      <c r="DO134" s="13">
        <v>102.96599786842103</v>
      </c>
      <c r="DP134" s="13">
        <v>1.4405762304922003E-2</v>
      </c>
    </row>
    <row r="135" spans="23:120" x14ac:dyDescent="0.25">
      <c r="W135" s="16"/>
      <c r="AK135" s="23"/>
      <c r="BY135" s="16"/>
      <c r="DH135" s="23"/>
      <c r="DL135" s="13">
        <v>2022</v>
      </c>
      <c r="DM135" s="13" t="s">
        <v>38</v>
      </c>
      <c r="DN135" s="13">
        <v>170.47500000000002</v>
      </c>
      <c r="DO135" s="13">
        <v>109.50503773684208</v>
      </c>
      <c r="DP135" s="13">
        <v>8.7278106508877091E-3</v>
      </c>
    </row>
    <row r="136" spans="23:120" x14ac:dyDescent="0.25">
      <c r="W136" s="16"/>
      <c r="AK136" s="23"/>
      <c r="BY136" s="16"/>
      <c r="DH136" s="23"/>
      <c r="DL136" s="13">
        <v>2022</v>
      </c>
      <c r="DM136" s="13" t="s">
        <v>39</v>
      </c>
      <c r="DN136" s="13">
        <v>171.29999999999998</v>
      </c>
      <c r="DO136" s="13">
        <v>116.01138504999999</v>
      </c>
      <c r="DP136" s="13">
        <v>4.8394192696874037E-3</v>
      </c>
    </row>
    <row r="137" spans="23:120" x14ac:dyDescent="0.25">
      <c r="W137" s="16"/>
      <c r="AK137" s="23"/>
      <c r="BY137" s="16"/>
      <c r="DH137" s="23"/>
      <c r="DL137" s="13">
        <v>2022</v>
      </c>
      <c r="DM137" s="13" t="s">
        <v>40</v>
      </c>
      <c r="DN137" s="13">
        <v>173.02500000000001</v>
      </c>
      <c r="DO137" s="13">
        <v>105.49124737500001</v>
      </c>
      <c r="DP137" s="13">
        <v>1.0070052539404687E-2</v>
      </c>
    </row>
    <row r="138" spans="23:120" x14ac:dyDescent="0.25">
      <c r="AK138" s="23"/>
      <c r="BY138" s="16"/>
      <c r="DH138" s="23"/>
      <c r="DL138" s="13">
        <v>2022</v>
      </c>
      <c r="DM138" s="13" t="s">
        <v>41</v>
      </c>
      <c r="DN138" s="13">
        <v>173.7</v>
      </c>
      <c r="DO138" s="13">
        <v>97.404465428571427</v>
      </c>
      <c r="DP138" s="13">
        <v>3.9011703511052328E-3</v>
      </c>
    </row>
    <row r="139" spans="23:120" x14ac:dyDescent="0.25">
      <c r="AK139" s="23"/>
      <c r="BY139" s="16"/>
      <c r="DH139" s="23"/>
      <c r="DL139" s="13">
        <v>2022</v>
      </c>
      <c r="DM139" s="13" t="s">
        <v>42</v>
      </c>
      <c r="DN139" s="13">
        <v>174.6</v>
      </c>
      <c r="DO139" s="13">
        <v>90.706344809523813</v>
      </c>
      <c r="DP139" s="13">
        <v>5.1813471502591005E-3</v>
      </c>
    </row>
    <row r="140" spans="23:120" x14ac:dyDescent="0.25">
      <c r="AK140" s="23"/>
      <c r="BY140" s="16"/>
      <c r="DH140" s="23"/>
      <c r="DL140" s="13">
        <v>2022</v>
      </c>
      <c r="DM140" s="13" t="s">
        <v>43</v>
      </c>
      <c r="DN140" s="13">
        <v>175.77500000000001</v>
      </c>
      <c r="DO140" s="13">
        <v>91.698948700000003</v>
      </c>
      <c r="DP140" s="13">
        <v>6.7296678121421044E-3</v>
      </c>
    </row>
    <row r="141" spans="23:120" x14ac:dyDescent="0.25">
      <c r="AK141" s="23"/>
      <c r="BY141" s="16"/>
      <c r="DH141" s="23"/>
      <c r="DL141" s="13">
        <v>2022</v>
      </c>
      <c r="DM141" s="13" t="s">
        <v>45</v>
      </c>
      <c r="DN141" s="13">
        <v>176.65</v>
      </c>
      <c r="DO141" s="13">
        <v>87.552266068181822</v>
      </c>
      <c r="DP141" s="13">
        <v>4.9779547717252164E-3</v>
      </c>
    </row>
    <row r="142" spans="23:120" x14ac:dyDescent="0.25">
      <c r="AK142" s="23"/>
      <c r="BY142" s="16"/>
      <c r="DH142" s="23"/>
      <c r="DL142" s="13">
        <v>2022</v>
      </c>
      <c r="DM142" s="13" t="s">
        <v>46</v>
      </c>
      <c r="DN142" s="13">
        <v>176.95000000000002</v>
      </c>
      <c r="DO142" s="13">
        <v>78.100942275000008</v>
      </c>
      <c r="DP142" s="13">
        <v>1.6982734220210096E-3</v>
      </c>
    </row>
    <row r="143" spans="23:120" x14ac:dyDescent="0.25">
      <c r="AK143" s="23"/>
      <c r="BY143" s="16"/>
      <c r="DH143" s="23"/>
      <c r="DL143" s="13">
        <v>2023</v>
      </c>
      <c r="DM143" s="13" t="s">
        <v>31</v>
      </c>
      <c r="DN143" s="13">
        <v>177.7</v>
      </c>
      <c r="DO143" s="13">
        <v>80.922269684210534</v>
      </c>
      <c r="DP143" s="13">
        <v>4.238485447866468E-3</v>
      </c>
    </row>
    <row r="144" spans="23:120" x14ac:dyDescent="0.25">
      <c r="AK144" s="23"/>
      <c r="BY144" s="16"/>
      <c r="DH144" s="23"/>
      <c r="DL144" s="13">
        <v>2023</v>
      </c>
      <c r="DM144" s="13" t="s">
        <v>35</v>
      </c>
      <c r="DN144" s="13">
        <v>178.72500000000002</v>
      </c>
      <c r="DO144" s="13">
        <v>82.278706675000009</v>
      </c>
      <c r="DP144" s="13">
        <v>5.7681485649973786E-3</v>
      </c>
    </row>
    <row r="145" spans="37:123" x14ac:dyDescent="0.25">
      <c r="AK145" s="23"/>
      <c r="BY145" s="16"/>
      <c r="DH145" s="23"/>
      <c r="DL145" s="13">
        <v>2023</v>
      </c>
      <c r="DM145" s="13" t="s">
        <v>36</v>
      </c>
      <c r="DN145" s="13">
        <v>178.67500000000001</v>
      </c>
      <c r="DO145" s="13">
        <v>78.539480282608693</v>
      </c>
      <c r="DP145" s="13">
        <v>2.7975940691012092E-4</v>
      </c>
    </row>
    <row r="146" spans="37:123" x14ac:dyDescent="0.25">
      <c r="AK146" s="23"/>
      <c r="BY146" s="16"/>
      <c r="DH146" s="23"/>
      <c r="DL146" s="13">
        <v>2023</v>
      </c>
      <c r="DM146" s="13" t="s">
        <v>37</v>
      </c>
      <c r="DN146" s="13">
        <v>179.29999999999998</v>
      </c>
      <c r="DO146" s="13">
        <v>83.755358416666667</v>
      </c>
      <c r="DP146" s="13">
        <v>3.4979711767173446E-3</v>
      </c>
    </row>
    <row r="147" spans="37:123" x14ac:dyDescent="0.25">
      <c r="AK147" s="23"/>
      <c r="BY147" s="16"/>
      <c r="DH147" s="23"/>
      <c r="DL147" s="13">
        <v>2023</v>
      </c>
      <c r="DM147" s="13" t="s">
        <v>38</v>
      </c>
      <c r="DN147" s="13">
        <v>179.95</v>
      </c>
      <c r="DO147" s="13">
        <v>74.981547824999993</v>
      </c>
      <c r="DP147" s="13">
        <v>3.6252091466815713E-3</v>
      </c>
    </row>
    <row r="148" spans="37:123" x14ac:dyDescent="0.25">
      <c r="AK148" s="23"/>
      <c r="BY148" s="16"/>
      <c r="DH148" s="23"/>
    </row>
    <row r="149" spans="37:123" x14ac:dyDescent="0.25">
      <c r="AK149" s="23"/>
      <c r="BY149" s="16"/>
      <c r="DH149" s="23"/>
    </row>
    <row r="150" spans="37:123" x14ac:dyDescent="0.25">
      <c r="AK150" s="23"/>
      <c r="BY150" s="16"/>
      <c r="DH150" s="23"/>
    </row>
    <row r="151" spans="37:123" x14ac:dyDescent="0.25">
      <c r="AK151" s="23"/>
      <c r="BY151" s="16"/>
      <c r="DH151" s="23"/>
    </row>
    <row r="152" spans="37:123" x14ac:dyDescent="0.25">
      <c r="AK152" s="23"/>
      <c r="BY152" s="16"/>
      <c r="DH152" s="23"/>
    </row>
    <row r="153" spans="37:123" x14ac:dyDescent="0.25">
      <c r="AK153" s="23"/>
      <c r="BY153" s="16"/>
      <c r="DH153" s="23"/>
    </row>
    <row r="154" spans="37:123" x14ac:dyDescent="0.25">
      <c r="AK154" s="23"/>
      <c r="BY154" s="16"/>
      <c r="DH154" s="23"/>
    </row>
    <row r="155" spans="37:123" x14ac:dyDescent="0.25">
      <c r="AK155" s="23"/>
      <c r="BY155" s="16"/>
      <c r="DH155" s="23"/>
    </row>
    <row r="156" spans="37:123" x14ac:dyDescent="0.25">
      <c r="AK156" s="23"/>
      <c r="BY156" s="16"/>
      <c r="DH156" s="23"/>
    </row>
    <row r="157" spans="37:123" x14ac:dyDescent="0.25">
      <c r="AK157" s="23"/>
      <c r="BY157" s="16"/>
      <c r="DH157" s="23"/>
    </row>
    <row r="158" spans="37:123" x14ac:dyDescent="0.25">
      <c r="AK158" s="23"/>
      <c r="BY158" s="16"/>
      <c r="DH158" s="23"/>
    </row>
    <row r="159" spans="37:123" x14ac:dyDescent="0.25">
      <c r="AK159" s="23"/>
      <c r="BY159" s="16"/>
      <c r="DH159" s="23"/>
    </row>
    <row r="160" spans="37:123" x14ac:dyDescent="0.25">
      <c r="AK160" s="23"/>
      <c r="DH160" s="23"/>
      <c r="DS160" t="s">
        <v>150</v>
      </c>
    </row>
    <row r="161" spans="112:119" x14ac:dyDescent="0.25">
      <c r="DH161" s="23"/>
      <c r="DL161" s="13" t="s">
        <v>1</v>
      </c>
      <c r="DM161" s="13" t="s">
        <v>2</v>
      </c>
      <c r="DN161" s="13" t="s">
        <v>126</v>
      </c>
      <c r="DO161" s="13" t="s">
        <v>125</v>
      </c>
    </row>
    <row r="162" spans="112:119" ht="24" x14ac:dyDescent="0.4">
      <c r="DH162" s="23"/>
      <c r="DI162" s="67" t="s">
        <v>182</v>
      </c>
      <c r="DJ162" s="68">
        <f>CORREL(DN163:DN198,DO163:DO198)</f>
        <v>2.1580805399585127E-2</v>
      </c>
      <c r="DL162" s="13">
        <v>2020</v>
      </c>
      <c r="DM162" s="13" t="s">
        <v>38</v>
      </c>
      <c r="DN162" s="13">
        <v>30.61</v>
      </c>
      <c r="DO162" s="13" t="s">
        <v>48</v>
      </c>
    </row>
    <row r="163" spans="112:119" ht="45" x14ac:dyDescent="0.25">
      <c r="DH163" s="23"/>
      <c r="DI163" s="69" t="s">
        <v>186</v>
      </c>
      <c r="DJ163" s="46"/>
      <c r="DL163" s="13">
        <v>2020</v>
      </c>
      <c r="DM163" s="13" t="s">
        <v>39</v>
      </c>
      <c r="DN163" s="13">
        <v>40.633868636363637</v>
      </c>
      <c r="DO163" s="13">
        <v>1.0074748131296793E-2</v>
      </c>
    </row>
    <row r="164" spans="112:119" x14ac:dyDescent="0.25">
      <c r="DH164" s="23"/>
      <c r="DL164" s="13">
        <v>2020</v>
      </c>
      <c r="DM164" s="13" t="s">
        <v>40</v>
      </c>
      <c r="DN164" s="13">
        <v>43.347552547619046</v>
      </c>
      <c r="DO164" s="13">
        <v>0</v>
      </c>
    </row>
    <row r="165" spans="112:119" x14ac:dyDescent="0.25">
      <c r="DH165" s="23"/>
      <c r="DL165" s="13">
        <v>2020</v>
      </c>
      <c r="DM165" s="13" t="s">
        <v>41</v>
      </c>
      <c r="DN165" s="13">
        <v>44.190017605263151</v>
      </c>
      <c r="DO165" s="13">
        <v>8.6872586872586508E-3</v>
      </c>
    </row>
    <row r="166" spans="112:119" x14ac:dyDescent="0.25">
      <c r="DH166" s="23"/>
      <c r="DL166" s="13">
        <v>2020</v>
      </c>
      <c r="DM166" s="13" t="s">
        <v>42</v>
      </c>
      <c r="DN166" s="13">
        <v>41.35410665909091</v>
      </c>
      <c r="DO166" s="13">
        <v>1.2759170653906771E-3</v>
      </c>
    </row>
    <row r="167" spans="112:119" x14ac:dyDescent="0.25">
      <c r="DH167" s="23"/>
      <c r="DL167" s="13">
        <v>2020</v>
      </c>
      <c r="DM167" s="13" t="s">
        <v>43</v>
      </c>
      <c r="DN167" s="13">
        <v>40.658228000000001</v>
      </c>
      <c r="DO167" s="13">
        <v>5.4295752155860385E-3</v>
      </c>
    </row>
    <row r="168" spans="112:119" x14ac:dyDescent="0.25">
      <c r="DH168" s="23"/>
      <c r="DL168" s="13">
        <v>2020</v>
      </c>
      <c r="DM168" s="13" t="s">
        <v>45</v>
      </c>
      <c r="DN168" s="13">
        <v>43.340640499999999</v>
      </c>
      <c r="DO168" s="13">
        <v>3.1766200762387013E-3</v>
      </c>
    </row>
    <row r="169" spans="112:119" x14ac:dyDescent="0.25">
      <c r="DH169" s="23"/>
      <c r="DL169" s="13">
        <v>2020</v>
      </c>
      <c r="DM169" s="13" t="s">
        <v>46</v>
      </c>
      <c r="DN169" s="13">
        <v>49.839816952380943</v>
      </c>
      <c r="DO169" s="13">
        <v>6.0164661177963619E-3</v>
      </c>
    </row>
    <row r="170" spans="112:119" x14ac:dyDescent="0.25">
      <c r="DH170" s="23"/>
      <c r="DL170" s="13">
        <v>2021</v>
      </c>
      <c r="DM170" s="13" t="s">
        <v>31</v>
      </c>
      <c r="DN170" s="13">
        <v>54.794569624999994</v>
      </c>
      <c r="DO170" s="13">
        <v>2.5180988353791451E-3</v>
      </c>
    </row>
    <row r="171" spans="112:119" x14ac:dyDescent="0.25">
      <c r="DH171" s="23"/>
      <c r="DL171" s="13">
        <v>2021</v>
      </c>
      <c r="DM171" s="13" t="s">
        <v>35</v>
      </c>
      <c r="DN171" s="13">
        <v>61.216117289473672</v>
      </c>
      <c r="DO171" s="13">
        <v>7.2213500784929713E-3</v>
      </c>
    </row>
    <row r="172" spans="112:119" x14ac:dyDescent="0.25">
      <c r="DH172" s="23"/>
      <c r="DL172" s="13">
        <v>2021</v>
      </c>
      <c r="DM172" s="13" t="s">
        <v>36</v>
      </c>
      <c r="DN172" s="13">
        <v>64.729496782608663</v>
      </c>
      <c r="DO172" s="13">
        <v>3.4289276807978985E-3</v>
      </c>
    </row>
    <row r="173" spans="112:119" x14ac:dyDescent="0.25">
      <c r="DH173" s="23"/>
      <c r="DL173" s="13">
        <v>2021</v>
      </c>
      <c r="DM173" s="13" t="s">
        <v>37</v>
      </c>
      <c r="DN173" s="13">
        <v>63.396976500000008</v>
      </c>
      <c r="DO173" s="13">
        <v>2.1745883814850747E-3</v>
      </c>
    </row>
    <row r="174" spans="112:119" x14ac:dyDescent="0.25">
      <c r="DH174" s="23"/>
      <c r="DL174" s="13">
        <v>2021</v>
      </c>
      <c r="DM174" s="13" t="s">
        <v>38</v>
      </c>
      <c r="DN174" s="13">
        <v>66.953084852941174</v>
      </c>
      <c r="DO174" s="13">
        <v>1.3639181649100983E-2</v>
      </c>
    </row>
    <row r="175" spans="112:119" x14ac:dyDescent="0.25">
      <c r="DH175" s="23"/>
      <c r="DL175" s="13">
        <v>2021</v>
      </c>
      <c r="DM175" s="13" t="s">
        <v>39</v>
      </c>
      <c r="DN175" s="13">
        <v>71.982647477272721</v>
      </c>
      <c r="DO175" s="13">
        <v>3.0581039755351682E-3</v>
      </c>
    </row>
    <row r="176" spans="112:119" x14ac:dyDescent="0.25">
      <c r="DH176" s="23"/>
      <c r="DL176" s="13">
        <v>2021</v>
      </c>
      <c r="DM176" s="13" t="s">
        <v>40</v>
      </c>
      <c r="DN176" s="13">
        <v>73.539060523809511</v>
      </c>
      <c r="DO176" s="13">
        <v>6.7073170731706969E-3</v>
      </c>
    </row>
    <row r="177" spans="112:119" x14ac:dyDescent="0.25">
      <c r="DH177" s="23"/>
      <c r="DL177" s="13">
        <v>2021</v>
      </c>
      <c r="DM177" s="13" t="s">
        <v>41</v>
      </c>
      <c r="DN177" s="13">
        <v>69.804724424999989</v>
      </c>
      <c r="DO177" s="13">
        <v>6.0569351907936312E-3</v>
      </c>
    </row>
    <row r="178" spans="112:119" x14ac:dyDescent="0.25">
      <c r="DH178" s="23"/>
      <c r="DL178" s="13">
        <v>2021</v>
      </c>
      <c r="DM178" s="13" t="s">
        <v>42</v>
      </c>
      <c r="DN178" s="13">
        <v>73.130738295454549</v>
      </c>
      <c r="DO178" s="13">
        <v>3.0102347983149526E-4</v>
      </c>
    </row>
    <row r="179" spans="112:119" x14ac:dyDescent="0.25">
      <c r="DH179" s="23"/>
      <c r="DL179" s="13">
        <v>2021</v>
      </c>
      <c r="DM179" s="13" t="s">
        <v>43</v>
      </c>
      <c r="DN179" s="13">
        <v>82.107393785714294</v>
      </c>
      <c r="DO179" s="13">
        <v>2.7100271002709342E-3</v>
      </c>
    </row>
    <row r="180" spans="112:119" x14ac:dyDescent="0.25">
      <c r="DH180" s="23"/>
      <c r="DL180" s="13">
        <v>2021</v>
      </c>
      <c r="DM180" s="13" t="s">
        <v>45</v>
      </c>
      <c r="DN180" s="13">
        <v>80.637301023809528</v>
      </c>
      <c r="DO180" s="13">
        <v>3.6036036036037403E-3</v>
      </c>
    </row>
    <row r="181" spans="112:119" x14ac:dyDescent="0.25">
      <c r="DH181" s="23"/>
      <c r="DL181" s="13">
        <v>2021</v>
      </c>
      <c r="DM181" s="13" t="s">
        <v>46</v>
      </c>
      <c r="DN181" s="13">
        <v>73.298823523809531</v>
      </c>
      <c r="DO181" s="13">
        <v>2.3937761819268536E-3</v>
      </c>
    </row>
    <row r="182" spans="112:119" x14ac:dyDescent="0.25">
      <c r="DH182" s="23"/>
      <c r="DL182" s="13">
        <v>2022</v>
      </c>
      <c r="DM182" s="13" t="s">
        <v>31</v>
      </c>
      <c r="DN182" s="13">
        <v>84.666318799999985</v>
      </c>
      <c r="DO182" s="13">
        <v>3.2835820895523067E-3</v>
      </c>
    </row>
    <row r="183" spans="112:119" x14ac:dyDescent="0.25">
      <c r="DH183" s="23"/>
      <c r="DL183" s="13">
        <v>2022</v>
      </c>
      <c r="DM183" s="13" t="s">
        <v>35</v>
      </c>
      <c r="DN183" s="13">
        <v>94.067715194444446</v>
      </c>
      <c r="DO183" s="13">
        <v>4.4629574531389465E-3</v>
      </c>
    </row>
    <row r="184" spans="112:119" x14ac:dyDescent="0.25">
      <c r="DH184" s="23"/>
      <c r="DL184" s="13">
        <v>2022</v>
      </c>
      <c r="DM184" s="13" t="s">
        <v>36</v>
      </c>
      <c r="DN184" s="13">
        <v>112.87479254347826</v>
      </c>
      <c r="DO184" s="13">
        <v>4.1469194312795535E-3</v>
      </c>
    </row>
    <row r="185" spans="112:119" x14ac:dyDescent="0.25">
      <c r="DH185" s="23"/>
      <c r="DL185" s="13">
        <v>2022</v>
      </c>
      <c r="DM185" s="13" t="s">
        <v>37</v>
      </c>
      <c r="DN185" s="13">
        <v>102.96599786842103</v>
      </c>
      <c r="DO185" s="13">
        <v>5.6047197640117325E-3</v>
      </c>
    </row>
    <row r="186" spans="112:119" x14ac:dyDescent="0.25">
      <c r="DH186" s="23"/>
      <c r="DL186" s="13">
        <v>2022</v>
      </c>
      <c r="DM186" s="13" t="s">
        <v>38</v>
      </c>
      <c r="DN186" s="13">
        <v>109.50503773684208</v>
      </c>
      <c r="DO186" s="13">
        <v>5.2801408037549671E-3</v>
      </c>
    </row>
    <row r="187" spans="112:119" x14ac:dyDescent="0.25">
      <c r="DH187" s="23"/>
      <c r="DL187" s="13">
        <v>2022</v>
      </c>
      <c r="DM187" s="13" t="s">
        <v>39</v>
      </c>
      <c r="DN187" s="13">
        <v>116.01138504999999</v>
      </c>
      <c r="DO187" s="13">
        <v>4.9606069448495235E-3</v>
      </c>
    </row>
    <row r="188" spans="112:119" x14ac:dyDescent="0.25">
      <c r="DH188" s="23"/>
      <c r="DL188" s="13">
        <v>2022</v>
      </c>
      <c r="DM188" s="13" t="s">
        <v>40</v>
      </c>
      <c r="DN188" s="13">
        <v>105.49124737500001</v>
      </c>
      <c r="DO188" s="13">
        <v>9.001161440185897E-3</v>
      </c>
    </row>
    <row r="189" spans="112:119" x14ac:dyDescent="0.25">
      <c r="DH189" s="23"/>
      <c r="DL189" s="13">
        <v>2022</v>
      </c>
      <c r="DM189" s="13" t="s">
        <v>41</v>
      </c>
      <c r="DN189" s="13">
        <v>97.404465428571427</v>
      </c>
      <c r="DO189" s="13">
        <v>4.6043165467626558E-3</v>
      </c>
    </row>
    <row r="190" spans="112:119" x14ac:dyDescent="0.25">
      <c r="DH190" s="23"/>
      <c r="DL190" s="13">
        <v>2022</v>
      </c>
      <c r="DM190" s="13" t="s">
        <v>42</v>
      </c>
      <c r="DN190" s="13">
        <v>90.706344809523813</v>
      </c>
      <c r="DO190" s="13">
        <v>5.1561157261528342E-3</v>
      </c>
    </row>
    <row r="191" spans="112:119" x14ac:dyDescent="0.25">
      <c r="DH191" s="23"/>
      <c r="DL191" s="13">
        <v>2022</v>
      </c>
      <c r="DM191" s="13" t="s">
        <v>43</v>
      </c>
      <c r="DN191" s="13">
        <v>91.698948700000003</v>
      </c>
      <c r="DO191" s="13">
        <v>3.4197777144486905E-3</v>
      </c>
    </row>
    <row r="192" spans="112:119" x14ac:dyDescent="0.25">
      <c r="DH192" s="23"/>
      <c r="DL192" s="13">
        <v>2022</v>
      </c>
      <c r="DM192" s="13" t="s">
        <v>45</v>
      </c>
      <c r="DN192" s="13">
        <v>87.552266068181822</v>
      </c>
      <c r="DO192" s="13">
        <v>3.9761431411530169E-3</v>
      </c>
    </row>
    <row r="193" spans="112:119" x14ac:dyDescent="0.25">
      <c r="DH193" s="23"/>
      <c r="DL193" s="13">
        <v>2022</v>
      </c>
      <c r="DM193" s="13" t="s">
        <v>46</v>
      </c>
      <c r="DN193" s="13">
        <v>78.100942275000008</v>
      </c>
      <c r="DO193" s="13">
        <v>4.8090523338047766E-3</v>
      </c>
    </row>
    <row r="194" spans="112:119" x14ac:dyDescent="0.25">
      <c r="DH194" s="23"/>
      <c r="DL194" s="13">
        <v>2023</v>
      </c>
      <c r="DM194" s="13" t="s">
        <v>31</v>
      </c>
      <c r="DN194" s="13">
        <v>80.922269684210534</v>
      </c>
      <c r="DO194" s="13">
        <v>3.9414414414415374E-3</v>
      </c>
    </row>
    <row r="195" spans="112:119" x14ac:dyDescent="0.25">
      <c r="DH195" s="23"/>
      <c r="DL195" s="13">
        <v>2023</v>
      </c>
      <c r="DM195" s="13" t="s">
        <v>35</v>
      </c>
      <c r="DN195" s="13">
        <v>82.278706675000009</v>
      </c>
      <c r="DO195" s="13">
        <v>7.8519349411103594E-3</v>
      </c>
    </row>
    <row r="196" spans="112:119" x14ac:dyDescent="0.25">
      <c r="DH196" s="23"/>
      <c r="DL196" s="13">
        <v>2023</v>
      </c>
      <c r="DM196" s="13" t="s">
        <v>36</v>
      </c>
      <c r="DN196" s="13">
        <v>78.539480282608693</v>
      </c>
      <c r="DO196" s="13">
        <v>0</v>
      </c>
    </row>
    <row r="197" spans="112:119" x14ac:dyDescent="0.25">
      <c r="DH197" s="23"/>
      <c r="DL197" s="13">
        <v>2023</v>
      </c>
      <c r="DM197" s="13" t="s">
        <v>37</v>
      </c>
      <c r="DN197" s="13">
        <v>83.755358416666667</v>
      </c>
      <c r="DO197" s="13">
        <v>5.564830272676684E-3</v>
      </c>
    </row>
    <row r="198" spans="112:119" x14ac:dyDescent="0.25">
      <c r="DH198" s="23"/>
      <c r="DL198" s="13">
        <v>2023</v>
      </c>
      <c r="DM198" s="13" t="s">
        <v>38</v>
      </c>
      <c r="DN198" s="13">
        <v>74.981547824999993</v>
      </c>
      <c r="DO198" s="13">
        <v>3.8738240177088471E-3</v>
      </c>
    </row>
    <row r="199" spans="112:119" x14ac:dyDescent="0.25">
      <c r="DH199" s="23"/>
    </row>
    <row r="200" spans="112:119" x14ac:dyDescent="0.25">
      <c r="DH200" s="23"/>
    </row>
    <row r="201" spans="112:119" x14ac:dyDescent="0.25">
      <c r="DH201" s="23"/>
    </row>
    <row r="202" spans="112:119" x14ac:dyDescent="0.25">
      <c r="DH202" s="23"/>
    </row>
    <row r="203" spans="112:119" x14ac:dyDescent="0.25">
      <c r="DH203" s="23"/>
    </row>
    <row r="204" spans="112:119" x14ac:dyDescent="0.25">
      <c r="DH204" s="23"/>
    </row>
    <row r="205" spans="112:119" x14ac:dyDescent="0.25">
      <c r="DH205" s="23"/>
    </row>
    <row r="206" spans="112:119" x14ac:dyDescent="0.25">
      <c r="DH206" s="23"/>
    </row>
    <row r="207" spans="112:119" x14ac:dyDescent="0.25">
      <c r="DH207" s="23"/>
    </row>
    <row r="208" spans="112:119" x14ac:dyDescent="0.25">
      <c r="DH208" s="23"/>
    </row>
    <row r="209" spans="112:112" x14ac:dyDescent="0.25">
      <c r="DH209" s="23"/>
    </row>
    <row r="210" spans="112:112" x14ac:dyDescent="0.25">
      <c r="DH210" s="23"/>
    </row>
    <row r="211" spans="112:112" x14ac:dyDescent="0.25">
      <c r="DH211" s="23"/>
    </row>
    <row r="212" spans="112:112" x14ac:dyDescent="0.25">
      <c r="DH212" s="23"/>
    </row>
    <row r="213" spans="112:112" x14ac:dyDescent="0.25">
      <c r="DH213" s="23"/>
    </row>
    <row r="214" spans="112:112" x14ac:dyDescent="0.25">
      <c r="DH214" s="23"/>
    </row>
    <row r="215" spans="112:112" x14ac:dyDescent="0.25">
      <c r="DH215" s="23"/>
    </row>
    <row r="216" spans="112:112" x14ac:dyDescent="0.25">
      <c r="DH216" s="23"/>
    </row>
    <row r="217" spans="112:112" x14ac:dyDescent="0.25">
      <c r="DH217" s="23"/>
    </row>
    <row r="218" spans="112:112" x14ac:dyDescent="0.25">
      <c r="DH218" s="23"/>
    </row>
    <row r="219" spans="112:112" x14ac:dyDescent="0.25">
      <c r="DH219" s="23"/>
    </row>
    <row r="220" spans="112:112" x14ac:dyDescent="0.25">
      <c r="DH220" s="23"/>
    </row>
    <row r="221" spans="112:112" x14ac:dyDescent="0.25">
      <c r="DH221" s="23"/>
    </row>
    <row r="222" spans="112:112" x14ac:dyDescent="0.25">
      <c r="DH222" s="23"/>
    </row>
    <row r="223" spans="112:112" x14ac:dyDescent="0.25">
      <c r="DH223" s="23"/>
    </row>
    <row r="224" spans="112:112" x14ac:dyDescent="0.25">
      <c r="DH224" s="23"/>
    </row>
    <row r="225" spans="112:112" x14ac:dyDescent="0.25">
      <c r="DH225" s="23"/>
    </row>
    <row r="226" spans="112:112" x14ac:dyDescent="0.25">
      <c r="DH226" s="23"/>
    </row>
    <row r="227" spans="112:112" x14ac:dyDescent="0.25">
      <c r="DH227" s="23"/>
    </row>
    <row r="228" spans="112:112" x14ac:dyDescent="0.25">
      <c r="DH228" s="23"/>
    </row>
    <row r="229" spans="112:112" x14ac:dyDescent="0.25">
      <c r="DH229" s="23"/>
    </row>
    <row r="230" spans="112:112" x14ac:dyDescent="0.25">
      <c r="DH230" s="23"/>
    </row>
    <row r="231" spans="112:112" x14ac:dyDescent="0.25">
      <c r="DH231" s="23"/>
    </row>
    <row r="232" spans="112:112" x14ac:dyDescent="0.25">
      <c r="DH232" s="23"/>
    </row>
    <row r="233" spans="112:112" x14ac:dyDescent="0.25">
      <c r="DH233" s="23"/>
    </row>
    <row r="234" spans="112:112" x14ac:dyDescent="0.25">
      <c r="DH234" s="23"/>
    </row>
    <row r="235" spans="112:112" x14ac:dyDescent="0.25">
      <c r="DH235" s="23"/>
    </row>
    <row r="236" spans="112:112" x14ac:dyDescent="0.25">
      <c r="DH236" s="23"/>
    </row>
    <row r="237" spans="112:112" x14ac:dyDescent="0.25">
      <c r="DH237" s="23"/>
    </row>
    <row r="238" spans="112:112" x14ac:dyDescent="0.25">
      <c r="DH238" s="23"/>
    </row>
    <row r="239" spans="112:112" x14ac:dyDescent="0.25">
      <c r="DH239" s="23"/>
    </row>
    <row r="240" spans="112:112" x14ac:dyDescent="0.25">
      <c r="DH240" s="23"/>
    </row>
    <row r="241" spans="112:112" x14ac:dyDescent="0.25">
      <c r="DH241" s="23"/>
    </row>
    <row r="242" spans="112:112" x14ac:dyDescent="0.25">
      <c r="DH242" s="23"/>
    </row>
    <row r="243" spans="112:112" x14ac:dyDescent="0.25">
      <c r="DH243" s="23"/>
    </row>
    <row r="244" spans="112:112" x14ac:dyDescent="0.25">
      <c r="DH244" s="23"/>
    </row>
    <row r="245" spans="112:112" x14ac:dyDescent="0.25">
      <c r="DH245" s="23"/>
    </row>
    <row r="246" spans="112:112" x14ac:dyDescent="0.25">
      <c r="DH246" s="23"/>
    </row>
    <row r="247" spans="112:112" x14ac:dyDescent="0.25">
      <c r="DH247" s="23"/>
    </row>
    <row r="248" spans="112:112" x14ac:dyDescent="0.25">
      <c r="DH248" s="23"/>
    </row>
    <row r="249" spans="112:112" x14ac:dyDescent="0.25">
      <c r="DH249" s="23"/>
    </row>
    <row r="250" spans="112:112" x14ac:dyDescent="0.25">
      <c r="DH250" s="23"/>
    </row>
    <row r="251" spans="112:112" x14ac:dyDescent="0.25">
      <c r="DH251" s="23"/>
    </row>
    <row r="252" spans="112:112" x14ac:dyDescent="0.25">
      <c r="DH252" s="23"/>
    </row>
    <row r="253" spans="112:112" x14ac:dyDescent="0.25">
      <c r="DH253" s="23"/>
    </row>
    <row r="254" spans="112:112" x14ac:dyDescent="0.25">
      <c r="DH254" s="23"/>
    </row>
    <row r="255" spans="112:112" x14ac:dyDescent="0.25">
      <c r="DH255" s="23"/>
    </row>
    <row r="256" spans="112:112" x14ac:dyDescent="0.25">
      <c r="DH256" s="23"/>
    </row>
    <row r="257" spans="112:112" x14ac:dyDescent="0.25">
      <c r="DH257" s="23"/>
    </row>
    <row r="258" spans="112:112" x14ac:dyDescent="0.25">
      <c r="DH258" s="23"/>
    </row>
    <row r="259" spans="112:112" x14ac:dyDescent="0.25">
      <c r="DH259" s="23"/>
    </row>
    <row r="260" spans="112:112" x14ac:dyDescent="0.25">
      <c r="DH260" s="23"/>
    </row>
    <row r="261" spans="112:112" x14ac:dyDescent="0.25">
      <c r="DH261" s="23"/>
    </row>
    <row r="262" spans="112:112" x14ac:dyDescent="0.25">
      <c r="DH262" s="23"/>
    </row>
    <row r="263" spans="112:112" x14ac:dyDescent="0.25">
      <c r="DH263" s="23"/>
    </row>
    <row r="264" spans="112:112" x14ac:dyDescent="0.25">
      <c r="DH264" s="23"/>
    </row>
    <row r="265" spans="112:112" x14ac:dyDescent="0.25">
      <c r="DH265" s="23"/>
    </row>
    <row r="266" spans="112:112" x14ac:dyDescent="0.25">
      <c r="DH266" s="23"/>
    </row>
    <row r="267" spans="112:112" x14ac:dyDescent="0.25">
      <c r="DH267" s="23"/>
    </row>
    <row r="268" spans="112:112" x14ac:dyDescent="0.25">
      <c r="DH268" s="23"/>
    </row>
    <row r="269" spans="112:112" x14ac:dyDescent="0.25">
      <c r="DH269" s="23"/>
    </row>
    <row r="270" spans="112:112" x14ac:dyDescent="0.25">
      <c r="DH270" s="23"/>
    </row>
    <row r="271" spans="112:112" x14ac:dyDescent="0.25">
      <c r="DH271" s="23"/>
    </row>
    <row r="272" spans="112:112" x14ac:dyDescent="0.25">
      <c r="DH272" s="23"/>
    </row>
    <row r="273" spans="112:112" x14ac:dyDescent="0.25">
      <c r="DH273" s="23"/>
    </row>
    <row r="274" spans="112:112" x14ac:dyDescent="0.25">
      <c r="DH274" s="23"/>
    </row>
    <row r="275" spans="112:112" x14ac:dyDescent="0.25">
      <c r="DH275" s="23"/>
    </row>
  </sheetData>
  <pageMargins left="0.7" right="0.7" top="0.75" bottom="0.75" header="0.3" footer="0.3"/>
  <pageSetup paperSize="9" orientation="portrait" r:id="rId1"/>
  <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raw data</vt:lpstr>
      <vt:lpstr>clean data</vt:lpstr>
      <vt:lpstr>Categories</vt:lpstr>
      <vt:lpstr>Problem 1</vt:lpstr>
      <vt:lpstr>Problem 2</vt:lpstr>
      <vt:lpstr>Problem 3</vt:lpstr>
      <vt:lpstr>Problem 4</vt:lpstr>
      <vt:lpstr>Problem 5</vt:lpstr>
      <vt:lpstr>Sheet1</vt:lpstr>
      <vt:lpstr>'clean data'!Criteria</vt:lpstr>
      <vt:lpstr>'clean data'!Extract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 A Mohan</cp:lastModifiedBy>
  <dcterms:created xsi:type="dcterms:W3CDTF">2025-06-05T09:56:55Z</dcterms:created>
  <dcterms:modified xsi:type="dcterms:W3CDTF">2025-07-08T13:48:42Z</dcterms:modified>
</cp:coreProperties>
</file>