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755" firstSheet="2" activeTab="2"/>
  </bookViews>
  <sheets>
    <sheet name="Desglose" sheetId="4" state="hidden" r:id="rId1"/>
    <sheet name="mes -mes " sheetId="2" state="hidden" r:id="rId2"/>
    <sheet name="Resumen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Hidden_15">[1]Hidden_1!$A$1:$A$5</definedName>
  </definedNames>
  <calcPr calcId="162913"/>
</workbook>
</file>

<file path=xl/calcChain.xml><?xml version="1.0" encoding="utf-8"?>
<calcChain xmlns="http://schemas.openxmlformats.org/spreadsheetml/2006/main">
  <c r="FT8" i="2" l="1"/>
  <c r="GU8" i="2" l="1"/>
  <c r="AN9" i="4" s="1"/>
  <c r="GU6" i="2"/>
  <c r="AN8" i="4" s="1"/>
  <c r="GT8" i="2"/>
  <c r="AM9" i="4" s="1"/>
  <c r="GT6" i="2"/>
  <c r="AM8" i="4" s="1"/>
  <c r="GV8" i="2"/>
  <c r="AL9" i="4" s="1"/>
  <c r="GV7" i="2"/>
  <c r="AL7" i="4" s="1"/>
  <c r="GU7" i="2"/>
  <c r="AN7" i="4" s="1"/>
  <c r="GT7" i="2"/>
  <c r="AM7" i="4" s="1"/>
  <c r="GV6" i="2"/>
  <c r="AL8" i="4" s="1"/>
  <c r="GV5" i="2"/>
  <c r="AL6" i="4" s="1"/>
  <c r="GU5" i="2"/>
  <c r="GT5" i="2"/>
  <c r="AP8" i="4"/>
  <c r="AM6" i="4" l="1"/>
  <c r="AN6" i="4"/>
  <c r="C11" i="6" l="1"/>
  <c r="I11" i="4" l="1"/>
  <c r="FF8" i="2" l="1"/>
  <c r="AI9" i="4" s="1"/>
  <c r="AQ9" i="4" s="1"/>
  <c r="H10" i="6" s="1"/>
  <c r="FG8" i="2"/>
  <c r="AJ9" i="4" s="1"/>
  <c r="AR9" i="4" s="1"/>
  <c r="I10" i="6" s="1"/>
  <c r="FH8" i="2"/>
  <c r="AH9" i="4" s="1"/>
  <c r="AO9" i="4" l="1"/>
  <c r="AK9" i="4"/>
  <c r="AP9" i="4"/>
  <c r="G10" i="6"/>
  <c r="FI8" i="2"/>
  <c r="GW8" i="2" s="1"/>
  <c r="FH7" i="2"/>
  <c r="FG7" i="2"/>
  <c r="AJ7" i="4" s="1"/>
  <c r="FF7" i="2"/>
  <c r="AI7" i="4" s="1"/>
  <c r="FH6" i="2"/>
  <c r="FG6" i="2"/>
  <c r="AJ8" i="4" s="1"/>
  <c r="FF6" i="2"/>
  <c r="AI8" i="4" s="1"/>
  <c r="FH5" i="2"/>
  <c r="FG5" i="2"/>
  <c r="AJ6" i="4" s="1"/>
  <c r="FF5" i="2"/>
  <c r="AI6" i="4" s="1"/>
  <c r="AH8" i="4"/>
  <c r="AH7" i="4"/>
  <c r="AH6" i="4"/>
  <c r="J10" i="6" l="1"/>
  <c r="DP7" i="2"/>
  <c r="DO7" i="2"/>
  <c r="DP6" i="2"/>
  <c r="DO6" i="2"/>
  <c r="G9" i="6" l="1"/>
  <c r="DT7" i="2" l="1"/>
  <c r="AD7" i="4" s="1"/>
  <c r="AP7" i="4" s="1"/>
  <c r="DS7" i="2"/>
  <c r="DR7" i="2"/>
  <c r="G8" i="6" l="1"/>
  <c r="DU7" i="2"/>
  <c r="FI7" i="2" s="1"/>
  <c r="GW7" i="2" s="1"/>
  <c r="AF7" i="4"/>
  <c r="AR7" i="4" s="1"/>
  <c r="I8" i="6" s="1"/>
  <c r="AE7" i="4"/>
  <c r="AQ7" i="4" s="1"/>
  <c r="AK7" i="4" l="1"/>
  <c r="AO7" i="4"/>
  <c r="AG7" i="4"/>
  <c r="H8" i="6" l="1"/>
  <c r="AP12" i="4"/>
  <c r="J8" i="6" l="1"/>
  <c r="N8" i="4"/>
  <c r="AQ12" i="4" l="1"/>
  <c r="Q8" i="4"/>
  <c r="DT6" i="2" l="1"/>
  <c r="AD8" i="4" s="1"/>
  <c r="DS6" i="2"/>
  <c r="DR6" i="2"/>
  <c r="AE8" i="4" s="1"/>
  <c r="DT5" i="2"/>
  <c r="AD6" i="4" s="1"/>
  <c r="DS5" i="2"/>
  <c r="AF6" i="4" s="1"/>
  <c r="AR6" i="4" s="1"/>
  <c r="I7" i="6" s="1"/>
  <c r="DR5" i="2"/>
  <c r="AE6" i="4" s="1"/>
  <c r="AQ6" i="4" s="1"/>
  <c r="AP6" i="4" l="1"/>
  <c r="G7" i="6" s="1"/>
  <c r="G11" i="6" s="1"/>
  <c r="AK6" i="4"/>
  <c r="AO6" i="4"/>
  <c r="AG6" i="4"/>
  <c r="H7" i="6"/>
  <c r="AF8" i="4"/>
  <c r="CF6" i="2"/>
  <c r="CD6" i="2"/>
  <c r="CF5" i="2"/>
  <c r="Y5" i="4" s="1"/>
  <c r="J7" i="6" l="1"/>
  <c r="Z8" i="4"/>
  <c r="BY6" i="2"/>
  <c r="CE6" i="2" s="1"/>
  <c r="AA8" i="4" s="1"/>
  <c r="BG5" i="2" l="1"/>
  <c r="AZ5" i="2" l="1"/>
  <c r="CD5" i="2" s="1"/>
  <c r="Z5" i="4" s="1"/>
  <c r="BA5" i="2" l="1"/>
  <c r="CE5" i="2" s="1"/>
  <c r="AA5" i="4" s="1"/>
  <c r="AR6" i="2" l="1"/>
  <c r="AP6" i="2"/>
  <c r="AS6" i="2" l="1"/>
  <c r="CG6" i="2" s="1"/>
  <c r="DU6" i="2" s="1"/>
  <c r="FI6" i="2" s="1"/>
  <c r="GW6" i="2" s="1"/>
  <c r="W8" i="4"/>
  <c r="G6" i="2"/>
  <c r="AQ6" i="2" s="1"/>
  <c r="X8" i="4" s="1"/>
  <c r="AR8" i="4" s="1"/>
  <c r="I9" i="6" s="1"/>
  <c r="AQ8" i="4" l="1"/>
  <c r="H9" i="6" s="1"/>
  <c r="H11" i="6" s="1"/>
  <c r="AO8" i="4"/>
  <c r="AK8" i="4"/>
  <c r="AG8" i="4"/>
  <c r="AQ13" i="4"/>
  <c r="AB8" i="4"/>
  <c r="I11" i="6"/>
  <c r="AC8" i="4"/>
  <c r="AN5" i="2"/>
  <c r="AQ5" i="2" s="1"/>
  <c r="X5" i="4" s="1"/>
  <c r="AR5" i="4" s="1"/>
  <c r="AM5" i="2"/>
  <c r="AP5" i="2" s="1"/>
  <c r="AR5" i="2"/>
  <c r="V5" i="4" s="1"/>
  <c r="AP10" i="4" l="1"/>
  <c r="AP5" i="4"/>
  <c r="J9" i="6"/>
  <c r="J11" i="6" s="1"/>
  <c r="AQ14" i="4"/>
  <c r="AC5" i="4"/>
  <c r="AS5" i="2"/>
  <c r="CG5" i="2" s="1"/>
  <c r="W5" i="4"/>
  <c r="AQ5" i="4" s="1"/>
  <c r="AK5" i="4" l="1"/>
  <c r="AK10" i="4" s="1"/>
  <c r="AJ10" i="4" s="1"/>
  <c r="AQ10" i="4"/>
  <c r="AQ11" i="4" s="1"/>
  <c r="AO5" i="4"/>
  <c r="AB5" i="4"/>
  <c r="DU5" i="2"/>
  <c r="FI5" i="2" s="1"/>
  <c r="GW5" i="2" s="1"/>
  <c r="AG5" i="4"/>
</calcChain>
</file>

<file path=xl/sharedStrings.xml><?xml version="1.0" encoding="utf-8"?>
<sst xmlns="http://schemas.openxmlformats.org/spreadsheetml/2006/main" count="350" uniqueCount="104">
  <si>
    <t>CUENTA</t>
  </si>
  <si>
    <t>BANCO</t>
  </si>
  <si>
    <t>INTERESES</t>
  </si>
  <si>
    <t>BANAMEX</t>
  </si>
  <si>
    <t>DISPOSICION</t>
  </si>
  <si>
    <t>ENERO 2018.</t>
  </si>
  <si>
    <t>ENERO 2017.</t>
  </si>
  <si>
    <t>FEBRERO 2017.</t>
  </si>
  <si>
    <t>MARZO 2017.</t>
  </si>
  <si>
    <t>ABRIL 2017.</t>
  </si>
  <si>
    <t>MAYO 2017.</t>
  </si>
  <si>
    <t>JUNIO 2017.</t>
  </si>
  <si>
    <t>JULIO 2017.</t>
  </si>
  <si>
    <t>AGOSTO 2017.</t>
  </si>
  <si>
    <t>SEPTIEMBRE  2017.</t>
  </si>
  <si>
    <t>OCTUBRE  2017.</t>
  </si>
  <si>
    <t>NOVIEMBRE  2017.</t>
  </si>
  <si>
    <t>DICIEMBRE  2017.</t>
  </si>
  <si>
    <t>FEBRERO 2018.</t>
  </si>
  <si>
    <t>MARZO 2018.</t>
  </si>
  <si>
    <t>ABRIL 2018.</t>
  </si>
  <si>
    <t>MAYO 2018.</t>
  </si>
  <si>
    <t>JUNIO 2018.</t>
  </si>
  <si>
    <t>JULIO 2018.</t>
  </si>
  <si>
    <t>AGOSTO 2018.</t>
  </si>
  <si>
    <t>SEPTIEMBRE  2018.</t>
  </si>
  <si>
    <t>OCTUBRE  2018.</t>
  </si>
  <si>
    <t>NOVIEMBRE  2018.</t>
  </si>
  <si>
    <t>DICIEMBRE  2018.</t>
  </si>
  <si>
    <t>BANCOMER</t>
  </si>
  <si>
    <t>AMORTIZACIÓN</t>
  </si>
  <si>
    <t>DEUDA AL 31 DIC 2016</t>
  </si>
  <si>
    <t>SALDO FINAL 2017</t>
  </si>
  <si>
    <t>TOTAL 2017</t>
  </si>
  <si>
    <t>TOTAL 2018</t>
  </si>
  <si>
    <t>ENERO 2019.</t>
  </si>
  <si>
    <t>FEBRERO 2019.</t>
  </si>
  <si>
    <t>MARZO 2019.</t>
  </si>
  <si>
    <t>ABRIL 2019.</t>
  </si>
  <si>
    <t>MAYO 2019.</t>
  </si>
  <si>
    <t>JUNIO 2019.</t>
  </si>
  <si>
    <t>JULIO 2019.</t>
  </si>
  <si>
    <t>AGOSTO 2019.</t>
  </si>
  <si>
    <t>SEPTIEMBRE  2019.</t>
  </si>
  <si>
    <t>OCTUBRE  2019.</t>
  </si>
  <si>
    <t>NOVIEMBRE  2019.</t>
  </si>
  <si>
    <t>DICIEMBRE  2019.</t>
  </si>
  <si>
    <t>TOTAL 2019</t>
  </si>
  <si>
    <t>SALDO FINAL 2018</t>
  </si>
  <si>
    <t>IMPORTE DEL  CRÉDITO</t>
  </si>
  <si>
    <t>FECHA DE CONTRATACIÓN</t>
  </si>
  <si>
    <t>FECHA DE TÉRMINO</t>
  </si>
  <si>
    <t>TIIE + 0.60</t>
  </si>
  <si>
    <t xml:space="preserve">DISPOSICIONES </t>
  </si>
  <si>
    <t>AMORTIZACIONES</t>
  </si>
  <si>
    <t>TIIE + 0.77</t>
  </si>
  <si>
    <t>TIIE + (0.65, 1.05,1.45, 2.25)</t>
  </si>
  <si>
    <t xml:space="preserve">BANAMEX </t>
  </si>
  <si>
    <t>SALDO AL 31 DICIEMBRE 2018</t>
  </si>
  <si>
    <t>INTERESES PAGADOS AL 31 DICIEMBRE 2018</t>
  </si>
  <si>
    <t>TOTAL</t>
  </si>
  <si>
    <t>SCOTIABANK</t>
  </si>
  <si>
    <t>TIIE + 0.30</t>
  </si>
  <si>
    <t xml:space="preserve">DEUDA PÚBLICA </t>
  </si>
  <si>
    <t>MUNICIPIO DE CHIHUAHUA</t>
  </si>
  <si>
    <t xml:space="preserve">SCOTIABANK </t>
  </si>
  <si>
    <t>SALDO AL 31 DICIEMBRE  2019</t>
  </si>
  <si>
    <t>TIIE + 0.88</t>
  </si>
  <si>
    <t>MOVIMIENTOS</t>
  </si>
  <si>
    <t>SALDO FINAL 2019</t>
  </si>
  <si>
    <t>SALDO AL 31 DICIEMBRE  2020</t>
  </si>
  <si>
    <t>ENERO 2020</t>
  </si>
  <si>
    <t>FEBRERO 2020</t>
  </si>
  <si>
    <t>MARZO 2020</t>
  </si>
  <si>
    <t>ABRIL 2020</t>
  </si>
  <si>
    <t>MAYO 2020</t>
  </si>
  <si>
    <t>JUNIO 2020</t>
  </si>
  <si>
    <t>JULIO 2020</t>
  </si>
  <si>
    <t>AGOSTO 2020</t>
  </si>
  <si>
    <t>SEPTIEMBRE 2020</t>
  </si>
  <si>
    <t>OCTUBRE 2020</t>
  </si>
  <si>
    <t>NOVIEMBRE 2020</t>
  </si>
  <si>
    <t>DICIEMBRE 2020</t>
  </si>
  <si>
    <t>TOTAL 2020</t>
  </si>
  <si>
    <t>SALDO FINAL 2020</t>
  </si>
  <si>
    <t>BANORTE</t>
  </si>
  <si>
    <t>TIIE + 0.75</t>
  </si>
  <si>
    <t>MOVIMIENTOS 2012-2021</t>
  </si>
  <si>
    <t>TOTAL 2021</t>
  </si>
  <si>
    <t>SALDO FINAL 2021</t>
  </si>
  <si>
    <t>ENERO 2021</t>
  </si>
  <si>
    <t>FEBRERO 2021</t>
  </si>
  <si>
    <t>MARZO 2021</t>
  </si>
  <si>
    <t>ABRIL 2021</t>
  </si>
  <si>
    <t>MAYO 2021</t>
  </si>
  <si>
    <t>JUNIO 2021</t>
  </si>
  <si>
    <t>JULIO 2021</t>
  </si>
  <si>
    <t>AGOSTO 2021</t>
  </si>
  <si>
    <t>SEPTIEMBRE 2021</t>
  </si>
  <si>
    <t>OCTUBRE 2021</t>
  </si>
  <si>
    <t>NOVIEMBRE 2021</t>
  </si>
  <si>
    <t>DICIEMBRE 2021</t>
  </si>
  <si>
    <t>SALDO AL 31 DICIEMBRE  2021</t>
  </si>
  <si>
    <t>SALDO AL 30 DE JUNIO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</si>
</sst>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97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2" fillId="0" borderId="0" xfId="0" applyFont="1" applyAlignment="1">
      <alignment vertical="center"/>
    </xf>
    <xf numFmtId="43" fontId="0" fillId="0" borderId="4" xfId="1" applyFont="1" applyBorder="1"/>
    <xf numFmtId="43" fontId="0" fillId="0" borderId="5" xfId="1" applyFont="1" applyBorder="1"/>
    <xf numFmtId="43" fontId="0" fillId="0" borderId="6" xfId="1" applyFont="1" applyBorder="1"/>
    <xf numFmtId="43" fontId="0" fillId="0" borderId="0" xfId="1" applyFont="1"/>
    <xf numFmtId="43" fontId="0" fillId="0" borderId="16" xfId="1" applyFont="1" applyBorder="1"/>
    <xf numFmtId="43" fontId="0" fillId="0" borderId="1" xfId="1" applyFont="1" applyBorder="1"/>
    <xf numFmtId="43" fontId="0" fillId="0" borderId="17" xfId="1" applyFont="1" applyBorder="1"/>
    <xf numFmtId="43" fontId="0" fillId="0" borderId="7" xfId="1" applyFont="1" applyBorder="1"/>
    <xf numFmtId="43" fontId="0" fillId="0" borderId="8" xfId="1" applyFont="1" applyBorder="1"/>
    <xf numFmtId="43" fontId="0" fillId="0" borderId="9" xfId="1" applyFont="1" applyBorder="1"/>
    <xf numFmtId="0" fontId="0" fillId="0" borderId="4" xfId="1" applyNumberFormat="1" applyFont="1" applyBorder="1" applyAlignment="1">
      <alignment horizontal="center" vertical="center"/>
    </xf>
    <xf numFmtId="0" fontId="0" fillId="0" borderId="16" xfId="1" applyNumberFormat="1" applyFont="1" applyBorder="1" applyAlignment="1">
      <alignment horizontal="center" vertical="center"/>
    </xf>
    <xf numFmtId="0" fontId="0" fillId="0" borderId="7" xfId="1" applyNumberFormat="1" applyFont="1" applyBorder="1" applyAlignment="1">
      <alignment horizontal="center" vertical="center"/>
    </xf>
    <xf numFmtId="43" fontId="0" fillId="0" borderId="18" xfId="1" applyFont="1" applyBorder="1"/>
    <xf numFmtId="43" fontId="0" fillId="0" borderId="21" xfId="1" applyFont="1" applyBorder="1"/>
    <xf numFmtId="43" fontId="0" fillId="0" borderId="22" xfId="1" applyFont="1" applyBorder="1"/>
    <xf numFmtId="43" fontId="0" fillId="0" borderId="23" xfId="1" applyFont="1" applyBorder="1"/>
    <xf numFmtId="43" fontId="0" fillId="0" borderId="11" xfId="1" applyFont="1" applyBorder="1"/>
    <xf numFmtId="43" fontId="0" fillId="0" borderId="24" xfId="1" applyFont="1" applyBorder="1"/>
    <xf numFmtId="43" fontId="0" fillId="0" borderId="3" xfId="1" applyFont="1" applyBorder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43" fontId="0" fillId="0" borderId="2" xfId="1" applyFont="1" applyBorder="1"/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43" fontId="0" fillId="0" borderId="1" xfId="0" applyNumberFormat="1" applyBorder="1"/>
    <xf numFmtId="43" fontId="0" fillId="0" borderId="16" xfId="0" applyNumberFormat="1" applyBorder="1"/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15" fontId="0" fillId="0" borderId="5" xfId="1" applyNumberFormat="1" applyFont="1" applyBorder="1"/>
    <xf numFmtId="43" fontId="0" fillId="0" borderId="5" xfId="0" applyNumberFormat="1" applyBorder="1"/>
    <xf numFmtId="43" fontId="0" fillId="0" borderId="6" xfId="0" applyNumberFormat="1" applyBorder="1"/>
    <xf numFmtId="0" fontId="0" fillId="0" borderId="7" xfId="0" applyBorder="1" applyAlignment="1">
      <alignment horizontal="center"/>
    </xf>
    <xf numFmtId="43" fontId="0" fillId="0" borderId="10" xfId="0" applyNumberFormat="1" applyBorder="1"/>
    <xf numFmtId="43" fontId="0" fillId="0" borderId="4" xfId="0" applyNumberFormat="1" applyBorder="1"/>
    <xf numFmtId="43" fontId="0" fillId="0" borderId="18" xfId="0" applyNumberFormat="1" applyBorder="1"/>
    <xf numFmtId="43" fontId="0" fillId="0" borderId="22" xfId="1" applyFont="1" applyBorder="1" applyAlignment="1">
      <alignment horizontal="center" wrapText="1"/>
    </xf>
    <xf numFmtId="43" fontId="0" fillId="0" borderId="18" xfId="1" applyFont="1" applyBorder="1" applyAlignment="1">
      <alignment horizontal="center"/>
    </xf>
    <xf numFmtId="43" fontId="0" fillId="0" borderId="0" xfId="1" applyFont="1" applyAlignment="1">
      <alignment horizontal="center"/>
    </xf>
    <xf numFmtId="43" fontId="0" fillId="0" borderId="8" xfId="0" applyNumberFormat="1" applyBorder="1"/>
    <xf numFmtId="43" fontId="0" fillId="0" borderId="9" xfId="0" applyNumberFormat="1" applyBorder="1"/>
    <xf numFmtId="43" fontId="0" fillId="0" borderId="22" xfId="0" applyNumberFormat="1" applyBorder="1"/>
    <xf numFmtId="0" fontId="2" fillId="0" borderId="27" xfId="0" applyFont="1" applyBorder="1" applyAlignment="1">
      <alignment horizontal="center" vertical="center" wrapText="1"/>
    </xf>
    <xf numFmtId="43" fontId="0" fillId="0" borderId="10" xfId="1" applyFont="1" applyBorder="1"/>
    <xf numFmtId="0" fontId="2" fillId="0" borderId="30" xfId="0" applyFont="1" applyBorder="1" applyAlignment="1">
      <alignment horizontal="center" vertical="center"/>
    </xf>
    <xf numFmtId="43" fontId="0" fillId="0" borderId="1" xfId="1" applyFont="1" applyBorder="1" applyAlignment="1">
      <alignment horizontal="center"/>
    </xf>
    <xf numFmtId="43" fontId="0" fillId="0" borderId="4" xfId="1" applyFont="1" applyBorder="1" applyAlignment="1">
      <alignment horizontal="center"/>
    </xf>
    <xf numFmtId="43" fontId="0" fillId="0" borderId="5" xfId="1" applyFont="1" applyBorder="1" applyAlignment="1">
      <alignment horizontal="center"/>
    </xf>
    <xf numFmtId="43" fontId="0" fillId="0" borderId="6" xfId="1" applyFont="1" applyBorder="1" applyAlignment="1">
      <alignment horizontal="center"/>
    </xf>
    <xf numFmtId="43" fontId="0" fillId="0" borderId="16" xfId="1" applyFont="1" applyBorder="1" applyAlignment="1">
      <alignment horizontal="center"/>
    </xf>
    <xf numFmtId="43" fontId="0" fillId="0" borderId="17" xfId="1" applyFont="1" applyBorder="1" applyAlignment="1">
      <alignment horizontal="center"/>
    </xf>
    <xf numFmtId="43" fontId="0" fillId="0" borderId="7" xfId="1" applyFont="1" applyBorder="1" applyAlignment="1">
      <alignment horizontal="center" wrapText="1"/>
    </xf>
    <xf numFmtId="43" fontId="0" fillId="0" borderId="8" xfId="1" applyFont="1" applyBorder="1" applyAlignment="1">
      <alignment horizontal="center" wrapText="1"/>
    </xf>
    <xf numFmtId="43" fontId="0" fillId="0" borderId="9" xfId="1" applyFont="1" applyBorder="1" applyAlignment="1">
      <alignment horizontal="center" wrapText="1"/>
    </xf>
    <xf numFmtId="43" fontId="0" fillId="0" borderId="21" xfId="1" applyFont="1" applyBorder="1" applyAlignment="1">
      <alignment horizontal="center"/>
    </xf>
    <xf numFmtId="43" fontId="0" fillId="0" borderId="11" xfId="0" applyNumberFormat="1" applyBorder="1"/>
    <xf numFmtId="43" fontId="0" fillId="0" borderId="10" xfId="1" applyFont="1" applyBorder="1" applyAlignment="1">
      <alignment horizontal="center"/>
    </xf>
    <xf numFmtId="43" fontId="0" fillId="0" borderId="23" xfId="1" applyFont="1" applyBorder="1" applyAlignment="1">
      <alignment horizontal="center"/>
    </xf>
    <xf numFmtId="43" fontId="0" fillId="0" borderId="11" xfId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/>
    <xf numFmtId="0" fontId="2" fillId="0" borderId="30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43" fontId="0" fillId="0" borderId="0" xfId="0" applyNumberFormat="1" applyAlignment="1">
      <alignment horizontal="center"/>
    </xf>
    <xf numFmtId="43" fontId="0" fillId="0" borderId="0" xfId="0" applyNumberFormat="1"/>
    <xf numFmtId="0" fontId="0" fillId="0" borderId="0" xfId="0" applyFill="1" applyBorder="1" applyAlignment="1">
      <alignment horizontal="center"/>
    </xf>
    <xf numFmtId="43" fontId="0" fillId="0" borderId="0" xfId="1" applyFont="1" applyFill="1" applyBorder="1"/>
    <xf numFmtId="43" fontId="0" fillId="0" borderId="23" xfId="0" applyNumberFormat="1" applyBorder="1"/>
    <xf numFmtId="43" fontId="0" fillId="0" borderId="17" xfId="0" applyNumberFormat="1" applyBorder="1"/>
    <xf numFmtId="0" fontId="0" fillId="0" borderId="7" xfId="0" applyBorder="1"/>
    <xf numFmtId="0" fontId="2" fillId="0" borderId="25" xfId="0" applyFont="1" applyBorder="1" applyAlignment="1">
      <alignment horizontal="center" vertical="center" wrapText="1"/>
    </xf>
    <xf numFmtId="0" fontId="0" fillId="0" borderId="0" xfId="0"/>
    <xf numFmtId="0" fontId="2" fillId="0" borderId="19" xfId="0" applyFont="1" applyBorder="1" applyAlignment="1">
      <alignment horizontal="center" vertical="center"/>
    </xf>
    <xf numFmtId="0" fontId="0" fillId="0" borderId="0" xfId="0"/>
    <xf numFmtId="0" fontId="0" fillId="2" borderId="0" xfId="0" applyFill="1"/>
    <xf numFmtId="0" fontId="4" fillId="2" borderId="0" xfId="0" applyFont="1" applyFill="1"/>
    <xf numFmtId="15" fontId="0" fillId="2" borderId="1" xfId="1" applyNumberFormat="1" applyFont="1" applyFill="1" applyBorder="1"/>
    <xf numFmtId="43" fontId="0" fillId="2" borderId="8" xfId="1" applyFont="1" applyFill="1" applyBorder="1"/>
    <xf numFmtId="15" fontId="0" fillId="2" borderId="8" xfId="1" applyNumberFormat="1" applyFont="1" applyFill="1" applyBorder="1"/>
    <xf numFmtId="43" fontId="0" fillId="2" borderId="0" xfId="0" applyNumberFormat="1" applyFill="1"/>
    <xf numFmtId="43" fontId="0" fillId="2" borderId="0" xfId="1" applyFont="1" applyFill="1"/>
    <xf numFmtId="43" fontId="0" fillId="2" borderId="4" xfId="1" applyFont="1" applyFill="1" applyBorder="1"/>
    <xf numFmtId="15" fontId="0" fillId="2" borderId="5" xfId="1" applyNumberFormat="1" applyFont="1" applyFill="1" applyBorder="1"/>
    <xf numFmtId="43" fontId="0" fillId="2" borderId="5" xfId="1" applyFont="1" applyFill="1" applyBorder="1"/>
    <xf numFmtId="43" fontId="0" fillId="2" borderId="6" xfId="1" applyFont="1" applyFill="1" applyBorder="1"/>
    <xf numFmtId="43" fontId="0" fillId="2" borderId="16" xfId="1" applyFont="1" applyFill="1" applyBorder="1"/>
    <xf numFmtId="43" fontId="0" fillId="2" borderId="7" xfId="1" applyFont="1" applyFill="1" applyBorder="1"/>
    <xf numFmtId="43" fontId="0" fillId="2" borderId="9" xfId="1" applyFont="1" applyFill="1" applyBorder="1"/>
    <xf numFmtId="43" fontId="0" fillId="0" borderId="5" xfId="1" applyFont="1" applyFill="1" applyBorder="1"/>
    <xf numFmtId="0" fontId="2" fillId="0" borderId="3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43" fontId="0" fillId="0" borderId="0" xfId="1" applyFont="1" applyBorder="1"/>
    <xf numFmtId="15" fontId="0" fillId="0" borderId="0" xfId="1" applyNumberFormat="1" applyFont="1" applyBorder="1"/>
    <xf numFmtId="43" fontId="0" fillId="0" borderId="0" xfId="1" applyFont="1" applyBorder="1" applyAlignment="1">
      <alignment horizontal="center" wrapText="1"/>
    </xf>
    <xf numFmtId="43" fontId="0" fillId="0" borderId="0" xfId="0" applyNumberFormat="1" applyBorder="1"/>
    <xf numFmtId="0" fontId="0" fillId="0" borderId="0" xfId="0" applyBorder="1"/>
    <xf numFmtId="15" fontId="0" fillId="0" borderId="1" xfId="1" applyNumberFormat="1" applyFont="1" applyBorder="1"/>
    <xf numFmtId="43" fontId="0" fillId="0" borderId="1" xfId="1" applyFont="1" applyFill="1" applyBorder="1"/>
    <xf numFmtId="43" fontId="0" fillId="0" borderId="1" xfId="1" applyFont="1" applyBorder="1" applyAlignment="1">
      <alignment horizontal="center" wrapText="1"/>
    </xf>
    <xf numFmtId="0" fontId="0" fillId="0" borderId="16" xfId="0" applyBorder="1" applyAlignment="1">
      <alignment horizontal="center"/>
    </xf>
    <xf numFmtId="43" fontId="0" fillId="0" borderId="8" xfId="1" applyFont="1" applyFill="1" applyBorder="1"/>
    <xf numFmtId="43" fontId="0" fillId="0" borderId="23" xfId="1" applyFont="1" applyBorder="1" applyAlignment="1">
      <alignment horizontal="center" wrapText="1"/>
    </xf>
    <xf numFmtId="43" fontId="0" fillId="0" borderId="17" xfId="1" applyFont="1" applyBorder="1" applyAlignment="1">
      <alignment horizontal="center" wrapText="1"/>
    </xf>
    <xf numFmtId="43" fontId="0" fillId="2" borderId="9" xfId="1" applyFont="1" applyFill="1" applyBorder="1" applyAlignment="1">
      <alignment horizontal="center" wrapText="1"/>
    </xf>
    <xf numFmtId="43" fontId="0" fillId="0" borderId="21" xfId="1" applyFont="1" applyBorder="1" applyAlignment="1">
      <alignment horizontal="center" wrapText="1"/>
    </xf>
    <xf numFmtId="43" fontId="0" fillId="0" borderId="16" xfId="1" applyFont="1" applyBorder="1" applyAlignment="1">
      <alignment horizontal="center" wrapText="1"/>
    </xf>
    <xf numFmtId="43" fontId="0" fillId="0" borderId="21" xfId="0" applyNumberFormat="1" applyBorder="1"/>
    <xf numFmtId="0" fontId="0" fillId="0" borderId="16" xfId="0" applyBorder="1"/>
    <xf numFmtId="43" fontId="0" fillId="0" borderId="7" xfId="0" applyNumberFormat="1" applyBorder="1"/>
    <xf numFmtId="0" fontId="2" fillId="2" borderId="31" xfId="0" applyFont="1" applyFill="1" applyBorder="1" applyAlignment="1">
      <alignment horizontal="center"/>
    </xf>
    <xf numFmtId="43" fontId="2" fillId="2" borderId="31" xfId="0" applyNumberFormat="1" applyFont="1" applyFill="1" applyBorder="1"/>
    <xf numFmtId="43" fontId="0" fillId="2" borderId="1" xfId="1" applyFont="1" applyFill="1" applyBorder="1"/>
    <xf numFmtId="0" fontId="0" fillId="2" borderId="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43" fontId="0" fillId="2" borderId="17" xfId="1" applyFont="1" applyFill="1" applyBorder="1"/>
    <xf numFmtId="0" fontId="0" fillId="2" borderId="7" xfId="0" applyFill="1" applyBorder="1" applyAlignment="1">
      <alignment horizontal="center"/>
    </xf>
    <xf numFmtId="43" fontId="0" fillId="2" borderId="6" xfId="1" applyFont="1" applyFill="1" applyBorder="1" applyAlignment="1">
      <alignment horizontal="center"/>
    </xf>
    <xf numFmtId="43" fontId="0" fillId="2" borderId="17" xfId="1" applyFont="1" applyFill="1" applyBorder="1" applyAlignment="1">
      <alignment horizontal="center"/>
    </xf>
    <xf numFmtId="43" fontId="0" fillId="2" borderId="17" xfId="1" applyFont="1" applyFill="1" applyBorder="1" applyAlignment="1">
      <alignment horizontal="center" wrapText="1"/>
    </xf>
    <xf numFmtId="43" fontId="0" fillId="0" borderId="37" xfId="1" applyFont="1" applyFill="1" applyBorder="1"/>
    <xf numFmtId="43" fontId="0" fillId="2" borderId="38" xfId="1" applyFont="1" applyFill="1" applyBorder="1"/>
    <xf numFmtId="43" fontId="0" fillId="2" borderId="39" xfId="1" applyFont="1" applyFill="1" applyBorder="1"/>
    <xf numFmtId="43" fontId="0" fillId="2" borderId="18" xfId="1" applyFont="1" applyFill="1" applyBorder="1"/>
    <xf numFmtId="43" fontId="0" fillId="2" borderId="21" xfId="1" applyFont="1" applyFill="1" applyBorder="1"/>
    <xf numFmtId="43" fontId="0" fillId="2" borderId="22" xfId="1" applyFont="1" applyFill="1" applyBorder="1"/>
    <xf numFmtId="15" fontId="0" fillId="2" borderId="4" xfId="1" applyNumberFormat="1" applyFont="1" applyFill="1" applyBorder="1"/>
    <xf numFmtId="15" fontId="0" fillId="2" borderId="16" xfId="1" applyNumberFormat="1" applyFont="1" applyFill="1" applyBorder="1"/>
    <xf numFmtId="15" fontId="0" fillId="2" borderId="7" xfId="1" applyNumberFormat="1" applyFont="1" applyFill="1" applyBorder="1"/>
    <xf numFmtId="43" fontId="0" fillId="0" borderId="2" xfId="1" applyFont="1" applyFill="1" applyBorder="1"/>
    <xf numFmtId="43" fontId="0" fillId="0" borderId="3" xfId="1" applyFont="1" applyFill="1" applyBorder="1"/>
    <xf numFmtId="43" fontId="0" fillId="0" borderId="23" xfId="1" applyFont="1" applyFill="1" applyBorder="1"/>
    <xf numFmtId="0" fontId="2" fillId="2" borderId="34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17" fontId="2" fillId="0" borderId="4" xfId="0" applyNumberFormat="1" applyFont="1" applyBorder="1" applyAlignment="1">
      <alignment horizontal="center" vertical="center"/>
    </xf>
    <xf numFmtId="17" fontId="2" fillId="0" borderId="5" xfId="0" applyNumberFormat="1" applyFont="1" applyBorder="1" applyAlignment="1">
      <alignment horizontal="center" vertical="center"/>
    </xf>
    <xf numFmtId="17" fontId="2" fillId="0" borderId="6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7" fontId="2" fillId="0" borderId="10" xfId="0" applyNumberFormat="1" applyFont="1" applyBorder="1" applyAlignment="1">
      <alignment horizontal="center" vertical="center"/>
    </xf>
    <xf numFmtId="17" fontId="2" fillId="0" borderId="18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49" fontId="2" fillId="0" borderId="44" xfId="0" applyNumberFormat="1" applyFont="1" applyBorder="1" applyAlignment="1">
      <alignment horizontal="center" vertical="center"/>
    </xf>
    <xf numFmtId="49" fontId="2" fillId="0" borderId="43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2" fillId="0" borderId="37" xfId="0" applyNumberFormat="1" applyFont="1" applyBorder="1" applyAlignment="1">
      <alignment horizontal="center" vertical="center"/>
    </xf>
    <xf numFmtId="0" fontId="2" fillId="2" borderId="30" xfId="0" applyFont="1" applyFill="1" applyBorder="1" applyAlignment="1">
      <alignment horizontal="center" wrapText="1"/>
    </xf>
    <xf numFmtId="0" fontId="2" fillId="2" borderId="31" xfId="0" applyFont="1" applyFill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25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</cellXfs>
  <cellStyles count="4">
    <cellStyle name="Millares" xfId="1" builtinId="3"/>
    <cellStyle name="Millares 2 10 10 2 2" xfId="3"/>
    <cellStyle name="Millares 2 10 10 3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47625</xdr:rowOff>
    </xdr:from>
    <xdr:to>
      <xdr:col>1</xdr:col>
      <xdr:colOff>1885950</xdr:colOff>
      <xdr:row>3</xdr:row>
      <xdr:rowOff>85725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47625"/>
          <a:ext cx="1876425" cy="673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sar/Desktop/SINDICATURA/Deuda/Informaci&#243;n%20Transparencia%20Municipio%20Chihuahu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sar/Desktop/SINDICATURA%202018-2021/Revisiones/CUENTA%20PUBLICA/2017/CORTE%20dic%20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sar/Desktop/SINDICATURA%202018-2021/Revisiones/CUENTA%20PUBLICA/2018/CORTE%20MARZO%20201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sar/Desktop/SINDICATURA%202018-2021/Revisiones/CUENTA%20PUBLICA/2018/CORTE%20MAYO%202018%20DEF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sar/Desktop/SINDICATURA%202018-2021/Revisiones/CUENTA%20PUBLICA/2017/CORTE%20ENERO%20201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sar/Desktop/SINDICATURA%202018-2021/Revisiones/CUENTA%20PUBLICA/2018/CORTE%20NOVIEMBRE%20201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sar/Desktop/SINDICATURA%202018-2021/Revisiones/CUENTA%20PUBLICA/2019/DICIEMBRE/CORTE%20dic%2019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mbe/Downloads/CORTE%20ABRIL%202021%20de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</sheetNames>
    <sheetDataSet>
      <sheetData sheetId="0"/>
      <sheetData sheetId="1">
        <row r="1">
          <cell r="A1" t="str">
            <v>Contratos de proyectos de prestación de servicios (PPS)</v>
          </cell>
        </row>
        <row r="2">
          <cell r="A2" t="str">
            <v>Crédito en cuenta corriente</v>
          </cell>
        </row>
        <row r="3">
          <cell r="A3" t="str">
            <v>Crédito simple</v>
          </cell>
        </row>
        <row r="4">
          <cell r="A4" t="str">
            <v>Emisión bursátil</v>
          </cell>
        </row>
        <row r="5">
          <cell r="A5" t="str">
            <v>Garantía de pago oportuno (GPO)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TE DIC 17"/>
      <sheetName val="corte sin mov"/>
      <sheetName val="BALANZA PROG"/>
      <sheetName val="Hoja6"/>
      <sheetName val="BALANZA"/>
      <sheetName val="programatica"/>
      <sheetName val="Hoja1"/>
      <sheetName val="Hoja3"/>
      <sheetName val="CONCILIACION"/>
      <sheetName val="cuentas de balance"/>
      <sheetName val="PROG"/>
      <sheetName val="BCO DIC"/>
      <sheetName val="Hoja2"/>
      <sheetName val="Hoja4"/>
      <sheetName val="BCOS NOV"/>
    </sheetNames>
    <sheetDataSet>
      <sheetData sheetId="0"/>
      <sheetData sheetId="1"/>
      <sheetData sheetId="2"/>
      <sheetData sheetId="3"/>
      <sheetData sheetId="4">
        <row r="815">
          <cell r="D815">
            <v>1333333.48</v>
          </cell>
          <cell r="E815">
            <v>666666.74</v>
          </cell>
        </row>
        <row r="2518">
          <cell r="D2518">
            <v>45204.45</v>
          </cell>
          <cell r="E2518">
            <v>19848.89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TE MZO"/>
      <sheetName val="PROGRAMAS"/>
      <sheetName val="BALANZA PROG"/>
      <sheetName val="Hoja1"/>
      <sheetName val="BALANZA"/>
      <sheetName val="cuentas de balance"/>
      <sheetName val="PROG"/>
      <sheetName val="BCOS feb-"/>
      <sheetName val="BCO MZO"/>
    </sheetNames>
    <sheetDataSet>
      <sheetData sheetId="0"/>
      <sheetData sheetId="1"/>
      <sheetData sheetId="2">
        <row r="3647">
          <cell r="D3647">
            <v>72837622.340000004</v>
          </cell>
          <cell r="E3647">
            <v>45448018.420000002</v>
          </cell>
        </row>
        <row r="3668">
          <cell r="D3668">
            <v>649524.19999999995</v>
          </cell>
          <cell r="E3668">
            <v>818.54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TE mayo"/>
      <sheetName val="CONCILIACION"/>
      <sheetName val="saldos prog"/>
      <sheetName val="BALANZA PROG"/>
      <sheetName val="Hoja2"/>
      <sheetName val="Hoja1"/>
      <sheetName val="BALANZA"/>
      <sheetName val="Hoja3"/>
      <sheetName val="Hoja4"/>
      <sheetName val="cuentas de balance"/>
      <sheetName val="BCO MAYO"/>
      <sheetName val="BCOS ABRIL"/>
      <sheetName val="PROG"/>
    </sheetNames>
    <sheetDataSet>
      <sheetData sheetId="0"/>
      <sheetData sheetId="1"/>
      <sheetData sheetId="2"/>
      <sheetData sheetId="3">
        <row r="4311">
          <cell r="D4311">
            <v>439756.97</v>
          </cell>
          <cell r="E4311">
            <v>417285.47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TE ENE17"/>
      <sheetName val="Hoja4"/>
      <sheetName val="Hoja1"/>
      <sheetName val="BCO 31 DIC"/>
      <sheetName val="BCOS ENE 17"/>
      <sheetName val="balance "/>
      <sheetName val="conciliacion"/>
      <sheetName val="CONC"/>
      <sheetName val="gto CON prog"/>
      <sheetName val="Hoja5"/>
      <sheetName val="Hoja3"/>
      <sheetName val="Hoja2"/>
    </sheetNames>
    <sheetDataSet>
      <sheetData sheetId="0"/>
      <sheetData sheetId="1"/>
      <sheetData sheetId="2"/>
      <sheetData sheetId="3"/>
      <sheetData sheetId="4"/>
      <sheetData sheetId="5">
        <row r="868">
          <cell r="D868">
            <v>453443.9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TE NOV"/>
      <sheetName val="saldos prog"/>
      <sheetName val="BALANZA PROG"/>
      <sheetName val="Hoja1"/>
      <sheetName val="adq con progr"/>
      <sheetName val="CONC"/>
      <sheetName val="BALANZA"/>
      <sheetName val="Hoja3"/>
      <sheetName val="Hoja2"/>
      <sheetName val="cuentas de balance"/>
      <sheetName val="BCO OCT"/>
      <sheetName val="BCOS NOV"/>
      <sheetName val="PROG"/>
    </sheetNames>
    <sheetDataSet>
      <sheetData sheetId="0"/>
      <sheetData sheetId="1"/>
      <sheetData sheetId="2">
        <row r="5037">
          <cell r="D5037">
            <v>362760.46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TE DIC"/>
      <sheetName val="saldos prog"/>
      <sheetName val="PROG"/>
      <sheetName val="ingresos"/>
      <sheetName val="Hoja6"/>
      <sheetName val="BALANZA PROG"/>
      <sheetName val="Hoja5"/>
      <sheetName val="Hoja4"/>
      <sheetName val="Hoja1"/>
      <sheetName val="BALANZA"/>
      <sheetName val="Hoja2"/>
      <sheetName val="Hoja3"/>
      <sheetName val="cuentas de balance"/>
      <sheetName val="BCO DIC"/>
      <sheetName val="BCOS NOV"/>
    </sheetNames>
    <sheetDataSet>
      <sheetData sheetId="0"/>
      <sheetData sheetId="1"/>
      <sheetData sheetId="2"/>
      <sheetData sheetId="3"/>
      <sheetData sheetId="4"/>
      <sheetData sheetId="5">
        <row r="5286">
          <cell r="D5286">
            <v>800000</v>
          </cell>
        </row>
        <row r="5289">
          <cell r="D5289">
            <v>5555555.54</v>
          </cell>
        </row>
        <row r="5311">
          <cell r="D5311">
            <v>223266.5</v>
          </cell>
        </row>
        <row r="5312">
          <cell r="D5312">
            <v>140179.75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TE abr"/>
      <sheetName val="saldos prog"/>
      <sheetName val="ingresos"/>
      <sheetName val="PROG"/>
      <sheetName val="BALANZA PROG"/>
      <sheetName val="BALANZA"/>
      <sheetName val="cuentas de balance"/>
      <sheetName val="BCO MZO 21"/>
      <sheetName val="BCOS ABR-21"/>
    </sheetNames>
    <sheetDataSet>
      <sheetData sheetId="0"/>
      <sheetData sheetId="1"/>
      <sheetData sheetId="2"/>
      <sheetData sheetId="3"/>
      <sheetData sheetId="4">
        <row r="4420">
          <cell r="D4420">
            <v>278430.05</v>
          </cell>
          <cell r="E4420">
            <v>175425.61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7"/>
  <sheetViews>
    <sheetView topLeftCell="B1" workbookViewId="0">
      <pane xSplit="5" ySplit="4" topLeftCell="AL5" activePane="bottomRight" state="frozen"/>
      <selection activeCell="B1" sqref="B1"/>
      <selection pane="topRight" activeCell="G1" sqref="G1"/>
      <selection pane="bottomLeft" activeCell="B5" sqref="B5"/>
      <selection pane="bottomRight" activeCell="I8" sqref="I8"/>
    </sheetView>
  </sheetViews>
  <sheetFormatPr baseColWidth="10" defaultColWidth="0" defaultRowHeight="15" zeroHeight="1" x14ac:dyDescent="0.25"/>
  <cols>
    <col min="1" max="1" width="11.42578125" customWidth="1"/>
    <col min="2" max="2" width="16.42578125" customWidth="1"/>
    <col min="3" max="3" width="15.140625" bestFit="1" customWidth="1"/>
    <col min="4" max="4" width="17.85546875" customWidth="1"/>
    <col min="5" max="5" width="15.5703125" customWidth="1"/>
    <col min="6" max="21" width="17.85546875" style="35" customWidth="1"/>
    <col min="22" max="22" width="15" bestFit="1" customWidth="1"/>
    <col min="23" max="23" width="17.28515625" bestFit="1" customWidth="1"/>
    <col min="24" max="24" width="14.140625" bestFit="1" customWidth="1"/>
    <col min="25" max="25" width="16" customWidth="1"/>
    <col min="26" max="26" width="17.28515625" bestFit="1" customWidth="1"/>
    <col min="27" max="27" width="13.140625" bestFit="1" customWidth="1"/>
    <col min="28" max="28" width="15.140625" style="77" bestFit="1" customWidth="1"/>
    <col min="29" max="29" width="15.140625" style="77" customWidth="1"/>
    <col min="30" max="30" width="15.5703125" style="36" customWidth="1"/>
    <col min="31" max="32" width="17.28515625" style="36" bestFit="1" customWidth="1"/>
    <col min="33" max="33" width="16.42578125" style="36" customWidth="1"/>
    <col min="34" max="34" width="15.5703125" style="90" customWidth="1"/>
    <col min="35" max="36" width="17.28515625" style="90" bestFit="1" customWidth="1"/>
    <col min="37" max="41" width="16.42578125" style="90" customWidth="1"/>
    <col min="42" max="42" width="15" bestFit="1" customWidth="1"/>
    <col min="43" max="43" width="17.28515625" bestFit="1" customWidth="1"/>
    <col min="44" max="44" width="14.140625" bestFit="1" customWidth="1"/>
    <col min="45" max="45" width="15.5703125" customWidth="1"/>
    <col min="46" max="46" width="0" hidden="1" customWidth="1"/>
    <col min="47" max="16384" width="11.42578125" hidden="1"/>
  </cols>
  <sheetData>
    <row r="1" spans="2:46" x14ac:dyDescent="0.25"/>
    <row r="2" spans="2:46" ht="15.75" thickBot="1" x14ac:dyDescent="0.3"/>
    <row r="3" spans="2:46" ht="15.75" thickBot="1" x14ac:dyDescent="0.3">
      <c r="B3" s="155" t="s">
        <v>1</v>
      </c>
      <c r="C3" s="159" t="s">
        <v>49</v>
      </c>
      <c r="D3" s="159" t="s">
        <v>50</v>
      </c>
      <c r="E3" s="161" t="s">
        <v>51</v>
      </c>
      <c r="F3" s="163" t="s">
        <v>2</v>
      </c>
      <c r="G3" s="155">
        <v>2012</v>
      </c>
      <c r="H3" s="156"/>
      <c r="I3" s="157"/>
      <c r="J3" s="155">
        <v>2013</v>
      </c>
      <c r="K3" s="156"/>
      <c r="L3" s="157"/>
      <c r="M3" s="155">
        <v>2014</v>
      </c>
      <c r="N3" s="156"/>
      <c r="O3" s="157"/>
      <c r="P3" s="155">
        <v>2015</v>
      </c>
      <c r="Q3" s="156"/>
      <c r="R3" s="157"/>
      <c r="S3" s="155">
        <v>2016</v>
      </c>
      <c r="T3" s="156"/>
      <c r="U3" s="157"/>
      <c r="V3" s="155">
        <v>2017</v>
      </c>
      <c r="W3" s="156"/>
      <c r="X3" s="157"/>
      <c r="Y3" s="152">
        <v>2018</v>
      </c>
      <c r="Z3" s="153"/>
      <c r="AA3" s="153"/>
      <c r="AB3" s="153"/>
      <c r="AC3" s="154"/>
      <c r="AD3" s="155">
        <v>2019</v>
      </c>
      <c r="AE3" s="156"/>
      <c r="AF3" s="156"/>
      <c r="AG3" s="157"/>
      <c r="AH3" s="155">
        <v>2020</v>
      </c>
      <c r="AI3" s="156"/>
      <c r="AJ3" s="156"/>
      <c r="AK3" s="157"/>
      <c r="AL3" s="155">
        <v>2021</v>
      </c>
      <c r="AM3" s="156"/>
      <c r="AN3" s="156"/>
      <c r="AO3" s="157"/>
      <c r="AP3" s="155" t="s">
        <v>87</v>
      </c>
      <c r="AQ3" s="156"/>
      <c r="AR3" s="157"/>
    </row>
    <row r="4" spans="2:46" s="37" customFormat="1" ht="45.75" thickBot="1" x14ac:dyDescent="0.3">
      <c r="B4" s="158"/>
      <c r="C4" s="160"/>
      <c r="D4" s="160"/>
      <c r="E4" s="162"/>
      <c r="F4" s="164"/>
      <c r="G4" s="61" t="s">
        <v>53</v>
      </c>
      <c r="H4" s="61" t="s">
        <v>54</v>
      </c>
      <c r="I4" s="39" t="s">
        <v>2</v>
      </c>
      <c r="J4" s="61" t="s">
        <v>53</v>
      </c>
      <c r="K4" s="61" t="s">
        <v>54</v>
      </c>
      <c r="L4" s="39" t="s">
        <v>2</v>
      </c>
      <c r="M4" s="61" t="s">
        <v>53</v>
      </c>
      <c r="N4" s="61" t="s">
        <v>54</v>
      </c>
      <c r="O4" s="39" t="s">
        <v>2</v>
      </c>
      <c r="P4" s="61" t="s">
        <v>53</v>
      </c>
      <c r="Q4" s="61" t="s">
        <v>54</v>
      </c>
      <c r="R4" s="39" t="s">
        <v>2</v>
      </c>
      <c r="S4" s="61" t="s">
        <v>53</v>
      </c>
      <c r="T4" s="61" t="s">
        <v>54</v>
      </c>
      <c r="U4" s="39" t="s">
        <v>2</v>
      </c>
      <c r="V4" s="106" t="s">
        <v>53</v>
      </c>
      <c r="W4" s="106" t="s">
        <v>54</v>
      </c>
      <c r="X4" s="39" t="s">
        <v>2</v>
      </c>
      <c r="Y4" s="38" t="s">
        <v>53</v>
      </c>
      <c r="Z4" s="79" t="s">
        <v>54</v>
      </c>
      <c r="AA4" s="39" t="s">
        <v>2</v>
      </c>
      <c r="AB4" s="78" t="s">
        <v>58</v>
      </c>
      <c r="AC4" s="87" t="s">
        <v>59</v>
      </c>
      <c r="AD4" s="34" t="s">
        <v>53</v>
      </c>
      <c r="AE4" s="43" t="s">
        <v>54</v>
      </c>
      <c r="AF4" s="44" t="s">
        <v>2</v>
      </c>
      <c r="AG4" s="59" t="s">
        <v>66</v>
      </c>
      <c r="AH4" s="89" t="s">
        <v>53</v>
      </c>
      <c r="AI4" s="43" t="s">
        <v>54</v>
      </c>
      <c r="AJ4" s="44" t="s">
        <v>2</v>
      </c>
      <c r="AK4" s="59" t="s">
        <v>70</v>
      </c>
      <c r="AL4" s="151" t="s">
        <v>53</v>
      </c>
      <c r="AM4" s="43" t="s">
        <v>54</v>
      </c>
      <c r="AN4" s="44" t="s">
        <v>2</v>
      </c>
      <c r="AO4" s="59" t="s">
        <v>102</v>
      </c>
      <c r="AP4" s="39" t="s">
        <v>53</v>
      </c>
      <c r="AQ4" s="106" t="s">
        <v>54</v>
      </c>
      <c r="AR4" s="40" t="s">
        <v>2</v>
      </c>
    </row>
    <row r="5" spans="2:46" x14ac:dyDescent="0.25">
      <c r="B5" s="45" t="s">
        <v>29</v>
      </c>
      <c r="C5" s="6">
        <v>155000000</v>
      </c>
      <c r="D5" s="46">
        <v>42926</v>
      </c>
      <c r="E5" s="46">
        <v>43251</v>
      </c>
      <c r="F5" s="65" t="s">
        <v>55</v>
      </c>
      <c r="G5" s="73"/>
      <c r="H5" s="64"/>
      <c r="I5" s="54"/>
      <c r="J5" s="63"/>
      <c r="K5" s="64"/>
      <c r="L5" s="65"/>
      <c r="M5" s="63"/>
      <c r="N5" s="64"/>
      <c r="O5" s="65"/>
      <c r="P5" s="73"/>
      <c r="Q5" s="64"/>
      <c r="R5" s="54"/>
      <c r="S5" s="63"/>
      <c r="T5" s="64"/>
      <c r="U5" s="65"/>
      <c r="V5" s="50">
        <f>+'mes -mes '!AR5</f>
        <v>12000000</v>
      </c>
      <c r="W5" s="47">
        <f>+'mes -mes '!AP5</f>
        <v>666666.74</v>
      </c>
      <c r="X5" s="52">
        <f>+'mes -mes '!AQ5</f>
        <v>25355.559999999998</v>
      </c>
      <c r="Y5" s="51">
        <f>+'mes -mes '!CF5</f>
        <v>129000000</v>
      </c>
      <c r="Z5" s="47">
        <f>+'mes -mes '!CD5</f>
        <v>140333333.25999999</v>
      </c>
      <c r="AA5" s="47">
        <f>+'mes -mes '!CE5</f>
        <v>2911277.6</v>
      </c>
      <c r="AB5" s="47">
        <f>+V5+Y5-W5-Z5</f>
        <v>0</v>
      </c>
      <c r="AC5" s="48">
        <f>+I5+L5+O5+R5+U5+X5+AA5</f>
        <v>2936633.16</v>
      </c>
      <c r="AD5" s="50"/>
      <c r="AE5" s="47"/>
      <c r="AF5" s="47"/>
      <c r="AG5" s="52">
        <f>+V5+Y5-W5-Z5</f>
        <v>0</v>
      </c>
      <c r="AH5" s="51"/>
      <c r="AI5" s="47"/>
      <c r="AJ5" s="47"/>
      <c r="AK5" s="48">
        <f>+$G$5-$H$5+$J$5-$K$5+$M$5-$N$5+$P$5-$Q$5+$S$5-$T$5+$V$5-$W$5+$Y$5-$Z$5+$AD$5-$AE$5+$AH$5-$AI$5</f>
        <v>0</v>
      </c>
      <c r="AL5" s="51"/>
      <c r="AM5" s="47"/>
      <c r="AN5" s="47"/>
      <c r="AO5" s="48">
        <f>+$G$5-$H$5+$J$5-$K$5+$M$5-$N$5+$P$5-$Q$5+$S$5-$T$5+$V$5-$W$5+$Y$5-$Z$5+$AD$5-$AE$5+$AH$5-$AI$5+AL5-AM5</f>
        <v>0</v>
      </c>
      <c r="AP5" s="60">
        <f t="shared" ref="AP5:AR7" si="0">+V5+Y5+AD5+AH5+AL5</f>
        <v>141000000</v>
      </c>
      <c r="AQ5" s="105">
        <f t="shared" si="0"/>
        <v>141000000</v>
      </c>
      <c r="AR5" s="7">
        <f t="shared" si="0"/>
        <v>2936633.16</v>
      </c>
      <c r="AS5" s="81"/>
    </row>
    <row r="6" spans="2:46" s="36" customFormat="1" x14ac:dyDescent="0.25">
      <c r="B6" s="116" t="s">
        <v>29</v>
      </c>
      <c r="C6" s="10">
        <v>50000000</v>
      </c>
      <c r="D6" s="113">
        <v>43640</v>
      </c>
      <c r="E6" s="113">
        <v>44006</v>
      </c>
      <c r="F6" s="67" t="s">
        <v>52</v>
      </c>
      <c r="G6" s="74"/>
      <c r="H6" s="62"/>
      <c r="I6" s="71"/>
      <c r="J6" s="66"/>
      <c r="K6" s="62"/>
      <c r="L6" s="67"/>
      <c r="M6" s="66"/>
      <c r="N6" s="62"/>
      <c r="O6" s="67"/>
      <c r="P6" s="74"/>
      <c r="Q6" s="62"/>
      <c r="R6" s="71"/>
      <c r="S6" s="66"/>
      <c r="T6" s="62"/>
      <c r="U6" s="67"/>
      <c r="V6" s="84"/>
      <c r="W6" s="41"/>
      <c r="X6" s="123"/>
      <c r="Y6" s="42"/>
      <c r="Z6" s="41"/>
      <c r="AA6" s="41"/>
      <c r="AB6" s="41"/>
      <c r="AC6" s="85"/>
      <c r="AD6" s="84">
        <f>+'mes -mes '!DT5</f>
        <v>50000000</v>
      </c>
      <c r="AE6" s="41">
        <f>+'mes -mes '!DR5</f>
        <v>0</v>
      </c>
      <c r="AF6" s="41">
        <f>+'mes -mes '!DS5</f>
        <v>0</v>
      </c>
      <c r="AG6" s="19">
        <f t="shared" ref="AG6:AG7" si="1">+G6-H6+J6-K6+M6-N6+P6-Q6+S6-T6+V6-W6+Y6-Z6+AD6-AE6</f>
        <v>50000000</v>
      </c>
      <c r="AH6" s="42">
        <f>+'mes -mes '!DX5</f>
        <v>0</v>
      </c>
      <c r="AI6" s="41">
        <f>+'mes -mes '!FF5</f>
        <v>50000000</v>
      </c>
      <c r="AJ6" s="41">
        <f>+'mes -mes '!FG5</f>
        <v>1199433.2200000002</v>
      </c>
      <c r="AK6" s="11">
        <f>+$G$6-$H$6+$J$6-$K$6+$M$6-$N$6+$P$6-$Q$6+$S$6-$T$6+$V$6-$W$6+$Y$6-$Z$6+$AD$6-$AE$6+$AH$6-$AI$6</f>
        <v>0</v>
      </c>
      <c r="AL6" s="42">
        <f>+'mes -mes '!GV5</f>
        <v>0</v>
      </c>
      <c r="AM6" s="41">
        <f>+'mes -mes '!GU5</f>
        <v>0</v>
      </c>
      <c r="AN6" s="41">
        <f>+'mes -mes '!GU5</f>
        <v>0</v>
      </c>
      <c r="AO6" s="11">
        <f>+$G$6-$H$6+$J$6-$K$6+$M$6-$N$6+$P$6-$Q$6+$S$6-$T$6+$V$6-$W$6+$Y$6-$Z$6+$AD$6-$AE$6+$AH$6-$AI$6+AL6-AM6</f>
        <v>0</v>
      </c>
      <c r="AP6" s="21">
        <f t="shared" si="0"/>
        <v>50000000</v>
      </c>
      <c r="AQ6" s="10">
        <f t="shared" si="0"/>
        <v>50000000</v>
      </c>
      <c r="AR6" s="11">
        <f t="shared" si="0"/>
        <v>1199433.2200000002</v>
      </c>
    </row>
    <row r="7" spans="2:46" s="88" customFormat="1" x14ac:dyDescent="0.25">
      <c r="B7" s="116" t="s">
        <v>61</v>
      </c>
      <c r="C7" s="10">
        <v>100000000</v>
      </c>
      <c r="D7" s="113"/>
      <c r="E7" s="113"/>
      <c r="F7" s="67"/>
      <c r="G7" s="74"/>
      <c r="H7" s="62"/>
      <c r="I7" s="71"/>
      <c r="J7" s="66"/>
      <c r="K7" s="62"/>
      <c r="L7" s="67"/>
      <c r="M7" s="66"/>
      <c r="N7" s="62"/>
      <c r="O7" s="67"/>
      <c r="P7" s="74"/>
      <c r="Q7" s="62"/>
      <c r="R7" s="71"/>
      <c r="S7" s="66"/>
      <c r="T7" s="62"/>
      <c r="U7" s="67"/>
      <c r="V7" s="84"/>
      <c r="W7" s="41"/>
      <c r="X7" s="123"/>
      <c r="Y7" s="42"/>
      <c r="Z7" s="41"/>
      <c r="AA7" s="41"/>
      <c r="AB7" s="41"/>
      <c r="AC7" s="85"/>
      <c r="AD7" s="84">
        <f>+'mes -mes '!DT7</f>
        <v>82000000</v>
      </c>
      <c r="AE7" s="41">
        <f>+'mes -mes '!DR7</f>
        <v>33333333.34</v>
      </c>
      <c r="AF7" s="41">
        <f>+'mes -mes '!DS7</f>
        <v>827485.31</v>
      </c>
      <c r="AG7" s="19">
        <f t="shared" si="1"/>
        <v>48666666.659999996</v>
      </c>
      <c r="AH7" s="42">
        <f>+'mes -mes '!DX7</f>
        <v>0</v>
      </c>
      <c r="AI7" s="41">
        <f>+'mes -mes '!FF7</f>
        <v>48666666.68</v>
      </c>
      <c r="AJ7" s="41">
        <f>+'mes -mes '!FG7</f>
        <v>1032883.0999999999</v>
      </c>
      <c r="AK7" s="11">
        <f>+$G$7-$H$7+$J$7-$K$7+$M$7-$N$7+$P$7-$Q$7+$S$7-$T$7+$V$7-$W$7+$Y$7-$Z$7+$AD$7-$AE$7+$AH$7-$AI$7</f>
        <v>-2.0000003278255463E-2</v>
      </c>
      <c r="AL7" s="42">
        <f>+'mes -mes '!GV7</f>
        <v>0</v>
      </c>
      <c r="AM7" s="41">
        <f>+'mes -mes '!GT7</f>
        <v>0</v>
      </c>
      <c r="AN7" s="41">
        <f>+'mes -mes '!GU7</f>
        <v>0</v>
      </c>
      <c r="AO7" s="11">
        <f>+$G$7-$H$7+$J$7-$K$7+$M$7-$N$7+$P$7-$Q$7+$S$7-$T$7+$V$7-$W$7+$Y$7-$Z$7+$AD$7-$AE$7+$AH$7-$AI$7+AL7-AM7</f>
        <v>-2.0000003278255463E-2</v>
      </c>
      <c r="AP7" s="21">
        <f t="shared" si="0"/>
        <v>82000000</v>
      </c>
      <c r="AQ7" s="114">
        <f t="shared" si="0"/>
        <v>82000000.019999996</v>
      </c>
      <c r="AR7" s="11">
        <f t="shared" si="0"/>
        <v>1860368.41</v>
      </c>
    </row>
    <row r="8" spans="2:46" ht="30" x14ac:dyDescent="0.25">
      <c r="B8" s="116" t="s">
        <v>3</v>
      </c>
      <c r="C8" s="10">
        <v>250000000</v>
      </c>
      <c r="D8" s="113">
        <v>41019</v>
      </c>
      <c r="E8" s="113">
        <v>42579</v>
      </c>
      <c r="F8" s="119" t="s">
        <v>56</v>
      </c>
      <c r="G8" s="118">
        <v>250000000</v>
      </c>
      <c r="H8" s="115">
        <v>35000000</v>
      </c>
      <c r="I8" s="121">
        <v>6668699</v>
      </c>
      <c r="J8" s="122"/>
      <c r="K8" s="115">
        <v>60000000</v>
      </c>
      <c r="L8" s="119">
        <v>9529348</v>
      </c>
      <c r="M8" s="122"/>
      <c r="N8" s="115">
        <f>15000000+15000000+15000000+10000000</f>
        <v>55000000</v>
      </c>
      <c r="O8" s="119">
        <v>5455059</v>
      </c>
      <c r="P8" s="118"/>
      <c r="Q8" s="115">
        <f>2400000+2400000+2400000+2400000</f>
        <v>9600000</v>
      </c>
      <c r="R8" s="121">
        <v>4044950.05</v>
      </c>
      <c r="S8" s="122"/>
      <c r="T8" s="115">
        <v>15066666</v>
      </c>
      <c r="U8" s="119">
        <v>4294613.95</v>
      </c>
      <c r="V8" s="84"/>
      <c r="W8" s="41">
        <f>+'mes -mes '!AP6</f>
        <v>15066666</v>
      </c>
      <c r="X8" s="123">
        <f>+'mes -mes '!AQ6</f>
        <v>5272127.6300000008</v>
      </c>
      <c r="Y8" s="124"/>
      <c r="Z8" s="41">
        <f>+'mes -mes '!CD6</f>
        <v>15066666</v>
      </c>
      <c r="AA8" s="41">
        <f>+'mes -mes '!CE6</f>
        <v>4590464.9300000006</v>
      </c>
      <c r="AB8" s="41">
        <f>+G8+J8+M8+P8+S8+V8+Y8-H8-K8-N8-Q8-T8-W8-Z8</f>
        <v>45200002</v>
      </c>
      <c r="AC8" s="85">
        <f>+I8+L8+O8+R8+U8+X8+AA8</f>
        <v>39855262.560000002</v>
      </c>
      <c r="AD8" s="84">
        <f>+'mes -mes '!DT6</f>
        <v>0</v>
      </c>
      <c r="AE8" s="41">
        <f>+'mes -mes '!DR6</f>
        <v>15066666</v>
      </c>
      <c r="AF8" s="41">
        <f>+'mes -mes '!DS6</f>
        <v>3405003.73</v>
      </c>
      <c r="AG8" s="19">
        <f>+G8-H8+J8-K8+M8-N8+P8-Q8+S8-T8+V8-W8+Y8-Z8+AD8-AE8</f>
        <v>30133336</v>
      </c>
      <c r="AH8" s="42">
        <f>+'mes -mes '!DX6</f>
        <v>0</v>
      </c>
      <c r="AI8" s="41">
        <f>+'mes -mes '!FF6</f>
        <v>15066666</v>
      </c>
      <c r="AJ8" s="41">
        <f>+'mes -mes '!FG6</f>
        <v>1561441.46</v>
      </c>
      <c r="AK8" s="11">
        <f>+$G$8-$H$8+$J$8-$K$8+$M$8-$N$8+$P$8-$Q$8+$S$8-$T$8+$V$8-$W$8+$Y$8-$Z$8+$AD$8-$AE$8+$AH$8-$AI$8</f>
        <v>15066670</v>
      </c>
      <c r="AL8" s="42">
        <f>+'mes -mes '!GV6</f>
        <v>0</v>
      </c>
      <c r="AM8" s="41">
        <f>+'mes -mes '!GT6</f>
        <v>15066670</v>
      </c>
      <c r="AN8" s="41">
        <f>+'mes -mes '!GU6</f>
        <v>96881.879999999859</v>
      </c>
      <c r="AO8" s="11">
        <f>+$G$8-$H$8+$J$8-$K$8+$M$8-$N$8+$P$8-$Q$8+$S$8-$T$8+$V$8-$W$8+$Y$8-$Z$8+$AD$8-$AE$8+$AH$8-$AI$8+AL8-AM8</f>
        <v>0</v>
      </c>
      <c r="AP8" s="21">
        <f>+G8-H8+J8-K8+M8-N8</f>
        <v>100000000</v>
      </c>
      <c r="AQ8" s="114">
        <f>+Q8+T8+W8+Z8+AE8+AI8+AM8</f>
        <v>100000000</v>
      </c>
      <c r="AR8" s="11">
        <f>+R8+U8+X8+AA8+AF8+AJ8+AN8</f>
        <v>23265483.630000003</v>
      </c>
      <c r="AS8" s="81"/>
    </row>
    <row r="9" spans="2:46" s="90" customFormat="1" ht="15.75" thickBot="1" x14ac:dyDescent="0.3">
      <c r="B9" s="49" t="s">
        <v>85</v>
      </c>
      <c r="C9" s="13">
        <v>150000000</v>
      </c>
      <c r="D9" s="95">
        <v>43978</v>
      </c>
      <c r="E9" s="95">
        <v>44342</v>
      </c>
      <c r="F9" s="120" t="s">
        <v>86</v>
      </c>
      <c r="G9" s="75"/>
      <c r="H9" s="69"/>
      <c r="I9" s="53"/>
      <c r="J9" s="68"/>
      <c r="K9" s="69"/>
      <c r="L9" s="70"/>
      <c r="M9" s="68"/>
      <c r="N9" s="69"/>
      <c r="O9" s="70"/>
      <c r="P9" s="75"/>
      <c r="Q9" s="69"/>
      <c r="R9" s="53"/>
      <c r="S9" s="68"/>
      <c r="T9" s="69"/>
      <c r="U9" s="70"/>
      <c r="V9" s="72"/>
      <c r="W9" s="56"/>
      <c r="X9" s="58"/>
      <c r="Y9" s="86"/>
      <c r="Z9" s="56"/>
      <c r="AA9" s="56"/>
      <c r="AB9" s="56"/>
      <c r="AC9" s="57"/>
      <c r="AD9" s="72"/>
      <c r="AE9" s="56"/>
      <c r="AF9" s="56"/>
      <c r="AG9" s="20"/>
      <c r="AH9" s="125">
        <f>+'mes -mes '!FH8</f>
        <v>150000000</v>
      </c>
      <c r="AI9" s="56">
        <f>+'mes -mes '!FF8</f>
        <v>36309523.82</v>
      </c>
      <c r="AJ9" s="56">
        <f>+'mes -mes '!FG8</f>
        <v>1179165.1499999999</v>
      </c>
      <c r="AK9" s="14">
        <f>+$G$9-$H$9+$J$9-$K$9+$M$9-$N$9+$P$9-$Q$9+$S$9-$T$9+$V$9-$W$9+$Y$9-$Z$9+$AD$9-$AE$9+$AH$9-$AI$9</f>
        <v>113690476.18000001</v>
      </c>
      <c r="AL9" s="125">
        <f>+'mes -mes '!GV8</f>
        <v>0</v>
      </c>
      <c r="AM9" s="56">
        <f>+'mes -mes '!GT8</f>
        <v>113690476.18000001</v>
      </c>
      <c r="AN9" s="56">
        <f>+'mes -mes '!GU8</f>
        <v>1828785.3399999999</v>
      </c>
      <c r="AO9" s="14">
        <f>+$G$9-$H$9+$J$9-$K$9+$M$9-$N$9+$P$9-$Q$9+$S$9-$T$9+$V$9-$W$9+$Y$9-$Z$9+$AD$9-$AE$9+$AH$9-$AI$9+AL9-AM9</f>
        <v>0</v>
      </c>
      <c r="AP9" s="22">
        <f>+G9+J9+M9+P9+S9+V9+Y9+AD9+AH9+AL9</f>
        <v>150000000</v>
      </c>
      <c r="AQ9" s="117">
        <f>+W9+Z9+AE9+AI9+AM9</f>
        <v>150000000</v>
      </c>
      <c r="AR9" s="14">
        <f>+X9+AA9+AF9+AJ9+AN9</f>
        <v>3007950.4899999998</v>
      </c>
      <c r="AS9" s="81"/>
    </row>
    <row r="10" spans="2:46" s="90" customFormat="1" x14ac:dyDescent="0.25">
      <c r="B10" s="107"/>
      <c r="C10" s="108"/>
      <c r="D10" s="109"/>
      <c r="E10" s="109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1"/>
      <c r="W10" s="111"/>
      <c r="X10" s="111"/>
      <c r="Y10" s="112"/>
      <c r="Z10" s="111"/>
      <c r="AA10" s="111"/>
      <c r="AB10" s="111"/>
      <c r="AC10" s="111"/>
      <c r="AD10" s="111"/>
      <c r="AE10" s="111"/>
      <c r="AF10" s="111"/>
      <c r="AG10" s="108"/>
      <c r="AH10" s="111"/>
      <c r="AI10" s="111"/>
      <c r="AJ10" s="111">
        <f>+AK10-AK11</f>
        <v>-38381351.419999987</v>
      </c>
      <c r="AK10" s="108">
        <f>SUM(AK5:AK9)</f>
        <v>128757146.16</v>
      </c>
      <c r="AL10" s="108"/>
      <c r="AM10" s="108"/>
      <c r="AN10" s="108"/>
      <c r="AO10" s="108"/>
      <c r="AP10" s="108">
        <f>SUM(AP5:AP9)</f>
        <v>523000000</v>
      </c>
      <c r="AQ10" s="108">
        <f>SUM(AQ5:AQ9)</f>
        <v>523000000.01999998</v>
      </c>
      <c r="AR10" s="108"/>
      <c r="AS10" s="81"/>
    </row>
    <row r="11" spans="2:46" x14ac:dyDescent="0.25">
      <c r="B11" s="35"/>
      <c r="C11" s="8"/>
      <c r="D11" s="8"/>
      <c r="E11" s="8"/>
      <c r="F11" s="55"/>
      <c r="G11" s="55"/>
      <c r="H11" s="55"/>
      <c r="I11" s="55">
        <f>+G8-H8-K8-N8</f>
        <v>100000000</v>
      </c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W11" s="55"/>
      <c r="X11" s="55"/>
      <c r="Z11" s="55"/>
      <c r="AC11" s="81"/>
      <c r="AE11" s="55"/>
      <c r="AF11" s="81"/>
      <c r="AG11" s="8"/>
      <c r="AI11" s="55"/>
      <c r="AJ11" s="81"/>
      <c r="AK11" s="8">
        <v>167138497.57999998</v>
      </c>
      <c r="AL11" s="8"/>
      <c r="AM11" s="8"/>
      <c r="AN11" s="8"/>
      <c r="AO11" s="8"/>
      <c r="AP11" s="8"/>
      <c r="AQ11" s="8">
        <f>+AP10-AQ10</f>
        <v>-1.9999980926513672E-2</v>
      </c>
      <c r="AR11" s="8"/>
      <c r="AS11" s="80"/>
    </row>
    <row r="12" spans="2:46" hidden="1" x14ac:dyDescent="0.25">
      <c r="N12" s="80"/>
      <c r="T12" s="55"/>
      <c r="W12" s="55"/>
      <c r="Y12" s="55"/>
      <c r="Z12" s="55"/>
      <c r="AE12" s="55"/>
      <c r="AF12" s="82" t="s">
        <v>57</v>
      </c>
      <c r="AG12" s="83">
        <v>150000000</v>
      </c>
      <c r="AI12" s="55"/>
      <c r="AJ12" s="82" t="s">
        <v>57</v>
      </c>
      <c r="AK12" s="83">
        <v>150000000</v>
      </c>
      <c r="AL12" s="83"/>
      <c r="AM12" s="83"/>
      <c r="AN12" s="83"/>
      <c r="AO12" s="83"/>
      <c r="AP12" s="81">
        <f>+G8</f>
        <v>250000000</v>
      </c>
      <c r="AQ12" s="8">
        <f>+H8+K8+N8</f>
        <v>150000000</v>
      </c>
      <c r="AR12" s="8"/>
      <c r="AS12" s="80"/>
    </row>
    <row r="13" spans="2:46" hidden="1" x14ac:dyDescent="0.25">
      <c r="T13" s="80"/>
      <c r="U13" s="80"/>
      <c r="W13" s="80"/>
      <c r="Z13" s="81"/>
      <c r="AE13" s="81"/>
      <c r="AF13" s="82" t="s">
        <v>57</v>
      </c>
      <c r="AG13" s="8">
        <v>100000000</v>
      </c>
      <c r="AI13" s="81"/>
      <c r="AJ13" s="82" t="s">
        <v>57</v>
      </c>
      <c r="AK13" s="8">
        <v>100000000</v>
      </c>
      <c r="AL13" s="8"/>
      <c r="AM13" s="8"/>
      <c r="AN13" s="8"/>
      <c r="AO13" s="8"/>
      <c r="AQ13" s="8">
        <f>+Q8+T8+W8+Z8+AE8</f>
        <v>69866664</v>
      </c>
      <c r="AR13" s="8"/>
      <c r="AS13" s="80"/>
      <c r="AT13">
        <v>1600000</v>
      </c>
    </row>
    <row r="14" spans="2:46" hidden="1" x14ac:dyDescent="0.25">
      <c r="T14" s="55"/>
      <c r="AE14" s="8"/>
      <c r="AF14"/>
      <c r="AG14" s="8"/>
      <c r="AI14" s="8"/>
      <c r="AK14" s="8"/>
      <c r="AL14" s="8"/>
      <c r="AM14" s="8"/>
      <c r="AN14" s="8"/>
      <c r="AO14" s="8"/>
      <c r="AQ14" s="8">
        <f>+AG13-AQ13+'mes -mes '!CZ6+'mes -mes '!DC6</f>
        <v>31733336</v>
      </c>
      <c r="AR14" s="8"/>
      <c r="AS14" s="76"/>
    </row>
    <row r="15" spans="2:46" hidden="1" x14ac:dyDescent="0.25">
      <c r="T15" s="80"/>
      <c r="AE15" s="81"/>
      <c r="AF15" s="81"/>
      <c r="AI15" s="81"/>
      <c r="AJ15" s="81"/>
      <c r="AP15" s="8"/>
      <c r="AQ15" s="8"/>
      <c r="AR15" s="8"/>
      <c r="AS15" s="76"/>
    </row>
    <row r="16" spans="2:46" hidden="1" x14ac:dyDescent="0.25">
      <c r="AF16" s="81"/>
      <c r="AJ16" s="81"/>
      <c r="AP16" s="8"/>
      <c r="AQ16" s="8"/>
      <c r="AR16" s="8"/>
    </row>
    <row r="17" spans="32:44" hidden="1" x14ac:dyDescent="0.25">
      <c r="AF17" s="81"/>
      <c r="AJ17" s="81"/>
      <c r="AP17" s="8"/>
      <c r="AQ17" s="8"/>
      <c r="AR17" s="8"/>
    </row>
  </sheetData>
  <mergeCells count="16">
    <mergeCell ref="Y3:AC3"/>
    <mergeCell ref="AP3:AR3"/>
    <mergeCell ref="S3:U3"/>
    <mergeCell ref="B3:B4"/>
    <mergeCell ref="C3:C4"/>
    <mergeCell ref="D3:D4"/>
    <mergeCell ref="E3:E4"/>
    <mergeCell ref="F3:F4"/>
    <mergeCell ref="AD3:AG3"/>
    <mergeCell ref="J3:L3"/>
    <mergeCell ref="M3:O3"/>
    <mergeCell ref="P3:R3"/>
    <mergeCell ref="G3:I3"/>
    <mergeCell ref="V3:X3"/>
    <mergeCell ref="AH3:AK3"/>
    <mergeCell ref="AL3:AO3"/>
  </mergeCells>
  <pageMargins left="0.7" right="0.7" top="0.75" bottom="0.75" header="0.3" footer="0.3"/>
  <pageSetup orientation="portrait" r:id="rId1"/>
  <ignoredErrors>
    <ignoredError sqref="AQ8:AR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W11"/>
  <sheetViews>
    <sheetView topLeftCell="B3" workbookViewId="0">
      <pane xSplit="4" ySplit="2" topLeftCell="FR5" activePane="bottomRight" state="frozen"/>
      <selection activeCell="B3" sqref="B3"/>
      <selection pane="topRight" activeCell="F3" sqref="F3"/>
      <selection pane="bottomLeft" activeCell="B5" sqref="B5"/>
      <selection pane="bottomRight" activeCell="FT8" sqref="FT8"/>
    </sheetView>
  </sheetViews>
  <sheetFormatPr baseColWidth="10" defaultColWidth="9.140625" defaultRowHeight="15" x14ac:dyDescent="0.25"/>
  <cols>
    <col min="2" max="2" width="17.85546875" style="2" bestFit="1" customWidth="1"/>
    <col min="3" max="3" width="29.42578125" bestFit="1" customWidth="1"/>
    <col min="4" max="4" width="10.140625" style="1" bestFit="1" customWidth="1"/>
    <col min="5" max="5" width="14.140625" bestFit="1" customWidth="1"/>
    <col min="6" max="6" width="14.85546875" bestFit="1" customWidth="1"/>
    <col min="7" max="7" width="17.7109375" style="1" customWidth="1"/>
    <col min="8" max="8" width="12.5703125" style="1" bestFit="1" customWidth="1"/>
    <col min="9" max="9" width="14.85546875" style="1" bestFit="1" customWidth="1"/>
    <col min="10" max="10" width="11.5703125" style="1" bestFit="1" customWidth="1"/>
    <col min="11" max="11" width="12.5703125" bestFit="1" customWidth="1"/>
    <col min="12" max="12" width="14.85546875" bestFit="1" customWidth="1"/>
    <col min="13" max="13" width="11.5703125" style="1" bestFit="1" customWidth="1"/>
    <col min="14" max="14" width="12.5703125" bestFit="1" customWidth="1"/>
    <col min="15" max="15" width="14.85546875" bestFit="1" customWidth="1"/>
    <col min="16" max="16" width="11.5703125" style="1" bestFit="1" customWidth="1"/>
    <col min="17" max="17" width="12.5703125" bestFit="1" customWidth="1"/>
    <col min="18" max="18" width="14.85546875" bestFit="1" customWidth="1"/>
    <col min="19" max="19" width="11.5703125" style="1" bestFit="1" customWidth="1"/>
    <col min="20" max="20" width="12.5703125" bestFit="1" customWidth="1"/>
    <col min="21" max="21" width="14.85546875" bestFit="1" customWidth="1"/>
    <col min="22" max="22" width="11.5703125" style="1" bestFit="1" customWidth="1"/>
    <col min="23" max="23" width="12.5703125" bestFit="1" customWidth="1"/>
    <col min="24" max="24" width="14.85546875" bestFit="1" customWidth="1"/>
    <col min="25" max="25" width="11.5703125" bestFit="1" customWidth="1"/>
    <col min="26" max="26" width="12.5703125" bestFit="1" customWidth="1"/>
    <col min="27" max="27" width="14.85546875" bestFit="1" customWidth="1"/>
    <col min="28" max="28" width="11.5703125" bestFit="1" customWidth="1"/>
    <col min="29" max="29" width="12.5703125" bestFit="1" customWidth="1"/>
    <col min="30" max="30" width="14.85546875" bestFit="1" customWidth="1"/>
    <col min="31" max="31" width="11.5703125" bestFit="1" customWidth="1"/>
    <col min="32" max="32" width="12.5703125" bestFit="1" customWidth="1"/>
    <col min="33" max="33" width="14.85546875" bestFit="1" customWidth="1"/>
    <col min="34" max="34" width="11.5703125" bestFit="1" customWidth="1"/>
    <col min="35" max="35" width="12.5703125" bestFit="1" customWidth="1"/>
    <col min="36" max="36" width="14.85546875" bestFit="1" customWidth="1"/>
    <col min="37" max="37" width="11.5703125" bestFit="1" customWidth="1"/>
    <col min="38" max="38" width="13.140625" bestFit="1" customWidth="1"/>
    <col min="39" max="39" width="14.85546875" bestFit="1" customWidth="1"/>
    <col min="40" max="40" width="11.5703125" bestFit="1" customWidth="1"/>
    <col min="41" max="41" width="13.140625" bestFit="1" customWidth="1"/>
    <col min="42" max="42" width="15.140625" style="1" bestFit="1" customWidth="1"/>
    <col min="43" max="43" width="13.140625" style="1" customWidth="1"/>
    <col min="44" max="44" width="14.140625" style="1" bestFit="1" customWidth="1"/>
    <col min="45" max="45" width="16.140625" style="1" customWidth="1"/>
    <col min="46" max="46" width="15.140625" bestFit="1" customWidth="1"/>
    <col min="47" max="47" width="11.5703125" bestFit="1" customWidth="1"/>
    <col min="48" max="48" width="15.140625" bestFit="1" customWidth="1"/>
    <col min="49" max="49" width="14.85546875" bestFit="1" customWidth="1"/>
    <col min="50" max="50" width="11.5703125" bestFit="1" customWidth="1"/>
    <col min="51" max="51" width="12.5703125" bestFit="1" customWidth="1"/>
    <col min="52" max="52" width="14.85546875" bestFit="1" customWidth="1"/>
    <col min="53" max="53" width="11.5703125" bestFit="1" customWidth="1"/>
    <col min="54" max="54" width="12.5703125" bestFit="1" customWidth="1"/>
    <col min="55" max="55" width="15.140625" bestFit="1" customWidth="1"/>
    <col min="56" max="56" width="11.5703125" bestFit="1" customWidth="1"/>
    <col min="57" max="57" width="12.5703125" bestFit="1" customWidth="1"/>
    <col min="58" max="58" width="14.85546875" bestFit="1" customWidth="1"/>
    <col min="59" max="59" width="11.5703125" bestFit="1" customWidth="1"/>
    <col min="60" max="60" width="12.5703125" bestFit="1" customWidth="1"/>
    <col min="61" max="61" width="14.85546875" bestFit="1" customWidth="1"/>
    <col min="62" max="62" width="11.5703125" bestFit="1" customWidth="1"/>
    <col min="63" max="63" width="12.5703125" bestFit="1" customWidth="1"/>
    <col min="64" max="64" width="14.85546875" bestFit="1" customWidth="1"/>
    <col min="65" max="65" width="11.5703125" bestFit="1" customWidth="1"/>
    <col min="66" max="66" width="12.5703125" bestFit="1" customWidth="1"/>
    <col min="67" max="67" width="14.85546875" bestFit="1" customWidth="1"/>
    <col min="68" max="68" width="11.5703125" bestFit="1" customWidth="1"/>
    <col min="69" max="69" width="12.5703125" bestFit="1" customWidth="1"/>
    <col min="70" max="70" width="14.85546875" bestFit="1" customWidth="1"/>
    <col min="71" max="71" width="11.5703125" bestFit="1" customWidth="1"/>
    <col min="72" max="72" width="12.5703125" bestFit="1" customWidth="1"/>
    <col min="73" max="73" width="14.85546875" bestFit="1" customWidth="1"/>
    <col min="74" max="74" width="11.5703125" bestFit="1" customWidth="1"/>
    <col min="75" max="75" width="12.5703125" bestFit="1" customWidth="1"/>
    <col min="76" max="76" width="14.85546875" bestFit="1" customWidth="1"/>
    <col min="77" max="77" width="11.5703125" bestFit="1" customWidth="1"/>
    <col min="78" max="78" width="12.5703125" bestFit="1" customWidth="1"/>
    <col min="79" max="79" width="14.85546875" bestFit="1" customWidth="1"/>
    <col min="80" max="80" width="11.5703125" bestFit="1" customWidth="1"/>
    <col min="81" max="81" width="12.5703125" bestFit="1" customWidth="1"/>
    <col min="82" max="82" width="15.140625" style="1" bestFit="1" customWidth="1"/>
    <col min="83" max="83" width="13.140625" style="1" customWidth="1"/>
    <col min="84" max="84" width="15.140625" style="1" bestFit="1" customWidth="1"/>
    <col min="85" max="85" width="16.140625" style="1" customWidth="1"/>
    <col min="86" max="86" width="15.140625" style="1" bestFit="1" customWidth="1"/>
    <col min="87" max="87" width="11.5703125" style="1" bestFit="1" customWidth="1"/>
    <col min="88" max="88" width="15.140625" style="1" bestFit="1" customWidth="1"/>
    <col min="89" max="89" width="14.85546875" style="1" bestFit="1" customWidth="1"/>
    <col min="90" max="90" width="11.5703125" style="1" bestFit="1" customWidth="1"/>
    <col min="91" max="91" width="12.5703125" style="1" bestFit="1" customWidth="1"/>
    <col min="92" max="92" width="14.85546875" style="1" bestFit="1" customWidth="1"/>
    <col min="93" max="93" width="11.5703125" style="1" bestFit="1" customWidth="1"/>
    <col min="94" max="94" width="12.5703125" style="1" bestFit="1" customWidth="1"/>
    <col min="95" max="95" width="15.140625" style="1" bestFit="1" customWidth="1"/>
    <col min="96" max="96" width="11.5703125" style="1" bestFit="1" customWidth="1"/>
    <col min="97" max="97" width="12.5703125" style="1" bestFit="1" customWidth="1"/>
    <col min="98" max="98" width="14.85546875" style="1" bestFit="1" customWidth="1"/>
    <col min="99" max="99" width="11.5703125" style="1" bestFit="1" customWidth="1"/>
    <col min="100" max="100" width="12.5703125" style="1" bestFit="1" customWidth="1"/>
    <col min="101" max="101" width="14.85546875" style="1" bestFit="1" customWidth="1"/>
    <col min="102" max="102" width="11.5703125" style="1" bestFit="1" customWidth="1"/>
    <col min="103" max="103" width="12.5703125" style="1" bestFit="1" customWidth="1"/>
    <col min="104" max="104" width="14.85546875" style="1" bestFit="1" customWidth="1"/>
    <col min="105" max="105" width="11.5703125" style="1" bestFit="1" customWidth="1"/>
    <col min="106" max="106" width="12.5703125" style="1" bestFit="1" customWidth="1"/>
    <col min="107" max="107" width="14.85546875" style="1" bestFit="1" customWidth="1"/>
    <col min="108" max="108" width="11.5703125" style="1" bestFit="1" customWidth="1"/>
    <col min="109" max="109" width="12.5703125" style="1" bestFit="1" customWidth="1"/>
    <col min="110" max="110" width="14.85546875" style="1" bestFit="1" customWidth="1"/>
    <col min="111" max="111" width="11.5703125" style="1" bestFit="1" customWidth="1"/>
    <col min="112" max="112" width="12.5703125" style="1" bestFit="1" customWidth="1"/>
    <col min="113" max="113" width="14.85546875" style="1" bestFit="1" customWidth="1"/>
    <col min="114" max="114" width="11.5703125" style="1" bestFit="1" customWidth="1"/>
    <col min="115" max="115" width="14.140625" style="1" bestFit="1" customWidth="1"/>
    <col min="116" max="116" width="14.85546875" style="1" bestFit="1" customWidth="1"/>
    <col min="117" max="117" width="13.140625" style="1" bestFit="1" customWidth="1"/>
    <col min="118" max="118" width="14.140625" style="1" bestFit="1" customWidth="1"/>
    <col min="119" max="119" width="14.85546875" style="1" bestFit="1" customWidth="1"/>
    <col min="120" max="120" width="11.5703125" style="1" bestFit="1" customWidth="1"/>
    <col min="121" max="121" width="12.5703125" style="1" bestFit="1" customWidth="1"/>
    <col min="122" max="122" width="15.140625" style="1" bestFit="1" customWidth="1"/>
    <col min="123" max="123" width="13.140625" style="1" customWidth="1"/>
    <col min="124" max="124" width="15.140625" style="1" bestFit="1" customWidth="1"/>
    <col min="125" max="125" width="16.140625" style="1" customWidth="1"/>
    <col min="126" max="126" width="15.140625" style="90" bestFit="1" customWidth="1"/>
    <col min="127" max="127" width="11.5703125" style="90" bestFit="1" customWidth="1"/>
    <col min="128" max="128" width="15.140625" style="90" bestFit="1" customWidth="1"/>
    <col min="129" max="129" width="14.85546875" style="90" bestFit="1" customWidth="1"/>
    <col min="130" max="130" width="11.5703125" style="90" bestFit="1" customWidth="1"/>
    <col min="131" max="131" width="12.5703125" style="90" bestFit="1" customWidth="1"/>
    <col min="132" max="132" width="15.140625" style="90" bestFit="1" customWidth="1"/>
    <col min="133" max="133" width="11.5703125" style="90" bestFit="1" customWidth="1"/>
    <col min="134" max="134" width="12.5703125" style="90" bestFit="1" customWidth="1"/>
    <col min="135" max="135" width="15.140625" style="90" bestFit="1" customWidth="1"/>
    <col min="136" max="136" width="11.5703125" style="90" bestFit="1" customWidth="1"/>
    <col min="137" max="137" width="12.5703125" style="90" bestFit="1" customWidth="1"/>
    <col min="138" max="138" width="14.85546875" style="90" bestFit="1" customWidth="1"/>
    <col min="139" max="139" width="11.5703125" style="90" bestFit="1" customWidth="1"/>
    <col min="140" max="140" width="12.5703125" style="90" bestFit="1" customWidth="1"/>
    <col min="141" max="141" width="14.85546875" style="90" bestFit="1" customWidth="1"/>
    <col min="142" max="142" width="11.5703125" style="90" bestFit="1" customWidth="1"/>
    <col min="143" max="143" width="12.5703125" style="90" bestFit="1" customWidth="1"/>
    <col min="144" max="144" width="14.85546875" style="90" bestFit="1" customWidth="1"/>
    <col min="145" max="145" width="11.5703125" style="90" bestFit="1" customWidth="1"/>
    <col min="146" max="146" width="12.5703125" style="90" bestFit="1" customWidth="1"/>
    <col min="147" max="147" width="14.85546875" style="90" bestFit="1" customWidth="1"/>
    <col min="148" max="148" width="11.5703125" style="90" bestFit="1" customWidth="1"/>
    <col min="149" max="149" width="12.5703125" style="90" bestFit="1" customWidth="1"/>
    <col min="150" max="150" width="14.85546875" style="90" bestFit="1" customWidth="1"/>
    <col min="151" max="151" width="11.5703125" style="90" bestFit="1" customWidth="1"/>
    <col min="152" max="152" width="13.5703125" style="90" bestFit="1" customWidth="1"/>
    <col min="153" max="153" width="14.85546875" style="90" bestFit="1" customWidth="1"/>
    <col min="154" max="154" width="11.5703125" style="90" bestFit="1" customWidth="1"/>
    <col min="155" max="155" width="13.5703125" style="90" bestFit="1" customWidth="1"/>
    <col min="156" max="156" width="14.85546875" style="90" bestFit="1" customWidth="1"/>
    <col min="157" max="157" width="11.5703125" style="90" bestFit="1" customWidth="1"/>
    <col min="158" max="158" width="13.5703125" style="90" bestFit="1" customWidth="1"/>
    <col min="159" max="159" width="14.85546875" style="90" bestFit="1" customWidth="1"/>
    <col min="160" max="160" width="11.5703125" style="90" bestFit="1" customWidth="1"/>
    <col min="161" max="161" width="12.5703125" style="90" bestFit="1" customWidth="1"/>
    <col min="162" max="162" width="15.140625" style="90" bestFit="1" customWidth="1"/>
    <col min="163" max="163" width="13.140625" style="90" customWidth="1"/>
    <col min="164" max="164" width="15.140625" style="90" bestFit="1" customWidth="1"/>
    <col min="165" max="165" width="16.140625" style="90" customWidth="1"/>
    <col min="166" max="166" width="15.5703125" customWidth="1"/>
    <col min="167" max="167" width="13.42578125" customWidth="1"/>
    <col min="168" max="168" width="11.7109375" bestFit="1" customWidth="1"/>
    <col min="169" max="169" width="14.140625" bestFit="1" customWidth="1"/>
    <col min="170" max="170" width="11.140625" bestFit="1" customWidth="1"/>
    <col min="171" max="171" width="11.7109375" bestFit="1" customWidth="1"/>
    <col min="172" max="172" width="14.140625" bestFit="1" customWidth="1"/>
    <col min="173" max="173" width="11.140625" bestFit="1" customWidth="1"/>
    <col min="174" max="174" width="11.7109375" bestFit="1" customWidth="1"/>
    <col min="175" max="175" width="14.140625" bestFit="1" customWidth="1"/>
    <col min="176" max="176" width="11.140625" bestFit="1" customWidth="1"/>
    <col min="177" max="177" width="11.7109375" bestFit="1" customWidth="1"/>
    <col min="178" max="178" width="14.140625" bestFit="1" customWidth="1"/>
    <col min="179" max="179" width="11.140625" bestFit="1" customWidth="1"/>
    <col min="180" max="180" width="11.7109375" bestFit="1" customWidth="1"/>
    <col min="181" max="181" width="14.140625" bestFit="1" customWidth="1"/>
    <col min="182" max="182" width="11.140625" bestFit="1" customWidth="1"/>
    <col min="183" max="183" width="11.7109375" bestFit="1" customWidth="1"/>
    <col min="184" max="184" width="14.140625" bestFit="1" customWidth="1"/>
    <col min="185" max="185" width="11.140625" bestFit="1" customWidth="1"/>
    <col min="186" max="186" width="11.7109375" bestFit="1" customWidth="1"/>
    <col min="187" max="187" width="14.140625" bestFit="1" customWidth="1"/>
    <col min="188" max="188" width="10.140625" bestFit="1" customWidth="1"/>
    <col min="189" max="189" width="11.7109375" bestFit="1" customWidth="1"/>
    <col min="190" max="190" width="14.140625" bestFit="1" customWidth="1"/>
    <col min="191" max="191" width="10.140625" bestFit="1" customWidth="1"/>
    <col min="192" max="192" width="13.5703125" bestFit="1" customWidth="1"/>
    <col min="193" max="193" width="14.140625" bestFit="1" customWidth="1"/>
    <col min="194" max="194" width="11.140625" bestFit="1" customWidth="1"/>
    <col min="195" max="195" width="13.5703125" bestFit="1" customWidth="1"/>
    <col min="196" max="196" width="14.140625" bestFit="1" customWidth="1"/>
    <col min="197" max="197" width="11.140625" bestFit="1" customWidth="1"/>
    <col min="198" max="198" width="13.5703125" bestFit="1" customWidth="1"/>
    <col min="199" max="199" width="14.140625" bestFit="1" customWidth="1"/>
    <col min="200" max="200" width="11.140625" bestFit="1" customWidth="1"/>
    <col min="201" max="201" width="11.7109375" bestFit="1" customWidth="1"/>
    <col min="202" max="202" width="14.140625" bestFit="1" customWidth="1"/>
    <col min="203" max="203" width="12.5703125" bestFit="1" customWidth="1"/>
    <col min="204" max="205" width="14.5703125" bestFit="1" customWidth="1"/>
  </cols>
  <sheetData>
    <row r="2" spans="2:205" ht="15.75" thickBot="1" x14ac:dyDescent="0.3"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</row>
    <row r="3" spans="2:205" s="4" customFormat="1" ht="30" customHeight="1" x14ac:dyDescent="0.25">
      <c r="B3" s="172" t="s">
        <v>0</v>
      </c>
      <c r="C3" s="174" t="s">
        <v>1</v>
      </c>
      <c r="D3" s="174"/>
      <c r="E3" s="176" t="s">
        <v>31</v>
      </c>
      <c r="F3" s="170" t="s">
        <v>6</v>
      </c>
      <c r="G3" s="167"/>
      <c r="H3" s="167"/>
      <c r="I3" s="167" t="s">
        <v>7</v>
      </c>
      <c r="J3" s="167"/>
      <c r="K3" s="167"/>
      <c r="L3" s="167" t="s">
        <v>8</v>
      </c>
      <c r="M3" s="167"/>
      <c r="N3" s="167"/>
      <c r="O3" s="167" t="s">
        <v>9</v>
      </c>
      <c r="P3" s="167"/>
      <c r="Q3" s="167"/>
      <c r="R3" s="167" t="s">
        <v>10</v>
      </c>
      <c r="S3" s="167"/>
      <c r="T3" s="167"/>
      <c r="U3" s="167" t="s">
        <v>11</v>
      </c>
      <c r="V3" s="167"/>
      <c r="W3" s="167"/>
      <c r="X3" s="167" t="s">
        <v>12</v>
      </c>
      <c r="Y3" s="167"/>
      <c r="Z3" s="167"/>
      <c r="AA3" s="167" t="s">
        <v>13</v>
      </c>
      <c r="AB3" s="167"/>
      <c r="AC3" s="167"/>
      <c r="AD3" s="167" t="s">
        <v>14</v>
      </c>
      <c r="AE3" s="167"/>
      <c r="AF3" s="167"/>
      <c r="AG3" s="167" t="s">
        <v>15</v>
      </c>
      <c r="AH3" s="167"/>
      <c r="AI3" s="167"/>
      <c r="AJ3" s="167" t="s">
        <v>16</v>
      </c>
      <c r="AK3" s="167"/>
      <c r="AL3" s="167"/>
      <c r="AM3" s="167" t="s">
        <v>17</v>
      </c>
      <c r="AN3" s="167"/>
      <c r="AO3" s="171"/>
      <c r="AP3" s="166" t="s">
        <v>33</v>
      </c>
      <c r="AQ3" s="167"/>
      <c r="AR3" s="167"/>
      <c r="AS3" s="168"/>
      <c r="AT3" s="167" t="s">
        <v>5</v>
      </c>
      <c r="AU3" s="167"/>
      <c r="AV3" s="167"/>
      <c r="AW3" s="167" t="s">
        <v>18</v>
      </c>
      <c r="AX3" s="167"/>
      <c r="AY3" s="167"/>
      <c r="AZ3" s="167" t="s">
        <v>19</v>
      </c>
      <c r="BA3" s="167"/>
      <c r="BB3" s="167"/>
      <c r="BC3" s="167" t="s">
        <v>20</v>
      </c>
      <c r="BD3" s="167"/>
      <c r="BE3" s="167"/>
      <c r="BF3" s="167" t="s">
        <v>21</v>
      </c>
      <c r="BG3" s="167"/>
      <c r="BH3" s="167"/>
      <c r="BI3" s="167" t="s">
        <v>22</v>
      </c>
      <c r="BJ3" s="167"/>
      <c r="BK3" s="167"/>
      <c r="BL3" s="167" t="s">
        <v>23</v>
      </c>
      <c r="BM3" s="167"/>
      <c r="BN3" s="167"/>
      <c r="BO3" s="167" t="s">
        <v>24</v>
      </c>
      <c r="BP3" s="167"/>
      <c r="BQ3" s="167"/>
      <c r="BR3" s="167" t="s">
        <v>25</v>
      </c>
      <c r="BS3" s="167"/>
      <c r="BT3" s="167"/>
      <c r="BU3" s="167" t="s">
        <v>26</v>
      </c>
      <c r="BV3" s="167"/>
      <c r="BW3" s="167"/>
      <c r="BX3" s="167" t="s">
        <v>27</v>
      </c>
      <c r="BY3" s="167"/>
      <c r="BZ3" s="167"/>
      <c r="CA3" s="167" t="s">
        <v>28</v>
      </c>
      <c r="CB3" s="167"/>
      <c r="CC3" s="168"/>
      <c r="CD3" s="166" t="s">
        <v>34</v>
      </c>
      <c r="CE3" s="167"/>
      <c r="CF3" s="167"/>
      <c r="CG3" s="168"/>
      <c r="CH3" s="167" t="s">
        <v>35</v>
      </c>
      <c r="CI3" s="167"/>
      <c r="CJ3" s="167"/>
      <c r="CK3" s="167" t="s">
        <v>36</v>
      </c>
      <c r="CL3" s="167"/>
      <c r="CM3" s="167"/>
      <c r="CN3" s="167" t="s">
        <v>37</v>
      </c>
      <c r="CO3" s="167"/>
      <c r="CP3" s="167"/>
      <c r="CQ3" s="167" t="s">
        <v>38</v>
      </c>
      <c r="CR3" s="167"/>
      <c r="CS3" s="167"/>
      <c r="CT3" s="167" t="s">
        <v>39</v>
      </c>
      <c r="CU3" s="167"/>
      <c r="CV3" s="167"/>
      <c r="CW3" s="167" t="s">
        <v>40</v>
      </c>
      <c r="CX3" s="167"/>
      <c r="CY3" s="167"/>
      <c r="CZ3" s="167" t="s">
        <v>41</v>
      </c>
      <c r="DA3" s="167"/>
      <c r="DB3" s="167"/>
      <c r="DC3" s="167" t="s">
        <v>42</v>
      </c>
      <c r="DD3" s="167"/>
      <c r="DE3" s="167"/>
      <c r="DF3" s="167" t="s">
        <v>43</v>
      </c>
      <c r="DG3" s="167"/>
      <c r="DH3" s="167"/>
      <c r="DI3" s="167" t="s">
        <v>44</v>
      </c>
      <c r="DJ3" s="167"/>
      <c r="DK3" s="167"/>
      <c r="DL3" s="167" t="s">
        <v>45</v>
      </c>
      <c r="DM3" s="167"/>
      <c r="DN3" s="167"/>
      <c r="DO3" s="167" t="s">
        <v>46</v>
      </c>
      <c r="DP3" s="167"/>
      <c r="DQ3" s="168"/>
      <c r="DR3" s="166" t="s">
        <v>47</v>
      </c>
      <c r="DS3" s="167"/>
      <c r="DT3" s="167"/>
      <c r="DU3" s="168"/>
      <c r="DV3" s="165" t="s">
        <v>71</v>
      </c>
      <c r="DW3" s="165"/>
      <c r="DX3" s="165"/>
      <c r="DY3" s="165" t="s">
        <v>72</v>
      </c>
      <c r="DZ3" s="165"/>
      <c r="EA3" s="165"/>
      <c r="EB3" s="165" t="s">
        <v>73</v>
      </c>
      <c r="EC3" s="165"/>
      <c r="ED3" s="165"/>
      <c r="EE3" s="165" t="s">
        <v>74</v>
      </c>
      <c r="EF3" s="165"/>
      <c r="EG3" s="165"/>
      <c r="EH3" s="165" t="s">
        <v>75</v>
      </c>
      <c r="EI3" s="165"/>
      <c r="EJ3" s="165"/>
      <c r="EK3" s="165" t="s">
        <v>76</v>
      </c>
      <c r="EL3" s="165"/>
      <c r="EM3" s="165"/>
      <c r="EN3" s="165" t="s">
        <v>77</v>
      </c>
      <c r="EO3" s="165"/>
      <c r="EP3" s="165"/>
      <c r="EQ3" s="165" t="s">
        <v>78</v>
      </c>
      <c r="ER3" s="165"/>
      <c r="ES3" s="165"/>
      <c r="ET3" s="165" t="s">
        <v>79</v>
      </c>
      <c r="EU3" s="165"/>
      <c r="EV3" s="165"/>
      <c r="EW3" s="165" t="s">
        <v>80</v>
      </c>
      <c r="EX3" s="165"/>
      <c r="EY3" s="165"/>
      <c r="EZ3" s="165" t="s">
        <v>81</v>
      </c>
      <c r="FA3" s="165"/>
      <c r="FB3" s="165"/>
      <c r="FC3" s="165" t="s">
        <v>82</v>
      </c>
      <c r="FD3" s="165"/>
      <c r="FE3" s="165"/>
      <c r="FF3" s="166" t="s">
        <v>83</v>
      </c>
      <c r="FG3" s="167"/>
      <c r="FH3" s="167"/>
      <c r="FI3" s="168"/>
      <c r="FJ3" s="178" t="s">
        <v>90</v>
      </c>
      <c r="FK3" s="179"/>
      <c r="FL3" s="180"/>
      <c r="FM3" s="181" t="s">
        <v>91</v>
      </c>
      <c r="FN3" s="179"/>
      <c r="FO3" s="180"/>
      <c r="FP3" s="181" t="s">
        <v>92</v>
      </c>
      <c r="FQ3" s="179"/>
      <c r="FR3" s="180"/>
      <c r="FS3" s="181" t="s">
        <v>93</v>
      </c>
      <c r="FT3" s="179"/>
      <c r="FU3" s="180"/>
      <c r="FV3" s="181" t="s">
        <v>94</v>
      </c>
      <c r="FW3" s="179"/>
      <c r="FX3" s="180"/>
      <c r="FY3" s="181" t="s">
        <v>95</v>
      </c>
      <c r="FZ3" s="179"/>
      <c r="GA3" s="180"/>
      <c r="GB3" s="181" t="s">
        <v>96</v>
      </c>
      <c r="GC3" s="179"/>
      <c r="GD3" s="180"/>
      <c r="GE3" s="181" t="s">
        <v>97</v>
      </c>
      <c r="GF3" s="179"/>
      <c r="GG3" s="180"/>
      <c r="GH3" s="181" t="s">
        <v>98</v>
      </c>
      <c r="GI3" s="179"/>
      <c r="GJ3" s="180"/>
      <c r="GK3" s="181" t="s">
        <v>99</v>
      </c>
      <c r="GL3" s="179"/>
      <c r="GM3" s="180"/>
      <c r="GN3" s="181" t="s">
        <v>100</v>
      </c>
      <c r="GO3" s="179"/>
      <c r="GP3" s="180"/>
      <c r="GQ3" s="181" t="s">
        <v>101</v>
      </c>
      <c r="GR3" s="179"/>
      <c r="GS3" s="182"/>
      <c r="GT3" s="166" t="s">
        <v>88</v>
      </c>
      <c r="GU3" s="167"/>
      <c r="GV3" s="167"/>
      <c r="GW3" s="168"/>
    </row>
    <row r="4" spans="2:205" s="4" customFormat="1" ht="30.75" thickBot="1" x14ac:dyDescent="0.3">
      <c r="B4" s="173"/>
      <c r="C4" s="175"/>
      <c r="D4" s="175"/>
      <c r="E4" s="177"/>
      <c r="F4" s="29" t="s">
        <v>30</v>
      </c>
      <c r="G4" s="30" t="s">
        <v>2</v>
      </c>
      <c r="H4" s="31" t="s">
        <v>4</v>
      </c>
      <c r="I4" s="31" t="s">
        <v>30</v>
      </c>
      <c r="J4" s="31" t="s">
        <v>2</v>
      </c>
      <c r="K4" s="31" t="s">
        <v>4</v>
      </c>
      <c r="L4" s="31" t="s">
        <v>30</v>
      </c>
      <c r="M4" s="31" t="s">
        <v>2</v>
      </c>
      <c r="N4" s="31" t="s">
        <v>4</v>
      </c>
      <c r="O4" s="31" t="s">
        <v>30</v>
      </c>
      <c r="P4" s="31" t="s">
        <v>2</v>
      </c>
      <c r="Q4" s="31" t="s">
        <v>4</v>
      </c>
      <c r="R4" s="31" t="s">
        <v>30</v>
      </c>
      <c r="S4" s="31" t="s">
        <v>2</v>
      </c>
      <c r="T4" s="31" t="s">
        <v>4</v>
      </c>
      <c r="U4" s="31" t="s">
        <v>30</v>
      </c>
      <c r="V4" s="31" t="s">
        <v>2</v>
      </c>
      <c r="W4" s="31" t="s">
        <v>4</v>
      </c>
      <c r="X4" s="31" t="s">
        <v>30</v>
      </c>
      <c r="Y4" s="31" t="s">
        <v>2</v>
      </c>
      <c r="Z4" s="31" t="s">
        <v>4</v>
      </c>
      <c r="AA4" s="31" t="s">
        <v>30</v>
      </c>
      <c r="AB4" s="31" t="s">
        <v>2</v>
      </c>
      <c r="AC4" s="31" t="s">
        <v>4</v>
      </c>
      <c r="AD4" s="31" t="s">
        <v>30</v>
      </c>
      <c r="AE4" s="31" t="s">
        <v>2</v>
      </c>
      <c r="AF4" s="31" t="s">
        <v>4</v>
      </c>
      <c r="AG4" s="31" t="s">
        <v>30</v>
      </c>
      <c r="AH4" s="31" t="s">
        <v>2</v>
      </c>
      <c r="AI4" s="31" t="s">
        <v>4</v>
      </c>
      <c r="AJ4" s="31" t="s">
        <v>30</v>
      </c>
      <c r="AK4" s="31" t="s">
        <v>2</v>
      </c>
      <c r="AL4" s="31" t="s">
        <v>4</v>
      </c>
      <c r="AM4" s="31" t="s">
        <v>30</v>
      </c>
      <c r="AN4" s="31" t="s">
        <v>2</v>
      </c>
      <c r="AO4" s="32" t="s">
        <v>4</v>
      </c>
      <c r="AP4" s="25" t="s">
        <v>30</v>
      </c>
      <c r="AQ4" s="26" t="s">
        <v>2</v>
      </c>
      <c r="AR4" s="26" t="s">
        <v>4</v>
      </c>
      <c r="AS4" s="27" t="s">
        <v>32</v>
      </c>
      <c r="AT4" s="31" t="s">
        <v>30</v>
      </c>
      <c r="AU4" s="31" t="s">
        <v>2</v>
      </c>
      <c r="AV4" s="31" t="s">
        <v>4</v>
      </c>
      <c r="AW4" s="31" t="s">
        <v>30</v>
      </c>
      <c r="AX4" s="31" t="s">
        <v>2</v>
      </c>
      <c r="AY4" s="31" t="s">
        <v>4</v>
      </c>
      <c r="AZ4" s="31" t="s">
        <v>30</v>
      </c>
      <c r="BA4" s="31" t="s">
        <v>2</v>
      </c>
      <c r="BB4" s="31" t="s">
        <v>4</v>
      </c>
      <c r="BC4" s="31" t="s">
        <v>30</v>
      </c>
      <c r="BD4" s="31" t="s">
        <v>2</v>
      </c>
      <c r="BE4" s="31" t="s">
        <v>4</v>
      </c>
      <c r="BF4" s="31" t="s">
        <v>30</v>
      </c>
      <c r="BG4" s="31" t="s">
        <v>2</v>
      </c>
      <c r="BH4" s="31" t="s">
        <v>4</v>
      </c>
      <c r="BI4" s="31" t="s">
        <v>30</v>
      </c>
      <c r="BJ4" s="31" t="s">
        <v>2</v>
      </c>
      <c r="BK4" s="31" t="s">
        <v>4</v>
      </c>
      <c r="BL4" s="31" t="s">
        <v>30</v>
      </c>
      <c r="BM4" s="31" t="s">
        <v>2</v>
      </c>
      <c r="BN4" s="31" t="s">
        <v>4</v>
      </c>
      <c r="BO4" s="31" t="s">
        <v>30</v>
      </c>
      <c r="BP4" s="31" t="s">
        <v>2</v>
      </c>
      <c r="BQ4" s="31" t="s">
        <v>4</v>
      </c>
      <c r="BR4" s="31" t="s">
        <v>30</v>
      </c>
      <c r="BS4" s="31" t="s">
        <v>2</v>
      </c>
      <c r="BT4" s="31" t="s">
        <v>4</v>
      </c>
      <c r="BU4" s="31" t="s">
        <v>30</v>
      </c>
      <c r="BV4" s="31" t="s">
        <v>2</v>
      </c>
      <c r="BW4" s="31" t="s">
        <v>4</v>
      </c>
      <c r="BX4" s="31" t="s">
        <v>30</v>
      </c>
      <c r="BY4" s="31" t="s">
        <v>2</v>
      </c>
      <c r="BZ4" s="31" t="s">
        <v>4</v>
      </c>
      <c r="CA4" s="31" t="s">
        <v>30</v>
      </c>
      <c r="CB4" s="31" t="s">
        <v>2</v>
      </c>
      <c r="CC4" s="33" t="s">
        <v>4</v>
      </c>
      <c r="CD4" s="25" t="s">
        <v>30</v>
      </c>
      <c r="CE4" s="26" t="s">
        <v>2</v>
      </c>
      <c r="CF4" s="26" t="s">
        <v>4</v>
      </c>
      <c r="CG4" s="27" t="s">
        <v>48</v>
      </c>
      <c r="CH4" s="31" t="s">
        <v>30</v>
      </c>
      <c r="CI4" s="31" t="s">
        <v>2</v>
      </c>
      <c r="CJ4" s="31" t="s">
        <v>4</v>
      </c>
      <c r="CK4" s="31" t="s">
        <v>30</v>
      </c>
      <c r="CL4" s="31" t="s">
        <v>2</v>
      </c>
      <c r="CM4" s="31" t="s">
        <v>4</v>
      </c>
      <c r="CN4" s="31" t="s">
        <v>30</v>
      </c>
      <c r="CO4" s="31" t="s">
        <v>2</v>
      </c>
      <c r="CP4" s="31" t="s">
        <v>4</v>
      </c>
      <c r="CQ4" s="31" t="s">
        <v>30</v>
      </c>
      <c r="CR4" s="31" t="s">
        <v>2</v>
      </c>
      <c r="CS4" s="31" t="s">
        <v>4</v>
      </c>
      <c r="CT4" s="31" t="s">
        <v>30</v>
      </c>
      <c r="CU4" s="31" t="s">
        <v>2</v>
      </c>
      <c r="CV4" s="31" t="s">
        <v>4</v>
      </c>
      <c r="CW4" s="31" t="s">
        <v>30</v>
      </c>
      <c r="CX4" s="31" t="s">
        <v>2</v>
      </c>
      <c r="CY4" s="31" t="s">
        <v>4</v>
      </c>
      <c r="CZ4" s="31" t="s">
        <v>30</v>
      </c>
      <c r="DA4" s="31" t="s">
        <v>2</v>
      </c>
      <c r="DB4" s="31" t="s">
        <v>4</v>
      </c>
      <c r="DC4" s="31" t="s">
        <v>30</v>
      </c>
      <c r="DD4" s="31" t="s">
        <v>2</v>
      </c>
      <c r="DE4" s="31" t="s">
        <v>4</v>
      </c>
      <c r="DF4" s="31" t="s">
        <v>30</v>
      </c>
      <c r="DG4" s="31" t="s">
        <v>2</v>
      </c>
      <c r="DH4" s="31" t="s">
        <v>4</v>
      </c>
      <c r="DI4" s="31" t="s">
        <v>30</v>
      </c>
      <c r="DJ4" s="31" t="s">
        <v>2</v>
      </c>
      <c r="DK4" s="31" t="s">
        <v>4</v>
      </c>
      <c r="DL4" s="31" t="s">
        <v>30</v>
      </c>
      <c r="DM4" s="31" t="s">
        <v>2</v>
      </c>
      <c r="DN4" s="31" t="s">
        <v>4</v>
      </c>
      <c r="DO4" s="31" t="s">
        <v>30</v>
      </c>
      <c r="DP4" s="31" t="s">
        <v>2</v>
      </c>
      <c r="DQ4" s="33" t="s">
        <v>4</v>
      </c>
      <c r="DR4" s="25" t="s">
        <v>30</v>
      </c>
      <c r="DS4" s="26" t="s">
        <v>2</v>
      </c>
      <c r="DT4" s="26" t="s">
        <v>4</v>
      </c>
      <c r="DU4" s="27" t="s">
        <v>69</v>
      </c>
      <c r="DV4" s="31" t="s">
        <v>30</v>
      </c>
      <c r="DW4" s="31" t="s">
        <v>2</v>
      </c>
      <c r="DX4" s="31" t="s">
        <v>4</v>
      </c>
      <c r="DY4" s="31" t="s">
        <v>30</v>
      </c>
      <c r="DZ4" s="31" t="s">
        <v>2</v>
      </c>
      <c r="EA4" s="31" t="s">
        <v>4</v>
      </c>
      <c r="EB4" s="31" t="s">
        <v>30</v>
      </c>
      <c r="EC4" s="31" t="s">
        <v>2</v>
      </c>
      <c r="ED4" s="31" t="s">
        <v>4</v>
      </c>
      <c r="EE4" s="31" t="s">
        <v>30</v>
      </c>
      <c r="EF4" s="31" t="s">
        <v>2</v>
      </c>
      <c r="EG4" s="31" t="s">
        <v>4</v>
      </c>
      <c r="EH4" s="31" t="s">
        <v>30</v>
      </c>
      <c r="EI4" s="31" t="s">
        <v>2</v>
      </c>
      <c r="EJ4" s="31" t="s">
        <v>4</v>
      </c>
      <c r="EK4" s="31" t="s">
        <v>30</v>
      </c>
      <c r="EL4" s="31" t="s">
        <v>2</v>
      </c>
      <c r="EM4" s="31" t="s">
        <v>4</v>
      </c>
      <c r="EN4" s="31" t="s">
        <v>30</v>
      </c>
      <c r="EO4" s="31" t="s">
        <v>2</v>
      </c>
      <c r="EP4" s="31" t="s">
        <v>4</v>
      </c>
      <c r="EQ4" s="31" t="s">
        <v>30</v>
      </c>
      <c r="ER4" s="31" t="s">
        <v>2</v>
      </c>
      <c r="ES4" s="31" t="s">
        <v>4</v>
      </c>
      <c r="ET4" s="31" t="s">
        <v>30</v>
      </c>
      <c r="EU4" s="31" t="s">
        <v>2</v>
      </c>
      <c r="EV4" s="31" t="s">
        <v>4</v>
      </c>
      <c r="EW4" s="31" t="s">
        <v>30</v>
      </c>
      <c r="EX4" s="31" t="s">
        <v>2</v>
      </c>
      <c r="EY4" s="31" t="s">
        <v>4</v>
      </c>
      <c r="EZ4" s="31" t="s">
        <v>30</v>
      </c>
      <c r="FA4" s="31" t="s">
        <v>2</v>
      </c>
      <c r="FB4" s="31" t="s">
        <v>4</v>
      </c>
      <c r="FC4" s="31" t="s">
        <v>30</v>
      </c>
      <c r="FD4" s="31" t="s">
        <v>2</v>
      </c>
      <c r="FE4" s="33" t="s">
        <v>4</v>
      </c>
      <c r="FF4" s="25" t="s">
        <v>30</v>
      </c>
      <c r="FG4" s="26" t="s">
        <v>2</v>
      </c>
      <c r="FH4" s="26" t="s">
        <v>4</v>
      </c>
      <c r="FI4" s="27" t="s">
        <v>84</v>
      </c>
      <c r="FJ4" s="31" t="s">
        <v>30</v>
      </c>
      <c r="FK4" s="31" t="s">
        <v>2</v>
      </c>
      <c r="FL4" s="31" t="s">
        <v>4</v>
      </c>
      <c r="FM4" s="31" t="s">
        <v>30</v>
      </c>
      <c r="FN4" s="31" t="s">
        <v>2</v>
      </c>
      <c r="FO4" s="31" t="s">
        <v>4</v>
      </c>
      <c r="FP4" s="31" t="s">
        <v>30</v>
      </c>
      <c r="FQ4" s="31" t="s">
        <v>2</v>
      </c>
      <c r="FR4" s="31" t="s">
        <v>4</v>
      </c>
      <c r="FS4" s="31" t="s">
        <v>30</v>
      </c>
      <c r="FT4" s="31" t="s">
        <v>2</v>
      </c>
      <c r="FU4" s="31" t="s">
        <v>4</v>
      </c>
      <c r="FV4" s="31" t="s">
        <v>30</v>
      </c>
      <c r="FW4" s="31" t="s">
        <v>2</v>
      </c>
      <c r="FX4" s="31" t="s">
        <v>4</v>
      </c>
      <c r="FY4" s="31" t="s">
        <v>30</v>
      </c>
      <c r="FZ4" s="31" t="s">
        <v>2</v>
      </c>
      <c r="GA4" s="31" t="s">
        <v>4</v>
      </c>
      <c r="GB4" s="31" t="s">
        <v>30</v>
      </c>
      <c r="GC4" s="31" t="s">
        <v>2</v>
      </c>
      <c r="GD4" s="31" t="s">
        <v>4</v>
      </c>
      <c r="GE4" s="31" t="s">
        <v>30</v>
      </c>
      <c r="GF4" s="31" t="s">
        <v>2</v>
      </c>
      <c r="GG4" s="31" t="s">
        <v>4</v>
      </c>
      <c r="GH4" s="31" t="s">
        <v>30</v>
      </c>
      <c r="GI4" s="31" t="s">
        <v>2</v>
      </c>
      <c r="GJ4" s="31" t="s">
        <v>4</v>
      </c>
      <c r="GK4" s="31" t="s">
        <v>30</v>
      </c>
      <c r="GL4" s="31" t="s">
        <v>2</v>
      </c>
      <c r="GM4" s="31" t="s">
        <v>4</v>
      </c>
      <c r="GN4" s="31" t="s">
        <v>30</v>
      </c>
      <c r="GO4" s="31" t="s">
        <v>2</v>
      </c>
      <c r="GP4" s="31" t="s">
        <v>4</v>
      </c>
      <c r="GQ4" s="31" t="s">
        <v>30</v>
      </c>
      <c r="GR4" s="31" t="s">
        <v>2</v>
      </c>
      <c r="GS4" s="33" t="s">
        <v>4</v>
      </c>
      <c r="GT4" s="25" t="s">
        <v>30</v>
      </c>
      <c r="GU4" s="26" t="s">
        <v>2</v>
      </c>
      <c r="GV4" s="26" t="s">
        <v>4</v>
      </c>
      <c r="GW4" s="27" t="s">
        <v>89</v>
      </c>
    </row>
    <row r="5" spans="2:205" s="8" customFormat="1" x14ac:dyDescent="0.25">
      <c r="B5" s="15">
        <v>21312010003</v>
      </c>
      <c r="C5" s="6" t="s">
        <v>29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>
        <v>8000000</v>
      </c>
      <c r="AM5" s="6">
        <f>+[2]BALANZA!$D$815-[2]BALANZA!$E$815</f>
        <v>666666.74</v>
      </c>
      <c r="AN5" s="6">
        <f>+[2]BALANZA!$D$2518-[2]BALANZA!$E$2518</f>
        <v>25355.559999999998</v>
      </c>
      <c r="AO5" s="18">
        <v>4000000</v>
      </c>
      <c r="AP5" s="23">
        <f t="shared" ref="AP5:AQ5" si="0">+F5+I5+L5+O5+R5+U5+X5+AA5+AD5+AG5+AJ5+AM5</f>
        <v>666666.74</v>
      </c>
      <c r="AQ5" s="24">
        <f t="shared" si="0"/>
        <v>25355.559999999998</v>
      </c>
      <c r="AR5" s="24">
        <f>+H5+K5+N5+Q5+T5+W5+Z5+AC5+AF5+AI5+AL5+AO5</f>
        <v>12000000</v>
      </c>
      <c r="AS5" s="19">
        <f>+E5-AP5+AR5</f>
        <v>11333333.26</v>
      </c>
      <c r="AT5" s="5">
        <v>30774917.550000001</v>
      </c>
      <c r="AU5" s="6">
        <v>892969.1</v>
      </c>
      <c r="AV5" s="6">
        <v>129000000</v>
      </c>
      <c r="AW5" s="6">
        <v>27389603.920000002</v>
      </c>
      <c r="AX5" s="6">
        <v>718550.82</v>
      </c>
      <c r="AY5" s="6"/>
      <c r="AZ5" s="6">
        <f>+'[3]BALANZA PROG'!$D$3647-'[3]BALANZA PROG'!$E$3647</f>
        <v>27389603.920000002</v>
      </c>
      <c r="BA5" s="6">
        <f>+'[3]BALANZA PROG'!$D$3668-'[3]BALANZA PROG'!$E$3668</f>
        <v>648705.65999999992</v>
      </c>
      <c r="BB5" s="6"/>
      <c r="BC5" s="6">
        <v>27389603.93</v>
      </c>
      <c r="BD5" s="6">
        <v>628580.52</v>
      </c>
      <c r="BE5" s="6"/>
      <c r="BF5" s="6">
        <v>27389603.940000001</v>
      </c>
      <c r="BG5" s="6">
        <f>+'[4]BALANZA PROG'!$D$4311-'[4]BALANZA PROG'!$E$4311</f>
        <v>22471.5</v>
      </c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7"/>
      <c r="CD5" s="28">
        <f t="shared" ref="CD5:CD6" si="1">+AT5+AW5+AZ5+BC5+BF5+BI5+BL5+BO5+BR5+BU5+BX5+CA5</f>
        <v>140333333.25999999</v>
      </c>
      <c r="CE5" s="24">
        <f t="shared" ref="CE5:CE6" si="2">+AU5+AX5+BA5+BD5+BG5+BJ5+BM5+BP5+BS5+BV5+BY5+CB5</f>
        <v>2911277.6</v>
      </c>
      <c r="CF5" s="24">
        <f>+AV5+AY5+BB5+BE5+BH5+BK5+BN5+BQ5+BT5+BW5+BZ5+CC5</f>
        <v>129000000</v>
      </c>
      <c r="CG5" s="11">
        <f>+AS5-CD5+CF5</f>
        <v>0</v>
      </c>
      <c r="CH5" s="5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>
        <v>50000000</v>
      </c>
      <c r="DO5" s="6"/>
      <c r="DP5" s="6"/>
      <c r="DQ5" s="7"/>
      <c r="DR5" s="28">
        <f t="shared" ref="DR5:DR6" si="3">+CH5+CK5+CN5+CQ5+CT5+CW5+CZ5+DC5+DF5+DI5+DL5+DO5</f>
        <v>0</v>
      </c>
      <c r="DS5" s="24">
        <f t="shared" ref="DS5:DS6" si="4">+CI5+CL5+CO5+CR5+CU5+CX5+DA5+DD5+DG5+DJ5+DM5+DP5</f>
        <v>0</v>
      </c>
      <c r="DT5" s="24">
        <f>+CJ5+CM5+CP5+CS5+CV5+CY5+DB5+DE5+DH5+DK5+DN5+DQ5</f>
        <v>50000000</v>
      </c>
      <c r="DU5" s="11">
        <f>+CG5-DR5+DT5</f>
        <v>50000000</v>
      </c>
      <c r="DV5" s="5">
        <v>10000000</v>
      </c>
      <c r="DW5" s="6">
        <v>443083.33</v>
      </c>
      <c r="DX5" s="6"/>
      <c r="DY5" s="6">
        <v>8000000</v>
      </c>
      <c r="DZ5" s="6">
        <v>279006.89</v>
      </c>
      <c r="EA5" s="6"/>
      <c r="EB5" s="6">
        <v>8000000</v>
      </c>
      <c r="EC5" s="6">
        <v>203451.11</v>
      </c>
      <c r="ED5" s="6"/>
      <c r="EE5" s="6">
        <v>8000000</v>
      </c>
      <c r="EF5" s="6">
        <v>146800</v>
      </c>
      <c r="EG5" s="6"/>
      <c r="EH5" s="6"/>
      <c r="EI5" s="6"/>
      <c r="EJ5" s="6"/>
      <c r="EK5" s="6">
        <v>8000000</v>
      </c>
      <c r="EL5" s="6">
        <v>97507.56</v>
      </c>
      <c r="EM5" s="6"/>
      <c r="EN5" s="6">
        <v>8000000</v>
      </c>
      <c r="EO5" s="6">
        <v>29584.33</v>
      </c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7"/>
      <c r="FF5" s="145">
        <f t="shared" ref="FF5:FF7" si="5">+DV5+DY5+EB5+EE5+EH5+EK5+EN5+EQ5+ET5+EW5+EZ5+FC5</f>
        <v>50000000</v>
      </c>
      <c r="FG5" s="146">
        <f t="shared" ref="FG5:FG7" si="6">+DW5+DZ5+EC5+EF5+EI5+EL5+EO5+ER5+EU5+EX5+FA5+FD5</f>
        <v>1199433.2200000002</v>
      </c>
      <c r="FH5" s="24">
        <f>+DX5+EA5+ED5+EG5+EJ5+EM5+EP5+ES5+EV5+EY5+FB5+FE5</f>
        <v>0</v>
      </c>
      <c r="FI5" s="11">
        <f>+DU5-FF5+FH5</f>
        <v>0</v>
      </c>
      <c r="FJ5" s="5"/>
      <c r="FK5" s="6"/>
      <c r="FL5" s="18"/>
      <c r="FM5" s="5"/>
      <c r="FN5" s="6"/>
      <c r="FO5" s="7"/>
      <c r="FP5" s="60"/>
      <c r="FQ5" s="6"/>
      <c r="FR5" s="18"/>
      <c r="FS5" s="5"/>
      <c r="FT5" s="6"/>
      <c r="FU5" s="7"/>
      <c r="FV5" s="60"/>
      <c r="FW5" s="6"/>
      <c r="FX5" s="18"/>
      <c r="FY5" s="5"/>
      <c r="FZ5" s="6"/>
      <c r="GA5" s="7"/>
      <c r="GB5" s="60"/>
      <c r="GC5" s="6"/>
      <c r="GD5" s="18"/>
      <c r="GE5" s="5"/>
      <c r="GF5" s="6"/>
      <c r="GG5" s="7"/>
      <c r="GH5" s="60"/>
      <c r="GI5" s="6"/>
      <c r="GJ5" s="18"/>
      <c r="GK5" s="5"/>
      <c r="GL5" s="6"/>
      <c r="GM5" s="7"/>
      <c r="GN5" s="60"/>
      <c r="GO5" s="6"/>
      <c r="GP5" s="18"/>
      <c r="GQ5" s="5"/>
      <c r="GR5" s="6"/>
      <c r="GS5" s="7"/>
      <c r="GT5" s="145">
        <f t="shared" ref="GT5:GT8" si="7">+FJ5+FM5+FP5+FS5+FV5+FY5+GB5+GE5+GH5+GK5+GN5+GQ5</f>
        <v>0</v>
      </c>
      <c r="GU5" s="146">
        <f t="shared" ref="GU5:GU8" si="8">+FK5+FN5+FQ5+FT5+FW5+FZ5+GC5+GF5+GI5+GL5+GO5+GR5</f>
        <v>0</v>
      </c>
      <c r="GV5" s="24">
        <f>+FL5+FO5+FR5+FU5+FX5+GA5+GD5+GG5+GJ5+GM5+GP5+GS5</f>
        <v>0</v>
      </c>
      <c r="GW5" s="11">
        <f>+FI5-GT5+GV5</f>
        <v>0</v>
      </c>
    </row>
    <row r="6" spans="2:205" s="8" customFormat="1" x14ac:dyDescent="0.25">
      <c r="B6" s="16">
        <v>22331010001</v>
      </c>
      <c r="C6" s="10" t="s">
        <v>3</v>
      </c>
      <c r="D6" s="10"/>
      <c r="E6" s="10">
        <v>75333334</v>
      </c>
      <c r="F6" s="10">
        <v>2622222</v>
      </c>
      <c r="G6" s="10">
        <f>+'[5]balance '!$D$868</f>
        <v>453443.9</v>
      </c>
      <c r="H6" s="10"/>
      <c r="I6" s="10">
        <v>2622222</v>
      </c>
      <c r="J6" s="10">
        <v>440008.26</v>
      </c>
      <c r="K6" s="10"/>
      <c r="L6" s="10">
        <v>2622222</v>
      </c>
      <c r="M6" s="10">
        <v>408077.77</v>
      </c>
      <c r="N6" s="10"/>
      <c r="O6" s="10">
        <v>800000</v>
      </c>
      <c r="P6" s="10">
        <v>438046.09</v>
      </c>
      <c r="Q6" s="10"/>
      <c r="R6" s="10">
        <v>800000</v>
      </c>
      <c r="S6" s="10">
        <v>431805.57</v>
      </c>
      <c r="T6" s="10"/>
      <c r="U6" s="10">
        <v>800000</v>
      </c>
      <c r="V6" s="10">
        <v>454882.53</v>
      </c>
      <c r="W6" s="10"/>
      <c r="X6" s="10">
        <v>800000</v>
      </c>
      <c r="Y6" s="10">
        <v>446205.52</v>
      </c>
      <c r="Z6" s="10"/>
      <c r="AA6" s="10">
        <v>800000</v>
      </c>
      <c r="AB6" s="10">
        <v>432913.84</v>
      </c>
      <c r="AC6" s="10"/>
      <c r="AD6" s="10">
        <v>800000</v>
      </c>
      <c r="AE6" s="10">
        <v>474906.6</v>
      </c>
      <c r="AF6" s="10"/>
      <c r="AG6" s="10">
        <v>800000</v>
      </c>
      <c r="AH6" s="10">
        <v>431324.23</v>
      </c>
      <c r="AI6" s="10"/>
      <c r="AJ6" s="10">
        <v>800000</v>
      </c>
      <c r="AK6" s="10">
        <v>440043.86</v>
      </c>
      <c r="AL6" s="10"/>
      <c r="AM6" s="10">
        <v>800000</v>
      </c>
      <c r="AN6" s="10">
        <v>420469.46</v>
      </c>
      <c r="AO6" s="19"/>
      <c r="AP6" s="9">
        <f t="shared" ref="AP6" si="9">+F6+I6+L6+O6+R6+U6+X6+AA6+AD6+AG6+AJ6+AM6</f>
        <v>15066666</v>
      </c>
      <c r="AQ6" s="10">
        <f t="shared" ref="AQ6" si="10">+G6+J6+M6+P6+S6+V6+Y6+AB6+AE6+AH6+AK6+AN6</f>
        <v>5272127.6300000008</v>
      </c>
      <c r="AR6" s="10">
        <f>+H6+K6+N6+Q6+T6+W6+Z6+AC6+AF6+AI6+AL6+AO6</f>
        <v>0</v>
      </c>
      <c r="AS6" s="19">
        <f>+E6-AP6+AR6</f>
        <v>60266668</v>
      </c>
      <c r="AT6" s="9">
        <v>2622222</v>
      </c>
      <c r="AU6" s="10">
        <v>441331.3</v>
      </c>
      <c r="AV6" s="10"/>
      <c r="AW6" s="10">
        <v>2622222</v>
      </c>
      <c r="AX6" s="10">
        <v>423166.28</v>
      </c>
      <c r="AY6" s="10"/>
      <c r="AZ6" s="10">
        <v>2622222</v>
      </c>
      <c r="BA6" s="10">
        <v>372719.32</v>
      </c>
      <c r="BB6" s="10"/>
      <c r="BC6" s="10">
        <v>800000</v>
      </c>
      <c r="BD6" s="10">
        <v>393840.31</v>
      </c>
      <c r="BE6" s="10"/>
      <c r="BF6" s="10">
        <v>800000</v>
      </c>
      <c r="BG6" s="10">
        <v>374981.52</v>
      </c>
      <c r="BH6" s="10"/>
      <c r="BI6" s="10">
        <v>800000</v>
      </c>
      <c r="BJ6" s="10">
        <v>382260.84</v>
      </c>
      <c r="BK6" s="10"/>
      <c r="BL6" s="10">
        <v>800000</v>
      </c>
      <c r="BM6" s="10">
        <v>374291.68</v>
      </c>
      <c r="BN6" s="10"/>
      <c r="BO6" s="10">
        <v>800000</v>
      </c>
      <c r="BP6" s="10">
        <v>380240.85</v>
      </c>
      <c r="BQ6" s="10"/>
      <c r="BR6" s="10">
        <v>800000</v>
      </c>
      <c r="BS6" s="10">
        <v>374445.68</v>
      </c>
      <c r="BT6" s="10"/>
      <c r="BU6" s="10">
        <v>800000</v>
      </c>
      <c r="BV6" s="10">
        <v>356801.68</v>
      </c>
      <c r="BW6" s="10"/>
      <c r="BX6" s="10">
        <v>800000</v>
      </c>
      <c r="BY6" s="10">
        <f>+'[6]BALANZA PROG'!$D$5037</f>
        <v>362760.46</v>
      </c>
      <c r="BZ6" s="10"/>
      <c r="CA6" s="10">
        <v>800000</v>
      </c>
      <c r="CB6" s="10">
        <v>353625.01</v>
      </c>
      <c r="CC6" s="11"/>
      <c r="CD6" s="21">
        <f t="shared" si="1"/>
        <v>15066666</v>
      </c>
      <c r="CE6" s="10">
        <f t="shared" si="2"/>
        <v>4590464.9300000006</v>
      </c>
      <c r="CF6" s="10">
        <f>+AV6+AY6+BB6+BE6+BH6+BK6+BN6+BQ6+BT6+BW6+BZ6+CC6</f>
        <v>0</v>
      </c>
      <c r="CG6" s="11">
        <f>+AS6-CD6+CF6</f>
        <v>45200002</v>
      </c>
      <c r="CH6" s="9">
        <v>2622222</v>
      </c>
      <c r="CI6" s="10">
        <v>368562.32</v>
      </c>
      <c r="CJ6" s="10"/>
      <c r="CK6" s="10">
        <v>2622222</v>
      </c>
      <c r="CL6" s="10">
        <v>347371.29</v>
      </c>
      <c r="CM6" s="10"/>
      <c r="CN6" s="10">
        <v>2622222</v>
      </c>
      <c r="CO6" s="10">
        <v>292585.67</v>
      </c>
      <c r="CP6" s="10"/>
      <c r="CQ6" s="10">
        <v>800000</v>
      </c>
      <c r="CR6" s="10">
        <v>301867.90999999997</v>
      </c>
      <c r="CS6" s="10"/>
      <c r="CT6" s="10">
        <v>800000</v>
      </c>
      <c r="CU6" s="10">
        <v>285699.82</v>
      </c>
      <c r="CV6" s="10"/>
      <c r="CW6" s="10">
        <v>800000</v>
      </c>
      <c r="CX6" s="10">
        <v>288856.87</v>
      </c>
      <c r="CY6" s="10"/>
      <c r="CZ6" s="10">
        <v>800000</v>
      </c>
      <c r="DA6" s="10">
        <v>272713.90999999997</v>
      </c>
      <c r="DB6" s="10"/>
      <c r="DC6" s="10">
        <v>800000</v>
      </c>
      <c r="DD6" s="10">
        <v>274820.76</v>
      </c>
      <c r="DE6" s="10"/>
      <c r="DF6" s="10">
        <v>800000</v>
      </c>
      <c r="DG6" s="10">
        <v>262711</v>
      </c>
      <c r="DH6" s="10"/>
      <c r="DI6" s="10"/>
      <c r="DJ6" s="10"/>
      <c r="DK6" s="10"/>
      <c r="DL6" s="10">
        <v>1600000</v>
      </c>
      <c r="DM6" s="10">
        <v>486547.68000000017</v>
      </c>
      <c r="DN6" s="10"/>
      <c r="DO6" s="10">
        <f>+'[7]BALANZA PROG'!$D$5286</f>
        <v>800000</v>
      </c>
      <c r="DP6" s="10">
        <f>+'[7]BALANZA PROG'!$D$5311</f>
        <v>223266.5</v>
      </c>
      <c r="DQ6" s="11"/>
      <c r="DR6" s="21">
        <f t="shared" si="3"/>
        <v>15066666</v>
      </c>
      <c r="DS6" s="10">
        <f t="shared" si="4"/>
        <v>3405003.73</v>
      </c>
      <c r="DT6" s="10">
        <f>+CJ6+CM6+CP6+CS6+CV6+CY6+DB6+DE6+DH6+DK6+DN6+DQ6</f>
        <v>0</v>
      </c>
      <c r="DU6" s="11">
        <f>+CG6-DR6+DT6</f>
        <v>30133336</v>
      </c>
      <c r="DV6" s="9">
        <v>2622222</v>
      </c>
      <c r="DW6" s="10">
        <v>219067.26</v>
      </c>
      <c r="DX6" s="10"/>
      <c r="DY6" s="10">
        <v>2622222</v>
      </c>
      <c r="DZ6" s="10">
        <v>198677.24</v>
      </c>
      <c r="EA6" s="10"/>
      <c r="EB6" s="10">
        <v>2622222</v>
      </c>
      <c r="EC6" s="10">
        <v>163903.72</v>
      </c>
      <c r="ED6" s="10"/>
      <c r="EE6" s="10">
        <v>800000</v>
      </c>
      <c r="EF6" s="10">
        <v>146465.01999999999</v>
      </c>
      <c r="EG6" s="10"/>
      <c r="EH6" s="10">
        <v>800000</v>
      </c>
      <c r="EI6" s="10">
        <v>127712.38</v>
      </c>
      <c r="EJ6" s="10"/>
      <c r="EK6" s="10">
        <v>800000</v>
      </c>
      <c r="EL6" s="10">
        <v>117884.46</v>
      </c>
      <c r="EM6" s="10"/>
      <c r="EN6" s="10">
        <v>800000</v>
      </c>
      <c r="EO6" s="10">
        <v>102271.96</v>
      </c>
      <c r="EP6" s="10"/>
      <c r="EQ6" s="10">
        <v>800000</v>
      </c>
      <c r="ER6" s="10">
        <v>99824.61</v>
      </c>
      <c r="ES6" s="10"/>
      <c r="ET6" s="10">
        <v>800000</v>
      </c>
      <c r="EU6" s="10">
        <v>88911.75</v>
      </c>
      <c r="EV6" s="10"/>
      <c r="EW6" s="10">
        <v>800000</v>
      </c>
      <c r="EX6" s="10">
        <v>79036.679999999993</v>
      </c>
      <c r="EY6" s="10"/>
      <c r="EZ6" s="10">
        <v>800000</v>
      </c>
      <c r="FA6" s="10">
        <v>77445.47</v>
      </c>
      <c r="FB6" s="10"/>
      <c r="FC6" s="10">
        <v>800000</v>
      </c>
      <c r="FD6" s="10">
        <v>140240.91</v>
      </c>
      <c r="FE6" s="11"/>
      <c r="FF6" s="147">
        <f t="shared" si="5"/>
        <v>15066666</v>
      </c>
      <c r="FG6" s="114">
        <f t="shared" si="6"/>
        <v>1561441.46</v>
      </c>
      <c r="FH6" s="10">
        <f>+DX6+EA6+ED6+EG6+EJ6+EM6+EP6+ES6+EV6+EY6+FB6+FE6</f>
        <v>0</v>
      </c>
      <c r="FI6" s="11">
        <f>+DU6-FF6+FH6</f>
        <v>15066670</v>
      </c>
      <c r="FJ6" s="9">
        <v>2622222</v>
      </c>
      <c r="FK6" s="10">
        <v>314.85999999986961</v>
      </c>
      <c r="FL6" s="19"/>
      <c r="FM6" s="9">
        <v>2622222</v>
      </c>
      <c r="FN6" s="10">
        <v>57137.99</v>
      </c>
      <c r="FO6" s="11"/>
      <c r="FP6" s="21">
        <v>9822226</v>
      </c>
      <c r="FQ6" s="10">
        <v>39429.03</v>
      </c>
      <c r="FR6" s="19"/>
      <c r="FS6" s="9"/>
      <c r="FT6" s="10"/>
      <c r="FU6" s="11"/>
      <c r="FV6" s="21"/>
      <c r="FW6" s="10"/>
      <c r="FX6" s="19"/>
      <c r="FY6" s="9"/>
      <c r="FZ6" s="10"/>
      <c r="GA6" s="11"/>
      <c r="GB6" s="21"/>
      <c r="GC6" s="10"/>
      <c r="GD6" s="19"/>
      <c r="GE6" s="9"/>
      <c r="GF6" s="10"/>
      <c r="GG6" s="11"/>
      <c r="GH6" s="21"/>
      <c r="GI6" s="10"/>
      <c r="GJ6" s="19"/>
      <c r="GK6" s="9"/>
      <c r="GL6" s="10"/>
      <c r="GM6" s="11"/>
      <c r="GN6" s="21"/>
      <c r="GO6" s="10"/>
      <c r="GP6" s="19"/>
      <c r="GQ6" s="9"/>
      <c r="GR6" s="10"/>
      <c r="GS6" s="11"/>
      <c r="GT6" s="147">
        <f t="shared" si="7"/>
        <v>15066670</v>
      </c>
      <c r="GU6" s="114">
        <f t="shared" si="8"/>
        <v>96881.879999999859</v>
      </c>
      <c r="GV6" s="10">
        <f>+FL6+FO6+FR6+FU6+FX6+GA6+GD6+GG6+GJ6+GM6+GP6+GS6</f>
        <v>0</v>
      </c>
      <c r="GW6" s="11">
        <f>+FI6-GT6+GV6</f>
        <v>0</v>
      </c>
    </row>
    <row r="7" spans="2:205" s="8" customFormat="1" x14ac:dyDescent="0.25">
      <c r="B7" s="16">
        <v>21312010005</v>
      </c>
      <c r="C7" s="10" t="s">
        <v>65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9"/>
      <c r="AP7" s="9"/>
      <c r="AQ7" s="10"/>
      <c r="AR7" s="10"/>
      <c r="AS7" s="19"/>
      <c r="AT7" s="9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1"/>
      <c r="CD7" s="21"/>
      <c r="CE7" s="10"/>
      <c r="CF7" s="10"/>
      <c r="CG7" s="11"/>
      <c r="CH7" s="9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>
        <v>5555555</v>
      </c>
      <c r="DJ7" s="10">
        <v>348750</v>
      </c>
      <c r="DK7" s="10">
        <v>50000000</v>
      </c>
      <c r="DL7" s="10">
        <v>22222222.800000001</v>
      </c>
      <c r="DM7" s="10">
        <v>338555.56000000006</v>
      </c>
      <c r="DN7" s="10">
        <v>32000000</v>
      </c>
      <c r="DO7" s="10">
        <f>+'[7]BALANZA PROG'!$D$5289</f>
        <v>5555555.54</v>
      </c>
      <c r="DP7" s="10">
        <f>+'[7]BALANZA PROG'!$D$5312</f>
        <v>140179.75</v>
      </c>
      <c r="DQ7" s="11"/>
      <c r="DR7" s="21">
        <f t="shared" ref="DR7" si="11">+CH7+CK7+CN7+CQ7+CT7+CW7+CZ7+DC7+DF7+DI7+DL7+DO7</f>
        <v>33333333.34</v>
      </c>
      <c r="DS7" s="10">
        <f t="shared" ref="DS7" si="12">+CI7+CL7+CO7+CR7+CU7+CX7+DA7+DD7+DG7+DJ7+DM7+DP7</f>
        <v>827485.31</v>
      </c>
      <c r="DT7" s="10">
        <f>+CJ7+CM7+CP7+CS7+CV7+CY7+DB7+DE7+DH7+DK7+DN7+DQ7</f>
        <v>82000000</v>
      </c>
      <c r="DU7" s="11">
        <f>+CG7-DR7+DT7</f>
        <v>48666666.659999996</v>
      </c>
      <c r="DV7" s="9">
        <v>10126984.130000001</v>
      </c>
      <c r="DW7" s="10">
        <v>349684.31</v>
      </c>
      <c r="DX7" s="10"/>
      <c r="DY7" s="10">
        <v>4571428.57</v>
      </c>
      <c r="DZ7" s="10">
        <v>173668.57</v>
      </c>
      <c r="EA7" s="10"/>
      <c r="EB7" s="10">
        <v>15682539.689999999</v>
      </c>
      <c r="EC7" s="10">
        <v>251059.83</v>
      </c>
      <c r="ED7" s="10"/>
      <c r="EE7" s="10">
        <v>4571428.57</v>
      </c>
      <c r="EF7" s="10">
        <v>126397.46</v>
      </c>
      <c r="EG7" s="10"/>
      <c r="EH7" s="10"/>
      <c r="EI7" s="10"/>
      <c r="EJ7" s="10"/>
      <c r="EK7" s="10">
        <v>9142857.1400000006</v>
      </c>
      <c r="EL7" s="10">
        <v>122175.6</v>
      </c>
      <c r="EM7" s="10"/>
      <c r="EN7" s="10">
        <v>4571428.58</v>
      </c>
      <c r="EO7" s="10">
        <v>9897.33</v>
      </c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1"/>
      <c r="FF7" s="147">
        <f t="shared" si="5"/>
        <v>48666666.68</v>
      </c>
      <c r="FG7" s="114">
        <f t="shared" si="6"/>
        <v>1032883.0999999999</v>
      </c>
      <c r="FH7" s="10">
        <f>+DX7+EA7+ED7+EG7+EJ7+EM7+EP7+ES7+EV7+EY7+FB7+FE7</f>
        <v>0</v>
      </c>
      <c r="FI7" s="11">
        <f>+DU7-FF7+FH7</f>
        <v>-2.0000003278255463E-2</v>
      </c>
      <c r="FJ7" s="9"/>
      <c r="FK7" s="10"/>
      <c r="FL7" s="19"/>
      <c r="FM7" s="9"/>
      <c r="FN7" s="10"/>
      <c r="FO7" s="11"/>
      <c r="FP7" s="21"/>
      <c r="FQ7" s="10"/>
      <c r="FR7" s="19"/>
      <c r="FS7" s="9"/>
      <c r="FT7" s="10"/>
      <c r="FU7" s="11"/>
      <c r="FV7" s="21"/>
      <c r="FW7" s="10"/>
      <c r="FX7" s="19"/>
      <c r="FY7" s="9"/>
      <c r="FZ7" s="10"/>
      <c r="GA7" s="11"/>
      <c r="GB7" s="21"/>
      <c r="GC7" s="10"/>
      <c r="GD7" s="19"/>
      <c r="GE7" s="9"/>
      <c r="GF7" s="10"/>
      <c r="GG7" s="11"/>
      <c r="GH7" s="21"/>
      <c r="GI7" s="10"/>
      <c r="GJ7" s="19"/>
      <c r="GK7" s="9"/>
      <c r="GL7" s="10"/>
      <c r="GM7" s="11"/>
      <c r="GN7" s="21"/>
      <c r="GO7" s="10"/>
      <c r="GP7" s="19"/>
      <c r="GQ7" s="9"/>
      <c r="GR7" s="10"/>
      <c r="GS7" s="11"/>
      <c r="GT7" s="147">
        <f t="shared" si="7"/>
        <v>0</v>
      </c>
      <c r="GU7" s="114">
        <f t="shared" si="8"/>
        <v>0</v>
      </c>
      <c r="GV7" s="10">
        <f>+FL7+FO7+FR7+FU7+FX7+GA7+GD7+GG7+GJ7+GM7+GP7+GS7</f>
        <v>0</v>
      </c>
      <c r="GW7" s="11">
        <f>+FI7-GT7+GV7</f>
        <v>-2.0000003278255463E-2</v>
      </c>
    </row>
    <row r="8" spans="2:205" s="8" customFormat="1" x14ac:dyDescent="0.25">
      <c r="B8" s="16">
        <v>21312010006</v>
      </c>
      <c r="C8" s="10" t="s">
        <v>85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9"/>
      <c r="AP8" s="9"/>
      <c r="AQ8" s="10"/>
      <c r="AR8" s="10"/>
      <c r="AS8" s="19"/>
      <c r="AT8" s="9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1"/>
      <c r="CD8" s="21"/>
      <c r="CE8" s="10"/>
      <c r="CF8" s="10"/>
      <c r="CG8" s="11"/>
      <c r="CH8" s="9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1"/>
      <c r="DR8" s="21"/>
      <c r="DS8" s="10"/>
      <c r="DT8" s="10"/>
      <c r="DU8" s="11"/>
      <c r="DV8" s="9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>
        <v>50000000</v>
      </c>
      <c r="EW8" s="10">
        <v>5555555.5599999996</v>
      </c>
      <c r="EX8" s="10">
        <v>229483.34</v>
      </c>
      <c r="EY8" s="10">
        <v>50000000</v>
      </c>
      <c r="EZ8" s="10">
        <v>17361111.120000001</v>
      </c>
      <c r="FA8" s="10">
        <v>774256.2</v>
      </c>
      <c r="FB8" s="10">
        <v>50000000</v>
      </c>
      <c r="FC8" s="10">
        <v>13392857.140000001</v>
      </c>
      <c r="FD8" s="10">
        <v>175425.61</v>
      </c>
      <c r="FE8" s="11"/>
      <c r="FF8" s="21">
        <f t="shared" ref="FF8" si="13">+DV8+DY8+EB8+EE8+EH8+EK8+EN8+EQ8+ET8+EW8+EZ8+FC8</f>
        <v>36309523.82</v>
      </c>
      <c r="FG8" s="10">
        <f t="shared" ref="FG8" si="14">+DW8+DZ8+EC8+EF8+EI8+EL8+EO8+ER8+EU8+EX8+FA8+FD8</f>
        <v>1179165.1499999999</v>
      </c>
      <c r="FH8" s="10">
        <f>+DX8+EA8+ED8+EG8+EJ8+EM8+EP8+ES8+EV8+EY8+FB8+FE8</f>
        <v>150000000</v>
      </c>
      <c r="FI8" s="11">
        <f>+DU8-FF8+FH8</f>
        <v>113690476.18000001</v>
      </c>
      <c r="FJ8" s="9">
        <v>18948412.700000003</v>
      </c>
      <c r="FK8" s="10">
        <v>674921.46</v>
      </c>
      <c r="FL8" s="19"/>
      <c r="FM8" s="9">
        <v>18948412.700000003</v>
      </c>
      <c r="FN8" s="10">
        <v>477912.12000000011</v>
      </c>
      <c r="FO8" s="11"/>
      <c r="FP8" s="21">
        <v>18948412.699999999</v>
      </c>
      <c r="FQ8" s="10">
        <v>572947.31999999995</v>
      </c>
      <c r="FR8" s="19"/>
      <c r="FS8" s="9">
        <v>56845238.079999998</v>
      </c>
      <c r="FT8" s="10">
        <f>+'[8]BALANZA PROG'!$D$4420-'[8]BALANZA PROG'!$E$4420</f>
        <v>103004.44</v>
      </c>
      <c r="FU8" s="11"/>
      <c r="FV8" s="21"/>
      <c r="FW8" s="10"/>
      <c r="FX8" s="19"/>
      <c r="FY8" s="9"/>
      <c r="FZ8" s="10"/>
      <c r="GA8" s="11"/>
      <c r="GB8" s="21"/>
      <c r="GC8" s="10"/>
      <c r="GD8" s="19"/>
      <c r="GE8" s="9"/>
      <c r="GF8" s="10"/>
      <c r="GG8" s="11"/>
      <c r="GH8" s="21"/>
      <c r="GI8" s="10"/>
      <c r="GJ8" s="19"/>
      <c r="GK8" s="9"/>
      <c r="GL8" s="10"/>
      <c r="GM8" s="11"/>
      <c r="GN8" s="21"/>
      <c r="GO8" s="10"/>
      <c r="GP8" s="19"/>
      <c r="GQ8" s="9"/>
      <c r="GR8" s="10"/>
      <c r="GS8" s="11"/>
      <c r="GT8" s="21">
        <f t="shared" si="7"/>
        <v>113690476.18000001</v>
      </c>
      <c r="GU8" s="10">
        <f t="shared" si="8"/>
        <v>1828785.3399999999</v>
      </c>
      <c r="GV8" s="10">
        <f>+FL8+FO8+FR8+FU8+FX8+GA8+GD8+GG8+GJ8+GM8+GP8+GS8</f>
        <v>0</v>
      </c>
      <c r="GW8" s="11">
        <f>+FI8-GT8+GV8</f>
        <v>0</v>
      </c>
    </row>
    <row r="9" spans="2:205" s="8" customFormat="1" x14ac:dyDescent="0.25">
      <c r="B9" s="16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9"/>
      <c r="AP9" s="9"/>
      <c r="AQ9" s="10"/>
      <c r="AR9" s="10"/>
      <c r="AS9" s="19"/>
      <c r="AT9" s="9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1"/>
      <c r="CD9" s="21"/>
      <c r="CE9" s="10"/>
      <c r="CF9" s="10"/>
      <c r="CG9" s="11"/>
      <c r="CH9" s="9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1"/>
      <c r="DR9" s="21"/>
      <c r="DS9" s="10"/>
      <c r="DT9" s="10"/>
      <c r="DU9" s="11"/>
      <c r="DV9" s="9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1"/>
      <c r="FF9" s="21"/>
      <c r="FG9" s="10"/>
      <c r="FH9" s="10"/>
      <c r="FI9" s="11"/>
      <c r="FJ9" s="9"/>
      <c r="FK9" s="10"/>
      <c r="FL9" s="19"/>
      <c r="FM9" s="9"/>
      <c r="FN9" s="10"/>
      <c r="FO9" s="11"/>
      <c r="FP9" s="21"/>
      <c r="FQ9" s="10"/>
      <c r="FR9" s="19"/>
      <c r="FS9" s="9"/>
      <c r="FT9" s="10"/>
      <c r="FU9" s="11"/>
      <c r="FV9" s="21"/>
      <c r="FW9" s="10"/>
      <c r="FX9" s="19"/>
      <c r="FY9" s="9"/>
      <c r="FZ9" s="10"/>
      <c r="GA9" s="11"/>
      <c r="GB9" s="21"/>
      <c r="GC9" s="10"/>
      <c r="GD9" s="19"/>
      <c r="GE9" s="9"/>
      <c r="GF9" s="10"/>
      <c r="GG9" s="11"/>
      <c r="GH9" s="21"/>
      <c r="GI9" s="10"/>
      <c r="GJ9" s="19"/>
      <c r="GK9" s="9"/>
      <c r="GL9" s="10"/>
      <c r="GM9" s="11"/>
      <c r="GN9" s="21"/>
      <c r="GO9" s="10"/>
      <c r="GP9" s="19"/>
      <c r="GQ9" s="9"/>
      <c r="GR9" s="10"/>
      <c r="GS9" s="11"/>
      <c r="GT9" s="21"/>
      <c r="GU9" s="10"/>
      <c r="GV9" s="10"/>
      <c r="GW9" s="11"/>
    </row>
    <row r="10" spans="2:205" s="8" customFormat="1" ht="15.75" thickBot="1" x14ac:dyDescent="0.3">
      <c r="B10" s="17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20"/>
      <c r="AP10" s="12"/>
      <c r="AQ10" s="13"/>
      <c r="AR10" s="13"/>
      <c r="AS10" s="20"/>
      <c r="AT10" s="12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4"/>
      <c r="CD10" s="22"/>
      <c r="CE10" s="13"/>
      <c r="CF10" s="13"/>
      <c r="CG10" s="14"/>
      <c r="CH10" s="12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4"/>
      <c r="DR10" s="22"/>
      <c r="DS10" s="13"/>
      <c r="DT10" s="13"/>
      <c r="DU10" s="14"/>
      <c r="DV10" s="12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4"/>
      <c r="FF10" s="22"/>
      <c r="FG10" s="13"/>
      <c r="FH10" s="13"/>
      <c r="FI10" s="14"/>
      <c r="FJ10" s="12"/>
      <c r="FK10" s="13"/>
      <c r="FL10" s="20"/>
      <c r="FM10" s="12"/>
      <c r="FN10" s="13"/>
      <c r="FO10" s="14"/>
      <c r="FP10" s="22"/>
      <c r="FQ10" s="13"/>
      <c r="FR10" s="20"/>
      <c r="FS10" s="12"/>
      <c r="FT10" s="13"/>
      <c r="FU10" s="14"/>
      <c r="FV10" s="22"/>
      <c r="FW10" s="13"/>
      <c r="FX10" s="20"/>
      <c r="FY10" s="12"/>
      <c r="FZ10" s="13"/>
      <c r="GA10" s="14"/>
      <c r="GB10" s="22"/>
      <c r="GC10" s="13"/>
      <c r="GD10" s="20"/>
      <c r="GE10" s="12"/>
      <c r="GF10" s="13"/>
      <c r="GG10" s="14"/>
      <c r="GH10" s="22"/>
      <c r="GI10" s="13"/>
      <c r="GJ10" s="20"/>
      <c r="GK10" s="12"/>
      <c r="GL10" s="13"/>
      <c r="GM10" s="14"/>
      <c r="GN10" s="22"/>
      <c r="GO10" s="13"/>
      <c r="GP10" s="20"/>
      <c r="GQ10" s="12"/>
      <c r="GR10" s="13"/>
      <c r="GS10" s="14"/>
      <c r="GT10" s="22"/>
      <c r="GU10" s="13"/>
      <c r="GV10" s="13"/>
      <c r="GW10" s="14"/>
    </row>
    <row r="11" spans="2:205" s="8" customFormat="1" x14ac:dyDescent="0.25">
      <c r="B11" s="3"/>
    </row>
  </sheetData>
  <mergeCells count="70">
    <mergeCell ref="GN3:GP3"/>
    <mergeCell ref="GQ3:GS3"/>
    <mergeCell ref="GT3:GW3"/>
    <mergeCell ref="FY3:GA3"/>
    <mergeCell ref="GB3:GD3"/>
    <mergeCell ref="GE3:GG3"/>
    <mergeCell ref="GH3:GJ3"/>
    <mergeCell ref="GK3:GM3"/>
    <mergeCell ref="FJ3:FL3"/>
    <mergeCell ref="FM3:FO3"/>
    <mergeCell ref="FP3:FR3"/>
    <mergeCell ref="FS3:FU3"/>
    <mergeCell ref="FV3:FX3"/>
    <mergeCell ref="DR3:DU3"/>
    <mergeCell ref="DC3:DE3"/>
    <mergeCell ref="DF3:DH3"/>
    <mergeCell ref="DI3:DK3"/>
    <mergeCell ref="DL3:DN3"/>
    <mergeCell ref="DO3:DQ3"/>
    <mergeCell ref="CN3:CP3"/>
    <mergeCell ref="CQ3:CS3"/>
    <mergeCell ref="CT3:CV3"/>
    <mergeCell ref="CW3:CY3"/>
    <mergeCell ref="CZ3:DB3"/>
    <mergeCell ref="B3:B4"/>
    <mergeCell ref="AP3:AS3"/>
    <mergeCell ref="CD3:CG3"/>
    <mergeCell ref="CH3:CJ3"/>
    <mergeCell ref="CK3:CM3"/>
    <mergeCell ref="BX3:BZ3"/>
    <mergeCell ref="CA3:CC3"/>
    <mergeCell ref="C3:C4"/>
    <mergeCell ref="E3:E4"/>
    <mergeCell ref="D3:D4"/>
    <mergeCell ref="BI3:BK3"/>
    <mergeCell ref="BL3:BN3"/>
    <mergeCell ref="BO3:BQ3"/>
    <mergeCell ref="BR3:BT3"/>
    <mergeCell ref="BU3:BW3"/>
    <mergeCell ref="AT3:AV3"/>
    <mergeCell ref="AW3:AY3"/>
    <mergeCell ref="AZ3:BB3"/>
    <mergeCell ref="BC3:BE3"/>
    <mergeCell ref="BF3:BH3"/>
    <mergeCell ref="AA3:AC3"/>
    <mergeCell ref="AD3:AF3"/>
    <mergeCell ref="AG3:AI3"/>
    <mergeCell ref="AJ3:AL3"/>
    <mergeCell ref="AM3:AO3"/>
    <mergeCell ref="F2:Y2"/>
    <mergeCell ref="F3:H3"/>
    <mergeCell ref="I3:K3"/>
    <mergeCell ref="L3:N3"/>
    <mergeCell ref="O3:Q3"/>
    <mergeCell ref="R3:T3"/>
    <mergeCell ref="U3:W3"/>
    <mergeCell ref="X3:Z3"/>
    <mergeCell ref="DV3:DX3"/>
    <mergeCell ref="DY3:EA3"/>
    <mergeCell ref="EB3:ED3"/>
    <mergeCell ref="EE3:EG3"/>
    <mergeCell ref="EH3:EJ3"/>
    <mergeCell ref="EZ3:FB3"/>
    <mergeCell ref="FC3:FE3"/>
    <mergeCell ref="FF3:FI3"/>
    <mergeCell ref="EK3:EM3"/>
    <mergeCell ref="EN3:EP3"/>
    <mergeCell ref="EQ3:ES3"/>
    <mergeCell ref="ET3:EV3"/>
    <mergeCell ref="EW3:EY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G11" sqref="G11"/>
    </sheetView>
  </sheetViews>
  <sheetFormatPr baseColWidth="10" defaultColWidth="0" defaultRowHeight="15" zeroHeight="1" x14ac:dyDescent="0.25"/>
  <cols>
    <col min="1" max="1" width="6.85546875" style="91" customWidth="1"/>
    <col min="2" max="2" width="27.7109375" style="91" customWidth="1"/>
    <col min="3" max="3" width="21.42578125" style="91" bestFit="1" customWidth="1"/>
    <col min="4" max="4" width="17.5703125" style="91" customWidth="1"/>
    <col min="5" max="5" width="12.140625" style="91" customWidth="1"/>
    <col min="6" max="6" width="13.140625" style="91" customWidth="1"/>
    <col min="7" max="10" width="18.42578125" style="91" customWidth="1"/>
    <col min="11" max="11" width="11.42578125" style="91" customWidth="1"/>
    <col min="12" max="16384" width="11.42578125" style="91" hidden="1"/>
  </cols>
  <sheetData>
    <row r="1" spans="2:11" x14ac:dyDescent="0.25"/>
    <row r="2" spans="2:11" s="92" customFormat="1" ht="18.75" x14ac:dyDescent="0.3">
      <c r="B2" s="185" t="s">
        <v>64</v>
      </c>
      <c r="C2" s="185"/>
      <c r="D2" s="185"/>
      <c r="E2" s="185"/>
      <c r="F2" s="185"/>
      <c r="G2" s="185"/>
      <c r="H2" s="185"/>
      <c r="I2" s="185"/>
      <c r="J2" s="185"/>
    </row>
    <row r="3" spans="2:11" s="92" customFormat="1" ht="17.25" x14ac:dyDescent="0.3">
      <c r="B3" s="186" t="s">
        <v>63</v>
      </c>
      <c r="C3" s="186"/>
      <c r="D3" s="186"/>
      <c r="E3" s="186"/>
      <c r="F3" s="186"/>
      <c r="G3" s="186"/>
      <c r="H3" s="186"/>
      <c r="I3" s="186"/>
      <c r="J3" s="186"/>
    </row>
    <row r="4" spans="2:11" ht="15.75" thickBot="1" x14ac:dyDescent="0.3"/>
    <row r="5" spans="2:11" ht="15.75" thickBot="1" x14ac:dyDescent="0.3">
      <c r="B5" s="187" t="s">
        <v>1</v>
      </c>
      <c r="C5" s="189" t="s">
        <v>49</v>
      </c>
      <c r="D5" s="189" t="s">
        <v>50</v>
      </c>
      <c r="E5" s="191" t="s">
        <v>51</v>
      </c>
      <c r="F5" s="193" t="s">
        <v>2</v>
      </c>
      <c r="G5" s="187" t="s">
        <v>68</v>
      </c>
      <c r="H5" s="195"/>
      <c r="I5" s="196"/>
      <c r="J5" s="183" t="s">
        <v>103</v>
      </c>
    </row>
    <row r="6" spans="2:11" ht="15.75" thickBot="1" x14ac:dyDescent="0.3">
      <c r="B6" s="188"/>
      <c r="C6" s="190"/>
      <c r="D6" s="190"/>
      <c r="E6" s="192"/>
      <c r="F6" s="194"/>
      <c r="G6" s="148" t="s">
        <v>53</v>
      </c>
      <c r="H6" s="149" t="s">
        <v>54</v>
      </c>
      <c r="I6" s="150" t="s">
        <v>2</v>
      </c>
      <c r="J6" s="184"/>
    </row>
    <row r="7" spans="2:11" x14ac:dyDescent="0.25">
      <c r="B7" s="129" t="s">
        <v>29</v>
      </c>
      <c r="C7" s="139">
        <v>50000000</v>
      </c>
      <c r="D7" s="142">
        <v>43640</v>
      </c>
      <c r="E7" s="99">
        <v>44006</v>
      </c>
      <c r="F7" s="133" t="s">
        <v>52</v>
      </c>
      <c r="G7" s="98">
        <f>+Desglose!AP6</f>
        <v>50000000</v>
      </c>
      <c r="H7" s="100">
        <f>+Desglose!AQ6</f>
        <v>50000000</v>
      </c>
      <c r="I7" s="101">
        <f>+Desglose!AR6</f>
        <v>1199433.2200000002</v>
      </c>
      <c r="J7" s="136">
        <f t="shared" ref="J7:J10" si="0">+G7-H7</f>
        <v>0</v>
      </c>
    </row>
    <row r="8" spans="2:11" x14ac:dyDescent="0.25">
      <c r="B8" s="130" t="s">
        <v>61</v>
      </c>
      <c r="C8" s="140">
        <v>100000000</v>
      </c>
      <c r="D8" s="143">
        <v>43640</v>
      </c>
      <c r="E8" s="93">
        <v>44006</v>
      </c>
      <c r="F8" s="134" t="s">
        <v>62</v>
      </c>
      <c r="G8" s="102">
        <f>+Desglose!AP7</f>
        <v>82000000</v>
      </c>
      <c r="H8" s="128">
        <f>ROUND(+Desglose!AQ7,0)</f>
        <v>82000000</v>
      </c>
      <c r="I8" s="131">
        <f>+Desglose!AR7</f>
        <v>1860368.41</v>
      </c>
      <c r="J8" s="137">
        <f t="shared" si="0"/>
        <v>0</v>
      </c>
    </row>
    <row r="9" spans="2:11" x14ac:dyDescent="0.25">
      <c r="B9" s="130" t="s">
        <v>3</v>
      </c>
      <c r="C9" s="140">
        <v>100000000</v>
      </c>
      <c r="D9" s="143">
        <v>41992</v>
      </c>
      <c r="E9" s="93">
        <v>44559</v>
      </c>
      <c r="F9" s="135" t="s">
        <v>67</v>
      </c>
      <c r="G9" s="102">
        <f>+C9</f>
        <v>100000000</v>
      </c>
      <c r="H9" s="128">
        <f>ROUND(+Desglose!AQ8,0)</f>
        <v>100000000</v>
      </c>
      <c r="I9" s="131">
        <f>+Desglose!AR8</f>
        <v>23265483.630000003</v>
      </c>
      <c r="J9" s="137">
        <f t="shared" si="0"/>
        <v>0</v>
      </c>
    </row>
    <row r="10" spans="2:11" ht="15.75" thickBot="1" x14ac:dyDescent="0.3">
      <c r="B10" s="132" t="s">
        <v>85</v>
      </c>
      <c r="C10" s="141">
        <v>150000000</v>
      </c>
      <c r="D10" s="144">
        <v>43978</v>
      </c>
      <c r="E10" s="95">
        <v>44342</v>
      </c>
      <c r="F10" s="120" t="s">
        <v>86</v>
      </c>
      <c r="G10" s="103">
        <f>+Desglose!AH9</f>
        <v>150000000</v>
      </c>
      <c r="H10" s="94">
        <f>+Desglose!AQ9</f>
        <v>150000000</v>
      </c>
      <c r="I10" s="104">
        <f>+Desglose!AR9</f>
        <v>3007950.4899999998</v>
      </c>
      <c r="J10" s="138">
        <f t="shared" si="0"/>
        <v>0</v>
      </c>
    </row>
    <row r="11" spans="2:11" ht="15.75" thickBot="1" x14ac:dyDescent="0.3">
      <c r="B11" s="126" t="s">
        <v>60</v>
      </c>
      <c r="C11" s="127">
        <f>SUM(C7:C10)</f>
        <v>400000000</v>
      </c>
      <c r="G11" s="127">
        <f>SUM(G7:G10)</f>
        <v>382000000</v>
      </c>
      <c r="H11" s="127">
        <f>SUM(H7:H10)</f>
        <v>382000000</v>
      </c>
      <c r="I11" s="127">
        <f>SUM(I7:I10)</f>
        <v>29333235.75</v>
      </c>
      <c r="J11" s="127">
        <f>SUM(J7:J10)</f>
        <v>0</v>
      </c>
    </row>
    <row r="12" spans="2:11" x14ac:dyDescent="0.25">
      <c r="C12" s="97"/>
      <c r="D12" s="97"/>
      <c r="E12" s="97"/>
      <c r="F12" s="97"/>
      <c r="G12" s="97"/>
      <c r="H12" s="97"/>
      <c r="I12" s="97"/>
      <c r="J12" s="97"/>
    </row>
    <row r="13" spans="2:11" x14ac:dyDescent="0.25">
      <c r="C13" s="97"/>
      <c r="D13" s="97"/>
      <c r="E13" s="97"/>
      <c r="F13" s="97"/>
      <c r="G13" s="97"/>
      <c r="H13" s="97"/>
      <c r="I13" s="97"/>
      <c r="J13" s="97"/>
      <c r="K13" s="97"/>
    </row>
    <row r="14" spans="2:11" x14ac:dyDescent="0.25">
      <c r="H14" s="97"/>
      <c r="I14" s="96"/>
      <c r="J14" s="96"/>
    </row>
    <row r="15" spans="2:11" x14ac:dyDescent="0.25">
      <c r="H15" s="96"/>
      <c r="I15" s="96"/>
      <c r="J15" s="96"/>
    </row>
  </sheetData>
  <mergeCells count="9">
    <mergeCell ref="J5:J6"/>
    <mergeCell ref="B2:J2"/>
    <mergeCell ref="B3:J3"/>
    <mergeCell ref="B5:B6"/>
    <mergeCell ref="C5:C6"/>
    <mergeCell ref="D5:D6"/>
    <mergeCell ref="E5:E6"/>
    <mergeCell ref="F5:F6"/>
    <mergeCell ref="G5:I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Desglose</vt:lpstr>
      <vt:lpstr>mes -mes </vt:lpstr>
      <vt:lpstr>Resumen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2021-07-29T18:21:17Z</dcterms:modified>
</cp:coreProperties>
</file>