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19316b770c0f07/Desktop/"/>
    </mc:Choice>
  </mc:AlternateContent>
  <xr:revisionPtr revIDLastSave="2" documentId="8_{BC2803CE-BF2D-4B99-9FD5-23763A7B509D}" xr6:coauthVersionLast="47" xr6:coauthVersionMax="47" xr10:uidLastSave="{64F09232-9CD8-49A6-B5CC-FEED40F7C12B}"/>
  <bookViews>
    <workbookView xWindow="28680" yWindow="-120" windowWidth="20730" windowHeight="11160" activeTab="1" xr2:uid="{00000000-000D-0000-FFFF-FFFF00000000}"/>
  </bookViews>
  <sheets>
    <sheet name="Crowdfunding" sheetId="1" r:id="rId1"/>
    <sheet name="Summary Statistics Table" sheetId="13" r:id="rId2"/>
    <sheet name="Crowdfunding Goal Analysis" sheetId="10" r:id="rId3"/>
    <sheet name="Category Table" sheetId="3" r:id="rId4"/>
    <sheet name="sub-Category Table" sheetId="6" r:id="rId5"/>
    <sheet name="Date Table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3" l="1"/>
  <c r="B15" i="13"/>
  <c r="E16" i="13"/>
  <c r="E14" i="13"/>
  <c r="E13" i="13"/>
  <c r="E12" i="13"/>
  <c r="E11" i="13"/>
  <c r="B16" i="13"/>
  <c r="B14" i="13"/>
  <c r="B13" i="13"/>
  <c r="B12" i="13"/>
  <c r="B11" i="13"/>
  <c r="B12" i="10"/>
  <c r="B11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E13" i="10" s="1"/>
  <c r="G13" i="10" s="1"/>
  <c r="B10" i="10"/>
  <c r="B9" i="10"/>
  <c r="E9" i="10" s="1"/>
  <c r="B8" i="10"/>
  <c r="B7" i="10"/>
  <c r="B6" i="10"/>
  <c r="B5" i="10"/>
  <c r="E5" i="10" s="1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2" i="10" l="1"/>
  <c r="H12" i="10" s="1"/>
  <c r="E6" i="10"/>
  <c r="G6" i="10"/>
  <c r="E10" i="10"/>
  <c r="G10" i="10" s="1"/>
  <c r="H6" i="10"/>
  <c r="F6" i="10"/>
  <c r="F10" i="10"/>
  <c r="G5" i="10"/>
  <c r="G9" i="10"/>
  <c r="H5" i="10"/>
  <c r="H9" i="10"/>
  <c r="E11" i="10"/>
  <c r="G11" i="10" s="1"/>
  <c r="E7" i="10"/>
  <c r="F7" i="10" s="1"/>
  <c r="E3" i="10"/>
  <c r="F3" i="10" s="1"/>
  <c r="F9" i="10"/>
  <c r="F5" i="10"/>
  <c r="E8" i="10"/>
  <c r="G8" i="10" s="1"/>
  <c r="E4" i="10"/>
  <c r="H4" i="10" s="1"/>
  <c r="E2" i="10"/>
  <c r="G2" i="10" s="1"/>
  <c r="F13" i="10"/>
  <c r="H13" i="10"/>
  <c r="F12" i="10"/>
  <c r="G12" i="10"/>
  <c r="H10" i="10" l="1"/>
  <c r="F4" i="10"/>
  <c r="G4" i="10"/>
  <c r="H11" i="10"/>
  <c r="G7" i="10"/>
  <c r="H8" i="10"/>
  <c r="F11" i="10"/>
  <c r="H7" i="10"/>
  <c r="G3" i="10"/>
  <c r="H3" i="10"/>
  <c r="F2" i="10"/>
  <c r="F8" i="10"/>
  <c r="H2" i="10"/>
</calcChain>
</file>

<file path=xl/sharedStrings.xml><?xml version="1.0" encoding="utf-8"?>
<sst xmlns="http://schemas.openxmlformats.org/spreadsheetml/2006/main" count="6157" uniqueCount="2119">
  <si>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</si>
  <si>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</si>
  <si>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</si>
  <si>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</si>
  <si>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</si>
  <si>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</si>
  <si>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</si>
  <si>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</si>
  <si>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</si>
  <si>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</si>
  <si>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</si>
  <si>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</si>
  <si>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</si>
  <si>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</si>
  <si>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</si>
  <si>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</si>
  <si>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</si>
  <si>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</si>
  <si>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</si>
  <si>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</si>
  <si>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</si>
  <si>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</si>
  <si>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</si>
  <si>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</si>
  <si>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</si>
  <si>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</si>
  <si>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</si>
  <si>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</si>
  <si>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</si>
  <si>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</si>
  <si>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</si>
  <si>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</si>
  <si>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</si>
  <si>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</si>
  <si>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</si>
  <si>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</si>
  <si>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</si>
  <si>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</si>
  <si>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</si>
  <si>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</si>
  <si>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</si>
  <si>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</si>
  <si>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</si>
  <si>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</si>
  <si>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</si>
  <si>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</si>
  <si>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</si>
  <si>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</si>
  <si>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</si>
  <si>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</si>
  <si>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</si>
  <si>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</si>
  <si>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</si>
  <si>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</si>
  <si>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</si>
  <si>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</si>
  <si>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</si>
  <si>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</si>
  <si>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</si>
  <si>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</si>
  <si>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</si>
  <si>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</si>
  <si>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</si>
  <si>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</si>
  <si>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</si>
  <si>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</si>
  <si>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</si>
  <si>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</si>
  <si>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</si>
  <si>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</si>
  <si>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</si>
  <si>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</si>
  <si>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</si>
  <si>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</si>
  <si>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</si>
  <si>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</si>
  <si>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</si>
  <si>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</si>
  <si>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</si>
  <si>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</si>
  <si>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</si>
  <si>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</si>
  <si>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</si>
  <si>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</si>
  <si>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</si>
  <si>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</si>
  <si>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</si>
  <si>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</si>
  <si>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</si>
  <si>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</si>
  <si>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</si>
  <si>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</si>
  <si>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</si>
  <si>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</si>
  <si>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</si>
  <si>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</si>
  <si>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</si>
  <si>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</si>
  <si>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</si>
  <si>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</si>
  <si>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</si>
  <si>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</si>
  <si>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</si>
  <si>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</si>
  <si>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</si>
  <si>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</si>
  <si>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</si>
  <si>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</si>
  <si>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</si>
  <si>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</si>
  <si>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</si>
  <si>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</si>
  <si>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</si>
  <si>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</si>
  <si>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</si>
  <si>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</si>
  <si>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</si>
  <si>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</si>
  <si>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</si>
  <si>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</si>
  <si>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</si>
  <si>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</si>
  <si>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</si>
  <si>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</si>
  <si>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</si>
  <si>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</si>
  <si>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</si>
  <si>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</si>
  <si>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</si>
  <si>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</si>
  <si>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</si>
  <si>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</si>
  <si>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</si>
  <si>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</si>
  <si>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</si>
  <si>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</si>
  <si>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</si>
  <si>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</si>
  <si>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</si>
  <si>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</si>
  <si>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</si>
  <si>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</si>
  <si>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</si>
  <si>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</si>
  <si>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</si>
  <si>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</si>
  <si>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</si>
  <si>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</si>
  <si>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</si>
  <si>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</si>
  <si>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</si>
  <si>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</si>
  <si>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</si>
  <si>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</si>
  <si>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</si>
  <si>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</si>
  <si>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</si>
  <si>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</si>
  <si>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</si>
  <si>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</si>
  <si>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</si>
  <si>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</si>
  <si>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</si>
  <si>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</si>
  <si>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</si>
  <si>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</si>
  <si>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</si>
  <si>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</si>
  <si>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</si>
  <si>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</si>
  <si>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</si>
  <si>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</si>
  <si>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</si>
  <si>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</si>
  <si>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</si>
  <si>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</si>
  <si>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</si>
  <si>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</si>
  <si>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</si>
  <si>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</si>
  <si>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</si>
  <si>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</si>
  <si>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</si>
  <si>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</si>
  <si>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</si>
  <si>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</si>
  <si>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</si>
  <si>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</si>
  <si>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</si>
  <si>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</si>
  <si>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</si>
  <si>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</si>
  <si>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</si>
  <si>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</si>
  <si>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</si>
  <si>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</si>
  <si>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</si>
  <si>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</si>
  <si>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</si>
  <si>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</si>
  <si>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</si>
  <si>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</si>
  <si>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</si>
  <si>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</si>
  <si>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</si>
  <si>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</si>
  <si>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</si>
  <si>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</si>
  <si>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</si>
  <si>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</si>
  <si>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</si>
  <si>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</si>
  <si>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</si>
  <si>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</si>
  <si>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</si>
  <si>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</si>
  <si>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</si>
  <si>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</si>
  <si>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</si>
  <si>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</si>
  <si>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</si>
  <si>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</si>
  <si>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</si>
  <si>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</si>
  <si>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</si>
  <si>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</si>
  <si>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</si>
  <si>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</si>
  <si>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</si>
  <si>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</si>
  <si>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</si>
  <si>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</si>
  <si>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</si>
  <si>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</si>
  <si>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</si>
  <si>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</si>
  <si>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</si>
  <si>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</si>
  <si>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</si>
  <si>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</si>
  <si>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</si>
  <si>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</si>
  <si>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</si>
  <si>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</si>
  <si>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</si>
  <si>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</si>
  <si>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</si>
  <si>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</si>
  <si>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</si>
  <si>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</si>
  <si>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</si>
  <si>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</si>
  <si>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</si>
  <si>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</si>
  <si>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</si>
  <si>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</si>
  <si>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</si>
  <si>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</si>
  <si>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</si>
  <si>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</si>
  <si>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</si>
  <si>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</si>
  <si>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</si>
  <si>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</si>
  <si>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</si>
  <si>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</si>
  <si>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</si>
  <si>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</si>
  <si>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</si>
  <si>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</si>
  <si>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</si>
  <si>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</si>
  <si>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</si>
  <si>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</si>
  <si>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</si>
  <si>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</si>
  <si>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</si>
  <si>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</si>
  <si>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</si>
  <si>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</si>
  <si>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</si>
  <si>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</si>
  <si>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</si>
  <si>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</si>
  <si>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</si>
  <si>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</si>
  <si>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</si>
  <si>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</si>
  <si>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</si>
  <si>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</si>
  <si>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</si>
  <si>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</si>
  <si>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</si>
  <si>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</si>
  <si>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</si>
  <si>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</si>
  <si>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</si>
  <si>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</si>
  <si>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</si>
  <si>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</si>
  <si>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</si>
  <si>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</si>
  <si>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</si>
  <si>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</si>
  <si>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</si>
  <si>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</si>
  <si>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</si>
  <si>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</si>
  <si>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</si>
  <si>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</si>
  <si>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</si>
  <si>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</si>
  <si>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</si>
  <si>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</si>
  <si>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</si>
  <si>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</si>
  <si>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</si>
  <si>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</si>
  <si>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</si>
  <si>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</si>
  <si>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</si>
  <si>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</si>
  <si>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</si>
  <si>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</si>
  <si>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</si>
  <si>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</si>
  <si>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</si>
  <si>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</si>
  <si>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</si>
  <si>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</si>
  <si>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</si>
  <si>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</si>
  <si>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</si>
  <si>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</si>
  <si>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</si>
  <si>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</si>
  <si>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</si>
  <si>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</si>
  <si>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</si>
  <si>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</si>
  <si>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</si>
  <si>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</si>
  <si>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</si>
  <si>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</si>
  <si>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</si>
  <si>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</si>
  <si>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</si>
  <si>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</si>
  <si>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</si>
  <si>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</si>
  <si>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</si>
  <si>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</si>
  <si>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</si>
  <si>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</si>
  <si>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</si>
  <si>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</si>
  <si>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</si>
  <si>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</si>
  <si>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</si>
  <si>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</si>
  <si>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</si>
  <si>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</si>
  <si>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</si>
  <si>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</si>
  <si>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</si>
  <si>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</si>
  <si>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</si>
  <si>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</si>
  <si>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</si>
  <si>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</si>
  <si>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</si>
  <si>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</si>
  <si>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</si>
  <si>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</si>
  <si>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</si>
  <si>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</si>
  <si>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</si>
  <si>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</si>
  <si>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</si>
  <si>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</si>
  <si>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</si>
  <si>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</si>
  <si>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</si>
  <si>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</si>
  <si>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</si>
  <si>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</si>
  <si>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</si>
  <si>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</si>
  <si>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</si>
  <si>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</si>
  <si>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</si>
  <si>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</si>
  <si>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</si>
  <si>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</si>
  <si>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</si>
  <si>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</si>
  <si>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</si>
  <si>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</si>
  <si>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</si>
  <si>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</si>
  <si>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</si>
  <si>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</si>
  <si>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</si>
  <si>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</si>
  <si>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</si>
  <si>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</si>
  <si>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</si>
  <si>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</si>
  <si>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</si>
  <si>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</si>
  <si>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</si>
  <si>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</si>
  <si>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</si>
  <si>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</si>
  <si>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</si>
  <si>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</si>
  <si>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</si>
  <si>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</si>
  <si>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</si>
  <si>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</si>
  <si>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</si>
  <si>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</si>
  <si>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</si>
  <si>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</si>
  <si>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</si>
  <si>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</si>
  <si>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</si>
  <si>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</si>
  <si>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</si>
  <si>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</si>
  <si>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</si>
  <si>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</si>
  <si>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</si>
  <si>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</si>
  <si>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</si>
  <si>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</si>
  <si>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</si>
  <si>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</si>
  <si>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</si>
  <si>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</si>
  <si>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</si>
  <si>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</si>
  <si>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</si>
  <si>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</si>
  <si>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</si>
  <si>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</si>
  <si>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</si>
  <si>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</si>
  <si>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</si>
  <si>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</si>
  <si>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</si>
  <si>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</si>
  <si>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</si>
  <si>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</si>
  <si>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</si>
  <si>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</si>
  <si>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</si>
  <si>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</si>
  <si>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</si>
  <si>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</si>
  <si>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</si>
  <si>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</si>
  <si>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</si>
  <si>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</si>
  <si>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</si>
  <si>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</si>
  <si>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</si>
  <si>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</si>
  <si>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</si>
  <si>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</si>
  <si>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</si>
  <si>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</si>
  <si>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</si>
  <si>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</si>
  <si>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</si>
  <si>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</si>
  <si>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</si>
  <si>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</si>
  <si>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</si>
  <si>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</si>
  <si>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</si>
  <si>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</si>
  <si>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</si>
  <si>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</si>
  <si>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</si>
  <si>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</si>
  <si>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</si>
  <si>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</si>
  <si>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</si>
  <si>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</si>
  <si>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</si>
  <si>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</si>
  <si>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</si>
  <si>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</si>
  <si>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</si>
  <si>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</si>
  <si>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</si>
  <si>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</si>
  <si>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</si>
  <si>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</si>
  <si>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</si>
  <si>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</si>
  <si>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</si>
  <si>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</si>
  <si>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</si>
  <si>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</si>
  <si>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</si>
  <si>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</si>
  <si>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</si>
  <si>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</si>
  <si>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</si>
  <si>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</si>
  <si>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</si>
  <si>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</si>
  <si>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</si>
  <si>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</si>
  <si>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</si>
  <si>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</si>
  <si>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</si>
  <si>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</si>
  <si>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</si>
  <si>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</si>
  <si>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</si>
  <si>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</si>
  <si>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</si>
  <si>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</si>
  <si>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</si>
  <si>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</si>
  <si>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</si>
  <si>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</si>
  <si>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</si>
  <si>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</si>
  <si>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</si>
  <si>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</si>
  <si>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</si>
  <si>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</si>
  <si>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</si>
  <si>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</si>
  <si>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</si>
  <si>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</si>
  <si>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</si>
  <si>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</si>
  <si>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</si>
  <si>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</si>
  <si>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</si>
  <si>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</si>
  <si>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</si>
  <si>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</si>
  <si>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</si>
  <si>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</si>
  <si>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</si>
  <si>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</si>
  <si>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</si>
  <si>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</si>
  <si>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</si>
  <si>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</si>
  <si>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</si>
  <si>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</si>
  <si>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</si>
  <si>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</si>
  <si>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</si>
  <si>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</si>
  <si>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</si>
  <si>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</si>
  <si>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</si>
  <si>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</si>
  <si>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</si>
  <si>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</si>
  <si>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</si>
  <si>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</si>
  <si>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</si>
  <si>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</si>
  <si>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</si>
  <si>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</si>
  <si>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</si>
  <si>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</si>
  <si>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</si>
  <si>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</si>
  <si>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</si>
  <si>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</si>
  <si>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</si>
  <si>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</si>
  <si>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</si>
  <si>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</si>
  <si>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</si>
  <si>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</si>
  <si>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</si>
  <si>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</si>
  <si>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</si>
  <si>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</si>
  <si>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</si>
  <si>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</si>
  <si>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</si>
  <si>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</si>
  <si>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</si>
  <si>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</si>
  <si>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</si>
  <si>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</si>
  <si>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</si>
  <si>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</si>
  <si>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</si>
  <si>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</si>
  <si>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</si>
  <si>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</si>
  <si>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</si>
  <si>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</si>
  <si>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</si>
  <si>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</si>
  <si>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</si>
  <si>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</si>
  <si>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</si>
  <si>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</si>
  <si>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</si>
  <si>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</si>
  <si>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</si>
  <si>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</si>
  <si>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</si>
  <si>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</si>
  <si>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</si>
  <si>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</si>
  <si>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</si>
  <si>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</si>
  <si>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</si>
  <si>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</si>
  <si>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</si>
  <si>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</si>
  <si>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</si>
  <si>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</si>
  <si>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</si>
  <si>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</si>
  <si>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</si>
  <si>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</si>
  <si>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</si>
  <si>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</si>
  <si>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</si>
  <si>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</si>
  <si>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</si>
  <si>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</si>
  <si>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</si>
  <si>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</si>
  <si>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</si>
  <si>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</si>
  <si>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</si>
  <si>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</si>
  <si>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</si>
  <si>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</si>
  <si>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</si>
  <si>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</si>
  <si>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</si>
  <si>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</si>
  <si>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</si>
  <si>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</si>
  <si>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</si>
  <si>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</si>
  <si>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</si>
  <si>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</si>
  <si>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</si>
  <si>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</si>
  <si>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</si>
  <si>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</si>
  <si>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</si>
  <si>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</si>
  <si>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</si>
  <si>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</si>
  <si>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</si>
  <si>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</si>
  <si>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</si>
  <si>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</si>
  <si>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</si>
  <si>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</si>
  <si>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</si>
  <si>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</si>
  <si>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</si>
  <si>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</si>
  <si>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</si>
  <si>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</si>
  <si>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</si>
  <si>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</si>
  <si>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</si>
  <si>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</si>
  <si>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</si>
  <si>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</si>
  <si>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</si>
  <si>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</si>
  <si>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</si>
  <si>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</si>
  <si>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</si>
  <si>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</si>
  <si>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</si>
  <si>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</si>
  <si>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</si>
  <si>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</si>
  <si>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</si>
  <si>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</si>
  <si>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</si>
  <si>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</si>
  <si>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</si>
  <si>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</si>
  <si>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</si>
  <si>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</si>
  <si>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</si>
  <si>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</si>
  <si>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</si>
  <si>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</si>
  <si>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</si>
  <si>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</si>
  <si>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</si>
  <si>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</si>
  <si>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</si>
  <si>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</si>
  <si>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</si>
  <si>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</si>
  <si>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</si>
  <si>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</si>
  <si>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</si>
  <si>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</si>
  <si>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</si>
  <si>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</si>
  <si>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</si>
  <si>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</si>
  <si>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</si>
  <si>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</si>
  <si>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</si>
  <si>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</si>
  <si>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</si>
  <si>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</si>
  <si>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</si>
  <si>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</si>
  <si>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</si>
  <si>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</si>
  <si>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</si>
  <si>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</si>
  <si>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</si>
  <si>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</si>
  <si>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</si>
  <si>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</si>
  <si>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</si>
  <si>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</si>
  <si>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</si>
  <si>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</si>
  <si>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</si>
  <si>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</si>
  <si>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</si>
  <si>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</si>
  <si>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</si>
  <si>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</si>
  <si>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</si>
  <si>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</si>
  <si>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</si>
  <si>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</si>
  <si>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</si>
  <si>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</si>
  <si>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</si>
  <si>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</si>
  <si>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</si>
  <si>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</si>
  <si>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</si>
  <si>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</si>
  <si>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</si>
  <si>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</si>
  <si>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</si>
  <si>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</si>
  <si>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</si>
  <si>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</si>
  <si>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</si>
  <si>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</si>
  <si>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</si>
  <si>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</si>
  <si>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</si>
  <si>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</si>
  <si>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</si>
  <si>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</si>
  <si>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</si>
  <si>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</si>
  <si>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</si>
  <si>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</si>
  <si>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</si>
  <si>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</si>
  <si>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</si>
  <si>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</si>
  <si>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</si>
  <si>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</si>
  <si>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</si>
  <si>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</si>
  <si>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</si>
  <si>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</si>
  <si>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</si>
  <si>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</si>
  <si>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</si>
  <si>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</si>
  <si>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</si>
  <si>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</si>
  <si>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</si>
  <si>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</si>
  <si>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</si>
  <si>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</si>
  <si>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</si>
  <si>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</si>
  <si>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</si>
  <si>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</si>
  <si>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</si>
  <si>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</si>
  <si>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</si>
  <si>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</si>
  <si>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</si>
  <si>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</si>
  <si>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</si>
  <si>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</si>
  <si>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</si>
  <si>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</si>
  <si>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</si>
  <si>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</si>
  <si>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</si>
  <si>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</si>
  <si>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</si>
  <si>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</si>
  <si>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</si>
  <si>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</si>
  <si>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</si>
  <si>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</si>
  <si>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</si>
  <si>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</si>
  <si>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</si>
  <si>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</si>
  <si>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</si>
  <si>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</si>
  <si>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</si>
  <si>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</si>
  <si>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</si>
  <si>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</si>
  <si>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</si>
  <si>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</si>
  <si>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</si>
  <si>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</si>
  <si>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</si>
  <si>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</si>
  <si>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</si>
  <si>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</si>
  <si>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</si>
  <si>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</si>
  <si>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</si>
  <si>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</si>
  <si>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</si>
  <si>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</si>
  <si>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</si>
  <si>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</si>
  <si>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</si>
  <si>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</si>
  <si>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</si>
  <si>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</si>
  <si>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</si>
  <si>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</si>
  <si>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</si>
  <si>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</si>
  <si>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</si>
  <si>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</si>
  <si>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</si>
  <si>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</si>
  <si>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</si>
  <si>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</si>
  <si>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</si>
  <si>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</si>
  <si>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</si>
  <si>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</si>
  <si>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</si>
  <si>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</si>
  <si>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</si>
  <si>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</si>
  <si>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</si>
  <si>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</si>
  <si>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</si>
  <si>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</si>
  <si>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</si>
  <si>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</si>
  <si>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</si>
  <si>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</si>
  <si>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</si>
  <si>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</si>
  <si>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</si>
  <si>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</si>
  <si>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</si>
  <si>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</si>
  <si>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</si>
  <si>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</si>
  <si>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</si>
  <si>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</si>
  <si>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</si>
  <si>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</si>
  <si>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</si>
  <si>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</si>
  <si>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</si>
  <si>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</si>
  <si>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</si>
  <si>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</si>
  <si>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</si>
  <si>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</si>
  <si>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</si>
  <si>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</si>
  <si>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</si>
  <si>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</si>
  <si>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</si>
  <si>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</si>
  <si>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</si>
  <si>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</si>
  <si>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</si>
  <si>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</si>
  <si>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</si>
  <si>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</si>
  <si>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</si>
  <si>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</si>
  <si>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</si>
  <si>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</si>
  <si>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</si>
  <si>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</si>
  <si>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</si>
  <si>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</si>
  <si>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</si>
  <si>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</si>
  <si>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</si>
  <si>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</si>
  <si>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</si>
  <si>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</si>
  <si>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</si>
  <si>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</si>
  <si>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</si>
  <si>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</si>
  <si>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</si>
  <si>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</si>
  <si>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</si>
  <si>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</si>
  <si>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</si>
  <si>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</si>
  <si>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</si>
  <si>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</si>
  <si>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</si>
  <si>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</si>
  <si>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</si>
  <si>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</si>
  <si>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</si>
  <si>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</si>
  <si>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</si>
  <si>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</si>
  <si>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</si>
  <si>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</si>
  <si>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</si>
  <si>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</si>
  <si>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</si>
  <si>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</si>
  <si>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</si>
  <si>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</si>
  <si>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</si>
  <si>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</si>
  <si>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</si>
  <si>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</si>
  <si>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</si>
  <si>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</si>
  <si>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</si>
  <si>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</si>
  <si>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</si>
  <si>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</si>
  <si>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</si>
  <si>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</si>
  <si>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</si>
  <si>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</si>
  <si>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</si>
  <si>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</si>
  <si>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</si>
  <si>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</si>
  <si>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</si>
  <si>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</si>
  <si>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</si>
  <si>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</si>
  <si>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</si>
  <si>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</si>
  <si>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</si>
  <si>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</si>
  <si>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</si>
  <si>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</si>
  <si>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</si>
  <si>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</si>
  <si>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</si>
  <si>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</si>
  <si>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</si>
  <si>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</si>
  <si>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</si>
  <si>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</si>
  <si>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</si>
  <si>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</si>
  <si>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</si>
  <si>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</si>
  <si>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</si>
  <si>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</si>
  <si>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</si>
  <si>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</si>
  <si>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</si>
  <si>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</si>
  <si>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</si>
  <si>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</si>
  <si>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</si>
  <si>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</si>
  <si>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</si>
  <si>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</si>
  <si>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</si>
  <si>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</si>
  <si>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</si>
  <si>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</si>
  <si>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</si>
  <si>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</si>
  <si>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</si>
  <si>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</si>
  <si>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</si>
  <si>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</si>
  <si>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</si>
  <si>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</si>
  <si>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</si>
  <si>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</si>
  <si>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</si>
  <si>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</si>
  <si>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</si>
  <si>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</si>
  <si>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</si>
  <si>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</si>
  <si>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</si>
  <si>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</si>
  <si>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</si>
  <si>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</si>
  <si>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</si>
  <si>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</si>
  <si>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</si>
  <si>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</si>
  <si>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</si>
  <si>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</si>
  <si>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</si>
  <si>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</si>
  <si>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</si>
  <si>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</si>
  <si>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</si>
  <si>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</si>
  <si>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</si>
  <si>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</si>
  <si>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</si>
  <si>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</si>
  <si>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</si>
  <si>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</si>
  <si>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</si>
  <si>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</si>
  <si>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</si>
  <si>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</si>
  <si>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</si>
  <si>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</si>
  <si>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</si>
  <si>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</si>
  <si>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</si>
  <si>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</si>
  <si>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</si>
  <si>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</si>
  <si>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</si>
  <si>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</si>
  <si>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</si>
  <si>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</si>
  <si>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</si>
  <si>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</si>
  <si>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</si>
  <si>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</si>
  <si>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</si>
  <si>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</si>
  <si>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</si>
  <si>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</si>
  <si>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</si>
  <si>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</si>
  <si>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</si>
  <si>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</si>
  <si>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</si>
  <si>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</si>
  <si>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</si>
  <si>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</si>
  <si>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</si>
  <si>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</si>
  <si>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</si>
  <si>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</si>
  <si>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</si>
  <si>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</si>
  <si>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</si>
  <si>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</si>
  <si>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</si>
  <si>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</si>
  <si>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</si>
  <si>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</si>
  <si>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</si>
  <si>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</si>
  <si>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</si>
  <si>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</si>
  <si>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</si>
  <si>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</si>
  <si>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</si>
  <si>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</si>
  <si>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</si>
  <si>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</si>
  <si>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</si>
  <si>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</si>
  <si>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</si>
  <si>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</si>
  <si>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</si>
  <si>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</si>
  <si>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</si>
  <si>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</si>
  <si>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</si>
  <si>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</si>
  <si>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</si>
  <si>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</si>
  <si>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</si>
  <si>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</si>
  <si>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</si>
  <si>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</si>
  <si>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</si>
  <si>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</si>
  <si>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</si>
  <si>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</si>
  <si>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</si>
  <si>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</si>
  <si>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</si>
  <si>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</si>
  <si>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</si>
  <si>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</si>
  <si>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</si>
  <si>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</si>
  <si>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</si>
  <si>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</si>
  <si>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</si>
  <si>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</si>
  <si>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</si>
  <si>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</si>
  <si>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</si>
  <si>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</si>
  <si>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</si>
  <si>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</si>
  <si>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</si>
  <si>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</si>
  <si>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</si>
  <si>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</si>
  <si>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</si>
  <si>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</si>
  <si>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</si>
  <si>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</si>
  <si>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</si>
  <si>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</si>
  <si>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</si>
  <si>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</si>
  <si>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</si>
  <si>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</si>
  <si>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</si>
  <si>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</si>
  <si>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</si>
  <si>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</si>
  <si>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</si>
  <si>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</si>
  <si>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</si>
  <si>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</si>
  <si>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</si>
  <si>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</si>
  <si>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</si>
  <si>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</si>
  <si>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</si>
  <si>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</si>
  <si>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</si>
  <si>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</si>
  <si>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</si>
  <si>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</si>
  <si>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</si>
  <si>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</si>
  <si>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</si>
  <si>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</si>
  <si>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</si>
  <si>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</si>
  <si>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</si>
  <si>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</si>
  <si>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</si>
  <si>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</si>
  <si>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</si>
  <si>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</si>
  <si>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</si>
  <si>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</si>
  <si>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</si>
  <si>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</si>
  <si>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</si>
  <si>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</si>
  <si>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</si>
  <si>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</si>
  <si>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</si>
  <si>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</si>
  <si>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</si>
  <si>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</si>
  <si>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</si>
  <si>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</si>
  <si>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</si>
  <si>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</si>
  <si>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</si>
  <si>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</si>
  <si>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</si>
  <si>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</si>
  <si>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</si>
  <si>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</si>
  <si>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</si>
  <si>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</si>
  <si>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</si>
  <si>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</si>
  <si>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</si>
  <si>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</si>
  <si>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</si>
  <si>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</si>
  <si>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</si>
  <si>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</si>
  <si>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</si>
  <si>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</si>
  <si>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</si>
  <si>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</si>
  <si>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</si>
  <si>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</si>
  <si>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</si>
  <si>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</si>
  <si>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</si>
  <si>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</si>
  <si>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</si>
  <si>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</si>
  <si>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</si>
  <si>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</si>
  <si>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</si>
  <si>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</si>
  <si>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</si>
  <si>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</si>
  <si>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</si>
  <si>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</si>
  <si>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</si>
  <si>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</si>
  <si>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</si>
  <si>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</si>
  <si>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</si>
  <si>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</si>
  <si>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</si>
  <si>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</si>
  <si>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</si>
  <si>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</si>
  <si>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</si>
  <si>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</si>
  <si>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</si>
  <si>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</si>
  <si>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</si>
  <si>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</si>
  <si>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</si>
  <si>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</si>
  <si>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</si>
  <si>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</si>
  <si>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</si>
  <si>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</si>
  <si>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</si>
  <si>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</si>
  <si>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</si>
  <si>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</si>
  <si>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</si>
  <si>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</si>
  <si>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</si>
  <si>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</si>
  <si>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</si>
  <si>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</si>
  <si>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</si>
  <si>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</si>
  <si>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</si>
  <si>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</si>
  <si>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</si>
  <si>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</si>
  <si>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</si>
  <si>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</si>
  <si>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</si>
  <si>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</si>
  <si>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</si>
  <si>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</si>
  <si>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</si>
  <si>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</si>
  <si>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</si>
  <si>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</si>
  <si>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</si>
  <si>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</si>
  <si>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</si>
  <si>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</si>
  <si>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</si>
  <si>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</si>
  <si>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</si>
  <si>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</si>
  <si>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</si>
  <si>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</si>
  <si>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</si>
  <si>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</si>
  <si>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</si>
  <si>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</si>
  <si>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</si>
  <si>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</si>
  <si>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</si>
  <si>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</si>
  <si>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</si>
  <si>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</si>
  <si>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</si>
  <si>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</si>
  <si>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</si>
  <si>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</si>
  <si>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</si>
  <si>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</si>
  <si>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</si>
  <si>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</si>
  <si>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</si>
  <si>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</si>
  <si>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</si>
  <si>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</si>
  <si>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</si>
  <si>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</si>
  <si>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</si>
  <si>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</si>
  <si>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</si>
  <si>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</si>
  <si>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</si>
  <si>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</si>
  <si>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</si>
  <si>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</si>
  <si>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</si>
  <si>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</si>
  <si>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</si>
  <si>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</si>
  <si>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</si>
  <si>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</si>
  <si>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</si>
  <si>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</si>
  <si>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</si>
  <si>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</si>
  <si>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</si>
  <si>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</si>
  <si>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</si>
  <si>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</si>
  <si>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</si>
  <si>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</si>
  <si>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</si>
  <si>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</si>
  <si>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</si>
  <si>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</si>
  <si>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</si>
  <si>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</si>
  <si>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</si>
  <si>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</si>
  <si>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</si>
  <si>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</si>
  <si>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</si>
  <si>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</si>
  <si>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</si>
  <si>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</si>
  <si>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</si>
  <si>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</si>
  <si>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</si>
  <si>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</si>
  <si>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</si>
  <si>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</si>
  <si>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</si>
  <si>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</si>
  <si>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</si>
  <si>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</si>
  <si>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</si>
  <si>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</si>
  <si>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</si>
  <si>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</si>
  <si>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</si>
  <si>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</si>
  <si>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</si>
  <si>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</si>
  <si>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</si>
  <si>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</si>
  <si>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</si>
  <si>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</si>
  <si>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</si>
  <si>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</si>
  <si>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</si>
  <si>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</si>
  <si>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</si>
  <si>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</si>
  <si>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</si>
  <si>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</si>
  <si>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</si>
  <si>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</si>
  <si>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</si>
  <si>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</si>
  <si>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</si>
  <si>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</si>
  <si>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</si>
  <si>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</si>
  <si>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</si>
  <si>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</si>
  <si>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</si>
  <si>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</si>
  <si>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</si>
  <si>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</si>
  <si>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</si>
  <si>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</si>
  <si>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</si>
  <si>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</si>
  <si>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</si>
  <si>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</si>
  <si>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</si>
  <si>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</si>
  <si>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</si>
  <si>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</si>
  <si>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</si>
  <si>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</si>
  <si>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</si>
  <si>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</si>
  <si>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</si>
  <si>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</si>
  <si>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</si>
  <si>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</si>
  <si>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</si>
  <si>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</si>
  <si>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</si>
  <si>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</si>
  <si>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</si>
  <si>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</si>
  <si>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</si>
  <si>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</si>
  <si>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</si>
  <si>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</si>
  <si>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</si>
  <si>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</si>
  <si>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</si>
  <si>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</si>
  <si>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</si>
  <si>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</si>
  <si>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</si>
  <si>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</si>
  <si>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</si>
  <si>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</si>
  <si>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</si>
  <si>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</si>
  <si>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</si>
  <si>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</si>
  <si>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</si>
  <si>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</si>
  <si>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</si>
  <si>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</si>
  <si>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</si>
  <si>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</si>
  <si>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</si>
  <si>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</si>
  <si>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</si>
  <si>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</si>
  <si>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</si>
  <si>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</si>
  <si>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</si>
  <si>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</si>
  <si>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</si>
  <si>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</si>
  <si>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</si>
  <si>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</si>
  <si>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</si>
  <si>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</si>
  <si>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</si>
  <si>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</si>
  <si>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</si>
  <si>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</si>
  <si>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</si>
  <si>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</si>
  <si>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</si>
  <si>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</si>
  <si>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</si>
  <si>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</si>
  <si>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</si>
  <si>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</si>
  <si>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</si>
  <si>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</si>
  <si>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</si>
  <si>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</si>
  <si>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</si>
  <si>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</si>
  <si>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</si>
  <si>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</si>
  <si>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</si>
  <si>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</si>
  <si>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</si>
  <si>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</si>
  <si>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</si>
  <si>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</si>
  <si>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</si>
  <si>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</si>
  <si>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</si>
  <si>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</si>
  <si>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</si>
  <si>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</si>
  <si>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</si>
  <si>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</si>
  <si>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</si>
  <si>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</si>
  <si>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</si>
  <si>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</si>
  <si>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</si>
  <si>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</si>
  <si>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</si>
  <si>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</si>
  <si>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</si>
  <si>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</si>
  <si>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</si>
  <si>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</si>
  <si>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</si>
  <si>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</si>
  <si>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</si>
  <si>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</si>
  <si>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</si>
  <si>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</si>
  <si>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</si>
  <si>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</si>
  <si>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</si>
  <si>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</si>
  <si>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</si>
  <si>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</si>
  <si>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</si>
  <si>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</si>
  <si>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</si>
  <si>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</si>
  <si>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</si>
  <si>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</si>
  <si>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</si>
  <si>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</si>
  <si>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</si>
  <si>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</si>
  <si>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</si>
  <si>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</si>
  <si>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</si>
  <si>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</si>
  <si>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</si>
  <si>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</si>
  <si>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</si>
  <si>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</si>
  <si>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</si>
  <si>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</si>
  <si>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</si>
  <si>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</si>
  <si>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</si>
  <si>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</si>
  <si>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</si>
  <si>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</si>
  <si>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</si>
  <si>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</si>
  <si>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</si>
  <si>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</si>
  <si>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</si>
  <si>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</si>
  <si>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</si>
  <si>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</si>
  <si>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</si>
  <si>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</si>
  <si>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</si>
  <si>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</si>
  <si>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</si>
  <si>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</si>
  <si>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</si>
  <si>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</si>
  <si>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</si>
  <si>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</si>
  <si>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</si>
  <si>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</si>
  <si>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</si>
  <si>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</si>
  <si>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</si>
  <si>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</si>
  <si>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</si>
  <si>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</si>
  <si>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</si>
  <si>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</si>
  <si>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</si>
  <si>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</si>
  <si>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</si>
  <si>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</si>
  <si>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</si>
  <si>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</si>
  <si>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</si>
  <si>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</si>
  <si>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</si>
  <si>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</si>
  <si>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</si>
  <si>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</si>
  <si>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</si>
  <si>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</si>
  <si>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</si>
  <si>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</si>
  <si>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</si>
  <si>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</si>
  <si>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</si>
  <si>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</si>
  <si>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</si>
  <si>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</si>
  <si>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</si>
  <si>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</si>
  <si>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</si>
  <si>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</si>
  <si>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</si>
  <si>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</si>
  <si>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</si>
  <si>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</si>
  <si>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</si>
  <si>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</si>
  <si>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</si>
  <si>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</si>
  <si>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</si>
  <si>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</si>
  <si>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</si>
  <si>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</si>
  <si>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</si>
  <si>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</si>
  <si>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</si>
  <si>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</si>
  <si>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</si>
  <si>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</si>
  <si>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</si>
  <si>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</si>
  <si>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</si>
  <si>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</si>
  <si>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</si>
  <si>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</si>
  <si>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</si>
  <si>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</si>
  <si>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</si>
  <si>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</si>
  <si>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</si>
  <si>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</si>
  <si>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</si>
  <si>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</si>
  <si>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</si>
  <si>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</si>
  <si>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</si>
  <si>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</si>
  <si>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</si>
  <si>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</si>
  <si>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</si>
  <si>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</si>
  <si>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</si>
  <si>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</si>
  <si>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</si>
  <si>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</si>
  <si>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</si>
  <si>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</si>
  <si>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</si>
  <si>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</si>
  <si>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</si>
  <si>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</si>
  <si>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</si>
  <si>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</si>
  <si>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</si>
  <si>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</si>
  <si>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</si>
  <si>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</si>
  <si>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</si>
  <si>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</si>
  <si>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</si>
  <si>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</si>
  <si>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</si>
  <si>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</si>
  <si>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</si>
  <si>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</si>
  <si>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</si>
  <si>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</si>
  <si>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</si>
  <si>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</si>
  <si>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</si>
  <si>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</si>
  <si>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</si>
  <si>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</si>
  <si>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</si>
  <si>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</si>
  <si>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</si>
  <si>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</si>
  <si>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</si>
  <si>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</si>
  <si>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</si>
  <si>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</si>
  <si>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</si>
  <si>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</si>
  <si>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</si>
  <si>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</si>
  <si>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</si>
  <si>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</si>
  <si>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</si>
  <si>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</si>
  <si>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</si>
  <si>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</si>
  <si>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</si>
  <si>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</si>
  <si>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</si>
  <si>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</si>
  <si>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</si>
  <si>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</si>
  <si>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</si>
  <si>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</si>
  <si>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</si>
  <si>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</si>
  <si>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</si>
  <si>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</si>
  <si>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</si>
  <si>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</si>
  <si>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</si>
  <si>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</si>
  <si>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</si>
  <si>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</si>
  <si>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</si>
  <si>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</si>
  <si>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</si>
  <si>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</si>
  <si>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</si>
  <si>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</si>
  <si>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</si>
  <si>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</si>
  <si>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</si>
  <si>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</si>
  <si>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</si>
  <si>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</si>
  <si>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</si>
  <si>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</si>
  <si>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</si>
  <si>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</si>
  <si>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</si>
  <si>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</si>
  <si>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</si>
  <si>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</si>
  <si>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</si>
  <si>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</si>
  <si>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</si>
  <si>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</si>
  <si>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</si>
  <si>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</si>
  <si>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</si>
  <si>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</si>
  <si>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</si>
  <si>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</si>
  <si>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</si>
  <si>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</si>
  <si>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</si>
  <si>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</si>
  <si>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</si>
  <si>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</si>
  <si>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</si>
  <si>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</si>
  <si>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</si>
  <si>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</si>
  <si>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</si>
  <si>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</si>
  <si>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</si>
  <si>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</si>
  <si>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</si>
  <si>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</si>
  <si>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</si>
  <si>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</si>
  <si>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</si>
  <si>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</si>
  <si>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</si>
  <si>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</si>
  <si>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</si>
  <si>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</si>
  <si>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</si>
  <si>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</si>
  <si>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</si>
  <si>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</si>
  <si>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</si>
  <si>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</si>
  <si>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</si>
  <si>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</si>
  <si>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</si>
  <si>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</si>
  <si>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</si>
  <si>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</si>
  <si>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</si>
  <si>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</si>
  <si>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</si>
  <si>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</si>
  <si>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</si>
  <si>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</si>
  <si>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</si>
  <si>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</si>
  <si>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</si>
  <si>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</si>
  <si>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</si>
  <si>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</si>
  <si>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</si>
  <si>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</si>
  <si>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</si>
  <si>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</si>
  <si>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</si>
  <si>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</si>
  <si>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</si>
  <si>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</si>
  <si>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</si>
  <si>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</si>
  <si>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</si>
  <si>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</si>
  <si>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</si>
  <si>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</si>
  <si>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</si>
  <si>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</si>
  <si>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</si>
  <si>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</si>
  <si>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</si>
  <si>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</si>
  <si>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</si>
  <si>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</si>
  <si>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</si>
  <si>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</si>
  <si>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</si>
  <si>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</si>
  <si>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</si>
  <si>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</si>
  <si>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</si>
  <si>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</si>
  <si>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</si>
  <si>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</si>
  <si>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</si>
  <si>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</si>
  <si>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</si>
  <si>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</si>
  <si>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</si>
  <si>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</si>
  <si>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</si>
  <si>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</si>
  <si>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</si>
  <si>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</si>
  <si>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</si>
  <si>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</si>
  <si>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</si>
  <si>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</si>
  <si>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</si>
  <si>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</si>
  <si>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</si>
  <si>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</si>
  <si>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</si>
  <si>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</si>
  <si>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</si>
  <si>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</si>
  <si>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</si>
  <si>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</si>
  <si>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</si>
  <si>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</si>
  <si>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</si>
  <si>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</si>
  <si>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</si>
  <si>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</si>
  <si>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</si>
  <si>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</si>
  <si>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</si>
  <si>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</si>
  <si>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</si>
  <si>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</si>
  <si>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</si>
  <si>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</si>
  <si>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</si>
  <si>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</si>
  <si>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</si>
  <si>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</si>
  <si>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</si>
  <si>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</si>
  <si>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</si>
  <si>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</si>
  <si>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</si>
  <si>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</si>
  <si>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</si>
  <si>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</si>
  <si>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</si>
  <si>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</si>
  <si>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</si>
  <si>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</si>
  <si>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</si>
  <si>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</si>
  <si>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</si>
  <si>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</si>
  <si>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</si>
  <si>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</si>
  <si>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</si>
  <si>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</si>
  <si>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</si>
  <si>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</si>
  <si>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</si>
  <si>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</si>
  <si>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</si>
  <si>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</si>
  <si>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</si>
  <si>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</si>
  <si>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</si>
  <si>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</si>
  <si>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</si>
  <si>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</si>
  <si>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</si>
  <si>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</si>
  <si>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</si>
  <si>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</si>
  <si>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</si>
  <si>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</si>
  <si>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</si>
  <si>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</si>
  <si>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</si>
  <si>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</si>
  <si>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</si>
  <si>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</si>
  <si>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</si>
  <si>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</si>
  <si>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</si>
  <si>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</si>
  <si>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</si>
  <si>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</si>
  <si>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</si>
  <si>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</si>
  <si>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</si>
  <si>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</si>
  <si>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</si>
  <si>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</si>
  <si>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</si>
  <si>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</si>
  <si>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</si>
  <si>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</si>
  <si>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</si>
  <si>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</si>
  <si>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</si>
  <si>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</si>
  <si>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</si>
  <si>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</si>
  <si>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</si>
  <si>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</si>
  <si>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</si>
  <si>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</si>
  <si>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</si>
  <si>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</si>
  <si>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</si>
  <si>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</si>
  <si>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</si>
  <si>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</si>
  <si>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</si>
  <si>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</si>
  <si>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</si>
  <si>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</si>
  <si>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</si>
  <si>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</si>
  <si>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</si>
  <si>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</si>
  <si>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</si>
  <si>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</si>
  <si>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</si>
  <si>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</si>
  <si>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</si>
  <si>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</si>
  <si>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</si>
  <si>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</si>
  <si>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</si>
  <si>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</si>
  <si>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</si>
  <si>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</si>
  <si>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</si>
  <si>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</si>
  <si>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</si>
  <si>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</si>
  <si>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</si>
  <si>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</si>
  <si>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</si>
  <si>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</si>
  <si>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</si>
  <si>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</si>
  <si>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</si>
  <si>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</si>
  <si>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</si>
  <si>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</si>
  <si>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</si>
  <si>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</si>
  <si>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</si>
  <si>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</si>
  <si>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</si>
  <si>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</si>
  <si>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</si>
  <si>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</si>
  <si>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</si>
  <si>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</si>
  <si>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</si>
  <si>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</si>
  <si>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</si>
  <si>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</si>
  <si>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</si>
  <si>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</si>
  <si>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</si>
  <si>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</si>
  <si>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</si>
  <si>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</si>
  <si>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</si>
  <si>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</si>
  <si>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</si>
  <si>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</si>
  <si>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</si>
  <si>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</si>
  <si>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</si>
  <si>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</si>
  <si>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</si>
  <si>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</si>
  <si>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</si>
  <si>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</si>
  <si>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</si>
  <si>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</si>
  <si>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</si>
  <si>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</si>
  <si>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</si>
  <si>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</si>
  <si>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</si>
  <si>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</si>
  <si>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</si>
  <si>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</si>
  <si>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</si>
  <si>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</si>
  <si>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</si>
  <si>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</si>
  <si>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</si>
  <si>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</si>
  <si>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</si>
  <si>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</si>
  <si>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</si>
  <si>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</si>
  <si>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</si>
  <si>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</si>
  <si>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</si>
  <si>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</si>
  <si>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</si>
  <si>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</si>
  <si>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</si>
  <si>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</si>
  <si>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</si>
  <si>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</si>
  <si>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</si>
  <si>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</si>
  <si>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</si>
  <si>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</si>
  <si>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</si>
  <si>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</si>
  <si>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</si>
  <si>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</si>
  <si>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</si>
  <si>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</si>
  <si>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</si>
  <si>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</si>
  <si>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</si>
  <si>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</si>
  <si>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</si>
  <si>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</si>
  <si>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</si>
  <si>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</si>
  <si>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drama</t>
  </si>
  <si>
    <t>documentary</t>
  </si>
  <si>
    <t>television</t>
  </si>
  <si>
    <t>animation</t>
  </si>
  <si>
    <t>science fiction</t>
  </si>
  <si>
    <t>shorts</t>
  </si>
  <si>
    <t>Column Labels</t>
  </si>
  <si>
    <t>Count of Outcome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</si>
  <si>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</si>
  <si>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</si>
  <si>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</si>
  <si>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</si>
  <si>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</si>
  <si>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</si>
  <si>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</si>
  <si>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</si>
  <si>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video games</t>
  </si>
  <si>
    <t>web</t>
  </si>
  <si>
    <t>electric music</t>
  </si>
  <si>
    <t>metal</t>
  </si>
  <si>
    <t>mobile games</t>
  </si>
  <si>
    <t>radio &amp; podcasts</t>
  </si>
  <si>
    <t>translations</t>
  </si>
  <si>
    <t>wearables</t>
  </si>
  <si>
    <t>audio</t>
  </si>
  <si>
    <t>world music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</si>
  <si>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</si>
  <si>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</si>
  <si>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</si>
  <si>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</si>
  <si>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</si>
  <si>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</si>
  <si>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</si>
  <si>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</si>
  <si>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</si>
  <si>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</si>
  <si>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</si>
  <si>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</si>
  <si>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</si>
  <si>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</si>
  <si>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</si>
  <si>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</si>
  <si>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</si>
  <si>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</si>
  <si>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of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</si>
  <si>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</si>
  <si>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</si>
  <si>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</si>
  <si>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</si>
  <si>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</si>
  <si>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</si>
  <si>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</si>
  <si>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</si>
  <si>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</si>
  <si>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</si>
  <si>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</si>
  <si>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</si>
  <si>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</si>
  <si>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</si>
  <si>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</si>
  <si>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</si>
  <si>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</si>
  <si>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</si>
  <si>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Backers_count</t>
  </si>
  <si>
    <t>Successful</t>
  </si>
  <si>
    <t>Mean</t>
  </si>
  <si>
    <t>Median</t>
  </si>
  <si>
    <t>minimum</t>
  </si>
  <si>
    <t>maximum</t>
  </si>
  <si>
    <t>variance</t>
  </si>
  <si>
    <t>Standard Deviation</t>
  </si>
  <si>
    <t>The mean and median are both effective ways to look at the data. They each give a different perspective of the relation between the data. The best summary of the data is the mean as it provides a more wholeistic view.</t>
  </si>
  <si>
    <t>There is more variability in successful campaigns. This does make sense because backers had a direct effect on the outcome of these campaigns. All the successful campaigns have a lot more donors and there is a bigger spread between the max and min values. The failed campaigns had much fewer donors and the spread on the max and min value were not as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</si>
</sst>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10" xfId="0" applyFont="1" applyBorder="1"/>
    <xf numFmtId="0" fontId="19" fillId="34" borderId="10" xfId="0" applyFont="1" applyFill="1" applyBorder="1"/>
    <xf numFmtId="0" fontId="16" fillId="33" borderId="10" xfId="0" applyFont="1" applyFill="1" applyBorder="1"/>
    <xf numFmtId="164" fontId="16" fillId="0" borderId="10" xfId="0" applyNumberFormat="1" applyFont="1" applyBorder="1"/>
    <xf numFmtId="0" fontId="16" fillId="0" borderId="10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A-4A6E-87A3-EBDF1FBAA286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8A-4A6E-87A3-EBDF1FBAA286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8A-4A6E-87A3-EBDF1FBA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16768"/>
        <c:axId val="78501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8A-4A6E-87A3-EBDF1FBAA2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of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8A-4A6E-87A3-EBDF1FBAA2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8A-4A6E-87A3-EBDF1FBAA2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8A-4A6E-87A3-EBDF1FBAA286}"/>
                  </c:ext>
                </c:extLst>
              </c15:ser>
            </c15:filteredLineSeries>
          </c:ext>
        </c:extLst>
      </c:lineChart>
      <c:catAx>
        <c:axId val="7850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8928"/>
        <c:crosses val="autoZero"/>
        <c:auto val="1"/>
        <c:lblAlgn val="ctr"/>
        <c:lblOffset val="100"/>
        <c:noMultiLvlLbl val="0"/>
      </c:catAx>
      <c:valAx>
        <c:axId val="785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Table!PivotTable17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B-4F02-BCDF-A6EB5B86939E}"/>
            </c:ext>
          </c:extLst>
        </c:ser>
        <c:ser>
          <c:idx val="1"/>
          <c:order val="1"/>
          <c:tx>
            <c:strRef>
              <c:f>'Category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B-4F02-BCDF-A6EB5B86939E}"/>
            </c:ext>
          </c:extLst>
        </c:ser>
        <c:ser>
          <c:idx val="2"/>
          <c:order val="2"/>
          <c:tx>
            <c:strRef>
              <c:f>'Category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B-4F02-BCDF-A6EB5B86939E}"/>
            </c:ext>
          </c:extLst>
        </c:ser>
        <c:ser>
          <c:idx val="3"/>
          <c:order val="3"/>
          <c:tx>
            <c:strRef>
              <c:f>'Category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B-4F02-BCDF-A6EB5B86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203168"/>
        <c:axId val="822210008"/>
      </c:barChart>
      <c:catAx>
        <c:axId val="8222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10008"/>
        <c:crosses val="autoZero"/>
        <c:auto val="1"/>
        <c:lblAlgn val="ctr"/>
        <c:lblOffset val="100"/>
        <c:noMultiLvlLbl val="0"/>
      </c:catAx>
      <c:valAx>
        <c:axId val="8222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 Table!PivotTable20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1FF-AC83-E880368B03FA}"/>
            </c:ext>
          </c:extLst>
        </c:ser>
        <c:ser>
          <c:idx val="1"/>
          <c:order val="1"/>
          <c:tx>
            <c:strRef>
              <c:f>'sub-Category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41FF-AC83-E880368B03FA}"/>
            </c:ext>
          </c:extLst>
        </c:ser>
        <c:ser>
          <c:idx val="2"/>
          <c:order val="2"/>
          <c:tx>
            <c:strRef>
              <c:f>'sub-Category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9-41FF-AC83-E880368B03FA}"/>
            </c:ext>
          </c:extLst>
        </c:ser>
        <c:ser>
          <c:idx val="3"/>
          <c:order val="3"/>
          <c:tx>
            <c:strRef>
              <c:f>'sub-Category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9-41FF-AC83-E880368B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417368"/>
        <c:axId val="824411248"/>
      </c:barChart>
      <c:catAx>
        <c:axId val="82441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1248"/>
        <c:crosses val="autoZero"/>
        <c:auto val="1"/>
        <c:lblAlgn val="ctr"/>
        <c:lblOffset val="100"/>
        <c:noMultiLvlLbl val="0"/>
      </c:catAx>
      <c:valAx>
        <c:axId val="8244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Table!PivotTable23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6-467A-B6D3-7E67DB90C6CF}"/>
            </c:ext>
          </c:extLst>
        </c:ser>
        <c:ser>
          <c:idx val="1"/>
          <c:order val="1"/>
          <c:tx>
            <c:strRef>
              <c:f>'Date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6-467A-B6D3-7E67DB90C6CF}"/>
            </c:ext>
          </c:extLst>
        </c:ser>
        <c:ser>
          <c:idx val="2"/>
          <c:order val="2"/>
          <c:tx>
            <c:strRef>
              <c:f>'Date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6-467A-B6D3-7E67DB90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923296"/>
        <c:axId val="818912496"/>
      </c:lineChart>
      <c:catAx>
        <c:axId val="818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12496"/>
        <c:crosses val="autoZero"/>
        <c:auto val="1"/>
        <c:lblAlgn val="ctr"/>
        <c:lblOffset val="100"/>
        <c:noMultiLvlLbl val="0"/>
      </c:catAx>
      <c:valAx>
        <c:axId val="818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83343</xdr:rowOff>
    </xdr:from>
    <xdr:to>
      <xdr:col>7</xdr:col>
      <xdr:colOff>819149</xdr:colOff>
      <xdr:row>32</xdr:row>
      <xdr:rowOff>79531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9258F7-C223-CEEC-806F-1326961F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</xdr:colOff>
      <xdr:row>0</xdr:row>
      <xdr:rowOff>154305</xdr:rowOff>
    </xdr:from>
    <xdr:to>
      <xdr:col>13</xdr:col>
      <xdr:colOff>197167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4515A-207B-04F6-B6DB-90AECA5D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526732</xdr:colOff>
      <xdr:row>2</xdr:row>
      <xdr:rowOff>43815</xdr:rowOff>
    </xdr:from>
    <xdr:to>
      <xdr:col>14</xdr:col>
      <xdr:colOff>48577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A366C-6A55-76F0-1CEE-5BF81A598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602932</xdr:colOff>
      <xdr:row>3</xdr:row>
      <xdr:rowOff>154305</xdr:rowOff>
    </xdr:from>
    <xdr:to>
      <xdr:col>12</xdr:col>
      <xdr:colOff>345757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0FBA8-1607-2057-A86D-6B270422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in" refreshedDate="45109.857849537038" createdVersion="8" refreshedVersion="8" minRefreshableVersion="3" recordCount="1000" xr:uid="{8EE26CF1-B7DB-4E30-B788-3FF4AC69ADC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167AD-C1B3-480B-BDF7-82B49DA0A99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4D8C0-3F26-4738-8160-645B4CDFE675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 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B3120-6E10-4288-9EFB-4720CF72F160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numFmtId="1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68" workbookViewId="0">
      <selection activeCell="M1" sqref="M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customWidth="1"/>
    <col min="7" max="7" width="14.19921875" style="4" bestFit="1" customWidth="1"/>
    <col min="8" max="8" width="13" bestFit="1" customWidth="1"/>
    <col min="9" max="9" width="16.09765625" bestFit="1" customWidth="1"/>
    <col min="12" max="12" width="11.19921875" bestFit="1" customWidth="1"/>
    <col min="13" max="13" width="22.3984375" style="10" bestFit="1" customWidth="1"/>
    <col min="14" max="14" width="11.19921875" bestFit="1" customWidth="1"/>
    <col min="15" max="15" width="21" bestFit="1" customWidth="1"/>
    <col min="18" max="18" width="28" bestFit="1" customWidth="1"/>
    <col min="19" max="19" width="28" customWidth="1"/>
    <col min="20" max="20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>
        <v>1425</v>
      </c>
      <c r="I4" s="6">
        <f>IFERROR(E4/H4,0)</f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6">E67/D67</f>
        <v>2.3614754098360655</v>
      </c>
      <c r="H67">
        <v>236</v>
      </c>
      <c r="I67" s="6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2">E131/D131</f>
        <v>3.2026936026936029E-2</v>
      </c>
      <c r="H131">
        <v>55</v>
      </c>
      <c r="I131" s="6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2"/>
        <v>0.19992957746478873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8">E195/D195</f>
        <v>0.45636363636363636</v>
      </c>
      <c r="H195">
        <v>65</v>
      </c>
      <c r="I195" s="6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8"/>
        <v>0.23390243902439026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24">E259/D259</f>
        <v>1.46</v>
      </c>
      <c r="H259">
        <v>92</v>
      </c>
      <c r="I259" s="6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4"/>
        <v>9.5876777251184833E-2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30">E323/D323</f>
        <v>0.94144366197183094</v>
      </c>
      <c r="H323">
        <v>2468</v>
      </c>
      <c r="I323" s="6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0"/>
        <v>1.7200961538461539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36">E387/D387</f>
        <v>1.4616709511568124</v>
      </c>
      <c r="H387">
        <v>1137</v>
      </c>
      <c r="I387" s="6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36"/>
        <v>0.50482758620689661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42">E451/D451</f>
        <v>9.67</v>
      </c>
      <c r="H451">
        <v>86</v>
      </c>
      <c r="I451" s="6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2"/>
        <v>1.3931868131868133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48">E515/D515</f>
        <v>0.39277108433734942</v>
      </c>
      <c r="H515">
        <v>35</v>
      </c>
      <c r="I515" s="6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48"/>
        <v>0.6492783505154639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54">E579/D579</f>
        <v>0.18853658536585366</v>
      </c>
      <c r="H579">
        <v>37</v>
      </c>
      <c r="I579" s="6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4"/>
        <v>0.16501669449081802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60">E643/D643</f>
        <v>1.1996808510638297</v>
      </c>
      <c r="H643">
        <v>194</v>
      </c>
      <c r="I643" s="6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0"/>
        <v>1.2278160919540231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66">E707/D707</f>
        <v>0.99026517383618151</v>
      </c>
      <c r="H707">
        <v>2025</v>
      </c>
      <c r="I707" s="6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66"/>
        <v>2.31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72">E771/D771</f>
        <v>0.86867834394904464</v>
      </c>
      <c r="H771">
        <v>3410</v>
      </c>
      <c r="I771" s="6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2"/>
        <v>3.1517592592592591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78">E835/D835</f>
        <v>1.5769117647058823</v>
      </c>
      <c r="H835">
        <v>165</v>
      </c>
      <c r="I835" s="6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78"/>
        <v>7.7443434343434348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84">E899/D899</f>
        <v>0.27693181818181817</v>
      </c>
      <c r="H899">
        <v>27</v>
      </c>
      <c r="I899" s="6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4"/>
        <v>0.85054545454545449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90">E963/D963</f>
        <v>1.1929824561403508</v>
      </c>
      <c r="H963">
        <v>155</v>
      </c>
      <c r="I963" s="6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lorScale" priority="1">
      <colorScale>
        <cfvo type="num" val="0"/>
        <cfvo type="num" val="1"/>
        <cfvo type="num" val="2"/>
        <color rgb="FFC00000"/>
        <color theme="9"/>
        <color theme="8" tint="-0.249977111117893"/>
      </colorScale>
    </cfRule>
  </conditionalFormatting>
  <pageMargins left="0.75" right="0.75" top="1" bottom="1" header="0.5" footer="0.5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659F3F65-3384-4BE1-AF56-2BB313330D00}">
            <xm:f>NOT(ISERROR(SEARCH($F$20,F1)))</xm:f>
            <xm:f>$F$20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" operator="containsText" id="{A266E036-EC08-47AE-94D1-A64D532C67D9}">
            <xm:f>NOT(ISERROR(SEARCH($F$10,F1)))</xm:f>
            <xm:f>$F$10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0" operator="containsText" id="{46F6AFFF-6A8F-431C-9282-A6383FCDF909}">
            <xm:f>NOT(ISERROR(SEARCH($F$3,F1)))</xm:f>
            <xm:f>$F$3</xm:f>
            <x14:dxf>
              <fill>
                <patternFill>
                  <bgColor theme="9"/>
                </patternFill>
              </fill>
            </x14:dxf>
          </x14:cfRule>
          <x14:cfRule type="containsText" priority="11" operator="containsText" id="{DA675392-4995-4EA8-974A-151D8AF3943C}">
            <xm:f>NOT(ISERROR(SEARCH($F$2,F1)))</xm:f>
            <xm:f>$F$2</xm:f>
            <x14:dxf>
              <fill>
                <patternFill>
                  <bgColor rgb="FFFF5050"/>
                </patternFill>
              </fill>
            </x14:dxf>
          </x14:cfRule>
          <xm:sqref>F1:G1048576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8707-C6F1-4382-A6C4-71A6C234E2A1}">
  <dimension ref="A1:H16"/>
  <sheetViews>
    <sheetView tabSelected="1" topLeftCell="F1" workbookViewId="0">
      <selection activeCell="H3" sqref="H3"/>
    </sheetView>
  </sheetViews>
  <sheetFormatPr defaultRowHeight="15.6" x14ac:dyDescent="0.3"/>
  <cols>
    <col min="1" max="1" width="17.69921875" bestFit="1" customWidth="1"/>
    <col min="2" max="2" width="13.5" bestFit="1" customWidth="1"/>
    <col min="4" max="4" width="17.69921875" bestFit="1" customWidth="1"/>
    <col min="5" max="5" width="13.5" bestFit="1" customWidth="1"/>
    <col min="7" max="7" width="53.8984375" customWidth="1"/>
    <col min="8" max="8" width="70.59765625" customWidth="1"/>
  </cols>
  <sheetData>
    <row r="1" spans="1:8" ht="78" x14ac:dyDescent="0.3">
      <c r="A1" s="13" t="s">
        <v>2108</v>
      </c>
      <c r="B1" s="13" t="s">
        <v>2109</v>
      </c>
      <c r="C1" s="12"/>
      <c r="D1" s="13" t="s">
        <v>4</v>
      </c>
      <c r="E1" s="13" t="s">
        <v>5</v>
      </c>
      <c r="G1" s="17" t="s">
        <v>2117</v>
      </c>
      <c r="H1" s="17" t="s">
        <v>2118</v>
      </c>
    </row>
    <row r="2" spans="1:8" x14ac:dyDescent="0.3">
      <c r="A2" s="14" t="s">
        <v>2110</v>
      </c>
      <c r="B2" s="13">
        <v>158</v>
      </c>
      <c r="C2" s="12"/>
      <c r="D2" s="15" t="s">
        <v>14</v>
      </c>
      <c r="E2" s="13">
        <v>0</v>
      </c>
    </row>
    <row r="3" spans="1:8" x14ac:dyDescent="0.3">
      <c r="A3" s="14" t="s">
        <v>2110</v>
      </c>
      <c r="B3" s="13">
        <v>1425</v>
      </c>
      <c r="C3" s="12"/>
      <c r="D3" s="15" t="s">
        <v>14</v>
      </c>
      <c r="E3" s="13">
        <v>24</v>
      </c>
    </row>
    <row r="4" spans="1:8" x14ac:dyDescent="0.3">
      <c r="A4" s="14" t="s">
        <v>2110</v>
      </c>
      <c r="B4" s="13">
        <v>174</v>
      </c>
      <c r="C4" s="12"/>
      <c r="D4" s="15" t="s">
        <v>14</v>
      </c>
      <c r="E4" s="13">
        <v>53</v>
      </c>
    </row>
    <row r="5" spans="1:8" x14ac:dyDescent="0.3">
      <c r="A5" s="14" t="s">
        <v>2110</v>
      </c>
      <c r="B5" s="13">
        <v>227</v>
      </c>
      <c r="C5" s="12"/>
      <c r="D5" s="15" t="s">
        <v>14</v>
      </c>
      <c r="E5" s="13">
        <v>18</v>
      </c>
    </row>
    <row r="6" spans="1:8" x14ac:dyDescent="0.3">
      <c r="A6" s="14" t="s">
        <v>2110</v>
      </c>
      <c r="B6" s="13">
        <v>220</v>
      </c>
      <c r="C6" s="12"/>
      <c r="D6" s="15" t="s">
        <v>14</v>
      </c>
      <c r="E6" s="13">
        <v>44</v>
      </c>
    </row>
    <row r="7" spans="1:8" x14ac:dyDescent="0.3">
      <c r="A7" s="14" t="s">
        <v>2110</v>
      </c>
      <c r="B7" s="13">
        <v>98</v>
      </c>
      <c r="C7" s="12"/>
      <c r="D7" s="15" t="s">
        <v>14</v>
      </c>
      <c r="E7" s="13">
        <v>27</v>
      </c>
    </row>
    <row r="8" spans="1:8" x14ac:dyDescent="0.3">
      <c r="A8" s="14" t="s">
        <v>2110</v>
      </c>
      <c r="B8" s="13">
        <v>100</v>
      </c>
      <c r="C8" s="12"/>
      <c r="D8" s="15" t="s">
        <v>14</v>
      </c>
      <c r="E8" s="13">
        <v>55</v>
      </c>
    </row>
    <row r="9" spans="1:8" x14ac:dyDescent="0.3">
      <c r="A9" s="14" t="s">
        <v>2110</v>
      </c>
      <c r="B9" s="13">
        <v>1249</v>
      </c>
      <c r="C9" s="12"/>
      <c r="D9" s="15" t="s">
        <v>14</v>
      </c>
      <c r="E9" s="13">
        <v>200</v>
      </c>
    </row>
    <row r="10" spans="1:8" x14ac:dyDescent="0.3">
      <c r="A10" s="14" t="s">
        <v>2110</v>
      </c>
      <c r="B10" s="13">
        <v>1396</v>
      </c>
      <c r="C10" s="12"/>
      <c r="D10" s="15" t="s">
        <v>14</v>
      </c>
      <c r="E10" s="13">
        <v>452</v>
      </c>
    </row>
    <row r="11" spans="1:8" x14ac:dyDescent="0.3">
      <c r="A11" s="14" t="s">
        <v>2111</v>
      </c>
      <c r="B11" s="16">
        <f>AVERAGE(B2:B10)</f>
        <v>560.77777777777783</v>
      </c>
      <c r="C11" s="12"/>
      <c r="D11" s="15" t="s">
        <v>2111</v>
      </c>
      <c r="E11" s="16">
        <f>AVERAGE(E2:E10)</f>
        <v>97</v>
      </c>
    </row>
    <row r="12" spans="1:8" x14ac:dyDescent="0.3">
      <c r="A12" s="14" t="s">
        <v>2112</v>
      </c>
      <c r="B12" s="13">
        <f>MEDIAN(B2:B10)</f>
        <v>220</v>
      </c>
      <c r="C12" s="12"/>
      <c r="D12" s="15" t="s">
        <v>2112</v>
      </c>
      <c r="E12" s="13">
        <f>MEDIAN(E2:E10)</f>
        <v>44</v>
      </c>
    </row>
    <row r="13" spans="1:8" x14ac:dyDescent="0.3">
      <c r="A13" s="14" t="s">
        <v>2113</v>
      </c>
      <c r="B13" s="13">
        <f>MIN(B2:B10)</f>
        <v>98</v>
      </c>
      <c r="C13" s="12"/>
      <c r="D13" s="15" t="s">
        <v>2113</v>
      </c>
      <c r="E13" s="13">
        <f>MIN(E2:E10)</f>
        <v>0</v>
      </c>
    </row>
    <row r="14" spans="1:8" x14ac:dyDescent="0.3">
      <c r="A14" s="14" t="s">
        <v>2114</v>
      </c>
      <c r="B14" s="16">
        <f>MAX(B2:B10)</f>
        <v>1425</v>
      </c>
      <c r="C14" s="12"/>
      <c r="D14" s="15" t="s">
        <v>2114</v>
      </c>
      <c r="E14" s="16">
        <f>MAX(E2:E10)</f>
        <v>452</v>
      </c>
    </row>
    <row r="15" spans="1:8" x14ac:dyDescent="0.3">
      <c r="A15" s="14" t="s">
        <v>2115</v>
      </c>
      <c r="B15" s="16">
        <f>VAR(B2:B10)</f>
        <v>360496.19444444444</v>
      </c>
      <c r="C15" s="12"/>
      <c r="D15" s="15" t="s">
        <v>2115</v>
      </c>
      <c r="E15" s="16">
        <f>VAR(E2:E11)</f>
        <v>18780.222222222223</v>
      </c>
    </row>
    <row r="16" spans="1:8" x14ac:dyDescent="0.3">
      <c r="A16" s="14" t="s">
        <v>2116</v>
      </c>
      <c r="B16" s="16">
        <f>_xlfn.STDEV.P(B2:B10)</f>
        <v>566.07513788223821</v>
      </c>
      <c r="C16" s="12"/>
      <c r="D16" s="15" t="s">
        <v>2116</v>
      </c>
      <c r="E16" s="16">
        <f>_xlfn.STDEV.P(E2:E10)</f>
        <v>137.04095089505992</v>
      </c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2D01-BC32-4F0D-81BB-2ACCDE921E7A}">
  <dimension ref="A1:I13"/>
  <sheetViews>
    <sheetView zoomScaleNormal="80" workbookViewId="0">
      <selection activeCell="C34" sqref="C34"/>
    </sheetView>
  </sheetViews>
  <sheetFormatPr defaultColWidth="29.19921875" defaultRowHeight="15.6" x14ac:dyDescent="0.3"/>
  <cols>
    <col min="1" max="1" width="28.19921875" bestFit="1" customWidth="1"/>
    <col min="2" max="2" width="26.5" bestFit="1" customWidth="1"/>
    <col min="3" max="3" width="23" bestFit="1" customWidth="1"/>
    <col min="4" max="4" width="26.19921875" bestFit="1" customWidth="1"/>
  </cols>
  <sheetData>
    <row r="1" spans="1:9" x14ac:dyDescent="0.3">
      <c r="A1" s="12" t="s">
        <v>2088</v>
      </c>
      <c r="B1" s="12" t="s">
        <v>2089</v>
      </c>
      <c r="C1" s="12" t="s">
        <v>2090</v>
      </c>
      <c r="D1" s="12" t="s">
        <v>2107</v>
      </c>
      <c r="E1" s="12" t="s">
        <v>2091</v>
      </c>
      <c r="F1" s="12" t="s">
        <v>2092</v>
      </c>
      <c r="G1" s="12" t="s">
        <v>2093</v>
      </c>
      <c r="H1" s="12" t="s">
        <v>2094</v>
      </c>
      <c r="I1" s="12"/>
    </row>
    <row r="2" spans="1:9" x14ac:dyDescent="0.3">
      <c r="A2" t="s">
        <v>2095</v>
      </c>
      <c r="B2">
        <f>COUNTIFS(Crowdfunding!$D:$D,"&lt;1000",Crowdfunding!$F:$F,"successful")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</row>
    <row r="3" spans="1:9" x14ac:dyDescent="0.3">
      <c r="A3" s="11" t="s">
        <v>2096</v>
      </c>
      <c r="B3">
        <f>COUNTIFS(Crowdfunding!$D:$D,"&gt;=1000",Crowdfunding!$D:$D,"&lt;5000",Crowdfunding!$F:$F,"successful")</f>
        <v>191</v>
      </c>
      <c r="C3">
        <f>COUNTIFS(Crowdfunding!$D:$D,"&gt;=1000",Crowdfunding!$D:$D,"&lt;5000",Crowdfunding!$F:$F,"failed")</f>
        <v>38</v>
      </c>
      <c r="D3">
        <f>COUNTIFS(Crowdfunding!$D:$D,"&gt;=1000",Crowdfunding!$D:$D,"&lt;5000",Crowdfunding!$F:$F,"Canceled")</f>
        <v>2</v>
      </c>
      <c r="E3">
        <f t="shared" ref="E3:E13" si="0"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9" x14ac:dyDescent="0.3">
      <c r="A4" s="11" t="s">
        <v>2097</v>
      </c>
      <c r="B4">
        <f>COUNTIFS(Crowdfunding!$D:$D,"&gt;=5000",Crowdfunding!$D:$D,"&lt;10000",Crowdfunding!$F:$F,"successful")</f>
        <v>164</v>
      </c>
      <c r="C4">
        <f>COUNTIFS(Crowdfunding!$D:$D,"&gt;=5000",Crowdfunding!$D:$D,"&lt;10000",Crowdfunding!$F:$F,"failed")</f>
        <v>126</v>
      </c>
      <c r="D4">
        <f>COUNTIFS(Crowdfunding!$D:$D,"&gt;=5000",Crowdfunding!$D:$D,"&lt;10000",Crowdfunding!$F:$F,"Canceled")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3">
      <c r="A5" s="11" t="s">
        <v>2098</v>
      </c>
      <c r="B5">
        <f>COUNTIFS(Crowdfunding!$D:$D,"&gt;=10000",Crowdfunding!$D:$D,"&lt;15000",Crowdfunding!$F:$F,"successful")</f>
        <v>4</v>
      </c>
      <c r="C5">
        <f>COUNTIFS(Crowdfunding!$D:$D,"&gt;=10000",Crowdfunding!$D:$D,"&lt;15000",Crowdfunding!$F:$F,"failed")</f>
        <v>5</v>
      </c>
      <c r="D5">
        <f>COUNTIFS(Crowdfunding!$D:$D,"&gt;=10000",Crowdfunding!$D:$D,"&lt;15000",Crowdfunding!$F:$F,"Canceled")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3">
      <c r="A6" s="11" t="s">
        <v>2099</v>
      </c>
      <c r="B6">
        <f>COUNTIFS(Crowdfunding!$D:$D,"&gt;=15000",Crowdfunding!$D:$D,"&lt;20000",Crowdfunding!$F:$F,"successful")</f>
        <v>10</v>
      </c>
      <c r="C6">
        <f>COUNTIFS(Crowdfunding!$D:$D,"&gt;=15000",Crowdfunding!$D:$D,"&lt;20000",Crowdfunding!$F:$F,"failed")</f>
        <v>0</v>
      </c>
      <c r="D6">
        <f>COUNTIFS(Crowdfunding!$D:$D,"&gt;=15000",Crowdfunding!$D:$D,"&lt;20000",Crowdfunding!$F:$F,"Canceled")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3">
      <c r="A7" s="11" t="s">
        <v>2100</v>
      </c>
      <c r="B7">
        <f>COUNTIFS(Crowdfunding!$D:$D,"&gt;=20000",Crowdfunding!$D:$D,"&lt;25000",Crowdfunding!$F:$F,"successful")</f>
        <v>7</v>
      </c>
      <c r="C7">
        <f>COUNTIFS(Crowdfunding!$D:$D,"&gt;=20000",Crowdfunding!$D:$D,"&lt;25000",Crowdfunding!$F:$F,"failed")</f>
        <v>0</v>
      </c>
      <c r="D7">
        <f>COUNTIFS(Crowdfunding!$D:$D,"&gt;=20000",Crowdfunding!$D:$D,"&lt;25000",Crowdfunding!$F:$F,"Canceled")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3">
      <c r="A8" s="11" t="s">
        <v>2101</v>
      </c>
      <c r="B8">
        <f>COUNTIFS(Crowdfunding!$D:$D,"&gt;=25000",Crowdfunding!$D:$D,"&lt;30000",Crowdfunding!$F:$F,"successful")</f>
        <v>11</v>
      </c>
      <c r="C8">
        <f>COUNTIFS(Crowdfunding!$D:$D,"&gt;=25000",Crowdfunding!$D:$D,"&lt;30000",Crowdfunding!$F:$F,"failed")</f>
        <v>3</v>
      </c>
      <c r="D8">
        <f>COUNTIFS(Crowdfunding!$D:$D,"&gt;=25000",Crowdfunding!$D:$D,"&lt;30000",Crowdfunding!$F:$F,"Canceled")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3">
      <c r="A9" s="11" t="s">
        <v>2102</v>
      </c>
      <c r="B9">
        <f>COUNTIFS(Crowdfunding!$D:$D,"&gt;=30000",Crowdfunding!$D:$D,"&lt;35000",Crowdfunding!$F:$F,"successful")</f>
        <v>7</v>
      </c>
      <c r="C9">
        <f>COUNTIFS(Crowdfunding!$D:$D,"&gt;=30000",Crowdfunding!$D:$D,"&lt;35000",Crowdfunding!$F:$F,"failed")</f>
        <v>0</v>
      </c>
      <c r="D9">
        <f>COUNTIFS(Crowdfunding!$D:$D,"&gt;=30000",Crowdfunding!$D:$D,"&lt;35000",Crowdfunding!$F:$F,"Canceled")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3">
      <c r="A10" s="11" t="s">
        <v>2103</v>
      </c>
      <c r="B10">
        <f>COUNTIFS(Crowdfunding!$D:$D,"&gt;=35000",Crowdfunding!$D:$D,"&lt;40000",Crowdfunding!$F:$F,"successful")</f>
        <v>8</v>
      </c>
      <c r="C10">
        <f>COUNTIFS(Crowdfunding!$D:$D,"&gt;=35000",Crowdfunding!$D:$D,"&lt;40000",Crowdfunding!$F:$F,"failed")</f>
        <v>3</v>
      </c>
      <c r="D10">
        <f>COUNTIFS(Crowdfunding!$D:$D,"&gt;=35000",Crowdfunding!$D:$D,"&lt;40000",Crowdfunding!$F:$F,"Canceled")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3">
      <c r="A11" s="11" t="s">
        <v>2104</v>
      </c>
      <c r="B11">
        <f>COUNTIFS(Crowdfunding!$D:$D,"&gt;=40000",Crowdfunding!$D:$D,"&lt;45000",Crowdfunding!$F:$F,"successful")</f>
        <v>11</v>
      </c>
      <c r="C11">
        <f>COUNTIFS(Crowdfunding!$D:$D,"&gt;=40000",Crowdfunding!$D:$D,"&lt;45000",Crowdfunding!$F:$F,"failed")</f>
        <v>3</v>
      </c>
      <c r="D11">
        <f>COUNTIFS(Crowdfunding!$D:$D,"&gt;=40000",Crowdfunding!$D:$D,"&lt;45000",Crowdfunding!$F:$F,"Canceled")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3">
      <c r="A12" s="11" t="s">
        <v>2105</v>
      </c>
      <c r="B12">
        <f>COUNTIFS(Crowdfunding!$D:$D,"&gt;=45000",Crowdfunding!$D:$D,"&lt;50000",Crowdfunding!$F:$F,"successful")</f>
        <v>8</v>
      </c>
      <c r="C12">
        <f>COUNTIFS(Crowdfunding!$D:$D,"&gt;=45000",Crowdfunding!$D:$D,"&lt;50000",Crowdfunding!$F:$F,"failed")</f>
        <v>3</v>
      </c>
      <c r="D12">
        <f>COUNTIFS(Crowdfunding!$D:$D,"&gt;=45000",Crowdfunding!$D:$D,"&lt;50000",Crowdfunding!$F:$F,"Canceled")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ht="30" x14ac:dyDescent="0.3">
      <c r="A13" s="11" t="s">
        <v>2106</v>
      </c>
      <c r="B13">
        <f>COUNTIFS(Crowdfunding!$D:$D,"&gt;=50000",Crowdfunding!$F:$F,"successful")</f>
        <v>114</v>
      </c>
      <c r="C13">
        <f>COUNTIFS(Crowdfunding!$D:$D,"&gt;=50000",Crowdfunding!$F:$F,"failed")</f>
        <v>163</v>
      </c>
      <c r="D13">
        <f>COUNTIFS(Crowdfunding!$D:$D,"&gt;=50000",Crowdfunding!$F:$F,"Canceled")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3FCF-FCA4-4B96-8898-9FBB1CFD12D7}">
  <dimension ref="A2:F15"/>
  <sheetViews>
    <sheetView workbookViewId="0">
      <selection activeCell="D21" sqref="D21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5.59765625" bestFit="1" customWidth="1"/>
    <col min="8" max="8" width="3.8984375" bestFit="1" customWidth="1"/>
    <col min="9" max="9" width="9.19921875" bestFit="1" customWidth="1"/>
    <col min="10" max="10" width="10.69921875" bestFit="1" customWidth="1"/>
    <col min="11" max="11" width="16" bestFit="1" customWidth="1"/>
  </cols>
  <sheetData>
    <row r="2" spans="1:6" x14ac:dyDescent="0.3">
      <c r="A2" s="7" t="s">
        <v>6</v>
      </c>
      <c r="B2" t="s">
        <v>2045</v>
      </c>
    </row>
    <row r="4" spans="1:6" x14ac:dyDescent="0.3">
      <c r="A4" s="7" t="s">
        <v>2053</v>
      </c>
      <c r="B4" s="7" t="s">
        <v>2052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8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3">
      <c r="A8" s="8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8" t="s">
        <v>2037</v>
      </c>
      <c r="E9">
        <v>4</v>
      </c>
      <c r="F9">
        <v>4</v>
      </c>
    </row>
    <row r="10" spans="1:6" x14ac:dyDescent="0.3">
      <c r="A10" s="8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8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8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8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8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8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horizontalDpi="120" verticalDpi="7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660C-DB67-4CBE-BC6C-7833CBA69712}">
  <dimension ref="A1:F30"/>
  <sheetViews>
    <sheetView workbookViewId="0">
      <selection activeCell="I18" sqref="I18"/>
    </sheetView>
  </sheetViews>
  <sheetFormatPr defaultRowHeight="15.6" x14ac:dyDescent="0.3"/>
  <cols>
    <col min="1" max="1" width="20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9.3984375" bestFit="1" customWidth="1"/>
    <col min="8" max="8" width="4" bestFit="1" customWidth="1"/>
    <col min="9" max="9" width="9.69921875" bestFit="1" customWidth="1"/>
    <col min="10" max="10" width="18" bestFit="1" customWidth="1"/>
    <col min="11" max="11" width="5.19921875" bestFit="1" customWidth="1"/>
    <col min="12" max="12" width="4.59765625" bestFit="1" customWidth="1"/>
    <col min="13" max="13" width="6.09765625" bestFit="1" customWidth="1"/>
    <col min="14" max="14" width="9.09765625" bestFit="1" customWidth="1"/>
    <col min="15" max="15" width="11.5" bestFit="1" customWidth="1"/>
    <col min="16" max="16" width="4.5" bestFit="1" customWidth="1"/>
    <col min="17" max="17" width="13.3984375" bestFit="1" customWidth="1"/>
    <col min="18" max="18" width="9.59765625" bestFit="1" customWidth="1"/>
    <col min="19" max="19" width="12.3984375" bestFit="1" customWidth="1"/>
    <col min="20" max="20" width="6.3984375" bestFit="1" customWidth="1"/>
    <col min="21" max="21" width="12.5" bestFit="1" customWidth="1"/>
    <col min="22" max="22" width="6.3984375" bestFit="1" customWidth="1"/>
    <col min="23" max="23" width="10.59765625" bestFit="1" customWidth="1"/>
    <col min="24" max="24" width="9.3984375" bestFit="1" customWidth="1"/>
    <col min="25" max="25" width="4" bestFit="1" customWidth="1"/>
    <col min="26" max="26" width="5.69921875" bestFit="1" customWidth="1"/>
    <col min="27" max="27" width="12.59765625" bestFit="1" customWidth="1"/>
    <col min="28" max="28" width="9.69921875" bestFit="1" customWidth="1"/>
    <col min="29" max="29" width="18" bestFit="1" customWidth="1"/>
    <col min="30" max="30" width="5.19921875" bestFit="1" customWidth="1"/>
    <col min="31" max="31" width="15.3984375" bestFit="1" customWidth="1"/>
    <col min="32" max="32" width="4.59765625" bestFit="1" customWidth="1"/>
    <col min="33" max="33" width="13.09765625" bestFit="1" customWidth="1"/>
    <col min="34" max="34" width="6.09765625" bestFit="1" customWidth="1"/>
    <col min="35" max="35" width="9.097656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0.5" bestFit="1" customWidth="1"/>
    <col min="41" max="41" width="9.59765625" bestFit="1" customWidth="1"/>
    <col min="42" max="42" width="12.3984375" bestFit="1" customWidth="1"/>
    <col min="43" max="43" width="6.3984375" bestFit="1" customWidth="1"/>
    <col min="44" max="44" width="12.59765625" bestFit="1" customWidth="1"/>
    <col min="45" max="45" width="9.69921875" bestFit="1" customWidth="1"/>
    <col min="46" max="46" width="18" bestFit="1" customWidth="1"/>
    <col min="47" max="47" width="5.19921875" bestFit="1" customWidth="1"/>
    <col min="48" max="48" width="6.09765625" bestFit="1" customWidth="1"/>
    <col min="49" max="49" width="11.5" bestFit="1" customWidth="1"/>
    <col min="50" max="50" width="9.5" bestFit="1" customWidth="1"/>
    <col min="51" max="51" width="4.5" bestFit="1" customWidth="1"/>
    <col min="52" max="52" width="8.69921875" bestFit="1" customWidth="1"/>
    <col min="53" max="53" width="11.09765625" bestFit="1" customWidth="1"/>
    <col min="54" max="54" width="5.69921875" bestFit="1" customWidth="1"/>
    <col min="55" max="55" width="12.3984375" bestFit="1" customWidth="1"/>
    <col min="56" max="56" width="6.3984375" bestFit="1" customWidth="1"/>
    <col min="57" max="57" width="12.5" bestFit="1" customWidth="1"/>
    <col min="58" max="58" width="6.3984375" bestFit="1" customWidth="1"/>
    <col min="59" max="59" width="10.59765625" bestFit="1" customWidth="1"/>
    <col min="60" max="60" width="9.3984375" bestFit="1" customWidth="1"/>
    <col min="61" max="61" width="4" bestFit="1" customWidth="1"/>
    <col min="62" max="62" width="5.69921875" bestFit="1" customWidth="1"/>
    <col min="63" max="63" width="12.59765625" bestFit="1" customWidth="1"/>
    <col min="64" max="64" width="9.69921875" bestFit="1" customWidth="1"/>
    <col min="65" max="65" width="18" bestFit="1" customWidth="1"/>
    <col min="66" max="66" width="5.19921875" bestFit="1" customWidth="1"/>
    <col min="67" max="67" width="15.3984375" bestFit="1" customWidth="1"/>
    <col min="68" max="68" width="4.59765625" bestFit="1" customWidth="1"/>
    <col min="69" max="69" width="13.09765625" bestFit="1" customWidth="1"/>
    <col min="70" max="70" width="6.09765625" bestFit="1" customWidth="1"/>
    <col min="71" max="71" width="9.097656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19921875" bestFit="1" customWidth="1"/>
    <col min="77" max="77" width="14.19921875" bestFit="1" customWidth="1"/>
    <col min="78" max="78" width="11" bestFit="1" customWidth="1"/>
  </cols>
  <sheetData>
    <row r="1" spans="1:6" x14ac:dyDescent="0.3">
      <c r="A1" s="7" t="s">
        <v>6</v>
      </c>
      <c r="B1" t="s">
        <v>2045</v>
      </c>
    </row>
    <row r="2" spans="1:6" x14ac:dyDescent="0.3">
      <c r="A2" s="7" t="s">
        <v>2032</v>
      </c>
      <c r="B2" t="s">
        <v>2045</v>
      </c>
    </row>
    <row r="4" spans="1:6" x14ac:dyDescent="0.3">
      <c r="A4" s="7" t="s">
        <v>2072</v>
      </c>
      <c r="B4" s="7" t="s">
        <v>2052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2070</v>
      </c>
      <c r="E7">
        <v>4</v>
      </c>
      <c r="F7">
        <v>4</v>
      </c>
    </row>
    <row r="8" spans="1:6" x14ac:dyDescent="0.3">
      <c r="A8" s="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2064</v>
      </c>
      <c r="C10">
        <v>8</v>
      </c>
      <c r="E10">
        <v>10</v>
      </c>
      <c r="F10">
        <v>18</v>
      </c>
    </row>
    <row r="11" spans="1:6" x14ac:dyDescent="0.3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2065</v>
      </c>
      <c r="C15">
        <v>3</v>
      </c>
      <c r="E15">
        <v>4</v>
      </c>
      <c r="F15">
        <v>7</v>
      </c>
    </row>
    <row r="16" spans="1:6" x14ac:dyDescent="0.3">
      <c r="A16" s="8" t="s">
        <v>2066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2067</v>
      </c>
      <c r="C20">
        <v>4</v>
      </c>
      <c r="E20">
        <v>4</v>
      </c>
      <c r="F20">
        <v>8</v>
      </c>
    </row>
    <row r="21" spans="1:6" x14ac:dyDescent="0.3">
      <c r="A21" s="8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2050</v>
      </c>
      <c r="C22">
        <v>9</v>
      </c>
      <c r="E22">
        <v>5</v>
      </c>
      <c r="F22">
        <v>14</v>
      </c>
    </row>
    <row r="23" spans="1:6" x14ac:dyDescent="0.3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2068</v>
      </c>
      <c r="C25">
        <v>7</v>
      </c>
      <c r="E25">
        <v>14</v>
      </c>
      <c r="F25">
        <v>21</v>
      </c>
    </row>
    <row r="26" spans="1:6" x14ac:dyDescent="0.3">
      <c r="A26" s="8" t="s">
        <v>2062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2071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4E9C-174D-48EF-A818-074ACEF85962}">
  <dimension ref="A1:E18"/>
  <sheetViews>
    <sheetView workbookViewId="0">
      <selection activeCell="O9" sqref="O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2032</v>
      </c>
      <c r="B1" t="s">
        <v>2045</v>
      </c>
    </row>
    <row r="2" spans="1:5" x14ac:dyDescent="0.3">
      <c r="A2" s="7" t="s">
        <v>2087</v>
      </c>
      <c r="B2" t="s">
        <v>2045</v>
      </c>
    </row>
    <row r="4" spans="1:5" x14ac:dyDescent="0.3">
      <c r="A4" s="7" t="s">
        <v>2044</v>
      </c>
      <c r="B4" s="7" t="s">
        <v>2052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Summary Statistics Table</vt:lpstr>
      <vt:lpstr>Crowdfunding Goal Analysis</vt:lpstr>
      <vt:lpstr>Category Table</vt:lpstr>
      <vt:lpstr>sub-Category Table</vt:lpstr>
      <vt:lpstr>Date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Pasindu Senaratne</cp:lastModifiedBy>
  <dcterms:created xsi:type="dcterms:W3CDTF">2021-09-29T18:52:28Z</dcterms:created>
  <dcterms:modified xsi:type="dcterms:W3CDTF">2023-07-04T19:59:54Z</dcterms:modified>
</cp:coreProperties>
</file>