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SAGAR_TAXBACE_2_PROJECT\Pycharm\"/>
    </mc:Choice>
  </mc:AlternateContent>
  <xr:revisionPtr revIDLastSave="0" documentId="13_ncr:1_{8AFFC530-ED33-468E-AC65-68858355C29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ices" sheetId="1" r:id="rId1"/>
    <sheet name="Returns" sheetId="2" r:id="rId2"/>
    <sheet name="Variance Covariance" sheetId="4" r:id="rId3"/>
    <sheet name="Portfolio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G6" i="5"/>
  <c r="I6" i="5" l="1"/>
  <c r="H6" i="5"/>
  <c r="J6" i="5" s="1"/>
  <c r="I5" i="5"/>
  <c r="H5" i="5"/>
  <c r="J3" i="5"/>
  <c r="I4" i="5"/>
  <c r="H4" i="5"/>
  <c r="F4" i="5"/>
  <c r="F5" i="5" l="1"/>
  <c r="G4" i="5"/>
  <c r="J5" i="5"/>
  <c r="J4" i="5"/>
  <c r="G5" i="5" l="1"/>
  <c r="F6" i="5"/>
  <c r="F5" i="4" a="1"/>
  <c r="F5" i="4" s="1"/>
  <c r="E4" i="4" a="1"/>
  <c r="E4" i="4" s="1"/>
  <c r="D3" i="4" a="1"/>
  <c r="D3" i="4" s="1"/>
  <c r="C2" i="4" a="1"/>
  <c r="C2" i="4" s="1"/>
  <c r="F6" i="4"/>
  <c r="E5" i="4"/>
  <c r="D4" i="4"/>
  <c r="C3" i="4"/>
  <c r="B2" i="4"/>
  <c r="C69" i="2" l="1"/>
  <c r="D69" i="2"/>
  <c r="E69" i="2"/>
  <c r="F69" i="2"/>
  <c r="B69" i="2"/>
  <c r="C68" i="2"/>
  <c r="D68" i="2"/>
  <c r="E68" i="2"/>
  <c r="F68" i="2"/>
  <c r="B68" i="2"/>
  <c r="C67" i="2"/>
  <c r="D67" i="2"/>
  <c r="E67" i="2"/>
  <c r="F67" i="2"/>
  <c r="B67" i="2" l="1"/>
  <c r="C66" i="2"/>
  <c r="D66" i="2"/>
  <c r="E66" i="2"/>
  <c r="F66" i="2"/>
  <c r="B66" i="2"/>
  <c r="C65" i="2"/>
  <c r="D65" i="2"/>
  <c r="E65" i="2"/>
  <c r="F65" i="2"/>
  <c r="B65" i="2"/>
  <c r="B3" i="2" l="1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B51" i="2"/>
  <c r="C51" i="2"/>
  <c r="D51" i="2"/>
  <c r="E51" i="2"/>
  <c r="F51" i="2"/>
  <c r="B52" i="2"/>
  <c r="C52" i="2"/>
  <c r="D52" i="2"/>
  <c r="E52" i="2"/>
  <c r="F52" i="2"/>
  <c r="B53" i="2"/>
  <c r="C53" i="2"/>
  <c r="D53" i="2"/>
  <c r="E53" i="2"/>
  <c r="F53" i="2"/>
  <c r="B54" i="2"/>
  <c r="C54" i="2"/>
  <c r="D54" i="2"/>
  <c r="E54" i="2"/>
  <c r="F54" i="2"/>
  <c r="B55" i="2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C2" i="2"/>
  <c r="D2" i="2"/>
  <c r="E2" i="2"/>
  <c r="F2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<sst xmlns="http://schemas.openxmlformats.org/spreadsheetml/2006/main" count="37" uniqueCount="15">
  <si>
    <t>BAJFINANCE.NS</t>
  </si>
  <si>
    <t>DMART.NS</t>
  </si>
  <si>
    <t>MARUTI.NS</t>
  </si>
  <si>
    <t>RELIANCE.NS</t>
  </si>
  <si>
    <t>TECHM.NS</t>
  </si>
  <si>
    <t>Date</t>
  </si>
  <si>
    <t>Expected Return (Month)</t>
  </si>
  <si>
    <t>Expected Return (Annual)</t>
  </si>
  <si>
    <t>Variance</t>
  </si>
  <si>
    <t>Standard Deviation (Month)</t>
  </si>
  <si>
    <t>Standard Deviation (Annual)</t>
  </si>
  <si>
    <t>PR</t>
  </si>
  <si>
    <t>SD</t>
  </si>
  <si>
    <t>Sharpe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</si>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</sst>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0" fillId="0" borderId="2" xfId="0" applyBorder="1"/>
    <xf numFmtId="0" fontId="3" fillId="0" borderId="3" xfId="0" applyFont="1" applyBorder="1" applyAlignment="1">
      <alignment horizontal="center"/>
    </xf>
    <xf numFmtId="2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newave%232022\Downloads\Portfolio%20Returns%202023-2024.xlsx" TargetMode="External"/><Relationship Id="rId1" Type="http://schemas.openxmlformats.org/officeDocument/2006/relationships/externalLinkPath" Target="file:///C:\Users\Sinewave%232022\Downloads\Portfolio%20Returns%202023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8">
          <cell r="G8">
            <v>175085.4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A62" sqref="A62"/>
    </sheetView>
  </sheetViews>
  <sheetFormatPr defaultRowHeight="15" x14ac:dyDescent="0.25"/>
  <cols>
    <col min="1" max="1" width="18.28515625" bestFit="1" customWidth="1"/>
    <col min="2" max="2" width="15.140625" bestFit="1" customWidth="1"/>
    <col min="3" max="4" width="12" bestFit="1" customWidth="1"/>
    <col min="5" max="5" width="12.42578125" bestFit="1" customWidth="1"/>
    <col min="6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43496</v>
      </c>
      <c r="B2" s="3">
        <v>2574.85009765625</v>
      </c>
      <c r="C2" s="3">
        <v>1374.849975585938</v>
      </c>
      <c r="D2" s="3">
        <v>6641.14990234375</v>
      </c>
      <c r="E2" s="3">
        <v>1122.0234375</v>
      </c>
      <c r="F2" s="3">
        <v>731.9000244140625</v>
      </c>
    </row>
    <row r="3" spans="1:6" x14ac:dyDescent="0.25">
      <c r="A3" s="2">
        <v>43524</v>
      </c>
      <c r="B3" s="3">
        <v>2649</v>
      </c>
      <c r="C3" s="3">
        <v>1455.800048828125</v>
      </c>
      <c r="D3" s="3">
        <v>6829.7001953125</v>
      </c>
      <c r="E3" s="3">
        <v>1125.589233398438</v>
      </c>
      <c r="F3" s="3">
        <v>830.1500244140625</v>
      </c>
    </row>
    <row r="4" spans="1:6" x14ac:dyDescent="0.25">
      <c r="A4" s="2">
        <v>43555</v>
      </c>
      <c r="B4" s="3">
        <v>3025</v>
      </c>
      <c r="C4" s="3">
        <v>1471.099975585938</v>
      </c>
      <c r="D4" s="3">
        <v>6672.5498046875</v>
      </c>
      <c r="E4" s="3">
        <v>1246.464111328125</v>
      </c>
      <c r="F4" s="3">
        <v>775.9000244140625</v>
      </c>
    </row>
    <row r="5" spans="1:6" x14ac:dyDescent="0.25">
      <c r="A5" s="2">
        <v>43585</v>
      </c>
      <c r="B5" s="3">
        <v>3095.949951171875</v>
      </c>
      <c r="C5" s="3">
        <v>1295.5</v>
      </c>
      <c r="D5" s="3">
        <v>6666.39990234375</v>
      </c>
      <c r="E5" s="3">
        <v>1273.482666015625</v>
      </c>
      <c r="F5" s="3">
        <v>836.0999755859375</v>
      </c>
    </row>
    <row r="6" spans="1:6" x14ac:dyDescent="0.25">
      <c r="A6" s="2">
        <v>43616</v>
      </c>
      <c r="B6" s="3">
        <v>3467.10009765625</v>
      </c>
      <c r="C6" s="3">
        <v>1323.099975585938</v>
      </c>
      <c r="D6" s="3">
        <v>6869.85009765625</v>
      </c>
      <c r="E6" s="3">
        <v>1216.19970703125</v>
      </c>
      <c r="F6" s="3">
        <v>760.3499755859375</v>
      </c>
    </row>
    <row r="7" spans="1:6" x14ac:dyDescent="0.25">
      <c r="A7" s="2">
        <v>43646</v>
      </c>
      <c r="B7" s="3">
        <v>3681.10009765625</v>
      </c>
      <c r="C7" s="3">
        <v>1397.900024414062</v>
      </c>
      <c r="D7" s="3">
        <v>6534.64990234375</v>
      </c>
      <c r="E7" s="3">
        <v>1145.750366210938</v>
      </c>
      <c r="F7" s="3">
        <v>706.5999755859375</v>
      </c>
    </row>
    <row r="8" spans="1:6" x14ac:dyDescent="0.25">
      <c r="A8" s="2">
        <v>43677</v>
      </c>
      <c r="B8" s="3">
        <v>3252.050048828125</v>
      </c>
      <c r="C8" s="3">
        <v>1482.699951171875</v>
      </c>
      <c r="D8" s="3">
        <v>5469.7001953125</v>
      </c>
      <c r="E8" s="3">
        <v>1066.340576171875</v>
      </c>
      <c r="F8" s="3">
        <v>636.25</v>
      </c>
    </row>
    <row r="9" spans="1:6" x14ac:dyDescent="0.25">
      <c r="A9" s="2">
        <v>43708</v>
      </c>
      <c r="B9" s="3">
        <v>3332.5</v>
      </c>
      <c r="C9" s="3">
        <v>1571.150024414062</v>
      </c>
      <c r="D9" s="3">
        <v>6123.75</v>
      </c>
      <c r="E9" s="3">
        <v>1141.590087890625</v>
      </c>
      <c r="F9" s="3">
        <v>693.6500244140625</v>
      </c>
    </row>
    <row r="10" spans="1:6" x14ac:dyDescent="0.25">
      <c r="A10" s="2">
        <v>43738</v>
      </c>
      <c r="B10" s="3">
        <v>4046.050048828125</v>
      </c>
      <c r="C10" s="3">
        <v>1860.599975585938</v>
      </c>
      <c r="D10" s="3">
        <v>6715.7998046875</v>
      </c>
      <c r="E10" s="3">
        <v>1218.119750976562</v>
      </c>
      <c r="F10" s="3">
        <v>714.5</v>
      </c>
    </row>
    <row r="11" spans="1:6" x14ac:dyDescent="0.25">
      <c r="A11" s="2">
        <v>43769</v>
      </c>
      <c r="B11" s="3">
        <v>4027.550048828125</v>
      </c>
      <c r="C11" s="3">
        <v>1994.650024414062</v>
      </c>
      <c r="D11" s="3">
        <v>7559.39990234375</v>
      </c>
      <c r="E11" s="3">
        <v>1338.903076171875</v>
      </c>
      <c r="F11" s="3">
        <v>739</v>
      </c>
    </row>
    <row r="12" spans="1:6" x14ac:dyDescent="0.25">
      <c r="A12" s="2">
        <v>43799</v>
      </c>
      <c r="B12" s="3">
        <v>4074.199951171875</v>
      </c>
      <c r="C12" s="3">
        <v>1822.5</v>
      </c>
      <c r="D12" s="3">
        <v>7245.85009765625</v>
      </c>
      <c r="E12" s="3">
        <v>1418.267211914062</v>
      </c>
      <c r="F12" s="3">
        <v>761.45001220703125</v>
      </c>
    </row>
    <row r="13" spans="1:6" x14ac:dyDescent="0.25">
      <c r="A13" s="2">
        <v>43830</v>
      </c>
      <c r="B13" s="3">
        <v>4234.75</v>
      </c>
      <c r="C13" s="3">
        <v>1838.349975585938</v>
      </c>
      <c r="D13" s="3">
        <v>7368.60009765625</v>
      </c>
      <c r="E13" s="3">
        <v>1384.345458984375</v>
      </c>
      <c r="F13" s="3">
        <v>762.29998779296875</v>
      </c>
    </row>
    <row r="14" spans="1:6" x14ac:dyDescent="0.25">
      <c r="A14" s="2">
        <v>43861</v>
      </c>
      <c r="B14" s="3">
        <v>4365.89990234375</v>
      </c>
      <c r="C14" s="3">
        <v>2133.949951171875</v>
      </c>
      <c r="D14" s="3">
        <v>6913.5</v>
      </c>
      <c r="E14" s="3">
        <v>1290.7177734375</v>
      </c>
      <c r="F14" s="3">
        <v>796.5999755859375</v>
      </c>
    </row>
    <row r="15" spans="1:6" x14ac:dyDescent="0.25">
      <c r="A15" s="2">
        <v>43890</v>
      </c>
      <c r="B15" s="3">
        <v>4465.85009765625</v>
      </c>
      <c r="C15" s="3">
        <v>2323.949951171875</v>
      </c>
      <c r="D15" s="3">
        <v>6283.10009765625</v>
      </c>
      <c r="E15" s="3">
        <v>1214.828125</v>
      </c>
      <c r="F15" s="3">
        <v>744.4000244140625</v>
      </c>
    </row>
    <row r="16" spans="1:6" x14ac:dyDescent="0.25">
      <c r="A16" s="2">
        <v>43921</v>
      </c>
      <c r="B16" s="3">
        <v>2215.800048828125</v>
      </c>
      <c r="C16" s="3">
        <v>2187.5</v>
      </c>
      <c r="D16" s="3">
        <v>4288.2998046875</v>
      </c>
      <c r="E16" s="3">
        <v>1018.338073730469</v>
      </c>
      <c r="F16" s="3">
        <v>565.5</v>
      </c>
    </row>
    <row r="17" spans="1:6" x14ac:dyDescent="0.25">
      <c r="A17" s="2">
        <v>43951</v>
      </c>
      <c r="B17" s="3">
        <v>2318.10009765625</v>
      </c>
      <c r="C17" s="3">
        <v>2383.64990234375</v>
      </c>
      <c r="D17" s="3">
        <v>5358.7998046875</v>
      </c>
      <c r="E17" s="3">
        <v>1340.411743164062</v>
      </c>
      <c r="F17" s="3">
        <v>546.25</v>
      </c>
    </row>
    <row r="18" spans="1:6" x14ac:dyDescent="0.25">
      <c r="A18" s="2">
        <v>43982</v>
      </c>
      <c r="B18" s="3">
        <v>1953.650024414062</v>
      </c>
      <c r="C18" s="3">
        <v>2269.35009765625</v>
      </c>
      <c r="D18" s="3">
        <v>5610.7998046875</v>
      </c>
      <c r="E18" s="3">
        <v>1351.640747070312</v>
      </c>
      <c r="F18" s="3">
        <v>530.45001220703125</v>
      </c>
    </row>
    <row r="19" spans="1:6" x14ac:dyDescent="0.25">
      <c r="A19" s="2">
        <v>44012</v>
      </c>
      <c r="B19" s="3">
        <v>2831</v>
      </c>
      <c r="C19" s="3">
        <v>2317.14990234375</v>
      </c>
      <c r="D19" s="3">
        <v>5838.2998046875</v>
      </c>
      <c r="E19" s="3">
        <v>1572.8837890625</v>
      </c>
      <c r="F19" s="3">
        <v>543.4000244140625</v>
      </c>
    </row>
    <row r="20" spans="1:6" x14ac:dyDescent="0.25">
      <c r="A20" s="2">
        <v>44043</v>
      </c>
      <c r="B20" s="3">
        <v>3251.300048828125</v>
      </c>
      <c r="C20" s="3">
        <v>2063.449951171875</v>
      </c>
      <c r="D20" s="3">
        <v>6262.75</v>
      </c>
      <c r="E20" s="3">
        <v>1907.9326171875</v>
      </c>
      <c r="F20" s="3">
        <v>681.6500244140625</v>
      </c>
    </row>
    <row r="21" spans="1:6" x14ac:dyDescent="0.25">
      <c r="A21" s="2">
        <v>44074</v>
      </c>
      <c r="B21" s="3">
        <v>3487.800048828125</v>
      </c>
      <c r="C21" s="3">
        <v>2251.25</v>
      </c>
      <c r="D21" s="3">
        <v>6839.9501953125</v>
      </c>
      <c r="E21" s="3">
        <v>1920.485473632812</v>
      </c>
      <c r="F21" s="3">
        <v>741</v>
      </c>
    </row>
    <row r="22" spans="1:6" x14ac:dyDescent="0.25">
      <c r="A22" s="2">
        <v>44104</v>
      </c>
      <c r="B22" s="3">
        <v>3278.60009765625</v>
      </c>
      <c r="C22" s="3">
        <v>2203.14990234375</v>
      </c>
      <c r="D22" s="3">
        <v>6743.4501953125</v>
      </c>
      <c r="E22" s="3">
        <v>2062.304443359375</v>
      </c>
      <c r="F22" s="3">
        <v>791.75</v>
      </c>
    </row>
    <row r="23" spans="1:6" x14ac:dyDescent="0.25">
      <c r="A23" s="2">
        <v>44135</v>
      </c>
      <c r="B23" s="3">
        <v>3309</v>
      </c>
      <c r="C23" s="3">
        <v>2239.89990234375</v>
      </c>
      <c r="D23" s="3">
        <v>6965.14990234375</v>
      </c>
      <c r="E23" s="3">
        <v>1896.302856445312</v>
      </c>
      <c r="F23" s="3">
        <v>813.29998779296875</v>
      </c>
    </row>
    <row r="24" spans="1:6" x14ac:dyDescent="0.25">
      <c r="A24" s="2">
        <v>44165</v>
      </c>
      <c r="B24" s="3">
        <v>4908.7998046875</v>
      </c>
      <c r="C24" s="3">
        <v>2289.199951171875</v>
      </c>
      <c r="D24" s="3">
        <v>7035.7998046875</v>
      </c>
      <c r="E24" s="3">
        <v>1781.204833984375</v>
      </c>
      <c r="F24" s="3">
        <v>876.8499755859375</v>
      </c>
    </row>
    <row r="25" spans="1:6" x14ac:dyDescent="0.25">
      <c r="A25" s="2">
        <v>44196</v>
      </c>
      <c r="B25" s="3">
        <v>5295.2001953125</v>
      </c>
      <c r="C25" s="3">
        <v>2763.60009765625</v>
      </c>
      <c r="D25" s="3">
        <v>7649.60009765625</v>
      </c>
      <c r="E25" s="3">
        <v>1832.431274414062</v>
      </c>
      <c r="F25" s="3">
        <v>973.20001220703125</v>
      </c>
    </row>
    <row r="26" spans="1:6" x14ac:dyDescent="0.25">
      <c r="A26" s="2">
        <v>44227</v>
      </c>
      <c r="B26" s="3">
        <v>4734.5498046875</v>
      </c>
      <c r="C26" s="3">
        <v>2651.5</v>
      </c>
      <c r="D26" s="3">
        <v>7206.64990234375</v>
      </c>
      <c r="E26" s="3">
        <v>1700.119262695312</v>
      </c>
      <c r="F26" s="3">
        <v>961.4000244140625</v>
      </c>
    </row>
    <row r="27" spans="1:6" x14ac:dyDescent="0.25">
      <c r="A27" s="2">
        <v>44255</v>
      </c>
      <c r="B27" s="3">
        <v>5264.89990234375</v>
      </c>
      <c r="C27" s="3">
        <v>2994.199951171875</v>
      </c>
      <c r="D27" s="3">
        <v>6866.14990234375</v>
      </c>
      <c r="E27" s="3">
        <v>1925.192749023438</v>
      </c>
      <c r="F27" s="3">
        <v>918.8499755859375</v>
      </c>
    </row>
    <row r="28" spans="1:6" x14ac:dyDescent="0.25">
      <c r="A28" s="2">
        <v>44286</v>
      </c>
      <c r="B28" s="3">
        <v>5149.85009765625</v>
      </c>
      <c r="C28" s="3">
        <v>2859.050048828125</v>
      </c>
      <c r="D28" s="3">
        <v>6859.2001953125</v>
      </c>
      <c r="E28" s="3">
        <v>1848.860595703125</v>
      </c>
      <c r="F28" s="3">
        <v>991.45001220703125</v>
      </c>
    </row>
    <row r="29" spans="1:6" x14ac:dyDescent="0.25">
      <c r="A29" s="2">
        <v>44316</v>
      </c>
      <c r="B29" s="3">
        <v>5451.89990234375</v>
      </c>
      <c r="C29" s="3">
        <v>2852.89990234375</v>
      </c>
      <c r="D29" s="3">
        <v>6455.64990234375</v>
      </c>
      <c r="E29" s="3">
        <v>1840.9228515625</v>
      </c>
      <c r="F29" s="3">
        <v>960.4000244140625</v>
      </c>
    </row>
    <row r="30" spans="1:6" x14ac:dyDescent="0.25">
      <c r="A30" s="2">
        <v>44347</v>
      </c>
      <c r="B30" s="3">
        <v>5627.9501953125</v>
      </c>
      <c r="C30" s="3">
        <v>3069.39990234375</v>
      </c>
      <c r="D30" s="3">
        <v>7086.2998046875</v>
      </c>
      <c r="E30" s="3">
        <v>1993.956176757812</v>
      </c>
      <c r="F30" s="3">
        <v>1021.650024414062</v>
      </c>
    </row>
    <row r="31" spans="1:6" x14ac:dyDescent="0.25">
      <c r="A31" s="2">
        <v>44377</v>
      </c>
      <c r="B31" s="3">
        <v>6015.85009765625</v>
      </c>
      <c r="C31" s="3">
        <v>3344.10009765625</v>
      </c>
      <c r="D31" s="3">
        <v>7515.89990234375</v>
      </c>
      <c r="E31" s="3">
        <v>1948.129272460938</v>
      </c>
      <c r="F31" s="3">
        <v>1095.449951171875</v>
      </c>
    </row>
    <row r="32" spans="1:6" x14ac:dyDescent="0.25">
      <c r="A32" s="2">
        <v>44408</v>
      </c>
      <c r="B32" s="3">
        <v>6228.10009765625</v>
      </c>
      <c r="C32" s="3">
        <v>3500.800048828125</v>
      </c>
      <c r="D32" s="3">
        <v>6977.7001953125</v>
      </c>
      <c r="E32" s="3">
        <v>1878.581298828125</v>
      </c>
      <c r="F32" s="3">
        <v>1209.550048828125</v>
      </c>
    </row>
    <row r="33" spans="1:6" x14ac:dyDescent="0.25">
      <c r="A33" s="2">
        <v>44439</v>
      </c>
      <c r="B33" s="3">
        <v>7524.5</v>
      </c>
      <c r="C33" s="3">
        <v>3954.800048828125</v>
      </c>
      <c r="D33" s="3">
        <v>6846.10009765625</v>
      </c>
      <c r="E33" s="3">
        <v>2084.271728515625</v>
      </c>
      <c r="F33" s="3">
        <v>1447.650024414062</v>
      </c>
    </row>
    <row r="34" spans="1:6" x14ac:dyDescent="0.25">
      <c r="A34" s="2">
        <v>44469</v>
      </c>
      <c r="B34" s="3">
        <v>7668.10009765625</v>
      </c>
      <c r="C34" s="3">
        <v>4250.2001953125</v>
      </c>
      <c r="D34" s="3">
        <v>7338.0498046875</v>
      </c>
      <c r="E34" s="3">
        <v>2325.266845703125</v>
      </c>
      <c r="F34" s="3">
        <v>1380.599975585938</v>
      </c>
    </row>
    <row r="35" spans="1:6" x14ac:dyDescent="0.25">
      <c r="A35" s="2">
        <v>44500</v>
      </c>
      <c r="B35" s="3">
        <v>7400.2001953125</v>
      </c>
      <c r="C35" s="3">
        <v>4635.4501953125</v>
      </c>
      <c r="D35" s="3">
        <v>7482.39990234375</v>
      </c>
      <c r="E35" s="3">
        <v>2340.9580078125</v>
      </c>
      <c r="F35" s="3">
        <v>1477.849975585938</v>
      </c>
    </row>
    <row r="36" spans="1:6" x14ac:dyDescent="0.25">
      <c r="A36" s="2">
        <v>44530</v>
      </c>
      <c r="B36" s="3">
        <v>6997.25</v>
      </c>
      <c r="C36" s="3">
        <v>4710.89990234375</v>
      </c>
      <c r="D36" s="3">
        <v>7067.7998046875</v>
      </c>
      <c r="E36" s="3">
        <v>2220.183349609375</v>
      </c>
      <c r="F36" s="3">
        <v>1541.449951171875</v>
      </c>
    </row>
    <row r="37" spans="1:6" x14ac:dyDescent="0.25">
      <c r="A37" s="2">
        <v>44561</v>
      </c>
      <c r="B37" s="3">
        <v>6977.2998046875</v>
      </c>
      <c r="C37" s="3">
        <v>4671.4501953125</v>
      </c>
      <c r="D37" s="3">
        <v>7426.4501953125</v>
      </c>
      <c r="E37" s="3">
        <v>2185.8017578125</v>
      </c>
      <c r="F37" s="3">
        <v>1790.550048828125</v>
      </c>
    </row>
    <row r="38" spans="1:6" x14ac:dyDescent="0.25">
      <c r="A38" s="2">
        <v>44592</v>
      </c>
      <c r="B38" s="3">
        <v>7000.25</v>
      </c>
      <c r="C38" s="3">
        <v>4114.35009765625</v>
      </c>
      <c r="D38" s="3">
        <v>8597.2998046875</v>
      </c>
      <c r="E38" s="3">
        <v>2202.8310546875</v>
      </c>
      <c r="F38" s="3">
        <v>1479</v>
      </c>
    </row>
    <row r="39" spans="1:6" x14ac:dyDescent="0.25">
      <c r="A39" s="2">
        <v>44620</v>
      </c>
      <c r="B39" s="3">
        <v>7002.2998046875</v>
      </c>
      <c r="C39" s="3">
        <v>4340.35009765625</v>
      </c>
      <c r="D39" s="3">
        <v>8314.150390625</v>
      </c>
      <c r="E39" s="3">
        <v>2177.86376953125</v>
      </c>
      <c r="F39" s="3">
        <v>1410</v>
      </c>
    </row>
    <row r="40" spans="1:6" x14ac:dyDescent="0.25">
      <c r="A40" s="2">
        <v>44651</v>
      </c>
      <c r="B40" s="3">
        <v>7259.9501953125</v>
      </c>
      <c r="C40" s="3">
        <v>4003.35009765625</v>
      </c>
      <c r="D40" s="3">
        <v>7561.2998046875</v>
      </c>
      <c r="E40" s="3">
        <v>2431.873291015625</v>
      </c>
      <c r="F40" s="3">
        <v>1499.449951171875</v>
      </c>
    </row>
    <row r="41" spans="1:6" x14ac:dyDescent="0.25">
      <c r="A41" s="2">
        <v>44681</v>
      </c>
      <c r="B41" s="3">
        <v>6671.7998046875</v>
      </c>
      <c r="C41" s="3">
        <v>3944.25</v>
      </c>
      <c r="D41" s="3">
        <v>7717.7998046875</v>
      </c>
      <c r="E41" s="3">
        <v>2575.39990234375</v>
      </c>
      <c r="F41" s="3">
        <v>1259</v>
      </c>
    </row>
    <row r="42" spans="1:6" x14ac:dyDescent="0.25">
      <c r="A42" s="2">
        <v>44712</v>
      </c>
      <c r="B42" s="3">
        <v>6082.14990234375</v>
      </c>
      <c r="C42" s="3">
        <v>3972.800048828125</v>
      </c>
      <c r="D42" s="3">
        <v>7966.35009765625</v>
      </c>
      <c r="E42" s="3">
        <v>2429.93505859375</v>
      </c>
      <c r="F42" s="3">
        <v>1180.25</v>
      </c>
    </row>
    <row r="43" spans="1:6" x14ac:dyDescent="0.25">
      <c r="A43" s="2">
        <v>44742</v>
      </c>
      <c r="B43" s="3">
        <v>5400.5</v>
      </c>
      <c r="C43" s="3">
        <v>3406.10009765625</v>
      </c>
      <c r="D43" s="3">
        <v>8470.75</v>
      </c>
      <c r="E43" s="3">
        <v>2395.7841796875</v>
      </c>
      <c r="F43" s="3">
        <v>1000</v>
      </c>
    </row>
    <row r="44" spans="1:6" x14ac:dyDescent="0.25">
      <c r="A44" s="2">
        <v>44773</v>
      </c>
      <c r="B44" s="3">
        <v>7209.10009765625</v>
      </c>
      <c r="C44" s="3">
        <v>4243.85009765625</v>
      </c>
      <c r="D44" s="3">
        <v>8773.5498046875</v>
      </c>
      <c r="E44" s="3">
        <v>2316.221435546875</v>
      </c>
      <c r="F44" s="3">
        <v>1048.650024414062</v>
      </c>
    </row>
    <row r="45" spans="1:6" x14ac:dyDescent="0.25">
      <c r="A45" s="2">
        <v>44804</v>
      </c>
      <c r="B45" s="3">
        <v>7306.25</v>
      </c>
      <c r="C45" s="3">
        <v>4531.35009765625</v>
      </c>
      <c r="D45" s="3">
        <v>9082.25</v>
      </c>
      <c r="E45" s="3">
        <v>2434.826904296875</v>
      </c>
      <c r="F45" s="3">
        <v>1076.099975585938</v>
      </c>
    </row>
    <row r="46" spans="1:6" x14ac:dyDescent="0.25">
      <c r="A46" s="2">
        <v>44834</v>
      </c>
      <c r="B46" s="3">
        <v>7335.75</v>
      </c>
      <c r="C46" s="3">
        <v>4386.5498046875</v>
      </c>
      <c r="D46" s="3">
        <v>8828.150390625</v>
      </c>
      <c r="E46" s="3">
        <v>2194.66259765625</v>
      </c>
      <c r="F46" s="3">
        <v>1008.599975585938</v>
      </c>
    </row>
    <row r="47" spans="1:6" x14ac:dyDescent="0.25">
      <c r="A47" s="2">
        <v>44865</v>
      </c>
      <c r="B47" s="3">
        <v>7144.10009765625</v>
      </c>
      <c r="C47" s="3">
        <v>4320.89990234375</v>
      </c>
      <c r="D47" s="3">
        <v>9527.599609375</v>
      </c>
      <c r="E47" s="3">
        <v>2353.280029296875</v>
      </c>
      <c r="F47" s="3">
        <v>1063.400024414062</v>
      </c>
    </row>
    <row r="48" spans="1:6" x14ac:dyDescent="0.25">
      <c r="A48" s="2">
        <v>44895</v>
      </c>
      <c r="B48" s="3">
        <v>6720.9501953125</v>
      </c>
      <c r="C48" s="3">
        <v>4025.5</v>
      </c>
      <c r="D48" s="3">
        <v>8974.150390625</v>
      </c>
      <c r="E48" s="3">
        <v>2521.03515625</v>
      </c>
      <c r="F48" s="3">
        <v>1077</v>
      </c>
    </row>
    <row r="49" spans="1:6" x14ac:dyDescent="0.25">
      <c r="A49" s="2">
        <v>44926</v>
      </c>
      <c r="B49" s="3">
        <v>6575.2001953125</v>
      </c>
      <c r="C49" s="3">
        <v>4068.75</v>
      </c>
      <c r="D49" s="3">
        <v>8394.599609375</v>
      </c>
      <c r="E49" s="3">
        <v>2351.064697265625</v>
      </c>
      <c r="F49" s="3">
        <v>1016.400024414062</v>
      </c>
    </row>
    <row r="50" spans="1:6" x14ac:dyDescent="0.25">
      <c r="A50" s="2">
        <v>44957</v>
      </c>
      <c r="B50" s="3">
        <v>5886.39990234375</v>
      </c>
      <c r="C50" s="3">
        <v>3502.300048828125</v>
      </c>
      <c r="D50" s="3">
        <v>8895.2998046875</v>
      </c>
      <c r="E50" s="3">
        <v>2172.602783203125</v>
      </c>
      <c r="F50" s="3">
        <v>1015</v>
      </c>
    </row>
    <row r="51" spans="1:6" x14ac:dyDescent="0.25">
      <c r="A51" s="2">
        <v>44985</v>
      </c>
      <c r="B51" s="3">
        <v>6112.10009765625</v>
      </c>
      <c r="C51" s="3">
        <v>3416.949951171875</v>
      </c>
      <c r="D51" s="3">
        <v>8624.349609375</v>
      </c>
      <c r="E51" s="3">
        <v>2143.712890625</v>
      </c>
      <c r="F51" s="3">
        <v>1100.25</v>
      </c>
    </row>
    <row r="52" spans="1:6" x14ac:dyDescent="0.25">
      <c r="A52" s="2">
        <v>45016</v>
      </c>
      <c r="B52" s="3">
        <v>5616.75</v>
      </c>
      <c r="C52" s="3">
        <v>3401.050048828125</v>
      </c>
      <c r="D52" s="3">
        <v>8292.150390625</v>
      </c>
      <c r="E52" s="3">
        <v>2151.558349609375</v>
      </c>
      <c r="F52" s="3">
        <v>1101.849975585938</v>
      </c>
    </row>
    <row r="53" spans="1:6" x14ac:dyDescent="0.25">
      <c r="A53" s="2">
        <v>45046</v>
      </c>
      <c r="B53" s="3">
        <v>6280.10009765625</v>
      </c>
      <c r="C53" s="3">
        <v>3511.949951171875</v>
      </c>
      <c r="D53" s="3">
        <v>8589.5498046875</v>
      </c>
      <c r="E53" s="3">
        <v>2234.12060546875</v>
      </c>
      <c r="F53" s="3">
        <v>1023.700012207031</v>
      </c>
    </row>
    <row r="54" spans="1:6" x14ac:dyDescent="0.25">
      <c r="A54" s="2">
        <v>45077</v>
      </c>
      <c r="B54" s="3">
        <v>6989.85009765625</v>
      </c>
      <c r="C54" s="3">
        <v>3471.25</v>
      </c>
      <c r="D54" s="3">
        <v>9367.7001953125</v>
      </c>
      <c r="E54" s="3">
        <v>2279.716796875</v>
      </c>
      <c r="F54" s="3">
        <v>1115.550048828125</v>
      </c>
    </row>
    <row r="55" spans="1:6" x14ac:dyDescent="0.25">
      <c r="A55" s="2">
        <v>45107</v>
      </c>
      <c r="B55" s="3">
        <v>7160.60009765625</v>
      </c>
      <c r="C55" s="3">
        <v>3889.199951171875</v>
      </c>
      <c r="D55" s="3">
        <v>9789.0498046875</v>
      </c>
      <c r="E55" s="3">
        <v>2353.8798828125</v>
      </c>
      <c r="F55" s="3">
        <v>1130.849975585938</v>
      </c>
    </row>
    <row r="56" spans="1:6" x14ac:dyDescent="0.25">
      <c r="A56" s="2">
        <v>45138</v>
      </c>
      <c r="B56" s="3">
        <v>7300.2998046875</v>
      </c>
      <c r="C56" s="3">
        <v>3752.800048828125</v>
      </c>
      <c r="D56" s="3">
        <v>9820.75</v>
      </c>
      <c r="E56" s="3">
        <v>2549.25</v>
      </c>
      <c r="F56" s="3">
        <v>1115.5</v>
      </c>
    </row>
    <row r="57" spans="1:6" x14ac:dyDescent="0.25">
      <c r="A57" s="2">
        <v>45169</v>
      </c>
      <c r="B57" s="3">
        <v>7163</v>
      </c>
      <c r="C57" s="3">
        <v>3720.39990234375</v>
      </c>
      <c r="D57" s="3">
        <v>10003.7998046875</v>
      </c>
      <c r="E57" s="3">
        <v>2407</v>
      </c>
      <c r="F57" s="3">
        <v>1201.949951171875</v>
      </c>
    </row>
    <row r="58" spans="1:6" x14ac:dyDescent="0.25">
      <c r="A58" s="2">
        <v>45199</v>
      </c>
      <c r="B58" s="3">
        <v>7810.75</v>
      </c>
      <c r="C58" s="3">
        <v>3675.60009765625</v>
      </c>
      <c r="D58" s="3">
        <v>10610.599609375</v>
      </c>
      <c r="E58" s="3">
        <v>2345</v>
      </c>
      <c r="F58" s="3">
        <v>1222.800048828125</v>
      </c>
    </row>
    <row r="59" spans="1:6" x14ac:dyDescent="0.25">
      <c r="A59" s="2">
        <v>45230</v>
      </c>
      <c r="B59" s="3">
        <v>7492.64990234375</v>
      </c>
      <c r="C59" s="3">
        <v>3633.39990234375</v>
      </c>
      <c r="D59" s="3">
        <v>10392.2998046875</v>
      </c>
      <c r="E59" s="3">
        <v>2287.89990234375</v>
      </c>
      <c r="F59" s="3">
        <v>1133.150024414062</v>
      </c>
    </row>
    <row r="60" spans="1:6" x14ac:dyDescent="0.25">
      <c r="A60" s="2">
        <v>45260</v>
      </c>
      <c r="B60" s="3">
        <v>7121.89990234375</v>
      </c>
      <c r="C60" s="3">
        <v>3949.75</v>
      </c>
      <c r="D60" s="3">
        <v>10608.7001953125</v>
      </c>
      <c r="E60" s="3">
        <v>2377.449951171875</v>
      </c>
      <c r="F60" s="3">
        <v>1220.949951171875</v>
      </c>
    </row>
    <row r="61" spans="1:6" x14ac:dyDescent="0.25">
      <c r="A61" s="2">
        <v>45291</v>
      </c>
      <c r="B61" s="3">
        <v>7327.75</v>
      </c>
      <c r="C61" s="3">
        <v>4082.64990234375</v>
      </c>
      <c r="D61" s="3">
        <v>10302.349609375</v>
      </c>
      <c r="E61" s="3">
        <v>2584.949951171875</v>
      </c>
      <c r="F61" s="3">
        <v>1272.650024414062</v>
      </c>
    </row>
    <row r="62" spans="1:6" x14ac:dyDescent="0.25">
      <c r="A62" s="2">
        <v>45322</v>
      </c>
      <c r="B62" s="3">
        <v>6862.89990234375</v>
      </c>
      <c r="C62" s="3">
        <v>3792.699951171875</v>
      </c>
      <c r="D62" s="3">
        <v>10186.900390625</v>
      </c>
      <c r="E62" s="3">
        <v>2853.25</v>
      </c>
      <c r="F62" s="3">
        <v>1333.650024414062</v>
      </c>
    </row>
    <row r="63" spans="1:6" x14ac:dyDescent="0.25">
      <c r="A63" s="2">
        <v>45351</v>
      </c>
      <c r="B63" s="3">
        <v>6495.35009765625</v>
      </c>
      <c r="C63" s="3">
        <v>3918.89990234375</v>
      </c>
      <c r="D63" s="3">
        <v>11288.349609375</v>
      </c>
      <c r="E63" s="3">
        <v>2921.60009765625</v>
      </c>
      <c r="F63" s="3">
        <v>1273.849975585938</v>
      </c>
    </row>
    <row r="64" spans="1:6" x14ac:dyDescent="0.25">
      <c r="A64" s="2">
        <v>45382</v>
      </c>
      <c r="B64" s="3">
        <v>6596.25</v>
      </c>
      <c r="C64" s="3">
        <v>4014.10009765625</v>
      </c>
      <c r="D64" s="3">
        <v>11597.0498046875</v>
      </c>
      <c r="E64" s="3">
        <v>2850.5</v>
      </c>
      <c r="F64" s="3">
        <v>1252.25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E455-29F9-49E5-9A5B-EDC74B57255F}">
  <dimension ref="A1:F69"/>
  <sheetViews>
    <sheetView workbookViewId="0">
      <selection activeCell="J67" sqref="J67"/>
    </sheetView>
  </sheetViews>
  <sheetFormatPr defaultRowHeight="15" x14ac:dyDescent="0.25"/>
  <cols>
    <col min="1" max="1" width="26.5703125" bestFit="1" customWidth="1"/>
    <col min="2" max="2" width="15.140625" bestFit="1" customWidth="1"/>
    <col min="3" max="3" width="10.5703125" bestFit="1" customWidth="1"/>
    <col min="4" max="4" width="11.28515625" bestFit="1" customWidth="1"/>
    <col min="5" max="5" width="12.42578125" bestFit="1" customWidth="1"/>
    <col min="6" max="6" width="10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43524</v>
      </c>
      <c r="B2" s="5">
        <f>(Prices!B3-Prices!B2)/Prices!B2</f>
        <v>2.8797755027077009E-2</v>
      </c>
      <c r="C2" s="5">
        <f>(Prices!C3-Prices!C2)/Prices!C2</f>
        <v>5.887920477118784E-2</v>
      </c>
      <c r="D2" s="5">
        <f>(Prices!D3-Prices!D2)/Prices!D2</f>
        <v>2.839121172407328E-2</v>
      </c>
      <c r="E2" s="5">
        <f>(Prices!E3-Prices!E2)/Prices!E2</f>
        <v>3.1780048252672572E-3</v>
      </c>
      <c r="F2" s="5">
        <f>(Prices!F3-Prices!F2)/Prices!F2</f>
        <v>0.13423964574759517</v>
      </c>
    </row>
    <row r="3" spans="1:6" x14ac:dyDescent="0.25">
      <c r="A3" s="2">
        <v>43555</v>
      </c>
      <c r="B3" s="5">
        <f>(Prices!B4-Prices!B3)/Prices!B3</f>
        <v>0.14194035485088713</v>
      </c>
      <c r="C3" s="5">
        <f>(Prices!C4-Prices!C3)/Prices!C3</f>
        <v>1.050963473323753E-2</v>
      </c>
      <c r="D3" s="5">
        <f>(Prices!D4-Prices!D3)/Prices!D3</f>
        <v>-2.3009851989236465E-2</v>
      </c>
      <c r="E3" s="5">
        <f>(Prices!E4-Prices!E3)/Prices!E3</f>
        <v>0.10738809002706545</v>
      </c>
      <c r="F3" s="5">
        <f>(Prices!F4-Prices!F3)/Prices!F3</f>
        <v>-6.5349633686141009E-2</v>
      </c>
    </row>
    <row r="4" spans="1:6" x14ac:dyDescent="0.25">
      <c r="A4" s="2">
        <v>43585</v>
      </c>
      <c r="B4" s="5">
        <f>(Prices!B5-Prices!B4)/Prices!B4</f>
        <v>2.3454529313016528E-2</v>
      </c>
      <c r="C4" s="5">
        <f>(Prices!C5-Prices!C4)/Prices!C4</f>
        <v>-0.11936644585694907</v>
      </c>
      <c r="D4" s="5">
        <f>(Prices!D5-Prices!D4)/Prices!D4</f>
        <v>-9.2167200302194262E-4</v>
      </c>
      <c r="E4" s="5">
        <f>(Prices!E5-Prices!E4)/Prices!E4</f>
        <v>2.1676159339005237E-2</v>
      </c>
      <c r="F4" s="5">
        <f>(Prices!F5-Prices!F4)/Prices!F4</f>
        <v>7.7587252581073546E-2</v>
      </c>
    </row>
    <row r="5" spans="1:6" x14ac:dyDescent="0.25">
      <c r="A5" s="2">
        <v>43616</v>
      </c>
      <c r="B5" s="5">
        <f>(Prices!B6-Prices!B5)/Prices!B5</f>
        <v>0.11988247624735915</v>
      </c>
      <c r="C5" s="5">
        <f>(Prices!C6-Prices!C5)/Prices!C5</f>
        <v>2.1304496785749097E-2</v>
      </c>
      <c r="D5" s="5">
        <f>(Prices!D6-Prices!D5)/Prices!D5</f>
        <v>3.0518750493946766E-2</v>
      </c>
      <c r="E5" s="5">
        <f>(Prices!E6-Prices!E5)/Prices!E5</f>
        <v>-4.4981341727718629E-2</v>
      </c>
      <c r="F5" s="5">
        <f>(Prices!F6-Prices!F5)/Prices!F5</f>
        <v>-9.0599213266229939E-2</v>
      </c>
    </row>
    <row r="6" spans="1:6" x14ac:dyDescent="0.25">
      <c r="A6" s="2">
        <v>43646</v>
      </c>
      <c r="B6" s="5">
        <f>(Prices!B7-Prices!B6)/Prices!B6</f>
        <v>6.1723052110512586E-2</v>
      </c>
      <c r="C6" s="5">
        <f>(Prices!C7-Prices!C6)/Prices!C6</f>
        <v>5.6533935612083065E-2</v>
      </c>
      <c r="D6" s="5">
        <f>(Prices!D7-Prices!D6)/Prices!D6</f>
        <v>-4.8792941701429331E-2</v>
      </c>
      <c r="E6" s="5">
        <f>(Prices!E7-Prices!E6)/Prices!E6</f>
        <v>-5.7925799860846262E-2</v>
      </c>
      <c r="F6" s="5">
        <f>(Prices!F7-Prices!F6)/Prices!F6</f>
        <v>-7.0691131355109751E-2</v>
      </c>
    </row>
    <row r="7" spans="1:6" x14ac:dyDescent="0.25">
      <c r="A7" s="2">
        <v>43677</v>
      </c>
      <c r="B7" s="5">
        <f>(Prices!B8-Prices!B7)/Prices!B7</f>
        <v>-0.11655484432528755</v>
      </c>
      <c r="C7" s="5">
        <f>(Prices!C8-Prices!C7)/Prices!C7</f>
        <v>6.0662368750839205E-2</v>
      </c>
      <c r="D7" s="5">
        <f>(Prices!D8-Prices!D7)/Prices!D7</f>
        <v>-0.1629696652378102</v>
      </c>
      <c r="E7" s="5">
        <f>(Prices!E8-Prices!E7)/Prices!E7</f>
        <v>-6.9308107927275361E-2</v>
      </c>
      <c r="F7" s="5">
        <f>(Prices!F8-Prices!F7)/Prices!F7</f>
        <v>-9.9561248254503312E-2</v>
      </c>
    </row>
    <row r="8" spans="1:6" x14ac:dyDescent="0.25">
      <c r="A8" s="2">
        <v>43708</v>
      </c>
      <c r="B8" s="5">
        <f>(Prices!B9-Prices!B8)/Prices!B8</f>
        <v>2.4738226645947565E-2</v>
      </c>
      <c r="C8" s="5">
        <f>(Prices!C9-Prices!C8)/Prices!C8</f>
        <v>5.9654735384781762E-2</v>
      </c>
      <c r="D8" s="5">
        <f>(Prices!D9-Prices!D8)/Prices!D8</f>
        <v>0.11957690208469135</v>
      </c>
      <c r="E8" s="5">
        <f>(Prices!E9-Prices!E8)/Prices!E8</f>
        <v>7.0567990565353039E-2</v>
      </c>
      <c r="F8" s="5">
        <f>(Prices!F9-Prices!F8)/Prices!F8</f>
        <v>9.0216148391453838E-2</v>
      </c>
    </row>
    <row r="9" spans="1:6" x14ac:dyDescent="0.25">
      <c r="A9" s="2">
        <v>43738</v>
      </c>
      <c r="B9" s="5">
        <f>(Prices!B10-Prices!B9)/Prices!B9</f>
        <v>0.21411854428450863</v>
      </c>
      <c r="C9" s="5">
        <f>(Prices!C10-Prices!C9)/Prices!C9</f>
        <v>0.18422807922484813</v>
      </c>
      <c r="D9" s="5">
        <f>(Prices!D10-Prices!D9)/Prices!D9</f>
        <v>9.668092340273525E-2</v>
      </c>
      <c r="E9" s="5">
        <f>(Prices!E10-Prices!E9)/Prices!E9</f>
        <v>6.7037778181260194E-2</v>
      </c>
      <c r="F9" s="5">
        <f>(Prices!F10-Prices!F9)/Prices!F9</f>
        <v>3.0058350540028908E-2</v>
      </c>
    </row>
    <row r="10" spans="1:6" x14ac:dyDescent="0.25">
      <c r="A10" s="2">
        <v>43769</v>
      </c>
      <c r="B10" s="5">
        <f>(Prices!B11-Prices!B10)/Prices!B10</f>
        <v>-4.5723606422906791E-3</v>
      </c>
      <c r="C10" s="5">
        <f>(Prices!C11-Prices!C10)/Prices!C10</f>
        <v>7.2046678806339984E-2</v>
      </c>
      <c r="D10" s="5">
        <f>(Prices!D11-Prices!D10)/Prices!D10</f>
        <v>0.12561424136964791</v>
      </c>
      <c r="E10" s="5">
        <f>(Prices!E11-Prices!E10)/Prices!E10</f>
        <v>9.9155542875387595E-2</v>
      </c>
      <c r="F10" s="5">
        <f>(Prices!F11-Prices!F10)/Prices!F10</f>
        <v>3.4289713086074175E-2</v>
      </c>
    </row>
    <row r="11" spans="1:6" x14ac:dyDescent="0.25">
      <c r="A11" s="2">
        <v>43799</v>
      </c>
      <c r="B11" s="5">
        <f>(Prices!B12-Prices!B11)/Prices!B11</f>
        <v>1.1582699601044927E-2</v>
      </c>
      <c r="C11" s="5">
        <f>(Prices!C12-Prices!C11)/Prices!C11</f>
        <v>-8.6305879380836212E-2</v>
      </c>
      <c r="D11" s="5">
        <f>(Prices!D12-Prices!D11)/Prices!D11</f>
        <v>-4.1478134341098379E-2</v>
      </c>
      <c r="E11" s="5">
        <f>(Prices!E12-Prices!E11)/Prices!E11</f>
        <v>5.9275489880194335E-2</v>
      </c>
      <c r="F11" s="5">
        <f>(Prices!F12-Prices!F11)/Prices!F11</f>
        <v>3.037890691073241E-2</v>
      </c>
    </row>
    <row r="12" spans="1:6" x14ac:dyDescent="0.25">
      <c r="A12" s="2">
        <v>43830</v>
      </c>
      <c r="B12" s="5">
        <f>(Prices!B13-Prices!B12)/Prices!B12</f>
        <v>3.9406521710341064E-2</v>
      </c>
      <c r="C12" s="5">
        <f>(Prices!C13-Prices!C12)/Prices!C12</f>
        <v>8.6968315972224715E-3</v>
      </c>
      <c r="D12" s="5">
        <f>(Prices!D13-Prices!D12)/Prices!D12</f>
        <v>1.6940731362867254E-2</v>
      </c>
      <c r="E12" s="5">
        <f>(Prices!E13-Prices!E12)/Prices!E12</f>
        <v>-2.3917744586301897E-2</v>
      </c>
      <c r="F12" s="5">
        <f>(Prices!F13-Prices!F12)/Prices!F12</f>
        <v>1.1162592058720716E-3</v>
      </c>
    </row>
    <row r="13" spans="1:6" x14ac:dyDescent="0.25">
      <c r="A13" s="2">
        <v>43861</v>
      </c>
      <c r="B13" s="5">
        <f>(Prices!B14-Prices!B13)/Prices!B13</f>
        <v>3.0969927939961037E-2</v>
      </c>
      <c r="C13" s="5">
        <f>(Prices!C14-Prices!C13)/Prices!C13</f>
        <v>0.16079635516176422</v>
      </c>
      <c r="D13" s="5">
        <f>(Prices!D14-Prices!D13)/Prices!D13</f>
        <v>-6.1762083927041293E-2</v>
      </c>
      <c r="E13" s="5">
        <f>(Prices!E14-Prices!E13)/Prices!E13</f>
        <v>-6.7633179954637149E-2</v>
      </c>
      <c r="F13" s="5">
        <f>(Prices!F14-Prices!F13)/Prices!F13</f>
        <v>4.4995393338880918E-2</v>
      </c>
    </row>
    <row r="14" spans="1:6" x14ac:dyDescent="0.25">
      <c r="A14" s="2">
        <v>43890</v>
      </c>
      <c r="B14" s="5">
        <f>(Prices!B15-Prices!B14)/Prices!B14</f>
        <v>2.2893377665127789E-2</v>
      </c>
      <c r="C14" s="5">
        <f>(Prices!C15-Prices!C14)/Prices!C14</f>
        <v>8.9036764848050926E-2</v>
      </c>
      <c r="D14" s="5">
        <f>(Prices!D15-Prices!D14)/Prices!D14</f>
        <v>-9.1183901402147965E-2</v>
      </c>
      <c r="E14" s="5">
        <f>(Prices!E15-Prices!E14)/Prices!E14</f>
        <v>-5.8796469684760856E-2</v>
      </c>
      <c r="F14" s="5">
        <f>(Prices!F15-Prices!F14)/Prices!F14</f>
        <v>-6.5528436821102626E-2</v>
      </c>
    </row>
    <row r="15" spans="1:6" x14ac:dyDescent="0.25">
      <c r="A15" s="2">
        <v>43921</v>
      </c>
      <c r="B15" s="5">
        <f>(Prices!B16-Prices!B15)/Prices!B15</f>
        <v>-0.50383465625256596</v>
      </c>
      <c r="C15" s="5">
        <f>(Prices!C16-Prices!C15)/Prices!C15</f>
        <v>-5.8714668576691484E-2</v>
      </c>
      <c r="D15" s="5">
        <f>(Prices!D16-Prices!D15)/Prices!D15</f>
        <v>-0.3174866327074527</v>
      </c>
      <c r="E15" s="5">
        <f>(Prices!E16-Prices!E15)/Prices!E15</f>
        <v>-0.16174308712973781</v>
      </c>
      <c r="F15" s="5">
        <f>(Prices!F16-Prices!F15)/Prices!F15</f>
        <v>-0.24032780567797479</v>
      </c>
    </row>
    <row r="16" spans="1:6" x14ac:dyDescent="0.25">
      <c r="A16" s="2">
        <v>43951</v>
      </c>
      <c r="B16" s="5">
        <f>(Prices!B17-Prices!B16)/Prices!B16</f>
        <v>4.616844777227469E-2</v>
      </c>
      <c r="C16" s="5">
        <f>(Prices!C17-Prices!C16)/Prices!C16</f>
        <v>8.9668526785714284E-2</v>
      </c>
      <c r="D16" s="5">
        <f>(Prices!D17-Prices!D16)/Prices!D16</f>
        <v>0.24963273296093863</v>
      </c>
      <c r="E16" s="5">
        <f>(Prices!E17-Prices!E16)/Prices!E16</f>
        <v>0.31627381686097961</v>
      </c>
      <c r="F16" s="5">
        <f>(Prices!F17-Prices!F16)/Prices!F16</f>
        <v>-3.4040671971706453E-2</v>
      </c>
    </row>
    <row r="17" spans="1:6" x14ac:dyDescent="0.25">
      <c r="A17" s="2">
        <v>43982</v>
      </c>
      <c r="B17" s="5">
        <f>(Prices!B18-Prices!B17)/Prices!B17</f>
        <v>-0.15721929937825838</v>
      </c>
      <c r="C17" s="5">
        <f>(Prices!C18-Prices!C17)/Prices!C17</f>
        <v>-4.7951590783157146E-2</v>
      </c>
      <c r="D17" s="5">
        <f>(Prices!D18-Prices!D17)/Prices!D17</f>
        <v>4.702545517366933E-2</v>
      </c>
      <c r="E17" s="5">
        <f>(Prices!E18-Prices!E17)/Prices!E17</f>
        <v>8.3772795661605937E-3</v>
      </c>
      <c r="F17" s="5">
        <f>(Prices!F18-Prices!F17)/Prices!F17</f>
        <v>-2.8924462778890159E-2</v>
      </c>
    </row>
    <row r="18" spans="1:6" x14ac:dyDescent="0.25">
      <c r="A18" s="2">
        <v>44012</v>
      </c>
      <c r="B18" s="5">
        <f>(Prices!B19-Prices!B18)/Prices!B18</f>
        <v>0.44908246851893158</v>
      </c>
      <c r="C18" s="5">
        <f>(Prices!C19-Prices!C18)/Prices!C18</f>
        <v>2.1063213092094916E-2</v>
      </c>
      <c r="D18" s="5">
        <f>(Prices!D19-Prices!D18)/Prices!D18</f>
        <v>4.0546804006433602E-2</v>
      </c>
      <c r="E18" s="5">
        <f>(Prices!E19-Prices!E18)/Prices!E18</f>
        <v>0.16368479751127163</v>
      </c>
      <c r="F18" s="5">
        <f>(Prices!F19-Prices!F18)/Prices!F18</f>
        <v>2.4413256497347279E-2</v>
      </c>
    </row>
    <row r="19" spans="1:6" x14ac:dyDescent="0.25">
      <c r="A19" s="2">
        <v>44043</v>
      </c>
      <c r="B19" s="5">
        <f>(Prices!B20-Prices!B19)/Prices!B19</f>
        <v>0.14846345772805547</v>
      </c>
      <c r="C19" s="5">
        <f>(Prices!C20-Prices!C19)/Prices!C19</f>
        <v>-0.10948793209937029</v>
      </c>
      <c r="D19" s="5">
        <f>(Prices!D20-Prices!D19)/Prices!D19</f>
        <v>7.2700993356270283E-2</v>
      </c>
      <c r="E19" s="5">
        <f>(Prices!E20-Prices!E19)/Prices!E19</f>
        <v>0.21301562801705914</v>
      </c>
      <c r="F19" s="5">
        <f>(Prices!F20-Prices!F19)/Prices!F19</f>
        <v>0.25441662456506559</v>
      </c>
    </row>
    <row r="20" spans="1:6" x14ac:dyDescent="0.25">
      <c r="A20" s="2">
        <v>44074</v>
      </c>
      <c r="B20" s="5">
        <f>(Prices!B21-Prices!B20)/Prices!B20</f>
        <v>7.2740133622931025E-2</v>
      </c>
      <c r="C20" s="5">
        <f>(Prices!C21-Prices!C20)/Prices!C20</f>
        <v>9.1012650305121068E-2</v>
      </c>
      <c r="D20" s="5">
        <f>(Prices!D21-Prices!D20)/Prices!D20</f>
        <v>9.2164016656021711E-2</v>
      </c>
      <c r="E20" s="5">
        <f>(Prices!E21-Prices!E20)/Prices!E20</f>
        <v>6.579297576984831E-3</v>
      </c>
      <c r="F20" s="5">
        <f>(Prices!F21-Prices!F20)/Prices!F20</f>
        <v>8.7068104540822061E-2</v>
      </c>
    </row>
    <row r="21" spans="1:6" x14ac:dyDescent="0.25">
      <c r="A21" s="2">
        <v>44104</v>
      </c>
      <c r="B21" s="5">
        <f>(Prices!B22-Prices!B21)/Prices!B21</f>
        <v>-5.9980488629835488E-2</v>
      </c>
      <c r="C21" s="5">
        <f>(Prices!C22-Prices!C21)/Prices!C21</f>
        <v>-2.1365951207662409E-2</v>
      </c>
      <c r="D21" s="5">
        <f>(Prices!D22-Prices!D21)/Prices!D21</f>
        <v>-1.4108289862422187E-2</v>
      </c>
      <c r="E21" s="5">
        <f>(Prices!E22-Prices!E21)/Prices!E21</f>
        <v>7.384537486675001E-2</v>
      </c>
      <c r="F21" s="5">
        <f>(Prices!F22-Prices!F21)/Prices!F21</f>
        <v>6.8488529014844798E-2</v>
      </c>
    </row>
    <row r="22" spans="1:6" x14ac:dyDescent="0.25">
      <c r="A22" s="2">
        <v>44135</v>
      </c>
      <c r="B22" s="5">
        <f>(Prices!B23-Prices!B22)/Prices!B22</f>
        <v>9.2722202886170134E-3</v>
      </c>
      <c r="C22" s="5">
        <f>(Prices!C23-Prices!C22)/Prices!C22</f>
        <v>1.6680662519107166E-2</v>
      </c>
      <c r="D22" s="5">
        <f>(Prices!D23-Prices!D22)/Prices!D22</f>
        <v>3.2876302280004627E-2</v>
      </c>
      <c r="E22" s="5">
        <f>(Prices!E23-Prices!E22)/Prices!E22</f>
        <v>-8.0493249892656951E-2</v>
      </c>
      <c r="F22" s="5">
        <f>(Prices!F23-Prices!F22)/Prices!F22</f>
        <v>2.7218172141419323E-2</v>
      </c>
    </row>
    <row r="23" spans="1:6" x14ac:dyDescent="0.25">
      <c r="A23" s="2">
        <v>44165</v>
      </c>
      <c r="B23" s="5">
        <f>(Prices!B24-Prices!B23)/Prices!B23</f>
        <v>0.48346926705575705</v>
      </c>
      <c r="C23" s="5">
        <f>(Prices!C24-Prices!C23)/Prices!C23</f>
        <v>2.2009933915591147E-2</v>
      </c>
      <c r="D23" s="5">
        <f>(Prices!D24-Prices!D23)/Prices!D23</f>
        <v>1.0143342689577513E-2</v>
      </c>
      <c r="E23" s="5">
        <f>(Prices!E24-Prices!E23)/Prices!E23</f>
        <v>-6.0696012807095821E-2</v>
      </c>
      <c r="F23" s="5">
        <f>(Prices!F24-Prices!F23)/Prices!F23</f>
        <v>7.8138434460601328E-2</v>
      </c>
    </row>
    <row r="24" spans="1:6" x14ac:dyDescent="0.25">
      <c r="A24" s="2">
        <v>44196</v>
      </c>
      <c r="B24" s="5">
        <f>(Prices!B25-Prices!B24)/Prices!B24</f>
        <v>7.8715858458114227E-2</v>
      </c>
      <c r="C24" s="5">
        <f>(Prices!C25-Prices!C24)/Prices!C24</f>
        <v>0.20723403660808337</v>
      </c>
      <c r="D24" s="5">
        <f>(Prices!D25-Prices!D24)/Prices!D24</f>
        <v>8.7239590381723825E-2</v>
      </c>
      <c r="E24" s="5">
        <f>(Prices!E25-Prices!E24)/Prices!E24</f>
        <v>2.8759432633639715E-2</v>
      </c>
      <c r="F24" s="5">
        <f>(Prices!F25-Prices!F24)/Prices!F24</f>
        <v>0.109882008671677</v>
      </c>
    </row>
    <row r="25" spans="1:6" x14ac:dyDescent="0.25">
      <c r="A25" s="2">
        <v>44227</v>
      </c>
      <c r="B25" s="5">
        <f>(Prices!B26-Prices!B25)/Prices!B25</f>
        <v>-0.10587897906509894</v>
      </c>
      <c r="C25" s="5">
        <f>(Prices!C26-Prices!C25)/Prices!C25</f>
        <v>-4.0563067627374771E-2</v>
      </c>
      <c r="D25" s="5">
        <f>(Prices!D26-Prices!D25)/Prices!D25</f>
        <v>-5.7905013289284872E-2</v>
      </c>
      <c r="E25" s="5">
        <f>(Prices!E26-Prices!E25)/Prices!E25</f>
        <v>-7.2205715742904505E-2</v>
      </c>
      <c r="F25" s="5">
        <f>(Prices!F26-Prices!F25)/Prices!F25</f>
        <v>-1.2124935927824989E-2</v>
      </c>
    </row>
    <row r="26" spans="1:6" x14ac:dyDescent="0.25">
      <c r="A26" s="2">
        <v>44255</v>
      </c>
      <c r="B26" s="5">
        <f>(Prices!B27-Prices!B26)/Prices!B26</f>
        <v>0.11201700679781007</v>
      </c>
      <c r="C26" s="5">
        <f>(Prices!C27-Prices!C26)/Prices!C26</f>
        <v>0.12924757728526307</v>
      </c>
      <c r="D26" s="5">
        <f>(Prices!D27-Prices!D26)/Prices!D26</f>
        <v>-4.7248028503405225E-2</v>
      </c>
      <c r="E26" s="5">
        <f>(Prices!E27-Prices!E26)/Prices!E26</f>
        <v>0.13238688088934536</v>
      </c>
      <c r="F26" s="5">
        <f>(Prices!F27-Prices!F26)/Prices!F26</f>
        <v>-4.4258422870394318E-2</v>
      </c>
    </row>
    <row r="27" spans="1:6" x14ac:dyDescent="0.25">
      <c r="A27" s="2">
        <v>44286</v>
      </c>
      <c r="B27" s="5">
        <f>(Prices!B28-Prices!B27)/Prices!B27</f>
        <v>-2.1852230207887492E-2</v>
      </c>
      <c r="C27" s="5">
        <f>(Prices!C28-Prices!C27)/Prices!C27</f>
        <v>-4.513723350067346E-2</v>
      </c>
      <c r="D27" s="5">
        <f>(Prices!D28-Prices!D27)/Prices!D27</f>
        <v>-1.0121694297524333E-3</v>
      </c>
      <c r="E27" s="5">
        <f>(Prices!E28-Prices!E27)/Prices!E27</f>
        <v>-3.964909662112158E-2</v>
      </c>
      <c r="F27" s="5">
        <f>(Prices!F28-Prices!F27)/Prices!F27</f>
        <v>7.9011850193278554E-2</v>
      </c>
    </row>
    <row r="28" spans="1:6" x14ac:dyDescent="0.25">
      <c r="A28" s="2">
        <v>44316</v>
      </c>
      <c r="B28" s="5">
        <f>(Prices!B29-Prices!B28)/Prices!B28</f>
        <v>5.8652154715137433E-2</v>
      </c>
      <c r="C28" s="5">
        <f>(Prices!C29-Prices!C28)/Prices!C28</f>
        <v>-2.1511153632640459E-3</v>
      </c>
      <c r="D28" s="5">
        <f>(Prices!D29-Prices!D28)/Prices!D28</f>
        <v>-5.8833432685713373E-2</v>
      </c>
      <c r="E28" s="5">
        <f>(Prices!E29-Prices!E28)/Prices!E28</f>
        <v>-4.2933167373856336E-3</v>
      </c>
      <c r="F28" s="5">
        <f>(Prices!F29-Prices!F28)/Prices!F28</f>
        <v>-3.1317754209160269E-2</v>
      </c>
    </row>
    <row r="29" spans="1:6" x14ac:dyDescent="0.25">
      <c r="A29" s="2">
        <v>44347</v>
      </c>
      <c r="B29" s="5">
        <f>(Prices!B30-Prices!B29)/Prices!B29</f>
        <v>3.229154902368378E-2</v>
      </c>
      <c r="C29" s="5">
        <f>(Prices!C30-Prices!C29)/Prices!C29</f>
        <v>7.5887695822113563E-2</v>
      </c>
      <c r="D29" s="5">
        <f>(Prices!D30-Prices!D29)/Prices!D29</f>
        <v>9.7689607070357079E-2</v>
      </c>
      <c r="E29" s="5">
        <f>(Prices!E30-Prices!E29)/Prices!E29</f>
        <v>8.3128592306529095E-2</v>
      </c>
      <c r="F29" s="5">
        <f>(Prices!F30-Prices!F29)/Prices!F29</f>
        <v>6.3775508582861615E-2</v>
      </c>
    </row>
    <row r="30" spans="1:6" x14ac:dyDescent="0.25">
      <c r="A30" s="2">
        <v>44377</v>
      </c>
      <c r="B30" s="5">
        <f>(Prices!B31-Prices!B30)/Prices!B30</f>
        <v>6.8923833524118683E-2</v>
      </c>
      <c r="C30" s="5">
        <f>(Prices!C31-Prices!C30)/Prices!C30</f>
        <v>8.9496384978295873E-2</v>
      </c>
      <c r="D30" s="5">
        <f>(Prices!D31-Prices!D30)/Prices!D30</f>
        <v>6.0624036450175993E-2</v>
      </c>
      <c r="E30" s="5">
        <f>(Prices!E31-Prices!E30)/Prices!E30</f>
        <v>-2.2982904454494576E-2</v>
      </c>
      <c r="F30" s="5">
        <f>(Prices!F31-Prices!F30)/Prices!F30</f>
        <v>7.2236015263777612E-2</v>
      </c>
    </row>
    <row r="31" spans="1:6" x14ac:dyDescent="0.25">
      <c r="A31" s="2">
        <v>44408</v>
      </c>
      <c r="B31" s="5">
        <f>(Prices!B32-Prices!B31)/Prices!B31</f>
        <v>3.5281796679523601E-2</v>
      </c>
      <c r="C31" s="5">
        <f>(Prices!C32-Prices!C31)/Prices!C31</f>
        <v>4.6858630601906898E-2</v>
      </c>
      <c r="D31" s="5">
        <f>(Prices!D32-Prices!D31)/Prices!D31</f>
        <v>-7.160815258641462E-2</v>
      </c>
      <c r="E31" s="5">
        <f>(Prices!E32-Prices!E31)/Prices!E31</f>
        <v>-3.5699876089309912E-2</v>
      </c>
      <c r="F31" s="5">
        <f>(Prices!F32-Prices!F31)/Prices!F31</f>
        <v>0.10415820232972725</v>
      </c>
    </row>
    <row r="32" spans="1:6" x14ac:dyDescent="0.25">
      <c r="A32" s="2">
        <v>44439</v>
      </c>
      <c r="B32" s="5">
        <f>(Prices!B33-Prices!B32)/Prices!B32</f>
        <v>0.20815335046262493</v>
      </c>
      <c r="C32" s="5">
        <f>(Prices!C33-Prices!C32)/Prices!C32</f>
        <v>0.12968464170125174</v>
      </c>
      <c r="D32" s="5">
        <f>(Prices!D33-Prices!D32)/Prices!D32</f>
        <v>-1.8860096302884537E-2</v>
      </c>
      <c r="E32" s="5">
        <f>(Prices!E33-Prices!E32)/Prices!E32</f>
        <v>0.10949242910903639</v>
      </c>
      <c r="F32" s="5">
        <f>(Prices!F33-Prices!F32)/Prices!F32</f>
        <v>0.19685004007615947</v>
      </c>
    </row>
    <row r="33" spans="1:6" x14ac:dyDescent="0.25">
      <c r="A33" s="2">
        <v>44469</v>
      </c>
      <c r="B33" s="5">
        <f>(Prices!B34-Prices!B33)/Prices!B33</f>
        <v>1.9084337518273639E-2</v>
      </c>
      <c r="C33" s="5">
        <f>(Prices!C34-Prices!C33)/Prices!C33</f>
        <v>7.4694078799737829E-2</v>
      </c>
      <c r="D33" s="5">
        <f>(Prices!D34-Prices!D33)/Prices!D33</f>
        <v>7.1858386528655643E-2</v>
      </c>
      <c r="E33" s="5">
        <f>(Prices!E34-Prices!E33)/Prices!E33</f>
        <v>0.11562557505835945</v>
      </c>
      <c r="F33" s="5">
        <f>(Prices!F34-Prices!F33)/Prices!F33</f>
        <v>-4.6316476839948023E-2</v>
      </c>
    </row>
    <row r="34" spans="1:6" x14ac:dyDescent="0.25">
      <c r="A34" s="2">
        <v>44500</v>
      </c>
      <c r="B34" s="5">
        <f>(Prices!B35-Prices!B34)/Prices!B34</f>
        <v>-3.4936933390532221E-2</v>
      </c>
      <c r="C34" s="5">
        <f>(Prices!C35-Prices!C34)/Prices!C34</f>
        <v>9.064278911494289E-2</v>
      </c>
      <c r="D34" s="5">
        <f>(Prices!D35-Prices!D34)/Prices!D34</f>
        <v>1.9671452429232638E-2</v>
      </c>
      <c r="E34" s="5">
        <f>(Prices!E35-Prices!E34)/Prices!E34</f>
        <v>6.7481124320723862E-3</v>
      </c>
      <c r="F34" s="5">
        <f>(Prices!F35-Prices!F34)/Prices!F34</f>
        <v>7.0440389482642363E-2</v>
      </c>
    </row>
    <row r="35" spans="1:6" x14ac:dyDescent="0.25">
      <c r="A35" s="2">
        <v>44530</v>
      </c>
      <c r="B35" s="5">
        <f>(Prices!B36-Prices!B35)/Prices!B35</f>
        <v>-5.4451256003552481E-2</v>
      </c>
      <c r="C35" s="5">
        <f>(Prices!C36-Prices!C35)/Prices!C35</f>
        <v>1.6276672998783787E-2</v>
      </c>
      <c r="D35" s="5">
        <f>(Prices!D36-Prices!D35)/Prices!D35</f>
        <v>-5.5410042642385728E-2</v>
      </c>
      <c r="E35" s="5">
        <f>(Prices!E36-Prices!E35)/Prices!E35</f>
        <v>-5.1591979779245359E-2</v>
      </c>
      <c r="F35" s="5">
        <f>(Prices!F36-Prices!F35)/Prices!F35</f>
        <v>4.3035474937651183E-2</v>
      </c>
    </row>
    <row r="36" spans="1:6" x14ac:dyDescent="0.25">
      <c r="A36" s="2">
        <v>44561</v>
      </c>
      <c r="B36" s="5">
        <f>(Prices!B37-Prices!B36)/Prices!B36</f>
        <v>-2.8511479956411447E-3</v>
      </c>
      <c r="C36" s="5">
        <f>(Prices!C37-Prices!C36)/Prices!C36</f>
        <v>-8.3741339975453785E-3</v>
      </c>
      <c r="D36" s="5">
        <f>(Prices!D37-Prices!D36)/Prices!D36</f>
        <v>5.0744276937093803E-2</v>
      </c>
      <c r="E36" s="5">
        <f>(Prices!E37-Prices!E36)/Prices!E36</f>
        <v>-1.5485924530928579E-2</v>
      </c>
      <c r="F36" s="5">
        <f>(Prices!F37-Prices!F36)/Prices!F36</f>
        <v>0.16160115835540015</v>
      </c>
    </row>
    <row r="37" spans="1:6" x14ac:dyDescent="0.25">
      <c r="A37" s="2">
        <v>44592</v>
      </c>
      <c r="B37" s="5">
        <f>(Prices!B38-Prices!B37)/Prices!B37</f>
        <v>3.2892660420126372E-3</v>
      </c>
      <c r="C37" s="5">
        <f>(Prices!C38-Prices!C37)/Prices!C37</f>
        <v>-0.11925634960536755</v>
      </c>
      <c r="D37" s="5">
        <f>(Prices!D38-Prices!D37)/Prices!D37</f>
        <v>0.15765939023115355</v>
      </c>
      <c r="E37" s="5">
        <f>(Prices!E38-Prices!E37)/Prices!E37</f>
        <v>7.7908697868568503E-3</v>
      </c>
      <c r="F37" s="5">
        <f>(Prices!F38-Prices!F37)/Prices!F37</f>
        <v>-0.17399683914561759</v>
      </c>
    </row>
    <row r="38" spans="1:6" x14ac:dyDescent="0.25">
      <c r="A38" s="2">
        <v>44620</v>
      </c>
      <c r="B38" s="5">
        <f>(Prices!B39-Prices!B38)/Prices!B38</f>
        <v>2.9281878325774081E-4</v>
      </c>
      <c r="C38" s="5">
        <f>(Prices!C39-Prices!C38)/Prices!C38</f>
        <v>5.4929695975250499E-2</v>
      </c>
      <c r="D38" s="5">
        <f>(Prices!D39-Prices!D38)/Prices!D38</f>
        <v>-3.2934691181540354E-2</v>
      </c>
      <c r="E38" s="5">
        <f>(Prices!E39-Prices!E38)/Prices!E38</f>
        <v>-1.1334180668608711E-2</v>
      </c>
      <c r="F38" s="5">
        <f>(Prices!F39-Prices!F38)/Prices!F38</f>
        <v>-4.665314401622718E-2</v>
      </c>
    </row>
    <row r="39" spans="1:6" x14ac:dyDescent="0.25">
      <c r="A39" s="2">
        <v>44651</v>
      </c>
      <c r="B39" s="5">
        <f>(Prices!B40-Prices!B39)/Prices!B39</f>
        <v>3.6795109865550589E-2</v>
      </c>
      <c r="C39" s="5">
        <f>(Prices!C40-Prices!C39)/Prices!C39</f>
        <v>-7.7643506265076864E-2</v>
      </c>
      <c r="D39" s="5">
        <f>(Prices!D40-Prices!D39)/Prices!D39</f>
        <v>-9.0550513349675635E-2</v>
      </c>
      <c r="E39" s="5">
        <f>(Prices!E40-Prices!E39)/Prices!E39</f>
        <v>0.11663241982258901</v>
      </c>
      <c r="F39" s="5">
        <f>(Prices!F40-Prices!F39)/Prices!F39</f>
        <v>6.3439681682180851E-2</v>
      </c>
    </row>
    <row r="40" spans="1:6" x14ac:dyDescent="0.25">
      <c r="A40" s="2">
        <v>44681</v>
      </c>
      <c r="B40" s="5">
        <f>(Prices!B41-Prices!B40)/Prices!B40</f>
        <v>-8.1013006260669457E-2</v>
      </c>
      <c r="C40" s="5">
        <f>(Prices!C41-Prices!C40)/Prices!C40</f>
        <v>-1.4762660325623279E-2</v>
      </c>
      <c r="D40" s="5">
        <f>(Prices!D41-Prices!D40)/Prices!D40</f>
        <v>2.069749964192406E-2</v>
      </c>
      <c r="E40" s="5">
        <f>(Prices!E41-Prices!E40)/Prices!E40</f>
        <v>5.9018951299137742E-2</v>
      </c>
      <c r="F40" s="5">
        <f>(Prices!F41-Prices!F40)/Prices!F40</f>
        <v>-0.1603587708839195</v>
      </c>
    </row>
    <row r="41" spans="1:6" x14ac:dyDescent="0.25">
      <c r="A41" s="2">
        <v>44712</v>
      </c>
      <c r="B41" s="5">
        <f>(Prices!B42-Prices!B41)/Prices!B41</f>
        <v>-8.8379435775256837E-2</v>
      </c>
      <c r="C41" s="5">
        <f>(Prices!C42-Prices!C41)/Prices!C41</f>
        <v>7.238397370380934E-3</v>
      </c>
      <c r="D41" s="5">
        <f>(Prices!D42-Prices!D41)/Prices!D41</f>
        <v>3.220481215615232E-2</v>
      </c>
      <c r="E41" s="5">
        <f>(Prices!E42-Prices!E41)/Prices!E41</f>
        <v>-5.6482429628742045E-2</v>
      </c>
      <c r="F41" s="5">
        <f>(Prices!F42-Prices!F41)/Prices!F41</f>
        <v>-6.2549642573471009E-2</v>
      </c>
    </row>
    <row r="42" spans="1:6" x14ac:dyDescent="0.25">
      <c r="A42" s="2">
        <v>44742</v>
      </c>
      <c r="B42" s="5">
        <f>(Prices!B43-Prices!B42)/Prices!B42</f>
        <v>-0.11207384120557057</v>
      </c>
      <c r="C42" s="5">
        <f>(Prices!C43-Prices!C42)/Prices!C42</f>
        <v>-0.1426449718603475</v>
      </c>
      <c r="D42" s="5">
        <f>(Prices!D43-Prices!D42)/Prices!D42</f>
        <v>6.3316311254277863E-2</v>
      </c>
      <c r="E42" s="5">
        <f>(Prices!E43-Prices!E42)/Prices!E42</f>
        <v>-1.4054235229650033E-2</v>
      </c>
      <c r="F42" s="5">
        <f>(Prices!F43-Prices!F42)/Prices!F42</f>
        <v>-0.15272188095742428</v>
      </c>
    </row>
    <row r="43" spans="1:6" x14ac:dyDescent="0.25">
      <c r="A43" s="2">
        <v>44773</v>
      </c>
      <c r="B43" s="5">
        <f>(Prices!B44-Prices!B43)/Prices!B43</f>
        <v>0.33489493522011848</v>
      </c>
      <c r="C43" s="5">
        <f>(Prices!C44-Prices!C43)/Prices!C43</f>
        <v>0.24595577815709493</v>
      </c>
      <c r="D43" s="5">
        <f>(Prices!D44-Prices!D43)/Prices!D43</f>
        <v>3.5746516505327154E-2</v>
      </c>
      <c r="E43" s="5">
        <f>(Prices!E44-Prices!E43)/Prices!E43</f>
        <v>-3.3209478890123968E-2</v>
      </c>
      <c r="F43" s="5">
        <f>(Prices!F44-Prices!F43)/Prices!F43</f>
        <v>4.8650024414062049E-2</v>
      </c>
    </row>
    <row r="44" spans="1:6" x14ac:dyDescent="0.25">
      <c r="A44" s="2">
        <v>44804</v>
      </c>
      <c r="B44" s="5">
        <f>(Prices!B45-Prices!B44)/Prices!B44</f>
        <v>1.3476009630568785E-2</v>
      </c>
      <c r="C44" s="5">
        <f>(Prices!C45-Prices!C44)/Prices!C44</f>
        <v>6.774508839479923E-2</v>
      </c>
      <c r="D44" s="5">
        <f>(Prices!D45-Prices!D44)/Prices!D44</f>
        <v>3.5185324319646397E-2</v>
      </c>
      <c r="E44" s="5">
        <f>(Prices!E45-Prices!E44)/Prices!E44</f>
        <v>5.1206446382790025E-2</v>
      </c>
      <c r="F44" s="5">
        <f>(Prices!F45-Prices!F44)/Prices!F44</f>
        <v>2.6176465486866026E-2</v>
      </c>
    </row>
    <row r="45" spans="1:6" x14ac:dyDescent="0.25">
      <c r="A45" s="2">
        <v>44834</v>
      </c>
      <c r="B45" s="5">
        <f>(Prices!B46-Prices!B45)/Prices!B45</f>
        <v>4.0376390076988875E-3</v>
      </c>
      <c r="C45" s="5">
        <f>(Prices!C46-Prices!C45)/Prices!C45</f>
        <v>-3.1955220816781524E-2</v>
      </c>
      <c r="D45" s="5">
        <f>(Prices!D46-Prices!D45)/Prices!D45</f>
        <v>-2.7977605700679899E-2</v>
      </c>
      <c r="E45" s="5">
        <f>(Prices!E46-Prices!E45)/Prices!E45</f>
        <v>-9.8637117167053492E-2</v>
      </c>
      <c r="F45" s="5">
        <f>(Prices!F46-Prices!F45)/Prices!F45</f>
        <v>-6.2726513829020544E-2</v>
      </c>
    </row>
    <row r="46" spans="1:6" x14ac:dyDescent="0.25">
      <c r="A46" s="2">
        <v>44865</v>
      </c>
      <c r="B46" s="5">
        <f>(Prices!B47-Prices!B46)/Prices!B46</f>
        <v>-2.6125468063081483E-2</v>
      </c>
      <c r="C46" s="5">
        <f>(Prices!C47-Prices!C46)/Prices!C46</f>
        <v>-1.4966181912170706E-2</v>
      </c>
      <c r="D46" s="5">
        <f>(Prices!D47-Prices!D46)/Prices!D46</f>
        <v>7.9229418145478792E-2</v>
      </c>
      <c r="E46" s="5">
        <f>(Prices!E47-Prices!E46)/Prices!E46</f>
        <v>7.2274176363153766E-2</v>
      </c>
      <c r="F46" s="5">
        <f>(Prices!F47-Prices!F46)/Prices!F46</f>
        <v>5.4332788176292043E-2</v>
      </c>
    </row>
    <row r="47" spans="1:6" x14ac:dyDescent="0.25">
      <c r="A47" s="2">
        <v>44895</v>
      </c>
      <c r="B47" s="5">
        <f>(Prices!B48-Prices!B47)/Prices!B47</f>
        <v>-5.9230679380118417E-2</v>
      </c>
      <c r="C47" s="5">
        <f>(Prices!C48-Prices!C47)/Prices!C47</f>
        <v>-6.8365365784918711E-2</v>
      </c>
      <c r="D47" s="5">
        <f>(Prices!D48-Prices!D47)/Prices!D47</f>
        <v>-5.8089050909046931E-2</v>
      </c>
      <c r="E47" s="5">
        <f>(Prices!E48-Prices!E47)/Prices!E47</f>
        <v>7.1285662932025873E-2</v>
      </c>
      <c r="F47" s="5">
        <f>(Prices!F48-Prices!F47)/Prices!F47</f>
        <v>1.2789143571283627E-2</v>
      </c>
    </row>
    <row r="48" spans="1:6" x14ac:dyDescent="0.25">
      <c r="A48" s="2">
        <v>44926</v>
      </c>
      <c r="B48" s="5">
        <f>(Prices!B49-Prices!B48)/Prices!B48</f>
        <v>-2.1685921746846564E-2</v>
      </c>
      <c r="C48" s="5">
        <f>(Prices!C49-Prices!C48)/Prices!C48</f>
        <v>1.0744006955657682E-2</v>
      </c>
      <c r="D48" s="5">
        <f>(Prices!D49-Prices!D48)/Prices!D48</f>
        <v>-6.4580016605854704E-2</v>
      </c>
      <c r="E48" s="5">
        <f>(Prices!E49-Prices!E48)/Prices!E48</f>
        <v>-6.7420899927949987E-2</v>
      </c>
      <c r="F48" s="5">
        <f>(Prices!F49-Prices!F48)/Prices!F48</f>
        <v>-5.6267386802170805E-2</v>
      </c>
    </row>
    <row r="49" spans="1:6" x14ac:dyDescent="0.25">
      <c r="A49" s="2">
        <v>44957</v>
      </c>
      <c r="B49" s="5">
        <f>(Prices!B50-Prices!B49)/Prices!B49</f>
        <v>-0.10475731118571871</v>
      </c>
      <c r="C49" s="5">
        <f>(Prices!C50-Prices!C49)/Prices!C49</f>
        <v>-0.1392196500576037</v>
      </c>
      <c r="D49" s="5">
        <f>(Prices!D50-Prices!D49)/Prices!D49</f>
        <v>5.9645512426027246E-2</v>
      </c>
      <c r="E49" s="5">
        <f>(Prices!E50-Prices!E49)/Prices!E49</f>
        <v>-7.5906849466991611E-2</v>
      </c>
      <c r="F49" s="5">
        <f>(Prices!F50-Prices!F49)/Prices!F49</f>
        <v>-1.3774344553652844E-3</v>
      </c>
    </row>
    <row r="50" spans="1:6" x14ac:dyDescent="0.25">
      <c r="A50" s="2">
        <v>44985</v>
      </c>
      <c r="B50" s="5">
        <f>(Prices!B51-Prices!B50)/Prices!B50</f>
        <v>3.8342654093656531E-2</v>
      </c>
      <c r="C50" s="5">
        <f>(Prices!C51-Prices!C50)/Prices!C50</f>
        <v>-2.4369727455192846E-2</v>
      </c>
      <c r="D50" s="5">
        <f>(Prices!D51-Prices!D50)/Prices!D50</f>
        <v>-3.0459928418569895E-2</v>
      </c>
      <c r="E50" s="5">
        <f>(Prices!E51-Prices!E50)/Prices!E50</f>
        <v>-1.3297365170236906E-2</v>
      </c>
      <c r="F50" s="5">
        <f>(Prices!F51-Prices!F50)/Prices!F50</f>
        <v>8.3990147783251229E-2</v>
      </c>
    </row>
    <row r="51" spans="1:6" x14ac:dyDescent="0.25">
      <c r="A51" s="2">
        <v>45016</v>
      </c>
      <c r="B51" s="5">
        <f>(Prices!B52-Prices!B51)/Prices!B51</f>
        <v>-8.1044172991570809E-2</v>
      </c>
      <c r="C51" s="5">
        <f>(Prices!C52-Prices!C51)/Prices!C51</f>
        <v>-4.6532441419860366E-3</v>
      </c>
      <c r="D51" s="5">
        <f>(Prices!D52-Prices!D51)/Prices!D51</f>
        <v>-3.8518756056559515E-2</v>
      </c>
      <c r="E51" s="5">
        <f>(Prices!E52-Prices!E51)/Prices!E51</f>
        <v>3.6597526742900978E-3</v>
      </c>
      <c r="F51" s="5">
        <f>(Prices!F52-Prices!F51)/Prices!F51</f>
        <v>1.4541927615886888E-3</v>
      </c>
    </row>
    <row r="52" spans="1:6" x14ac:dyDescent="0.25">
      <c r="A52" s="2">
        <v>45046</v>
      </c>
      <c r="B52" s="5">
        <f>(Prices!B53-Prices!B52)/Prices!B52</f>
        <v>0.11810212269662171</v>
      </c>
      <c r="C52" s="5">
        <f>(Prices!C53-Prices!C52)/Prices!C52</f>
        <v>3.2607547890088233E-2</v>
      </c>
      <c r="D52" s="5">
        <f>(Prices!D53-Prices!D52)/Prices!D52</f>
        <v>3.5865173694719289E-2</v>
      </c>
      <c r="E52" s="5">
        <f>(Prices!E53-Prices!E52)/Prices!E52</f>
        <v>3.8373235787151461E-2</v>
      </c>
      <c r="F52" s="5">
        <f>(Prices!F53-Prices!F52)/Prices!F52</f>
        <v>-7.092613795934298E-2</v>
      </c>
    </row>
    <row r="53" spans="1:6" x14ac:dyDescent="0.25">
      <c r="A53" s="2">
        <v>45077</v>
      </c>
      <c r="B53" s="5">
        <f>(Prices!B54-Prices!B53)/Prices!B53</f>
        <v>0.11301571455284297</v>
      </c>
      <c r="C53" s="5">
        <f>(Prices!C54-Prices!C53)/Prices!C53</f>
        <v>-1.1588989518001004E-2</v>
      </c>
      <c r="D53" s="5">
        <f>(Prices!D54-Prices!D53)/Prices!D53</f>
        <v>9.0592686266321762E-2</v>
      </c>
      <c r="E53" s="5">
        <f>(Prices!E54-Prices!E53)/Prices!E53</f>
        <v>2.0409010728712776E-2</v>
      </c>
      <c r="F53" s="5">
        <f>(Prices!F54-Prices!F53)/Prices!F53</f>
        <v>8.9723586525188415E-2</v>
      </c>
    </row>
    <row r="54" spans="1:6" x14ac:dyDescent="0.25">
      <c r="A54" s="2">
        <v>45107</v>
      </c>
      <c r="B54" s="5">
        <f>(Prices!B55-Prices!B54)/Prices!B54</f>
        <v>2.442827780487793E-2</v>
      </c>
      <c r="C54" s="5">
        <f>(Prices!C55-Prices!C54)/Prices!C54</f>
        <v>0.12040329886118113</v>
      </c>
      <c r="D54" s="5">
        <f>(Prices!D55-Prices!D54)/Prices!D54</f>
        <v>4.4978981029499529E-2</v>
      </c>
      <c r="E54" s="5">
        <f>(Prices!E55-Prices!E54)/Prices!E54</f>
        <v>3.253171009625476E-2</v>
      </c>
      <c r="F54" s="5">
        <f>(Prices!F55-Prices!F54)/Prices!F54</f>
        <v>1.3715141489066659E-2</v>
      </c>
    </row>
    <row r="55" spans="1:6" x14ac:dyDescent="0.25">
      <c r="A55" s="2">
        <v>45138</v>
      </c>
      <c r="B55" s="5">
        <f>(Prices!B56-Prices!B55)/Prices!B55</f>
        <v>1.950949712678067E-2</v>
      </c>
      <c r="C55" s="5">
        <f>(Prices!C56-Prices!C55)/Prices!C55</f>
        <v>-3.5071455326602746E-2</v>
      </c>
      <c r="D55" s="5">
        <f>(Prices!D56-Prices!D55)/Prices!D55</f>
        <v>3.2383322125218239E-3</v>
      </c>
      <c r="E55" s="5">
        <f>(Prices!E56-Prices!E55)/Prices!E55</f>
        <v>8.2999187262718266E-2</v>
      </c>
      <c r="F55" s="5">
        <f>(Prices!F56-Prices!F55)/Prices!F55</f>
        <v>-1.3573839074440026E-2</v>
      </c>
    </row>
    <row r="56" spans="1:6" x14ac:dyDescent="0.25">
      <c r="A56" s="2">
        <v>45169</v>
      </c>
      <c r="B56" s="5">
        <f>(Prices!B57-Prices!B56)/Prices!B56</f>
        <v>-1.8807420018468312E-2</v>
      </c>
      <c r="C56" s="5">
        <f>(Prices!C57-Prices!C56)/Prices!C56</f>
        <v>-8.633592534324469E-3</v>
      </c>
      <c r="D56" s="5">
        <f>(Prices!D57-Prices!D56)/Prices!D56</f>
        <v>1.863908608685691E-2</v>
      </c>
      <c r="E56" s="5">
        <f>(Prices!E57-Prices!E56)/Prices!E56</f>
        <v>-5.5800725703638324E-2</v>
      </c>
      <c r="F56" s="5">
        <f>(Prices!F57-Prices!F56)/Prices!F56</f>
        <v>7.7498835653854778E-2</v>
      </c>
    </row>
    <row r="57" spans="1:6" x14ac:dyDescent="0.25">
      <c r="A57" s="2">
        <v>45199</v>
      </c>
      <c r="B57" s="5">
        <f>(Prices!B58-Prices!B57)/Prices!B57</f>
        <v>9.0429987435432083E-2</v>
      </c>
      <c r="C57" s="5">
        <f>(Prices!C58-Prices!C57)/Prices!C57</f>
        <v>-1.2041663762886713E-2</v>
      </c>
      <c r="D57" s="5">
        <f>(Prices!D58-Prices!D57)/Prices!D57</f>
        <v>6.0656932019288373E-2</v>
      </c>
      <c r="E57" s="5">
        <f>(Prices!E58-Prices!E57)/Prices!E57</f>
        <v>-2.5758205234732032E-2</v>
      </c>
      <c r="F57" s="5">
        <f>(Prices!F58-Prices!F57)/Prices!F57</f>
        <v>1.7346893384305735E-2</v>
      </c>
    </row>
    <row r="58" spans="1:6" x14ac:dyDescent="0.25">
      <c r="A58" s="2">
        <v>45230</v>
      </c>
      <c r="B58" s="5">
        <f>(Prices!B59-Prices!B58)/Prices!B58</f>
        <v>-4.0725935109464519E-2</v>
      </c>
      <c r="C58" s="5">
        <f>(Prices!C59-Prices!C58)/Prices!C58</f>
        <v>-1.1481171561457133E-2</v>
      </c>
      <c r="D58" s="5">
        <f>(Prices!D59-Prices!D58)/Prices!D58</f>
        <v>-2.05737482068988E-2</v>
      </c>
      <c r="E58" s="5">
        <f>(Prices!E59-Prices!E58)/Prices!E58</f>
        <v>-2.4349721815031984E-2</v>
      </c>
      <c r="F58" s="5">
        <f>(Prices!F59-Prices!F58)/Prices!F58</f>
        <v>-7.3315358876522282E-2</v>
      </c>
    </row>
    <row r="59" spans="1:6" x14ac:dyDescent="0.25">
      <c r="A59" s="2">
        <v>45260</v>
      </c>
      <c r="B59" s="5">
        <f>(Prices!B60-Prices!B59)/Prices!B59</f>
        <v>-4.948182616727187E-2</v>
      </c>
      <c r="C59" s="5">
        <f>(Prices!C60-Prices!C59)/Prices!C59</f>
        <v>8.7067238993479956E-2</v>
      </c>
      <c r="D59" s="5">
        <f>(Prices!D60-Prices!D59)/Prices!D59</f>
        <v>2.0823147396824667E-2</v>
      </c>
      <c r="E59" s="5">
        <f>(Prices!E60-Prices!E59)/Prices!E59</f>
        <v>3.9140719721343115E-2</v>
      </c>
      <c r="F59" s="5">
        <f>(Prices!F60-Prices!F59)/Prices!F59</f>
        <v>7.7483055964467917E-2</v>
      </c>
    </row>
    <row r="60" spans="1:6" x14ac:dyDescent="0.25">
      <c r="A60" s="2">
        <v>45291</v>
      </c>
      <c r="B60" s="5">
        <f>(Prices!B61-Prices!B60)/Prices!B60</f>
        <v>2.8903817868671067E-2</v>
      </c>
      <c r="C60" s="5">
        <f>(Prices!C61-Prices!C60)/Prices!C60</f>
        <v>3.3647674496803594E-2</v>
      </c>
      <c r="D60" s="5">
        <f>(Prices!D61-Prices!D60)/Prices!D60</f>
        <v>-2.8877296963567913E-2</v>
      </c>
      <c r="E60" s="5">
        <f>(Prices!E61-Prices!E60)/Prices!E60</f>
        <v>8.7278388299076762E-2</v>
      </c>
      <c r="F60" s="5">
        <f>(Prices!F61-Prices!F60)/Prices!F60</f>
        <v>4.2344138015292937E-2</v>
      </c>
    </row>
    <row r="61" spans="1:6" x14ac:dyDescent="0.25">
      <c r="A61" s="2">
        <v>45322</v>
      </c>
      <c r="B61" s="5">
        <f>(Prices!B62-Prices!B61)/Prices!B61</f>
        <v>-6.3436948266009346E-2</v>
      </c>
      <c r="C61" s="5">
        <f>(Prices!C62-Prices!C61)/Prices!C61</f>
        <v>-7.1020037991849805E-2</v>
      </c>
      <c r="D61" s="5">
        <f>(Prices!D62-Prices!D61)/Prices!D61</f>
        <v>-1.1206105706696534E-2</v>
      </c>
      <c r="E61" s="5">
        <f>(Prices!E62-Prices!E61)/Prices!E61</f>
        <v>0.10379313096816146</v>
      </c>
      <c r="F61" s="5">
        <f>(Prices!F62-Prices!F61)/Prices!F61</f>
        <v>4.7931480634736852E-2</v>
      </c>
    </row>
    <row r="62" spans="1:6" x14ac:dyDescent="0.25">
      <c r="A62" s="2">
        <v>45351</v>
      </c>
      <c r="B62" s="5">
        <f>(Prices!B63-Prices!B62)/Prices!B62</f>
        <v>-5.3556049180023449E-2</v>
      </c>
      <c r="C62" s="5">
        <f>(Prices!C63-Prices!C62)/Prices!C62</f>
        <v>3.3274435836370742E-2</v>
      </c>
      <c r="D62" s="5">
        <f>(Prices!D63-Prices!D62)/Prices!D62</f>
        <v>0.10812407862195877</v>
      </c>
      <c r="E62" s="5">
        <f>(Prices!E63-Prices!E62)/Prices!E62</f>
        <v>2.3955173103040392E-2</v>
      </c>
      <c r="F62" s="5">
        <f>(Prices!F63-Prices!F62)/Prices!F62</f>
        <v>-4.483938644577852E-2</v>
      </c>
    </row>
    <row r="63" spans="1:6" x14ac:dyDescent="0.25">
      <c r="A63" s="2">
        <v>45382</v>
      </c>
      <c r="B63" s="5">
        <f>(Prices!B64-Prices!B63)/Prices!B63</f>
        <v>1.5534174575156191E-2</v>
      </c>
      <c r="C63" s="5">
        <f>(Prices!C64-Prices!C63)/Prices!C63</f>
        <v>2.4292581511348187E-2</v>
      </c>
      <c r="D63" s="5">
        <f>(Prices!D64-Prices!D63)/Prices!D63</f>
        <v>2.7346796121208345E-2</v>
      </c>
      <c r="E63" s="5">
        <f>(Prices!E64-Prices!E63)/Prices!E63</f>
        <v>-2.4336012896935322E-2</v>
      </c>
      <c r="F63" s="5">
        <f>(Prices!F64-Prices!F63)/Prices!F63</f>
        <v>-1.6956451701467062E-2</v>
      </c>
    </row>
    <row r="65" spans="1:6" x14ac:dyDescent="0.25">
      <c r="A65" t="s">
        <v>6</v>
      </c>
      <c r="B65" s="5">
        <f>AVERAGE(B2:B63)</f>
        <v>2.4522986468126812E-2</v>
      </c>
      <c r="C65" s="6">
        <f t="shared" ref="C65:F65" si="0">AVERAGE(C2:C63)</f>
        <v>2.0542266408594391E-2</v>
      </c>
      <c r="D65" s="6">
        <f t="shared" si="0"/>
        <v>1.2390837641559868E-2</v>
      </c>
      <c r="E65" s="6">
        <f t="shared" si="0"/>
        <v>1.8202485135853361E-2</v>
      </c>
      <c r="F65" s="6">
        <f t="shared" si="0"/>
        <v>1.2503032807704382E-2</v>
      </c>
    </row>
    <row r="66" spans="1:6" x14ac:dyDescent="0.25">
      <c r="A66" t="s">
        <v>7</v>
      </c>
      <c r="B66" s="5">
        <f>B65*12</f>
        <v>0.29427583761752174</v>
      </c>
      <c r="C66" s="5">
        <f t="shared" ref="C66:F66" si="1">C65*12</f>
        <v>0.24650719690313269</v>
      </c>
      <c r="D66" s="5">
        <f t="shared" si="1"/>
        <v>0.14869005169871841</v>
      </c>
      <c r="E66" s="5">
        <f t="shared" si="1"/>
        <v>0.21842982163024033</v>
      </c>
      <c r="F66" s="5">
        <f t="shared" si="1"/>
        <v>0.15003639369245259</v>
      </c>
    </row>
    <row r="67" spans="1:6" x14ac:dyDescent="0.25">
      <c r="A67" t="s">
        <v>8</v>
      </c>
      <c r="B67">
        <f>VAR(B2:B63)</f>
        <v>1.8265849981961704E-2</v>
      </c>
      <c r="C67">
        <f t="shared" ref="C67:F67" si="2">VAR(C2:C63)</f>
        <v>6.5031553571383363E-3</v>
      </c>
      <c r="D67">
        <f t="shared" si="2"/>
        <v>6.4992108916032973E-3</v>
      </c>
      <c r="E67">
        <f t="shared" si="2"/>
        <v>6.5500595430029321E-3</v>
      </c>
      <c r="F67">
        <f t="shared" si="2"/>
        <v>7.6399219798657424E-3</v>
      </c>
    </row>
    <row r="68" spans="1:6" x14ac:dyDescent="0.25">
      <c r="A68" t="s">
        <v>9</v>
      </c>
      <c r="B68" s="5">
        <f>SQRT(B67)</f>
        <v>0.13515121154455739</v>
      </c>
      <c r="C68" s="5">
        <f t="shared" ref="C68:F68" si="3">SQRT(C67)</f>
        <v>8.0642143802966554E-2</v>
      </c>
      <c r="D68" s="5">
        <f t="shared" si="3"/>
        <v>8.0617683491919417E-2</v>
      </c>
      <c r="E68" s="5">
        <f t="shared" si="3"/>
        <v>8.0932438138257845E-2</v>
      </c>
      <c r="F68" s="5">
        <f t="shared" si="3"/>
        <v>8.7406647229291104E-2</v>
      </c>
    </row>
    <row r="69" spans="1:6" x14ac:dyDescent="0.25">
      <c r="A69" s="4" t="s">
        <v>10</v>
      </c>
      <c r="B69" s="5">
        <f>B68*12</f>
        <v>1.6218145385346887</v>
      </c>
      <c r="C69" s="5">
        <f t="shared" ref="C69:F69" si="4">C68*12</f>
        <v>0.96770572563559865</v>
      </c>
      <c r="D69" s="5">
        <f t="shared" si="4"/>
        <v>0.96741220190303301</v>
      </c>
      <c r="E69" s="5">
        <f t="shared" si="4"/>
        <v>0.97118925765909414</v>
      </c>
      <c r="F69" s="5">
        <f t="shared" si="4"/>
        <v>1.0488797667514933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F9E5-0D70-422E-9D4D-0DB2096FCF64}">
  <dimension ref="A1:F6"/>
  <sheetViews>
    <sheetView workbookViewId="0">
      <selection activeCell="B10" sqref="B10"/>
    </sheetView>
  </sheetViews>
  <sheetFormatPr defaultRowHeight="15" x14ac:dyDescent="0.25"/>
  <cols>
    <col min="1" max="2" width="15.140625" bestFit="1" customWidth="1"/>
    <col min="3" max="4" width="12" bestFit="1" customWidth="1"/>
    <col min="5" max="5" width="12.42578125" bestFit="1" customWidth="1"/>
    <col min="6" max="6" width="12" bestFit="1" customWidth="1"/>
  </cols>
  <sheetData>
    <row r="1" spans="1:6" x14ac:dyDescent="0.25">
      <c r="A1" s="8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0</v>
      </c>
      <c r="B2">
        <f>VARP(Returns!$B$3:$B$63)</f>
        <v>1.8265545503040336E-2</v>
      </c>
      <c r="C2" cm="1">
        <f t="array" ref="C2:F2">TRANSPOSE(B3:B6)</f>
        <v>4.2211214286507022E-3</v>
      </c>
      <c r="D2">
        <v>3.9927684079625932E-3</v>
      </c>
      <c r="E2">
        <v>3.5580520276794233E-3</v>
      </c>
      <c r="F2">
        <v>4.9104589946562657E-3</v>
      </c>
    </row>
    <row r="3" spans="1:6" x14ac:dyDescent="0.25">
      <c r="A3" s="1" t="s">
        <v>1</v>
      </c>
      <c r="B3">
        <v>4.2211214286507022E-3</v>
      </c>
      <c r="C3">
        <f>VARP(Returns!$C$3:$C$63)</f>
        <v>6.4786665927558931E-3</v>
      </c>
      <c r="D3" cm="1">
        <f t="array" ref="D3:F3">TRANSPOSE(C4:C6)</f>
        <v>9.1891349797168509E-4</v>
      </c>
      <c r="E3">
        <v>5.2519172944681474E-4</v>
      </c>
      <c r="F3">
        <v>1.3020012276124056E-3</v>
      </c>
    </row>
    <row r="4" spans="1:6" x14ac:dyDescent="0.25">
      <c r="A4" s="1" t="s">
        <v>2</v>
      </c>
      <c r="B4">
        <v>3.9927684079625932E-3</v>
      </c>
      <c r="C4">
        <v>9.1891349797168509E-4</v>
      </c>
      <c r="D4">
        <f>VARP(Returns!$D$3:$D$63)</f>
        <v>6.4949451721224077E-3</v>
      </c>
      <c r="E4" cm="1">
        <f t="array" ref="E4:F4">TRANSPOSE(D5:D6)</f>
        <v>3.1927473845659053E-3</v>
      </c>
      <c r="F4">
        <v>1.7971684031275208E-3</v>
      </c>
    </row>
    <row r="5" spans="1:6" x14ac:dyDescent="0.25">
      <c r="A5" s="1" t="s">
        <v>3</v>
      </c>
      <c r="B5">
        <v>3.5580520276794233E-3</v>
      </c>
      <c r="C5">
        <v>5.2519172944681474E-4</v>
      </c>
      <c r="D5">
        <v>3.1927473845659053E-3</v>
      </c>
      <c r="E5">
        <f>VARP(Returns!$E$3:$E$63)</f>
        <v>6.5462983039453124E-3</v>
      </c>
      <c r="F5" cm="1">
        <f t="array" ref="F5">TRANSPOSE(E6)</f>
        <v>2.0801093838172776E-3</v>
      </c>
    </row>
    <row r="6" spans="1:6" ht="15.75" thickBot="1" x14ac:dyDescent="0.3">
      <c r="A6" s="1" t="s">
        <v>4</v>
      </c>
      <c r="B6" s="7">
        <v>4.9104589946562657E-3</v>
      </c>
      <c r="C6" s="7">
        <v>1.3020012276124056E-3</v>
      </c>
      <c r="D6" s="7">
        <v>1.7971684031275208E-3</v>
      </c>
      <c r="E6" s="7">
        <v>2.0801093838172776E-3</v>
      </c>
      <c r="F6" s="7">
        <f>VARP(Returns!$F$3:$F$63)</f>
        <v>7.3929916434871453E-3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F9BF-F814-4C7E-8BDF-55ECF755C73E}">
  <dimension ref="A1:J6"/>
  <sheetViews>
    <sheetView tabSelected="1" workbookViewId="0">
      <selection activeCell="M15" sqref="M15"/>
    </sheetView>
  </sheetViews>
  <sheetFormatPr defaultRowHeight="15" x14ac:dyDescent="0.25"/>
  <cols>
    <col min="1" max="1" width="15.85546875" bestFit="1" customWidth="1"/>
    <col min="2" max="5" width="14.7109375" customWidth="1"/>
    <col min="6" max="6" width="14.7109375" bestFit="1" customWidth="1"/>
    <col min="7" max="7" width="11" customWidth="1"/>
    <col min="10" max="10" width="17.85546875" customWidth="1"/>
  </cols>
  <sheetData>
    <row r="1" spans="1:10" x14ac:dyDescent="0.25">
      <c r="A1" s="10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14</v>
      </c>
      <c r="H1" s="11" t="s">
        <v>11</v>
      </c>
      <c r="I1" s="11" t="s">
        <v>12</v>
      </c>
      <c r="J1" s="11" t="s">
        <v>13</v>
      </c>
    </row>
    <row r="2" spans="1:10" x14ac:dyDescent="0.25">
      <c r="A2" s="9">
        <v>45077</v>
      </c>
      <c r="F2">
        <v>105061</v>
      </c>
      <c r="G2">
        <v>105061</v>
      </c>
      <c r="H2" s="6">
        <v>1.2500000000000001E-2</v>
      </c>
      <c r="I2" s="6">
        <v>8.7400000000000005E-2</v>
      </c>
      <c r="J2" s="4">
        <f>(H2-0.41%)/I2</f>
        <v>9.6109839816933648E-2</v>
      </c>
    </row>
    <row r="3" spans="1:10" x14ac:dyDescent="0.25">
      <c r="A3" s="9">
        <v>45107</v>
      </c>
      <c r="F3">
        <v>170203</v>
      </c>
      <c r="G3">
        <v>170203</v>
      </c>
      <c r="H3" s="6">
        <v>1.2500000000000001E-2</v>
      </c>
      <c r="I3" s="6">
        <v>8.7400000000000005E-2</v>
      </c>
      <c r="J3" s="6">
        <f>(H3-0.41%)/I3</f>
        <v>9.6109839816933648E-2</v>
      </c>
    </row>
    <row r="4" spans="1:10" x14ac:dyDescent="0.25">
      <c r="A4" s="9">
        <v>45138</v>
      </c>
      <c r="B4" s="12"/>
      <c r="C4">
        <v>95683</v>
      </c>
      <c r="D4" s="12"/>
      <c r="E4" s="12">
        <v>188790.75</v>
      </c>
      <c r="F4" s="12">
        <f>F3+[1]Sheet1!$G$8</f>
        <v>345288.4</v>
      </c>
      <c r="G4" s="12">
        <f>F4+C4+E4</f>
        <v>629762.15</v>
      </c>
      <c r="H4" s="6">
        <f>AVERAGE(Returns!F65,Returns!E65,Returns!C65)</f>
        <v>1.7082594784050709E-2</v>
      </c>
      <c r="I4" s="6">
        <f>AVERAGE(Returns!F68,Returns!E68,Returns!C68)</f>
        <v>8.2993743056838501E-2</v>
      </c>
      <c r="J4" s="6">
        <f>(H4-0.41%)/I4</f>
        <v>0.15642859697458811</v>
      </c>
    </row>
    <row r="5" spans="1:10" x14ac:dyDescent="0.25">
      <c r="A5" s="9">
        <v>45291</v>
      </c>
      <c r="C5">
        <v>95683</v>
      </c>
      <c r="D5">
        <v>206053</v>
      </c>
      <c r="E5" s="12">
        <v>188790.75</v>
      </c>
      <c r="F5" s="12">
        <f>F4-F3</f>
        <v>175085.40000000002</v>
      </c>
      <c r="G5" s="12">
        <f>F5+C5+E5+D5</f>
        <v>665612.15</v>
      </c>
      <c r="H5" s="6">
        <f>AVERAGE(Returns!F65,Returns!C65,Returns!E65,Returns!D65)</f>
        <v>1.5909655498427999E-2</v>
      </c>
      <c r="I5" s="6">
        <f>AVERAGE(Returns!F68,Returns!C68,Returns!E68,Returns!D68)</f>
        <v>8.2399728165608727E-2</v>
      </c>
      <c r="J5" s="6">
        <f>(H5-0.41%)/I5</f>
        <v>0.14332153468628808</v>
      </c>
    </row>
    <row r="6" spans="1:10" x14ac:dyDescent="0.25">
      <c r="A6" s="9">
        <v>45322</v>
      </c>
      <c r="B6">
        <v>162780.89000000001</v>
      </c>
      <c r="C6">
        <v>95683</v>
      </c>
      <c r="D6">
        <v>206053</v>
      </c>
      <c r="E6" s="12">
        <v>188790.75</v>
      </c>
      <c r="F6" s="12">
        <f>175085.4-F5</f>
        <v>0</v>
      </c>
      <c r="G6" s="12">
        <f>C6+E6+D6+B6</f>
        <v>653307.64</v>
      </c>
      <c r="H6" s="6">
        <f>AVERAGE(Returns!B65:F65)</f>
        <v>1.7632321692367763E-2</v>
      </c>
      <c r="I6" s="6">
        <f>AVERAGE(Returns!B68:F68)</f>
        <v>9.2950024841398457E-2</v>
      </c>
      <c r="J6" s="6">
        <f>(H6-0.41%)/I6</f>
        <v>0.14558706913159083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Returns</vt:lpstr>
      <vt:lpstr>Variance Covariance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 Wananje</cp:lastModifiedBy>
  <dcterms:created xsi:type="dcterms:W3CDTF">2024-03-20T05:25:20Z</dcterms:created>
  <dcterms:modified xsi:type="dcterms:W3CDTF">2024-03-22T05:49:33Z</dcterms:modified>
</cp:coreProperties>
</file>