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source\repos\VSCode\IOT_Gym4.0\Relazione\Allegati\"/>
    </mc:Choice>
  </mc:AlternateContent>
  <xr:revisionPtr revIDLastSave="0" documentId="13_ncr:1_{D71C2984-842E-4842-B0FB-02D35504AB94}" xr6:coauthVersionLast="47" xr6:coauthVersionMax="47" xr10:uidLastSave="{00000000-0000-0000-0000-000000000000}"/>
  <bookViews>
    <workbookView xWindow="-33480" yWindow="4620" windowWidth="21360" windowHeight="12570" activeTab="1" xr2:uid="{8011D793-B9DF-4B3C-B617-9BDC87DEC7CC}"/>
  </bookViews>
  <sheets>
    <sheet name="DATE" sheetId="1" r:id="rId1"/>
    <sheet name="DATI AGGREGATI" sheetId="2" r:id="rId2"/>
    <sheet name="per scree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3" l="1"/>
  <c r="H13" i="3"/>
  <c r="Q29" i="3"/>
  <c r="F29" i="3"/>
  <c r="Q28" i="3"/>
  <c r="K28" i="3"/>
  <c r="L28" i="3" s="1"/>
  <c r="H28" i="3"/>
  <c r="F28" i="3"/>
  <c r="Q27" i="3"/>
  <c r="K27" i="3"/>
  <c r="L27" i="3" s="1"/>
  <c r="H27" i="3"/>
  <c r="F27" i="3"/>
  <c r="Q26" i="3"/>
  <c r="H26" i="3"/>
  <c r="I26" i="3" s="1"/>
  <c r="F26" i="3"/>
  <c r="Q25" i="3"/>
  <c r="F25" i="3"/>
  <c r="Q24" i="3"/>
  <c r="K24" i="3"/>
  <c r="L24" i="3" s="1"/>
  <c r="H24" i="3"/>
  <c r="F24" i="3"/>
  <c r="Q23" i="3"/>
  <c r="K23" i="3"/>
  <c r="L23" i="3" s="1"/>
  <c r="H23" i="3"/>
  <c r="F23" i="3"/>
  <c r="Q22" i="3"/>
  <c r="K22" i="3"/>
  <c r="L22" i="3" s="1"/>
  <c r="H22" i="3"/>
  <c r="F22" i="3"/>
  <c r="Q21" i="3"/>
  <c r="H21" i="3"/>
  <c r="I21" i="3" s="1"/>
  <c r="F21" i="3"/>
  <c r="Q20" i="3"/>
  <c r="F20" i="3"/>
  <c r="Q19" i="3"/>
  <c r="H19" i="3"/>
  <c r="F19" i="3"/>
  <c r="Q18" i="3"/>
  <c r="K18" i="3"/>
  <c r="L18" i="3" s="1"/>
  <c r="H18" i="3"/>
  <c r="F18" i="3"/>
  <c r="Q17" i="3"/>
  <c r="K17" i="3"/>
  <c r="L17" i="3" s="1"/>
  <c r="H17" i="3"/>
  <c r="F17" i="3"/>
  <c r="Q16" i="3"/>
  <c r="K16" i="3"/>
  <c r="L16" i="3" s="1"/>
  <c r="H16" i="3"/>
  <c r="F16" i="3"/>
  <c r="Q15" i="3"/>
  <c r="H15" i="3"/>
  <c r="I15" i="3" s="1"/>
  <c r="F15" i="3"/>
  <c r="Q14" i="3"/>
  <c r="F14" i="3"/>
  <c r="Q13" i="3"/>
  <c r="F13" i="3"/>
  <c r="Q12" i="3"/>
  <c r="K12" i="3"/>
  <c r="L12" i="3" s="1"/>
  <c r="H12" i="3"/>
  <c r="F12" i="3"/>
  <c r="Q11" i="3"/>
  <c r="K11" i="3"/>
  <c r="L11" i="3" s="1"/>
  <c r="H11" i="3"/>
  <c r="F11" i="3"/>
  <c r="Q10" i="3"/>
  <c r="H10" i="3"/>
  <c r="I10" i="3" s="1"/>
  <c r="F10" i="3"/>
  <c r="Q9" i="3"/>
  <c r="H9" i="3"/>
  <c r="F9" i="3"/>
  <c r="Q8" i="3"/>
  <c r="F8" i="3"/>
  <c r="Q7" i="3"/>
  <c r="F7" i="3"/>
  <c r="Q6" i="3"/>
  <c r="K6" i="3"/>
  <c r="L6" i="3" s="1"/>
  <c r="H6" i="3"/>
  <c r="F6" i="3"/>
  <c r="Q5" i="3"/>
  <c r="K5" i="3"/>
  <c r="L5" i="3" s="1"/>
  <c r="H5" i="3"/>
  <c r="F5" i="3"/>
  <c r="Q4" i="3"/>
  <c r="K4" i="3"/>
  <c r="L4" i="3" s="1"/>
  <c r="H4" i="3"/>
  <c r="F4" i="3"/>
  <c r="Q3" i="3"/>
  <c r="H3" i="3"/>
  <c r="I3" i="3" s="1"/>
  <c r="F3" i="3"/>
  <c r="Q2" i="3"/>
  <c r="F2" i="3"/>
  <c r="H3" i="2"/>
  <c r="H4" i="2"/>
  <c r="L28" i="2"/>
  <c r="L27" i="2"/>
  <c r="L24" i="2"/>
  <c r="L23" i="2"/>
  <c r="L22" i="2"/>
  <c r="L18" i="2"/>
  <c r="L17" i="2"/>
  <c r="L16" i="2"/>
  <c r="L12" i="2"/>
  <c r="L11" i="2"/>
  <c r="L5" i="2"/>
  <c r="L6" i="2"/>
  <c r="L4" i="2"/>
  <c r="K28" i="2"/>
  <c r="K27" i="2"/>
  <c r="K24" i="2"/>
  <c r="K23" i="2"/>
  <c r="K22" i="2"/>
  <c r="K17" i="2"/>
  <c r="K18" i="2"/>
  <c r="K16" i="2"/>
  <c r="K12" i="2"/>
  <c r="K11" i="2"/>
  <c r="K6" i="2"/>
  <c r="K5" i="2"/>
  <c r="K4" i="2"/>
  <c r="F3" i="2"/>
  <c r="H21" i="2"/>
  <c r="H22" i="2"/>
  <c r="H23" i="2"/>
  <c r="H24" i="2"/>
  <c r="H26" i="2"/>
  <c r="H27" i="2"/>
  <c r="H28" i="2"/>
  <c r="H15" i="2"/>
  <c r="H16" i="2"/>
  <c r="H17" i="2"/>
  <c r="H18" i="2"/>
  <c r="H19" i="2"/>
  <c r="H9" i="2"/>
  <c r="H10" i="2"/>
  <c r="H11" i="2"/>
  <c r="H12" i="2"/>
  <c r="H5" i="2"/>
  <c r="H6" i="2"/>
  <c r="I26" i="2"/>
  <c r="F29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  <c r="F5" i="2"/>
  <c r="F6" i="2"/>
  <c r="F7" i="2"/>
  <c r="F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2" i="2"/>
  <c r="I15" i="2" l="1"/>
  <c r="I10" i="2"/>
  <c r="I21" i="2"/>
  <c r="I3" i="2"/>
</calcChain>
</file>

<file path=xl/sharedStrings.xml><?xml version="1.0" encoding="utf-8"?>
<sst xmlns="http://schemas.openxmlformats.org/spreadsheetml/2006/main" count="113" uniqueCount="70">
  <si>
    <t>DATA</t>
  </si>
  <si>
    <t>INIZIO</t>
  </si>
  <si>
    <t>FINE</t>
  </si>
  <si>
    <t>TIMESTAMP</t>
  </si>
  <si>
    <t>TEMP-UMID-CO2</t>
  </si>
  <si>
    <t>ACCELERAZIONI</t>
  </si>
  <si>
    <t>CON MAX</t>
  </si>
  <si>
    <t>X</t>
  </si>
  <si>
    <t>2022-02-14T17:52:40Z</t>
  </si>
  <si>
    <t>2022-02-14T18:08:20Z</t>
  </si>
  <si>
    <t>2022-02-14T19:12:20Z</t>
  </si>
  <si>
    <t>2022-02-14T21:00:00Z</t>
  </si>
  <si>
    <t>ECO2</t>
  </si>
  <si>
    <t>ETVCO</t>
  </si>
  <si>
    <t>2022-02-14T18:30:00Z</t>
  </si>
  <si>
    <t>2022-02-14T18:50:00Z</t>
  </si>
  <si>
    <t>2022-02-16T18:20:00Z</t>
  </si>
  <si>
    <t>2022-02-16T18:37:00Z</t>
  </si>
  <si>
    <t>2022-02-16T18:04:00Z</t>
  </si>
  <si>
    <t>2022-02-16T19:05:00Z</t>
  </si>
  <si>
    <t>2022-02-16T19:34:40Z</t>
  </si>
  <si>
    <t>2022-02-16T19:54:00Z</t>
  </si>
  <si>
    <t>2022-02-21T17:55:00Z</t>
  </si>
  <si>
    <t>2022-02-21T18:08:40Z</t>
  </si>
  <si>
    <t>2022-02-21T18:30:00Z</t>
  </si>
  <si>
    <t>2022-02-21T19:01:20Z</t>
  </si>
  <si>
    <t>2022-02-21T19:27:20Z</t>
  </si>
  <si>
    <t>2022-02-21T19:37:00Z</t>
  </si>
  <si>
    <t>T. ESTERNA</t>
  </si>
  <si>
    <t>T. PORTA</t>
  </si>
  <si>
    <t>T. INTERNA 1</t>
  </si>
  <si>
    <t>T. INTERNA 2</t>
  </si>
  <si>
    <t>U. ESTERNA</t>
  </si>
  <si>
    <t>U. PORTA</t>
  </si>
  <si>
    <t>U. INTERNA 1</t>
  </si>
  <si>
    <t>U. INTERNA 2</t>
  </si>
  <si>
    <t>2022-02-23T18:38:20Z</t>
  </si>
  <si>
    <t>2022-02-23T18:59:40Z</t>
  </si>
  <si>
    <t>2022-02-23T19:20:20Z</t>
  </si>
  <si>
    <t>2022-02-23T20:00:00Z</t>
  </si>
  <si>
    <t>2022-02-23T21:00:00Z</t>
  </si>
  <si>
    <t>NO</t>
  </si>
  <si>
    <t>2022-03-03T18:13:20Z</t>
  </si>
  <si>
    <t>2022-03-03T19:33:20Z</t>
  </si>
  <si>
    <t>2022-03-03T18:35:40Z</t>
  </si>
  <si>
    <t>2022-03-03T18:59:40Z</t>
  </si>
  <si>
    <t>2022-03-03T20:30:00Z</t>
  </si>
  <si>
    <t>U. MEDIA INT</t>
  </si>
  <si>
    <r>
      <t>H</t>
    </r>
    <r>
      <rPr>
        <vertAlign val="subscript"/>
        <sz val="11"/>
        <color theme="1"/>
        <rFont val="Calibri"/>
        <family val="2"/>
        <scheme val="minor"/>
      </rPr>
      <t>tot</t>
    </r>
  </si>
  <si>
    <t>W/K</t>
  </si>
  <si>
    <t>POT. PER RISCALDAM.</t>
  </si>
  <si>
    <r>
      <t>Q</t>
    </r>
    <r>
      <rPr>
        <vertAlign val="subscript"/>
        <sz val="11"/>
        <color theme="1"/>
        <rFont val="Calibri"/>
        <family val="2"/>
        <scheme val="minor"/>
      </rPr>
      <t>cannone</t>
    </r>
  </si>
  <si>
    <r>
      <t>Q</t>
    </r>
    <r>
      <rPr>
        <vertAlign val="subscript"/>
        <sz val="11"/>
        <color theme="1"/>
        <rFont val="Calibri"/>
        <family val="2"/>
        <scheme val="minor"/>
      </rPr>
      <t>stufa</t>
    </r>
  </si>
  <si>
    <t>W</t>
  </si>
  <si>
    <t>accesa da verde a rosso</t>
  </si>
  <si>
    <t>acceso da verde a giallo</t>
  </si>
  <si>
    <t>T. INTERNA MED</t>
  </si>
  <si>
    <r>
      <t>V</t>
    </r>
    <r>
      <rPr>
        <vertAlign val="subscript"/>
        <sz val="11"/>
        <color theme="1"/>
        <rFont val="Calibri"/>
        <family val="2"/>
        <scheme val="minor"/>
      </rPr>
      <t>stanza</t>
    </r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</si>
  <si>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aria_70%</t>
    </r>
  </si>
  <si>
    <t>C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</si>
  <si>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</si>
  <si>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p_aria</t>
    </r>
  </si>
  <si>
    <t>kJ/(kg°C)</t>
  </si>
  <si>
    <t>/</t>
  </si>
  <si>
    <r>
      <t>Δt</t>
    </r>
    <r>
      <rPr>
        <b/>
        <vertAlign val="subscript"/>
        <sz val="12"/>
        <color theme="1"/>
        <rFont val="Calibri"/>
        <family val="2"/>
      </rPr>
      <t>ij</t>
    </r>
    <r>
      <rPr>
        <b/>
        <sz val="12"/>
        <color theme="1"/>
        <rFont val="Calibri"/>
        <family val="2"/>
      </rPr>
      <t xml:space="preserve"> [s]</t>
    </r>
  </si>
  <si>
    <t>POT. DISPERSA MED [W]</t>
  </si>
  <si>
    <t>POT. SCAMB. ARIA NETTA [W]</t>
  </si>
  <si>
    <t>ENERGIA SCAMBIATA ARIA NETTA [J]</t>
  </si>
  <si>
    <t>T. INTERNA</t>
  </si>
  <si>
    <t>P. DISPERSA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</si>
</sst>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20" fontId="0" fillId="8" borderId="0" xfId="0" applyNumberFormat="1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/>
    <xf numFmtId="164" fontId="0" fillId="0" borderId="6" xfId="0" applyNumberFormat="1" applyFill="1" applyBorder="1" applyAlignment="1">
      <alignment horizontal="center" vertical="center"/>
    </xf>
    <xf numFmtId="22" fontId="0" fillId="10" borderId="8" xfId="0" applyNumberFormat="1" applyFill="1" applyBorder="1" applyAlignment="1">
      <alignment horizontal="center" vertical="center"/>
    </xf>
    <xf numFmtId="22" fontId="0" fillId="4" borderId="9" xfId="0" applyNumberFormat="1" applyFill="1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22" fontId="0" fillId="9" borderId="9" xfId="0" applyNumberFormat="1" applyFill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4" borderId="8" xfId="0" applyNumberFormat="1" applyFill="1" applyBorder="1" applyAlignment="1">
      <alignment horizontal="center" vertical="center"/>
    </xf>
    <xf numFmtId="22" fontId="0" fillId="0" borderId="9" xfId="0" applyNumberFormat="1" applyFill="1" applyBorder="1" applyAlignment="1">
      <alignment horizontal="center" vertical="center"/>
    </xf>
    <xf numFmtId="22" fontId="0" fillId="0" borderId="11" xfId="0" applyNumberForma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A70-F40B-4227-B0E3-5E0CCA2271F0}">
  <dimension ref="A1:D21"/>
  <sheetViews>
    <sheetView zoomScaleNormal="100" workbookViewId="0">
      <selection sqref="A1:C1"/>
    </sheetView>
  </sheetViews>
  <sheetFormatPr defaultRowHeight="14.25" x14ac:dyDescent="0.45"/>
  <cols>
    <col min="1" max="1" width="13.1328125" style="4" customWidth="1"/>
    <col min="2" max="2" width="8.73046875" style="4" customWidth="1"/>
    <col min="3" max="3" width="16.59765625" style="4" customWidth="1"/>
    <col min="4" max="4" width="9" style="4"/>
  </cols>
  <sheetData>
    <row r="1" spans="1:4" x14ac:dyDescent="0.45">
      <c r="A1" s="61" t="s">
        <v>4</v>
      </c>
      <c r="B1" s="61"/>
      <c r="C1" s="61"/>
    </row>
    <row r="2" spans="1:4" x14ac:dyDescent="0.45">
      <c r="A2" s="1" t="s">
        <v>0</v>
      </c>
      <c r="B2" s="1" t="s">
        <v>1</v>
      </c>
      <c r="C2" s="1" t="s">
        <v>2</v>
      </c>
    </row>
    <row r="3" spans="1:4" x14ac:dyDescent="0.45">
      <c r="A3" s="2">
        <v>44597</v>
      </c>
      <c r="B3" s="3"/>
      <c r="C3" s="3"/>
      <c r="D3" s="4" t="s">
        <v>41</v>
      </c>
    </row>
    <row r="4" spans="1:4" x14ac:dyDescent="0.45">
      <c r="A4" s="2">
        <v>44606</v>
      </c>
      <c r="B4" s="3">
        <v>0.77083333333333337</v>
      </c>
      <c r="C4" s="3">
        <v>0.85416666666666663</v>
      </c>
    </row>
    <row r="5" spans="1:4" x14ac:dyDescent="0.45">
      <c r="A5" s="2">
        <v>44608</v>
      </c>
      <c r="B5" s="3">
        <v>0.77083333333333337</v>
      </c>
      <c r="C5" s="3">
        <v>0.875</v>
      </c>
    </row>
    <row r="6" spans="1:4" x14ac:dyDescent="0.45">
      <c r="A6" s="2">
        <v>44613</v>
      </c>
      <c r="B6" s="3">
        <v>0.78472222222222221</v>
      </c>
      <c r="C6" s="3">
        <v>0.875</v>
      </c>
    </row>
    <row r="7" spans="1:4" x14ac:dyDescent="0.45">
      <c r="A7" s="2">
        <v>44615</v>
      </c>
      <c r="B7" s="3">
        <v>0.79166666666666663</v>
      </c>
      <c r="C7" s="6">
        <v>0.95833333333333337</v>
      </c>
    </row>
    <row r="8" spans="1:4" x14ac:dyDescent="0.45">
      <c r="A8" s="2">
        <v>44621</v>
      </c>
      <c r="B8" s="3">
        <v>0.77083333333333337</v>
      </c>
      <c r="C8" s="3">
        <v>0.83333333333333337</v>
      </c>
      <c r="D8" s="4" t="s">
        <v>41</v>
      </c>
    </row>
    <row r="9" spans="1:4" x14ac:dyDescent="0.45">
      <c r="A9" s="2">
        <v>44623</v>
      </c>
      <c r="B9" s="3">
        <v>0.77083333333333337</v>
      </c>
      <c r="C9" s="3">
        <v>0.83333333333333337</v>
      </c>
    </row>
    <row r="11" spans="1:4" x14ac:dyDescent="0.45">
      <c r="A11" s="61" t="s">
        <v>5</v>
      </c>
      <c r="B11" s="61"/>
      <c r="C11" s="61"/>
      <c r="D11" s="61"/>
    </row>
    <row r="12" spans="1:4" x14ac:dyDescent="0.45">
      <c r="A12" s="1" t="s">
        <v>0</v>
      </c>
      <c r="B12" s="1" t="s">
        <v>1</v>
      </c>
      <c r="C12" s="1" t="s">
        <v>2</v>
      </c>
      <c r="D12" s="1" t="s">
        <v>6</v>
      </c>
    </row>
    <row r="13" spans="1:4" x14ac:dyDescent="0.45">
      <c r="A13" s="2">
        <v>44606</v>
      </c>
      <c r="B13" s="3">
        <v>0.79999999999999993</v>
      </c>
      <c r="C13" s="3">
        <v>0.8027777777777777</v>
      </c>
    </row>
    <row r="14" spans="1:4" x14ac:dyDescent="0.45">
      <c r="A14" s="2">
        <v>44608</v>
      </c>
      <c r="B14" s="3">
        <v>0.8208333333333333</v>
      </c>
      <c r="C14" s="3">
        <v>0.82708333333333339</v>
      </c>
    </row>
    <row r="15" spans="1:4" x14ac:dyDescent="0.45">
      <c r="A15" s="42">
        <v>44613</v>
      </c>
      <c r="B15" s="43">
        <v>0.79236111111111107</v>
      </c>
      <c r="C15" s="43">
        <v>0.80625000000000002</v>
      </c>
      <c r="D15" s="44"/>
    </row>
    <row r="16" spans="1:4" x14ac:dyDescent="0.45">
      <c r="A16" s="42">
        <v>44623</v>
      </c>
      <c r="B16" s="43">
        <v>0.82638888888888884</v>
      </c>
      <c r="C16" s="43">
        <v>0.84166666666666667</v>
      </c>
      <c r="D16" s="44" t="s">
        <v>7</v>
      </c>
    </row>
    <row r="17" spans="1:4" x14ac:dyDescent="0.45">
      <c r="A17" s="2">
        <v>44670</v>
      </c>
      <c r="B17" s="3">
        <v>0.8520833333333333</v>
      </c>
      <c r="C17" s="3">
        <v>0.85902777777777783</v>
      </c>
      <c r="D17" s="4" t="s">
        <v>7</v>
      </c>
    </row>
    <row r="18" spans="1:4" x14ac:dyDescent="0.45">
      <c r="A18" s="42">
        <v>44672</v>
      </c>
      <c r="B18" s="45">
        <v>0.83194444444444438</v>
      </c>
      <c r="C18" s="43">
        <v>0.84097222222222223</v>
      </c>
      <c r="D18" s="44" t="s">
        <v>7</v>
      </c>
    </row>
    <row r="19" spans="1:4" x14ac:dyDescent="0.45">
      <c r="A19" s="2">
        <v>44677</v>
      </c>
      <c r="B19" s="3">
        <v>0.76388888888888884</v>
      </c>
      <c r="C19" s="6">
        <v>0.7729166666666667</v>
      </c>
      <c r="D19" s="4" t="s">
        <v>7</v>
      </c>
    </row>
    <row r="20" spans="1:4" x14ac:dyDescent="0.45">
      <c r="A20" s="42">
        <v>44690</v>
      </c>
      <c r="B20" s="43">
        <v>0.78472222222222221</v>
      </c>
      <c r="C20" s="43">
        <v>0.79583333333333339</v>
      </c>
      <c r="D20" s="44" t="s">
        <v>7</v>
      </c>
    </row>
    <row r="21" spans="1:4" x14ac:dyDescent="0.45">
      <c r="A21" s="2"/>
      <c r="B21" s="3"/>
      <c r="C21" s="3"/>
    </row>
  </sheetData>
  <mergeCells count="2">
    <mergeCell ref="A1:C1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88F-72C0-4E54-9162-DE210FDC4CF2}">
  <dimension ref="A1:S39"/>
  <sheetViews>
    <sheetView tabSelected="1" workbookViewId="0"/>
  </sheetViews>
  <sheetFormatPr defaultRowHeight="14.25" x14ac:dyDescent="0.45"/>
  <cols>
    <col min="1" max="1" width="20" style="4" customWidth="1"/>
    <col min="2" max="3" width="13.265625" style="4" customWidth="1"/>
    <col min="4" max="4" width="14.265625" style="4" customWidth="1"/>
    <col min="5" max="5" width="13.3984375" style="4" bestFit="1" customWidth="1"/>
    <col min="6" max="6" width="17.3984375" style="4" bestFit="1" customWidth="1"/>
    <col min="7" max="7" width="17.3984375" style="4" customWidth="1"/>
    <col min="8" max="8" width="25.265625" style="4" customWidth="1"/>
    <col min="9" max="9" width="22.86328125" style="4" customWidth="1"/>
    <col min="10" max="10" width="9" style="4" customWidth="1"/>
    <col min="11" max="11" width="37.59765625" style="4" customWidth="1"/>
    <col min="12" max="12" width="30.86328125" style="4" customWidth="1"/>
    <col min="13" max="16" width="13.265625" style="4" hidden="1" customWidth="1"/>
    <col min="17" max="17" width="13.73046875" style="27" hidden="1" customWidth="1"/>
    <col min="18" max="19" width="0" style="4" hidden="1" customWidth="1"/>
  </cols>
  <sheetData>
    <row r="1" spans="1:19" ht="18" x14ac:dyDescent="0.45">
      <c r="A1" s="7" t="s">
        <v>3</v>
      </c>
      <c r="B1" s="30" t="s">
        <v>28</v>
      </c>
      <c r="C1" s="5" t="s">
        <v>29</v>
      </c>
      <c r="D1" s="5" t="s">
        <v>30</v>
      </c>
      <c r="E1" s="5" t="s">
        <v>31</v>
      </c>
      <c r="F1" s="30" t="s">
        <v>56</v>
      </c>
      <c r="G1" s="30"/>
      <c r="H1" s="30" t="s">
        <v>65</v>
      </c>
      <c r="I1" s="30" t="s">
        <v>50</v>
      </c>
      <c r="J1" s="39" t="s">
        <v>64</v>
      </c>
      <c r="K1" s="30" t="s">
        <v>67</v>
      </c>
      <c r="L1" s="30" t="s">
        <v>66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47</v>
      </c>
      <c r="R1" s="5" t="s">
        <v>12</v>
      </c>
      <c r="S1" s="7" t="s">
        <v>13</v>
      </c>
    </row>
    <row r="2" spans="1:19" x14ac:dyDescent="0.45">
      <c r="A2" s="10" t="s">
        <v>8</v>
      </c>
      <c r="B2" s="21">
        <v>7.7</v>
      </c>
      <c r="C2" s="21">
        <v>7.7</v>
      </c>
      <c r="D2" s="21">
        <v>7.7</v>
      </c>
      <c r="E2" s="25">
        <v>7.8</v>
      </c>
      <c r="F2" s="25">
        <f>AVERAGE(D2,E2)</f>
        <v>7.75</v>
      </c>
      <c r="G2" s="25">
        <v>7.8</v>
      </c>
      <c r="H2" s="25" t="s">
        <v>63</v>
      </c>
      <c r="I2" s="25"/>
      <c r="J2" s="25"/>
      <c r="K2" s="25"/>
      <c r="L2" s="25"/>
      <c r="M2" s="21">
        <v>66</v>
      </c>
      <c r="N2" s="21">
        <v>64</v>
      </c>
      <c r="O2" s="21">
        <v>73</v>
      </c>
      <c r="P2" s="25">
        <v>72.599999999999994</v>
      </c>
      <c r="Q2" s="25">
        <f>AVERAGE(O2,P2)</f>
        <v>72.8</v>
      </c>
      <c r="R2" s="27">
        <v>1967</v>
      </c>
      <c r="S2" s="8">
        <v>689</v>
      </c>
    </row>
    <row r="3" spans="1:19" x14ac:dyDescent="0.45">
      <c r="A3" s="11" t="s">
        <v>9</v>
      </c>
      <c r="B3" s="21">
        <v>7.5</v>
      </c>
      <c r="C3" s="21">
        <v>9.8000000000000007</v>
      </c>
      <c r="D3" s="21">
        <v>18.5</v>
      </c>
      <c r="E3" s="25">
        <v>15.6</v>
      </c>
      <c r="F3" s="25">
        <f>AVERAGE(D3,E3)</f>
        <v>17.05</v>
      </c>
      <c r="G3" s="25">
        <v>17.100000000000001</v>
      </c>
      <c r="H3" s="25">
        <f>(G3-B3)*$B$33</f>
        <v>3059.4240000000004</v>
      </c>
      <c r="I3" s="25">
        <f>B34+B35-H3</f>
        <v>9940.5759999999991</v>
      </c>
      <c r="J3" s="25"/>
      <c r="K3" s="25"/>
      <c r="L3" s="25"/>
      <c r="M3" s="21">
        <v>77</v>
      </c>
      <c r="N3" s="21">
        <v>60</v>
      </c>
      <c r="O3" s="21">
        <v>49.9</v>
      </c>
      <c r="P3" s="25">
        <v>57.3</v>
      </c>
      <c r="Q3" s="25">
        <f t="shared" ref="Q3:Q29" si="0">AVERAGE(O3,P3)</f>
        <v>53.599999999999994</v>
      </c>
      <c r="R3" s="27">
        <v>2092</v>
      </c>
      <c r="S3" s="8">
        <v>909</v>
      </c>
    </row>
    <row r="4" spans="1:19" x14ac:dyDescent="0.45">
      <c r="A4" s="9" t="s">
        <v>14</v>
      </c>
      <c r="B4" s="21">
        <v>6.8</v>
      </c>
      <c r="C4" s="21">
        <v>9.3000000000000007</v>
      </c>
      <c r="D4" s="21">
        <v>13</v>
      </c>
      <c r="E4" s="25">
        <v>12.2</v>
      </c>
      <c r="F4" s="25">
        <f t="shared" ref="F4:F28" si="1">AVERAGE(D4,E4)</f>
        <v>12.6</v>
      </c>
      <c r="G4" s="25">
        <v>12.6</v>
      </c>
      <c r="H4" s="25">
        <f t="shared" ref="H4:H6" si="2">(G4-B4)*$B$33</f>
        <v>1848.402</v>
      </c>
      <c r="I4" s="25"/>
      <c r="J4" s="37">
        <v>1300</v>
      </c>
      <c r="K4" s="25">
        <f>$B$37*$B$36*$B$38*(G4-G3)</f>
        <v>-532.37875050000014</v>
      </c>
      <c r="L4" s="34">
        <f>K4/J4</f>
        <v>-0.40952211576923087</v>
      </c>
      <c r="M4" s="21">
        <v>79</v>
      </c>
      <c r="N4" s="21">
        <v>61</v>
      </c>
      <c r="O4" s="21">
        <v>65.900000000000006</v>
      </c>
      <c r="P4" s="25">
        <v>69.099999999999994</v>
      </c>
      <c r="Q4" s="25">
        <f t="shared" si="0"/>
        <v>67.5</v>
      </c>
      <c r="R4" s="27">
        <v>2521</v>
      </c>
      <c r="S4" s="8">
        <v>1148</v>
      </c>
    </row>
    <row r="5" spans="1:19" x14ac:dyDescent="0.45">
      <c r="A5" s="9" t="s">
        <v>15</v>
      </c>
      <c r="B5" s="21">
        <v>6.9</v>
      </c>
      <c r="C5" s="21">
        <v>9.3000000000000007</v>
      </c>
      <c r="D5" s="21">
        <v>13.3</v>
      </c>
      <c r="E5" s="25">
        <v>12.5</v>
      </c>
      <c r="F5" s="25">
        <f t="shared" si="1"/>
        <v>12.9</v>
      </c>
      <c r="G5" s="25">
        <v>12.9</v>
      </c>
      <c r="H5" s="25">
        <f t="shared" si="2"/>
        <v>1912.1399999999999</v>
      </c>
      <c r="I5" s="25"/>
      <c r="J5" s="37">
        <v>1200</v>
      </c>
      <c r="K5" s="25">
        <f>$B$37*$B$36*$B$38*(G5-G4)</f>
        <v>35.491916700000075</v>
      </c>
      <c r="L5" s="35">
        <f t="shared" ref="L5:L6" si="3">K5/J5</f>
        <v>2.9576597250000062E-2</v>
      </c>
      <c r="M5" s="21">
        <v>80</v>
      </c>
      <c r="N5" s="21">
        <v>61</v>
      </c>
      <c r="O5" s="21">
        <v>66.8</v>
      </c>
      <c r="P5" s="25">
        <v>70.099999999999994</v>
      </c>
      <c r="Q5" s="25">
        <f t="shared" si="0"/>
        <v>68.449999999999989</v>
      </c>
      <c r="R5" s="27">
        <v>2500</v>
      </c>
      <c r="S5" s="8">
        <v>1148</v>
      </c>
    </row>
    <row r="6" spans="1:19" x14ac:dyDescent="0.45">
      <c r="A6" s="12" t="s">
        <v>10</v>
      </c>
      <c r="B6" s="21">
        <v>7</v>
      </c>
      <c r="C6" s="21">
        <v>9.3000000000000007</v>
      </c>
      <c r="D6" s="21">
        <v>11.3</v>
      </c>
      <c r="E6" s="25">
        <v>11.4</v>
      </c>
      <c r="F6" s="25">
        <f t="shared" si="1"/>
        <v>11.350000000000001</v>
      </c>
      <c r="G6" s="25">
        <v>11.4</v>
      </c>
      <c r="H6" s="25">
        <f t="shared" si="2"/>
        <v>1402.2360000000001</v>
      </c>
      <c r="I6" s="25"/>
      <c r="J6" s="37">
        <v>1320</v>
      </c>
      <c r="K6" s="25">
        <f>$B$37*$B$36*$B$38*(G6-G5)</f>
        <v>-177.45958349999998</v>
      </c>
      <c r="L6" s="34">
        <f t="shared" si="3"/>
        <v>-0.13443907840909089</v>
      </c>
      <c r="M6" s="21">
        <v>80</v>
      </c>
      <c r="N6" s="21">
        <v>61</v>
      </c>
      <c r="O6" s="21">
        <v>78.2</v>
      </c>
      <c r="P6" s="25">
        <v>76.7</v>
      </c>
      <c r="Q6" s="25">
        <f t="shared" si="0"/>
        <v>77.45</v>
      </c>
      <c r="R6" s="27">
        <v>2768</v>
      </c>
      <c r="S6" s="8">
        <v>1148</v>
      </c>
    </row>
    <row r="7" spans="1:19" x14ac:dyDescent="0.45">
      <c r="A7" s="13" t="s">
        <v>11</v>
      </c>
      <c r="B7" s="22"/>
      <c r="C7" s="22"/>
      <c r="D7" s="22">
        <v>8.6</v>
      </c>
      <c r="E7" s="22">
        <v>9.1</v>
      </c>
      <c r="F7" s="22">
        <f t="shared" si="1"/>
        <v>8.85</v>
      </c>
      <c r="G7" s="22">
        <v>8.9</v>
      </c>
      <c r="H7" s="22"/>
      <c r="I7" s="22"/>
      <c r="J7" s="22"/>
      <c r="K7" s="22"/>
      <c r="L7" s="22"/>
      <c r="M7" s="22"/>
      <c r="N7" s="22"/>
      <c r="O7" s="22">
        <v>70</v>
      </c>
      <c r="P7" s="22">
        <v>67.599999999999994</v>
      </c>
      <c r="Q7" s="22">
        <f t="shared" si="0"/>
        <v>68.8</v>
      </c>
      <c r="R7" s="14">
        <v>2148</v>
      </c>
      <c r="S7" s="15">
        <v>1023</v>
      </c>
    </row>
    <row r="8" spans="1:19" x14ac:dyDescent="0.45">
      <c r="A8" s="10" t="s">
        <v>18</v>
      </c>
      <c r="B8" s="21">
        <v>7.8</v>
      </c>
      <c r="C8" s="21">
        <v>9.9</v>
      </c>
      <c r="D8" s="21">
        <v>8</v>
      </c>
      <c r="E8" s="25">
        <v>8.4</v>
      </c>
      <c r="F8" s="25">
        <f t="shared" si="1"/>
        <v>8.1999999999999993</v>
      </c>
      <c r="G8" s="25">
        <v>8.1999999999999993</v>
      </c>
      <c r="H8" s="25" t="s">
        <v>63</v>
      </c>
      <c r="I8" s="25"/>
      <c r="J8" s="25"/>
      <c r="K8" s="25"/>
      <c r="L8" s="25"/>
      <c r="M8" s="21">
        <v>64</v>
      </c>
      <c r="N8" s="21">
        <v>64</v>
      </c>
      <c r="O8" s="21">
        <v>75.099999999999994</v>
      </c>
      <c r="P8" s="25">
        <v>74.599999999999994</v>
      </c>
      <c r="Q8" s="25">
        <f t="shared" si="0"/>
        <v>74.849999999999994</v>
      </c>
      <c r="R8" s="27">
        <v>959</v>
      </c>
      <c r="S8" s="8">
        <v>85</v>
      </c>
    </row>
    <row r="9" spans="1:19" x14ac:dyDescent="0.45">
      <c r="A9" s="10" t="s">
        <v>16</v>
      </c>
      <c r="B9" s="21">
        <v>5.8</v>
      </c>
      <c r="C9" s="21">
        <v>10.1</v>
      </c>
      <c r="D9" s="21">
        <v>20.2</v>
      </c>
      <c r="E9" s="25">
        <v>17.600000000000001</v>
      </c>
      <c r="F9" s="25">
        <f t="shared" si="1"/>
        <v>18.899999999999999</v>
      </c>
      <c r="G9" s="25">
        <v>18.899999999999999</v>
      </c>
      <c r="H9" s="25">
        <f t="shared" ref="H9:H12" si="4">(G9-B9)*$B$33</f>
        <v>4174.838999999999</v>
      </c>
      <c r="I9" s="25"/>
      <c r="J9" s="25"/>
      <c r="K9" s="25"/>
      <c r="L9" s="25"/>
      <c r="M9" s="21">
        <v>82</v>
      </c>
      <c r="N9" s="21">
        <v>61</v>
      </c>
      <c r="O9" s="21">
        <v>50</v>
      </c>
      <c r="P9" s="25">
        <v>56.2</v>
      </c>
      <c r="Q9" s="25">
        <f t="shared" si="0"/>
        <v>53.1</v>
      </c>
      <c r="R9" s="27">
        <v>1191</v>
      </c>
      <c r="S9" s="8">
        <v>120</v>
      </c>
    </row>
    <row r="10" spans="1:19" x14ac:dyDescent="0.45">
      <c r="A10" s="11" t="s">
        <v>17</v>
      </c>
      <c r="B10" s="21">
        <v>5.6</v>
      </c>
      <c r="C10" s="21">
        <v>10.3</v>
      </c>
      <c r="D10" s="21">
        <v>22.5</v>
      </c>
      <c r="E10" s="25">
        <v>20</v>
      </c>
      <c r="F10" s="25">
        <f t="shared" si="1"/>
        <v>21.25</v>
      </c>
      <c r="G10" s="25">
        <v>21.3</v>
      </c>
      <c r="H10" s="25">
        <f t="shared" si="4"/>
        <v>5003.433</v>
      </c>
      <c r="I10" s="25">
        <f>B34+B35-H10</f>
        <v>7996.567</v>
      </c>
      <c r="J10" s="25"/>
      <c r="K10" s="25"/>
      <c r="L10" s="25"/>
      <c r="M10" s="21">
        <v>86</v>
      </c>
      <c r="N10" s="21">
        <v>61</v>
      </c>
      <c r="O10" s="21">
        <v>50</v>
      </c>
      <c r="P10" s="25">
        <v>55.4</v>
      </c>
      <c r="Q10" s="25">
        <f t="shared" si="0"/>
        <v>52.7</v>
      </c>
      <c r="R10" s="27">
        <v>1533</v>
      </c>
      <c r="S10" s="8">
        <v>194</v>
      </c>
    </row>
    <row r="11" spans="1:19" x14ac:dyDescent="0.45">
      <c r="A11" s="9" t="s">
        <v>19</v>
      </c>
      <c r="B11" s="21">
        <v>5</v>
      </c>
      <c r="C11" s="21">
        <v>9.6999999999999993</v>
      </c>
      <c r="D11" s="21">
        <v>15.2</v>
      </c>
      <c r="E11" s="25">
        <v>14.7</v>
      </c>
      <c r="F11" s="25">
        <f t="shared" si="1"/>
        <v>14.95</v>
      </c>
      <c r="G11" s="25">
        <v>15</v>
      </c>
      <c r="H11" s="25">
        <f t="shared" si="4"/>
        <v>3186.9</v>
      </c>
      <c r="I11" s="25"/>
      <c r="J11" s="37">
        <v>1680</v>
      </c>
      <c r="K11" s="25">
        <f>$B$37*$B$36*$B$38*(G11-G10)</f>
        <v>-745.33025069999997</v>
      </c>
      <c r="L11" s="34">
        <f>K11/J11</f>
        <v>-0.44364895874999999</v>
      </c>
      <c r="M11" s="21">
        <v>87</v>
      </c>
      <c r="N11" s="21">
        <v>63</v>
      </c>
      <c r="O11" s="21">
        <v>66.599999999999994</v>
      </c>
      <c r="P11" s="25">
        <v>69</v>
      </c>
      <c r="Q11" s="25">
        <f t="shared" si="0"/>
        <v>67.8</v>
      </c>
      <c r="R11" s="27">
        <v>1780</v>
      </c>
      <c r="S11" s="8">
        <v>420</v>
      </c>
    </row>
    <row r="12" spans="1:19" x14ac:dyDescent="0.45">
      <c r="A12" s="12" t="s">
        <v>20</v>
      </c>
      <c r="B12" s="21">
        <v>4.7</v>
      </c>
      <c r="C12" s="21">
        <v>9.6</v>
      </c>
      <c r="D12" s="21">
        <v>15.5</v>
      </c>
      <c r="E12" s="25">
        <v>14.7</v>
      </c>
      <c r="F12" s="25">
        <f t="shared" si="1"/>
        <v>15.1</v>
      </c>
      <c r="G12" s="25">
        <v>15.1</v>
      </c>
      <c r="H12" s="25">
        <f t="shared" si="4"/>
        <v>3314.3759999999997</v>
      </c>
      <c r="I12" s="25"/>
      <c r="J12" s="37">
        <v>1780</v>
      </c>
      <c r="K12" s="25">
        <f>$B$37*$B$36*$B$38*(G12-G11)</f>
        <v>11.830638899999956</v>
      </c>
      <c r="L12" s="34">
        <f>K12/J12</f>
        <v>6.6464263483145816E-3</v>
      </c>
      <c r="M12" s="21">
        <v>88</v>
      </c>
      <c r="N12" s="21">
        <v>65</v>
      </c>
      <c r="O12" s="21">
        <v>63.4</v>
      </c>
      <c r="P12" s="25">
        <v>66.400000000000006</v>
      </c>
      <c r="Q12" s="25">
        <f t="shared" si="0"/>
        <v>64.900000000000006</v>
      </c>
      <c r="R12" s="27">
        <v>1689</v>
      </c>
      <c r="S12" s="8">
        <v>327</v>
      </c>
    </row>
    <row r="13" spans="1:19" x14ac:dyDescent="0.45">
      <c r="A13" s="15" t="s">
        <v>21</v>
      </c>
      <c r="B13" s="22"/>
      <c r="C13" s="22"/>
      <c r="D13" s="22">
        <v>12.5</v>
      </c>
      <c r="E13" s="22">
        <v>12.8</v>
      </c>
      <c r="F13" s="22">
        <f t="shared" si="1"/>
        <v>12.65</v>
      </c>
      <c r="G13" s="22">
        <v>12.7</v>
      </c>
      <c r="H13" s="22"/>
      <c r="I13" s="22"/>
      <c r="J13" s="22"/>
      <c r="K13" s="22"/>
      <c r="L13" s="22"/>
      <c r="M13" s="22"/>
      <c r="N13" s="22"/>
      <c r="O13" s="22">
        <v>59.4</v>
      </c>
      <c r="P13" s="22">
        <v>57.9</v>
      </c>
      <c r="Q13" s="22">
        <f t="shared" si="0"/>
        <v>58.65</v>
      </c>
      <c r="R13" s="14">
        <v>905</v>
      </c>
      <c r="S13" s="15">
        <v>76</v>
      </c>
    </row>
    <row r="14" spans="1:19" x14ac:dyDescent="0.45">
      <c r="A14" s="10" t="s">
        <v>22</v>
      </c>
      <c r="B14" s="21">
        <v>13.4</v>
      </c>
      <c r="C14" s="21">
        <v>13</v>
      </c>
      <c r="D14" s="21">
        <v>11.2</v>
      </c>
      <c r="E14" s="25">
        <v>12.3</v>
      </c>
      <c r="F14" s="25">
        <f t="shared" si="1"/>
        <v>11.75</v>
      </c>
      <c r="G14" s="25">
        <v>11.8</v>
      </c>
      <c r="H14" s="25" t="s">
        <v>63</v>
      </c>
      <c r="I14" s="25"/>
      <c r="J14" s="25"/>
      <c r="K14" s="25"/>
      <c r="L14" s="25"/>
      <c r="M14" s="21">
        <v>51</v>
      </c>
      <c r="N14" s="21">
        <v>56</v>
      </c>
      <c r="O14" s="21">
        <v>64.7</v>
      </c>
      <c r="P14" s="25">
        <v>66.099999999999994</v>
      </c>
      <c r="Q14" s="25">
        <f t="shared" si="0"/>
        <v>65.400000000000006</v>
      </c>
      <c r="R14" s="27">
        <v>868</v>
      </c>
      <c r="S14" s="8">
        <v>71</v>
      </c>
    </row>
    <row r="15" spans="1:19" x14ac:dyDescent="0.45">
      <c r="A15" s="16" t="s">
        <v>23</v>
      </c>
      <c r="B15" s="21">
        <v>12.4</v>
      </c>
      <c r="C15" s="21">
        <v>13.2</v>
      </c>
      <c r="D15" s="21">
        <v>20.350000000000001</v>
      </c>
      <c r="E15" s="25">
        <v>18</v>
      </c>
      <c r="F15" s="25">
        <f t="shared" si="1"/>
        <v>19.175000000000001</v>
      </c>
      <c r="G15" s="25">
        <v>19.2</v>
      </c>
      <c r="H15" s="25">
        <f t="shared" ref="H15:H28" si="5">$B$33*(G15-B15)</f>
        <v>2167.0919999999996</v>
      </c>
      <c r="I15" s="25">
        <f>B34+B35-H15</f>
        <v>10832.907999999999</v>
      </c>
      <c r="J15" s="25"/>
      <c r="K15" s="25"/>
      <c r="L15" s="25"/>
      <c r="M15" s="21">
        <v>50</v>
      </c>
      <c r="N15" s="21">
        <v>54</v>
      </c>
      <c r="O15" s="21">
        <v>50.2</v>
      </c>
      <c r="P15" s="25">
        <v>57.5</v>
      </c>
      <c r="Q15" s="25">
        <f t="shared" si="0"/>
        <v>53.85</v>
      </c>
      <c r="R15" s="27">
        <v>722</v>
      </c>
      <c r="S15" s="8">
        <v>48</v>
      </c>
    </row>
    <row r="16" spans="1:19" x14ac:dyDescent="0.45">
      <c r="A16" s="17" t="s">
        <v>24</v>
      </c>
      <c r="B16" s="21">
        <v>11</v>
      </c>
      <c r="C16" s="21">
        <v>12.8</v>
      </c>
      <c r="D16" s="21">
        <v>16.7</v>
      </c>
      <c r="E16" s="25">
        <v>15.7</v>
      </c>
      <c r="F16" s="25">
        <f t="shared" si="1"/>
        <v>16.2</v>
      </c>
      <c r="G16" s="25">
        <v>16.2</v>
      </c>
      <c r="H16" s="25">
        <f t="shared" si="5"/>
        <v>1657.1879999999999</v>
      </c>
      <c r="I16" s="25"/>
      <c r="J16" s="37">
        <v>1340</v>
      </c>
      <c r="K16" s="25">
        <f>$B$37*$B$36*$B$38*(G16-G15)</f>
        <v>-354.91916699999996</v>
      </c>
      <c r="L16" s="34">
        <f>K16/J16</f>
        <v>-0.26486504999999999</v>
      </c>
      <c r="M16" s="21">
        <v>54</v>
      </c>
      <c r="N16" s="21">
        <v>56</v>
      </c>
      <c r="O16" s="21">
        <v>61.1</v>
      </c>
      <c r="P16" s="25">
        <v>64.900000000000006</v>
      </c>
      <c r="Q16" s="25">
        <f t="shared" si="0"/>
        <v>63</v>
      </c>
      <c r="R16" s="27">
        <v>1330</v>
      </c>
      <c r="S16" s="8">
        <v>141</v>
      </c>
    </row>
    <row r="17" spans="1:19" x14ac:dyDescent="0.45">
      <c r="A17" s="9" t="s">
        <v>25</v>
      </c>
      <c r="B17" s="21">
        <v>10.6</v>
      </c>
      <c r="C17" s="21">
        <v>12.7</v>
      </c>
      <c r="D17" s="21">
        <v>16.899999999999999</v>
      </c>
      <c r="E17" s="25">
        <v>15.3</v>
      </c>
      <c r="F17" s="25">
        <f t="shared" si="1"/>
        <v>16.100000000000001</v>
      </c>
      <c r="G17" s="25">
        <v>16.100000000000001</v>
      </c>
      <c r="H17" s="25">
        <f t="shared" si="5"/>
        <v>1752.7950000000005</v>
      </c>
      <c r="I17" s="25"/>
      <c r="J17" s="37">
        <v>1880</v>
      </c>
      <c r="K17" s="25">
        <f t="shared" ref="K17:K18" si="6">$B$37*$B$36*$B$38*(G17-G16)</f>
        <v>-11.830638899999746</v>
      </c>
      <c r="L17" s="34">
        <f>K17/J17</f>
        <v>-6.292893031914759E-3</v>
      </c>
      <c r="M17" s="21">
        <v>63</v>
      </c>
      <c r="N17" s="21">
        <v>57</v>
      </c>
      <c r="O17" s="21">
        <v>63.9</v>
      </c>
      <c r="P17" s="25">
        <v>70.3</v>
      </c>
      <c r="Q17" s="25">
        <f t="shared" si="0"/>
        <v>67.099999999999994</v>
      </c>
      <c r="R17" s="27">
        <v>1537</v>
      </c>
      <c r="S17" s="8">
        <v>197</v>
      </c>
    </row>
    <row r="18" spans="1:19" x14ac:dyDescent="0.45">
      <c r="A18" s="12" t="s">
        <v>26</v>
      </c>
      <c r="B18" s="21">
        <v>11.2</v>
      </c>
      <c r="C18" s="21">
        <v>12.8</v>
      </c>
      <c r="D18" s="21">
        <v>16.8</v>
      </c>
      <c r="E18" s="25">
        <v>16.3</v>
      </c>
      <c r="F18" s="25">
        <f t="shared" si="1"/>
        <v>16.55</v>
      </c>
      <c r="G18" s="25">
        <v>16.600000000000001</v>
      </c>
      <c r="H18" s="25">
        <f t="shared" si="5"/>
        <v>1720.9260000000006</v>
      </c>
      <c r="I18" s="25"/>
      <c r="J18" s="37">
        <v>1560</v>
      </c>
      <c r="K18" s="25">
        <f t="shared" si="6"/>
        <v>59.153194499999991</v>
      </c>
      <c r="L18" s="34">
        <f>K18/J18</f>
        <v>3.791871442307692E-2</v>
      </c>
      <c r="M18" s="21">
        <v>53</v>
      </c>
      <c r="N18" s="21">
        <v>57</v>
      </c>
      <c r="O18" s="21">
        <v>66.900000000000006</v>
      </c>
      <c r="P18" s="25">
        <v>68.5</v>
      </c>
      <c r="Q18" s="25">
        <f t="shared" si="0"/>
        <v>67.7</v>
      </c>
      <c r="R18" s="27">
        <v>1647</v>
      </c>
      <c r="S18" s="8">
        <v>287</v>
      </c>
    </row>
    <row r="19" spans="1:19" x14ac:dyDescent="0.45">
      <c r="A19" s="15" t="s">
        <v>27</v>
      </c>
      <c r="B19" s="22">
        <v>11.1</v>
      </c>
      <c r="C19" s="22">
        <v>12.7</v>
      </c>
      <c r="D19" s="22">
        <v>15.1</v>
      </c>
      <c r="E19" s="22">
        <v>15.4</v>
      </c>
      <c r="F19" s="22">
        <f t="shared" si="1"/>
        <v>15.25</v>
      </c>
      <c r="G19" s="22">
        <v>15.3</v>
      </c>
      <c r="H19" s="22">
        <f t="shared" si="5"/>
        <v>1338.4980000000003</v>
      </c>
      <c r="I19" s="22"/>
      <c r="J19" s="22"/>
      <c r="K19" s="22"/>
      <c r="L19" s="22"/>
      <c r="M19" s="22">
        <v>57</v>
      </c>
      <c r="N19" s="22">
        <v>58</v>
      </c>
      <c r="O19" s="22">
        <v>73.900000000000006</v>
      </c>
      <c r="P19" s="22">
        <v>73.599999999999994</v>
      </c>
      <c r="Q19" s="22">
        <f t="shared" si="0"/>
        <v>73.75</v>
      </c>
      <c r="R19" s="14">
        <v>1805</v>
      </c>
      <c r="S19" s="15">
        <v>456</v>
      </c>
    </row>
    <row r="20" spans="1:19" x14ac:dyDescent="0.45">
      <c r="A20" s="10" t="s">
        <v>36</v>
      </c>
      <c r="B20" s="23">
        <v>12</v>
      </c>
      <c r="C20" s="23"/>
      <c r="D20" s="23">
        <v>10.6</v>
      </c>
      <c r="E20" s="26">
        <v>10.9</v>
      </c>
      <c r="F20" s="25">
        <f t="shared" si="1"/>
        <v>10.75</v>
      </c>
      <c r="G20" s="25">
        <v>10.8</v>
      </c>
      <c r="H20" s="25" t="s">
        <v>63</v>
      </c>
      <c r="I20" s="25"/>
      <c r="J20" s="25"/>
      <c r="K20" s="25"/>
      <c r="L20" s="25"/>
      <c r="M20" s="23">
        <v>41</v>
      </c>
      <c r="N20" s="23"/>
      <c r="O20" s="23">
        <v>47.4</v>
      </c>
      <c r="P20" s="26">
        <v>47</v>
      </c>
      <c r="Q20" s="25">
        <f t="shared" si="0"/>
        <v>47.2</v>
      </c>
      <c r="R20" s="28">
        <v>819</v>
      </c>
      <c r="S20" s="18">
        <v>63</v>
      </c>
    </row>
    <row r="21" spans="1:19" x14ac:dyDescent="0.45">
      <c r="A21" s="16" t="s">
        <v>37</v>
      </c>
      <c r="B21" s="23">
        <v>12</v>
      </c>
      <c r="C21" s="23">
        <v>14.9</v>
      </c>
      <c r="D21" s="23">
        <v>21.7</v>
      </c>
      <c r="E21" s="26">
        <v>18.8</v>
      </c>
      <c r="F21" s="25">
        <f t="shared" si="1"/>
        <v>20.25</v>
      </c>
      <c r="G21" s="25">
        <v>20.3</v>
      </c>
      <c r="H21" s="25">
        <f t="shared" si="5"/>
        <v>2645.1270000000004</v>
      </c>
      <c r="I21" s="25">
        <f>B34+B35-H21</f>
        <v>10354.873</v>
      </c>
      <c r="J21" s="25"/>
      <c r="K21" s="25"/>
      <c r="L21" s="25"/>
      <c r="M21" s="23">
        <v>41</v>
      </c>
      <c r="N21" s="23">
        <v>44</v>
      </c>
      <c r="O21" s="23">
        <v>42.8</v>
      </c>
      <c r="P21" s="26">
        <v>48.7</v>
      </c>
      <c r="Q21" s="25">
        <f t="shared" si="0"/>
        <v>45.75</v>
      </c>
      <c r="R21" s="28">
        <v>491</v>
      </c>
      <c r="S21" s="18">
        <v>13</v>
      </c>
    </row>
    <row r="22" spans="1:19" x14ac:dyDescent="0.45">
      <c r="A22" s="17" t="s">
        <v>38</v>
      </c>
      <c r="B22" s="23">
        <v>11.8</v>
      </c>
      <c r="C22" s="23"/>
      <c r="D22" s="23">
        <v>15.7</v>
      </c>
      <c r="E22" s="26">
        <v>14.9</v>
      </c>
      <c r="F22" s="25">
        <f t="shared" si="1"/>
        <v>15.3</v>
      </c>
      <c r="G22" s="25">
        <v>15.3</v>
      </c>
      <c r="H22" s="25">
        <f t="shared" si="5"/>
        <v>1115.415</v>
      </c>
      <c r="I22" s="25"/>
      <c r="J22" s="37">
        <v>1240</v>
      </c>
      <c r="K22" s="25">
        <f>$B$37*$B$36*$B$38*(G22-G21)</f>
        <v>-591.53194499999995</v>
      </c>
      <c r="L22" s="34">
        <f>K22/J22</f>
        <v>-0.47704189112903223</v>
      </c>
      <c r="M22" s="23">
        <v>41</v>
      </c>
      <c r="N22" s="23"/>
      <c r="O22" s="23">
        <v>52.5</v>
      </c>
      <c r="P22" s="26">
        <v>55.7</v>
      </c>
      <c r="Q22" s="25">
        <f t="shared" si="0"/>
        <v>54.1</v>
      </c>
      <c r="R22" s="28">
        <v>1404</v>
      </c>
      <c r="S22" s="18">
        <v>152</v>
      </c>
    </row>
    <row r="23" spans="1:19" x14ac:dyDescent="0.45">
      <c r="A23" s="17" t="s">
        <v>39</v>
      </c>
      <c r="B23" s="23">
        <v>11.9</v>
      </c>
      <c r="C23" s="23">
        <v>11.8</v>
      </c>
      <c r="D23" s="23">
        <v>13.7</v>
      </c>
      <c r="E23" s="26">
        <v>13.9</v>
      </c>
      <c r="F23" s="25">
        <f t="shared" si="1"/>
        <v>13.8</v>
      </c>
      <c r="G23" s="25">
        <v>13.8</v>
      </c>
      <c r="H23" s="25">
        <f t="shared" si="5"/>
        <v>605.51100000000008</v>
      </c>
      <c r="I23" s="25"/>
      <c r="J23" s="37">
        <v>2380</v>
      </c>
      <c r="K23" s="25">
        <f>$B$37*$B$36*$B$38*(G23-G22)</f>
        <v>-177.45958349999998</v>
      </c>
      <c r="L23" s="34">
        <f>K23/J23</f>
        <v>-7.456285021008402E-2</v>
      </c>
      <c r="M23" s="23">
        <v>41</v>
      </c>
      <c r="N23" s="23">
        <v>41</v>
      </c>
      <c r="O23" s="23">
        <v>52.2</v>
      </c>
      <c r="P23" s="26">
        <v>52.1</v>
      </c>
      <c r="Q23" s="25">
        <f t="shared" si="0"/>
        <v>52.150000000000006</v>
      </c>
      <c r="R23" s="28">
        <v>1508</v>
      </c>
      <c r="S23" s="18">
        <v>177</v>
      </c>
    </row>
    <row r="24" spans="1:19" x14ac:dyDescent="0.45">
      <c r="A24" s="20" t="s">
        <v>40</v>
      </c>
      <c r="B24" s="24">
        <v>11.8</v>
      </c>
      <c r="C24" s="24">
        <v>11.4</v>
      </c>
      <c r="D24" s="24">
        <v>11.4</v>
      </c>
      <c r="E24" s="24">
        <v>11.7</v>
      </c>
      <c r="F24" s="22">
        <f t="shared" si="1"/>
        <v>11.55</v>
      </c>
      <c r="G24" s="22">
        <v>11.6</v>
      </c>
      <c r="H24" s="22">
        <f t="shared" si="5"/>
        <v>-63.738000000000341</v>
      </c>
      <c r="I24" s="22"/>
      <c r="J24" s="40">
        <v>3600</v>
      </c>
      <c r="K24" s="22">
        <f>$B$37*$B$36*$B$38*(G24-G23)</f>
        <v>-260.2740558000001</v>
      </c>
      <c r="L24" s="41">
        <f>K24/J24</f>
        <v>-7.2298348833333359E-2</v>
      </c>
      <c r="M24" s="24">
        <v>41</v>
      </c>
      <c r="N24" s="24">
        <v>42</v>
      </c>
      <c r="O24" s="24">
        <v>50.5</v>
      </c>
      <c r="P24" s="24">
        <v>51.8</v>
      </c>
      <c r="Q24" s="22">
        <f t="shared" si="0"/>
        <v>51.15</v>
      </c>
      <c r="R24" s="29">
        <v>1507</v>
      </c>
      <c r="S24" s="19">
        <v>176</v>
      </c>
    </row>
    <row r="25" spans="1:19" x14ac:dyDescent="0.45">
      <c r="A25" s="10" t="s">
        <v>42</v>
      </c>
      <c r="B25" s="21">
        <v>9.1999999999999993</v>
      </c>
      <c r="C25" s="21">
        <v>8.6</v>
      </c>
      <c r="D25" s="21">
        <v>7.3</v>
      </c>
      <c r="E25" s="25">
        <v>7.4</v>
      </c>
      <c r="F25" s="25">
        <f t="shared" si="1"/>
        <v>7.35</v>
      </c>
      <c r="G25" s="25">
        <v>7.4</v>
      </c>
      <c r="H25" s="25" t="s">
        <v>63</v>
      </c>
      <c r="I25" s="25"/>
      <c r="J25" s="25"/>
      <c r="K25" s="25"/>
      <c r="L25" s="25"/>
      <c r="M25" s="21">
        <v>43</v>
      </c>
      <c r="N25" s="21">
        <v>42</v>
      </c>
      <c r="O25" s="21">
        <v>50.3</v>
      </c>
      <c r="P25" s="25">
        <v>50.9</v>
      </c>
      <c r="Q25" s="25">
        <f t="shared" si="0"/>
        <v>50.599999999999994</v>
      </c>
      <c r="R25" s="27">
        <v>2098</v>
      </c>
      <c r="S25" s="8">
        <v>917</v>
      </c>
    </row>
    <row r="26" spans="1:19" x14ac:dyDescent="0.45">
      <c r="A26" s="16" t="s">
        <v>44</v>
      </c>
      <c r="B26" s="21">
        <v>6.9</v>
      </c>
      <c r="C26" s="21">
        <v>9.5</v>
      </c>
      <c r="D26" s="21">
        <v>20</v>
      </c>
      <c r="E26" s="25">
        <v>15.7</v>
      </c>
      <c r="F26" s="25">
        <f t="shared" si="1"/>
        <v>17.850000000000001</v>
      </c>
      <c r="G26" s="25">
        <v>17.899999999999999</v>
      </c>
      <c r="H26" s="25">
        <f t="shared" si="5"/>
        <v>3505.5899999999992</v>
      </c>
      <c r="I26" s="25">
        <f>B34+B35-H26</f>
        <v>9494.41</v>
      </c>
      <c r="J26" s="25"/>
      <c r="K26" s="25"/>
      <c r="L26" s="25"/>
      <c r="M26" s="21">
        <v>49</v>
      </c>
      <c r="N26" s="21">
        <v>41</v>
      </c>
      <c r="O26" s="21">
        <v>41.1</v>
      </c>
      <c r="P26" s="25">
        <v>51.1</v>
      </c>
      <c r="Q26" s="25">
        <f t="shared" si="0"/>
        <v>46.1</v>
      </c>
      <c r="R26" s="27">
        <v>2206</v>
      </c>
      <c r="S26" s="8">
        <v>1157</v>
      </c>
    </row>
    <row r="27" spans="1:19" x14ac:dyDescent="0.45">
      <c r="A27" s="17" t="s">
        <v>45</v>
      </c>
      <c r="B27" s="21">
        <v>5.9</v>
      </c>
      <c r="C27" s="21">
        <v>9</v>
      </c>
      <c r="D27" s="21">
        <v>14.1</v>
      </c>
      <c r="E27" s="25">
        <v>13.2</v>
      </c>
      <c r="F27" s="25">
        <f t="shared" si="1"/>
        <v>13.649999999999999</v>
      </c>
      <c r="G27" s="25">
        <v>13.7</v>
      </c>
      <c r="H27" s="25">
        <f t="shared" si="5"/>
        <v>2485.7819999999997</v>
      </c>
      <c r="I27" s="25"/>
      <c r="J27" s="37">
        <v>1440</v>
      </c>
      <c r="K27" s="25">
        <f>$B$37*$B$36*$B$38*(G27-G26)</f>
        <v>-496.88683379999986</v>
      </c>
      <c r="L27" s="34">
        <f>K27/J27</f>
        <v>-0.34506030124999992</v>
      </c>
      <c r="M27" s="21">
        <v>55</v>
      </c>
      <c r="N27" s="21">
        <v>43</v>
      </c>
      <c r="O27" s="21">
        <v>49.2</v>
      </c>
      <c r="P27" s="25">
        <v>52.8</v>
      </c>
      <c r="Q27" s="25">
        <f t="shared" si="0"/>
        <v>51</v>
      </c>
      <c r="R27" s="27">
        <v>2400</v>
      </c>
      <c r="S27" s="8">
        <v>1148</v>
      </c>
    </row>
    <row r="28" spans="1:19" x14ac:dyDescent="0.45">
      <c r="A28" s="12" t="s">
        <v>43</v>
      </c>
      <c r="B28" s="21">
        <v>5.8</v>
      </c>
      <c r="C28" s="21">
        <v>8.8000000000000007</v>
      </c>
      <c r="D28" s="21">
        <v>14</v>
      </c>
      <c r="E28" s="25">
        <v>13.2</v>
      </c>
      <c r="F28" s="25">
        <f t="shared" si="1"/>
        <v>13.6</v>
      </c>
      <c r="G28" s="25">
        <v>13.6</v>
      </c>
      <c r="H28" s="25">
        <f t="shared" si="5"/>
        <v>2485.7820000000002</v>
      </c>
      <c r="I28" s="25"/>
      <c r="J28" s="37">
        <v>2020</v>
      </c>
      <c r="K28" s="25">
        <f>$B$37*$B$36*$B$38*(G28-G27)</f>
        <v>-11.830638899999956</v>
      </c>
      <c r="L28" s="34">
        <f>K28/J28</f>
        <v>-5.8567519306930473E-3</v>
      </c>
      <c r="M28" s="21">
        <v>56</v>
      </c>
      <c r="N28" s="21">
        <v>46</v>
      </c>
      <c r="O28" s="21">
        <v>49.7</v>
      </c>
      <c r="P28" s="25">
        <v>53.3</v>
      </c>
      <c r="Q28" s="25">
        <f t="shared" si="0"/>
        <v>51.5</v>
      </c>
      <c r="R28" s="27">
        <v>1817</v>
      </c>
      <c r="S28" s="8">
        <v>472</v>
      </c>
    </row>
    <row r="29" spans="1:19" x14ac:dyDescent="0.45">
      <c r="A29" s="15" t="s">
        <v>46</v>
      </c>
      <c r="B29" s="22"/>
      <c r="C29" s="22"/>
      <c r="D29" s="22">
        <v>9.1</v>
      </c>
      <c r="E29" s="22">
        <v>9.6999999999999993</v>
      </c>
      <c r="F29" s="22">
        <f>AVERAGE(D29,E29)</f>
        <v>9.3999999999999986</v>
      </c>
      <c r="G29" s="22">
        <v>9.4</v>
      </c>
      <c r="H29" s="22"/>
      <c r="I29" s="22"/>
      <c r="J29" s="22"/>
      <c r="K29" s="22"/>
      <c r="L29" s="22"/>
      <c r="M29" s="22"/>
      <c r="N29" s="22"/>
      <c r="O29" s="22">
        <v>56.4</v>
      </c>
      <c r="P29" s="22">
        <v>54</v>
      </c>
      <c r="Q29" s="22">
        <f t="shared" si="0"/>
        <v>55.2</v>
      </c>
      <c r="R29" s="14">
        <v>1756</v>
      </c>
      <c r="S29" s="15">
        <v>399</v>
      </c>
    </row>
    <row r="30" spans="1:19" x14ac:dyDescent="0.4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9" x14ac:dyDescent="0.4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1:19" x14ac:dyDescent="0.4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ht="15.75" x14ac:dyDescent="0.55000000000000004">
      <c r="A33" s="32" t="s">
        <v>48</v>
      </c>
      <c r="B33" s="32">
        <v>318.69</v>
      </c>
      <c r="C33" s="32" t="s">
        <v>49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ht="15.75" x14ac:dyDescent="0.45">
      <c r="A34" s="31" t="s">
        <v>51</v>
      </c>
      <c r="B34" s="31">
        <v>10000</v>
      </c>
      <c r="C34" s="31" t="s">
        <v>53</v>
      </c>
      <c r="D34" s="31" t="s">
        <v>55</v>
      </c>
      <c r="E34" s="31"/>
      <c r="F34" s="31"/>
      <c r="G34" s="31"/>
      <c r="H34" s="36"/>
      <c r="I34" s="31"/>
      <c r="J34" s="31"/>
      <c r="K34" s="31"/>
      <c r="L34" s="31"/>
      <c r="M34" s="31"/>
      <c r="N34" s="31"/>
      <c r="O34" s="31"/>
      <c r="P34" s="31"/>
    </row>
    <row r="35" spans="1:16" ht="15.75" x14ac:dyDescent="0.45">
      <c r="A35" s="31" t="s">
        <v>52</v>
      </c>
      <c r="B35" s="31">
        <v>3000</v>
      </c>
      <c r="C35" s="31" t="s">
        <v>53</v>
      </c>
      <c r="D35" s="31" t="s">
        <v>54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ht="15.75" x14ac:dyDescent="0.45">
      <c r="A36" s="31" t="s">
        <v>57</v>
      </c>
      <c r="B36" s="31">
        <v>96.49</v>
      </c>
      <c r="C36" s="31" t="s">
        <v>59</v>
      </c>
      <c r="D36" s="31"/>
      <c r="E36" s="31"/>
      <c r="F36" s="31"/>
      <c r="G36" s="31"/>
      <c r="H36" s="31"/>
      <c r="I36" s="33"/>
      <c r="J36" s="33"/>
      <c r="K36" s="31"/>
      <c r="L36" s="31"/>
      <c r="M36" s="31"/>
      <c r="N36" s="31"/>
      <c r="O36" s="31"/>
      <c r="P36" s="31"/>
    </row>
    <row r="37" spans="1:16" ht="15.75" x14ac:dyDescent="0.45">
      <c r="A37" s="38" t="s">
        <v>58</v>
      </c>
      <c r="B37" s="31">
        <v>1.22</v>
      </c>
      <c r="C37" s="31" t="s">
        <v>60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1:16" ht="15.75" x14ac:dyDescent="0.45">
      <c r="A38" s="31" t="s">
        <v>61</v>
      </c>
      <c r="B38" s="31">
        <v>1.0049999999999999</v>
      </c>
      <c r="C38" s="31" t="s">
        <v>62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16" x14ac:dyDescent="0.45">
      <c r="I39" s="21"/>
      <c r="J39" s="21"/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A9B7-AC58-4FC1-A5E3-E3F3F8D0CE4E}">
  <dimension ref="A1:T39"/>
  <sheetViews>
    <sheetView workbookViewId="0">
      <selection activeCell="AB23" sqref="AB23"/>
    </sheetView>
  </sheetViews>
  <sheetFormatPr defaultRowHeight="14.25" x14ac:dyDescent="0.45"/>
  <cols>
    <col min="1" max="1" width="20" style="4" customWidth="1"/>
    <col min="2" max="2" width="12" style="4" customWidth="1"/>
    <col min="3" max="3" width="13.265625" style="4" hidden="1" customWidth="1"/>
    <col min="4" max="4" width="14.265625" style="4" hidden="1" customWidth="1"/>
    <col min="5" max="5" width="13.3984375" style="4" hidden="1" customWidth="1"/>
    <col min="6" max="6" width="12" style="4" customWidth="1"/>
    <col min="7" max="7" width="17.3984375" style="4" hidden="1" customWidth="1"/>
    <col min="8" max="8" width="18.33203125" style="4" customWidth="1"/>
    <col min="9" max="9" width="22.86328125" style="4" hidden="1" customWidth="1"/>
    <col min="10" max="10" width="9" style="4" hidden="1" customWidth="1"/>
    <col min="11" max="11" width="37.59765625" style="4" hidden="1" customWidth="1"/>
    <col min="12" max="12" width="30.86328125" style="4" hidden="1" customWidth="1"/>
    <col min="13" max="16" width="13.265625" style="4" hidden="1" customWidth="1"/>
    <col min="17" max="17" width="13.73046875" style="27" hidden="1" customWidth="1"/>
    <col min="18" max="18" width="0" style="4" hidden="1" customWidth="1"/>
    <col min="19" max="19" width="2.86328125" style="4" hidden="1" customWidth="1"/>
  </cols>
  <sheetData>
    <row r="1" spans="1:20" ht="18.399999999999999" thickBot="1" x14ac:dyDescent="0.5">
      <c r="A1" s="48" t="s">
        <v>3</v>
      </c>
      <c r="B1" s="46" t="s">
        <v>28</v>
      </c>
      <c r="C1" s="47" t="s">
        <v>29</v>
      </c>
      <c r="D1" s="47" t="s">
        <v>30</v>
      </c>
      <c r="E1" s="47" t="s">
        <v>31</v>
      </c>
      <c r="F1" s="46" t="s">
        <v>68</v>
      </c>
      <c r="G1" s="46"/>
      <c r="H1" s="46" t="s">
        <v>69</v>
      </c>
      <c r="I1" s="30" t="s">
        <v>50</v>
      </c>
      <c r="J1" s="39" t="s">
        <v>64</v>
      </c>
      <c r="K1" s="30" t="s">
        <v>67</v>
      </c>
      <c r="L1" s="30" t="s">
        <v>66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47</v>
      </c>
      <c r="R1" s="5" t="s">
        <v>12</v>
      </c>
      <c r="S1" s="5" t="s">
        <v>13</v>
      </c>
      <c r="T1" s="50"/>
    </row>
    <row r="2" spans="1:20" ht="14.65" thickTop="1" x14ac:dyDescent="0.45">
      <c r="A2" s="52">
        <v>44606.74490740741</v>
      </c>
      <c r="B2" s="21">
        <v>7.7</v>
      </c>
      <c r="C2" s="21">
        <v>7.7</v>
      </c>
      <c r="D2" s="21">
        <v>7.7</v>
      </c>
      <c r="E2" s="25">
        <v>7.8</v>
      </c>
      <c r="F2" s="25">
        <f>AVERAGE(D2,E2)</f>
        <v>7.75</v>
      </c>
      <c r="G2" s="25">
        <v>7.8</v>
      </c>
      <c r="H2" s="25"/>
      <c r="I2" s="25"/>
      <c r="J2" s="25"/>
      <c r="K2" s="25"/>
      <c r="L2" s="25"/>
      <c r="M2" s="21">
        <v>66</v>
      </c>
      <c r="N2" s="21">
        <v>64</v>
      </c>
      <c r="O2" s="21">
        <v>73</v>
      </c>
      <c r="P2" s="25">
        <v>72.599999999999994</v>
      </c>
      <c r="Q2" s="25">
        <f>AVERAGE(O2,P2)</f>
        <v>72.8</v>
      </c>
      <c r="R2" s="27">
        <v>1967</v>
      </c>
      <c r="S2" s="27">
        <v>689</v>
      </c>
      <c r="T2" s="50"/>
    </row>
    <row r="3" spans="1:20" x14ac:dyDescent="0.45">
      <c r="A3" s="53">
        <v>44606.755787037036</v>
      </c>
      <c r="B3" s="21">
        <v>7.5</v>
      </c>
      <c r="C3" s="21">
        <v>9.8000000000000007</v>
      </c>
      <c r="D3" s="21">
        <v>18.5</v>
      </c>
      <c r="E3" s="25">
        <v>15.6</v>
      </c>
      <c r="F3" s="25">
        <f>AVERAGE(D3,E3)</f>
        <v>17.05</v>
      </c>
      <c r="G3" s="25">
        <v>17.100000000000001</v>
      </c>
      <c r="H3" s="25">
        <f>(G3-B3)*$B$33</f>
        <v>3059.4240000000004</v>
      </c>
      <c r="I3" s="25">
        <f>B34+B35-H3</f>
        <v>9940.5759999999991</v>
      </c>
      <c r="J3" s="25"/>
      <c r="K3" s="25"/>
      <c r="L3" s="25"/>
      <c r="M3" s="21">
        <v>77</v>
      </c>
      <c r="N3" s="21">
        <v>60</v>
      </c>
      <c r="O3" s="21">
        <v>49.9</v>
      </c>
      <c r="P3" s="25">
        <v>57.3</v>
      </c>
      <c r="Q3" s="25">
        <f t="shared" ref="Q3:Q29" si="0">AVERAGE(O3,P3)</f>
        <v>53.599999999999994</v>
      </c>
      <c r="R3" s="27">
        <v>2092</v>
      </c>
      <c r="S3" s="27">
        <v>909</v>
      </c>
      <c r="T3" s="50"/>
    </row>
    <row r="4" spans="1:20" x14ac:dyDescent="0.45">
      <c r="A4" s="54">
        <v>44606.770833333336</v>
      </c>
      <c r="B4" s="21">
        <v>6.8</v>
      </c>
      <c r="C4" s="21">
        <v>9.3000000000000007</v>
      </c>
      <c r="D4" s="21">
        <v>13</v>
      </c>
      <c r="E4" s="25">
        <v>12.2</v>
      </c>
      <c r="F4" s="25">
        <f t="shared" ref="F4:F28" si="1">AVERAGE(D4,E4)</f>
        <v>12.6</v>
      </c>
      <c r="G4" s="25">
        <v>12.6</v>
      </c>
      <c r="H4" s="25">
        <f t="shared" ref="H4:H6" si="2">(G4-B4)*$B$33</f>
        <v>1848.402</v>
      </c>
      <c r="I4" s="25"/>
      <c r="J4" s="37">
        <v>1300</v>
      </c>
      <c r="K4" s="25">
        <f>$B$37*$B$36*$B$38*(G4-G3)</f>
        <v>-532.37875050000014</v>
      </c>
      <c r="L4" s="34">
        <f>K4/J4</f>
        <v>-0.40952211576923087</v>
      </c>
      <c r="M4" s="21">
        <v>79</v>
      </c>
      <c r="N4" s="21">
        <v>61</v>
      </c>
      <c r="O4" s="21">
        <v>65.900000000000006</v>
      </c>
      <c r="P4" s="25">
        <v>69.099999999999994</v>
      </c>
      <c r="Q4" s="25">
        <f t="shared" si="0"/>
        <v>67.5</v>
      </c>
      <c r="R4" s="27">
        <v>2521</v>
      </c>
      <c r="S4" s="27">
        <v>1148</v>
      </c>
      <c r="T4" s="50"/>
    </row>
    <row r="5" spans="1:20" x14ac:dyDescent="0.45">
      <c r="A5" s="54">
        <v>44606.784722222219</v>
      </c>
      <c r="B5" s="21">
        <v>6.9</v>
      </c>
      <c r="C5" s="21">
        <v>9.3000000000000007</v>
      </c>
      <c r="D5" s="21">
        <v>13.3</v>
      </c>
      <c r="E5" s="25">
        <v>12.5</v>
      </c>
      <c r="F5" s="25">
        <f t="shared" si="1"/>
        <v>12.9</v>
      </c>
      <c r="G5" s="25">
        <v>12.9</v>
      </c>
      <c r="H5" s="25">
        <f t="shared" si="2"/>
        <v>1912.1399999999999</v>
      </c>
      <c r="I5" s="25"/>
      <c r="J5" s="37">
        <v>1200</v>
      </c>
      <c r="K5" s="25">
        <f>$B$37*$B$36*$B$38*(G5-G4)</f>
        <v>35.491916700000075</v>
      </c>
      <c r="L5" s="35">
        <f t="shared" ref="L5:L6" si="3">K5/J5</f>
        <v>2.9576597250000062E-2</v>
      </c>
      <c r="M5" s="21">
        <v>80</v>
      </c>
      <c r="N5" s="21">
        <v>61</v>
      </c>
      <c r="O5" s="21">
        <v>66.8</v>
      </c>
      <c r="P5" s="25">
        <v>70.099999999999994</v>
      </c>
      <c r="Q5" s="25">
        <f t="shared" si="0"/>
        <v>68.449999999999989</v>
      </c>
      <c r="R5" s="27">
        <v>2500</v>
      </c>
      <c r="S5" s="27">
        <v>1148</v>
      </c>
      <c r="T5" s="50"/>
    </row>
    <row r="6" spans="1:20" x14ac:dyDescent="0.45">
      <c r="A6" s="55">
        <v>44606.80023148148</v>
      </c>
      <c r="B6" s="21">
        <v>7</v>
      </c>
      <c r="C6" s="21">
        <v>9.3000000000000007</v>
      </c>
      <c r="D6" s="21">
        <v>11.3</v>
      </c>
      <c r="E6" s="25">
        <v>11.4</v>
      </c>
      <c r="F6" s="25">
        <f t="shared" si="1"/>
        <v>11.350000000000001</v>
      </c>
      <c r="G6" s="25">
        <v>11.4</v>
      </c>
      <c r="H6" s="25">
        <f t="shared" si="2"/>
        <v>1402.2360000000001</v>
      </c>
      <c r="I6" s="25"/>
      <c r="J6" s="37">
        <v>1320</v>
      </c>
      <c r="K6" s="25">
        <f>$B$37*$B$36*$B$38*(G6-G5)</f>
        <v>-177.45958349999998</v>
      </c>
      <c r="L6" s="34">
        <f t="shared" si="3"/>
        <v>-0.13443907840909089</v>
      </c>
      <c r="M6" s="21">
        <v>80</v>
      </c>
      <c r="N6" s="21">
        <v>61</v>
      </c>
      <c r="O6" s="21">
        <v>78.2</v>
      </c>
      <c r="P6" s="25">
        <v>76.7</v>
      </c>
      <c r="Q6" s="25">
        <f t="shared" si="0"/>
        <v>77.45</v>
      </c>
      <c r="R6" s="27">
        <v>2768</v>
      </c>
      <c r="S6" s="27">
        <v>1148</v>
      </c>
      <c r="T6" s="50"/>
    </row>
    <row r="7" spans="1:20" ht="14.65" thickBot="1" x14ac:dyDescent="0.5">
      <c r="A7" s="56">
        <v>44606.875</v>
      </c>
      <c r="B7" s="49"/>
      <c r="C7" s="49"/>
      <c r="D7" s="49">
        <v>8.6</v>
      </c>
      <c r="E7" s="49">
        <v>9.1</v>
      </c>
      <c r="F7" s="49">
        <f t="shared" si="1"/>
        <v>8.85</v>
      </c>
      <c r="G7" s="49">
        <v>8.9</v>
      </c>
      <c r="H7" s="49"/>
      <c r="I7" s="22"/>
      <c r="J7" s="22"/>
      <c r="K7" s="22"/>
      <c r="L7" s="22"/>
      <c r="M7" s="22"/>
      <c r="N7" s="22"/>
      <c r="O7" s="22">
        <v>70</v>
      </c>
      <c r="P7" s="22">
        <v>67.599999999999994</v>
      </c>
      <c r="Q7" s="22">
        <f t="shared" si="0"/>
        <v>68.8</v>
      </c>
      <c r="R7" s="14">
        <v>2148</v>
      </c>
      <c r="S7" s="14">
        <v>1023</v>
      </c>
      <c r="T7" s="50"/>
    </row>
    <row r="8" spans="1:20" ht="14.65" thickTop="1" x14ac:dyDescent="0.45">
      <c r="A8" s="52">
        <v>44608.75277777778</v>
      </c>
      <c r="B8" s="21">
        <v>7.8</v>
      </c>
      <c r="C8" s="21">
        <v>9.9</v>
      </c>
      <c r="D8" s="21">
        <v>8</v>
      </c>
      <c r="E8" s="25">
        <v>8.4</v>
      </c>
      <c r="F8" s="25">
        <f t="shared" si="1"/>
        <v>8.1999999999999993</v>
      </c>
      <c r="G8" s="25">
        <v>8.1999999999999993</v>
      </c>
      <c r="H8" s="25"/>
      <c r="I8" s="25"/>
      <c r="J8" s="25"/>
      <c r="K8" s="25"/>
      <c r="L8" s="25"/>
      <c r="M8" s="21">
        <v>64</v>
      </c>
      <c r="N8" s="21">
        <v>64</v>
      </c>
      <c r="O8" s="21">
        <v>75.099999999999994</v>
      </c>
      <c r="P8" s="25">
        <v>74.599999999999994</v>
      </c>
      <c r="Q8" s="25">
        <f t="shared" si="0"/>
        <v>74.849999999999994</v>
      </c>
      <c r="R8" s="27">
        <v>959</v>
      </c>
      <c r="S8" s="27">
        <v>85</v>
      </c>
      <c r="T8" s="50"/>
    </row>
    <row r="9" spans="1:20" x14ac:dyDescent="0.45">
      <c r="A9" s="52">
        <v>44608.763888888891</v>
      </c>
      <c r="B9" s="21">
        <v>5.8</v>
      </c>
      <c r="C9" s="21">
        <v>10.1</v>
      </c>
      <c r="D9" s="21">
        <v>20.2</v>
      </c>
      <c r="E9" s="25">
        <v>17.600000000000001</v>
      </c>
      <c r="F9" s="25">
        <f t="shared" si="1"/>
        <v>18.899999999999999</v>
      </c>
      <c r="G9" s="25">
        <v>18.899999999999999</v>
      </c>
      <c r="H9" s="25">
        <f t="shared" ref="H9:H13" si="4">(G9-B9)*$B$33</f>
        <v>4174.838999999999</v>
      </c>
      <c r="I9" s="25"/>
      <c r="J9" s="25"/>
      <c r="K9" s="25"/>
      <c r="L9" s="25"/>
      <c r="M9" s="21">
        <v>82</v>
      </c>
      <c r="N9" s="21">
        <v>61</v>
      </c>
      <c r="O9" s="21">
        <v>50</v>
      </c>
      <c r="P9" s="25">
        <v>56.2</v>
      </c>
      <c r="Q9" s="25">
        <f t="shared" si="0"/>
        <v>53.1</v>
      </c>
      <c r="R9" s="27">
        <v>1191</v>
      </c>
      <c r="S9" s="27">
        <v>120</v>
      </c>
      <c r="T9" s="50"/>
    </row>
    <row r="10" spans="1:20" x14ac:dyDescent="0.45">
      <c r="A10" s="53">
        <v>44608.775694444441</v>
      </c>
      <c r="B10" s="21">
        <v>5.6</v>
      </c>
      <c r="C10" s="21">
        <v>10.3</v>
      </c>
      <c r="D10" s="21">
        <v>22.5</v>
      </c>
      <c r="E10" s="25">
        <v>20</v>
      </c>
      <c r="F10" s="25">
        <f t="shared" si="1"/>
        <v>21.25</v>
      </c>
      <c r="G10" s="25">
        <v>21.3</v>
      </c>
      <c r="H10" s="25">
        <f t="shared" si="4"/>
        <v>5003.433</v>
      </c>
      <c r="I10" s="25">
        <f>B34+B35-H10</f>
        <v>7996.567</v>
      </c>
      <c r="J10" s="25"/>
      <c r="K10" s="25"/>
      <c r="L10" s="25"/>
      <c r="M10" s="21">
        <v>86</v>
      </c>
      <c r="N10" s="21">
        <v>61</v>
      </c>
      <c r="O10" s="21">
        <v>50</v>
      </c>
      <c r="P10" s="25">
        <v>55.4</v>
      </c>
      <c r="Q10" s="25">
        <f t="shared" si="0"/>
        <v>52.7</v>
      </c>
      <c r="R10" s="27">
        <v>1533</v>
      </c>
      <c r="S10" s="27">
        <v>194</v>
      </c>
      <c r="T10" s="50"/>
    </row>
    <row r="11" spans="1:20" x14ac:dyDescent="0.45">
      <c r="A11" s="54">
        <v>44608.795138888891</v>
      </c>
      <c r="B11" s="21">
        <v>5</v>
      </c>
      <c r="C11" s="21">
        <v>9.6999999999999993</v>
      </c>
      <c r="D11" s="21">
        <v>15.2</v>
      </c>
      <c r="E11" s="25">
        <v>14.7</v>
      </c>
      <c r="F11" s="25">
        <f t="shared" si="1"/>
        <v>14.95</v>
      </c>
      <c r="G11" s="25">
        <v>15</v>
      </c>
      <c r="H11" s="25">
        <f t="shared" si="4"/>
        <v>3186.9</v>
      </c>
      <c r="I11" s="25"/>
      <c r="J11" s="37">
        <v>1680</v>
      </c>
      <c r="K11" s="25">
        <f>$B$37*$B$36*$B$38*(G11-G10)</f>
        <v>-745.33025069999997</v>
      </c>
      <c r="L11" s="34">
        <f>K11/J11</f>
        <v>-0.44364895874999999</v>
      </c>
      <c r="M11" s="21">
        <v>87</v>
      </c>
      <c r="N11" s="21">
        <v>63</v>
      </c>
      <c r="O11" s="21">
        <v>66.599999999999994</v>
      </c>
      <c r="P11" s="25">
        <v>69</v>
      </c>
      <c r="Q11" s="25">
        <f t="shared" si="0"/>
        <v>67.8</v>
      </c>
      <c r="R11" s="27">
        <v>1780</v>
      </c>
      <c r="S11" s="27">
        <v>420</v>
      </c>
      <c r="T11" s="50"/>
    </row>
    <row r="12" spans="1:20" x14ac:dyDescent="0.45">
      <c r="A12" s="55">
        <v>44608.815740740742</v>
      </c>
      <c r="B12" s="21">
        <v>4.7</v>
      </c>
      <c r="C12" s="21">
        <v>9.6</v>
      </c>
      <c r="D12" s="21">
        <v>15.5</v>
      </c>
      <c r="E12" s="25">
        <v>14.7</v>
      </c>
      <c r="F12" s="25">
        <f t="shared" si="1"/>
        <v>15.1</v>
      </c>
      <c r="G12" s="25">
        <v>15.1</v>
      </c>
      <c r="H12" s="25">
        <f t="shared" si="4"/>
        <v>3314.3759999999997</v>
      </c>
      <c r="I12" s="25"/>
      <c r="J12" s="37">
        <v>1780</v>
      </c>
      <c r="K12" s="25">
        <f>$B$37*$B$36*$B$38*(G12-G11)</f>
        <v>11.830638899999956</v>
      </c>
      <c r="L12" s="34">
        <f>K12/J12</f>
        <v>6.6464263483145816E-3</v>
      </c>
      <c r="M12" s="21">
        <v>88</v>
      </c>
      <c r="N12" s="21">
        <v>65</v>
      </c>
      <c r="O12" s="21">
        <v>63.4</v>
      </c>
      <c r="P12" s="25">
        <v>66.400000000000006</v>
      </c>
      <c r="Q12" s="25">
        <f t="shared" si="0"/>
        <v>64.900000000000006</v>
      </c>
      <c r="R12" s="27">
        <v>1689</v>
      </c>
      <c r="S12" s="27">
        <v>327</v>
      </c>
      <c r="T12" s="50"/>
    </row>
    <row r="13" spans="1:20" ht="14.65" thickBot="1" x14ac:dyDescent="0.5">
      <c r="A13" s="57">
        <v>44608.82916666667</v>
      </c>
      <c r="B13" s="49">
        <v>4.5999999999999996</v>
      </c>
      <c r="C13" s="49"/>
      <c r="D13" s="49">
        <v>12.5</v>
      </c>
      <c r="E13" s="49">
        <v>12.8</v>
      </c>
      <c r="F13" s="49">
        <f t="shared" si="1"/>
        <v>12.65</v>
      </c>
      <c r="G13" s="49">
        <v>12.7</v>
      </c>
      <c r="H13" s="49">
        <f t="shared" si="4"/>
        <v>2581.3889999999997</v>
      </c>
      <c r="I13" s="22"/>
      <c r="J13" s="22"/>
      <c r="K13" s="22"/>
      <c r="L13" s="22"/>
      <c r="M13" s="22"/>
      <c r="N13" s="22"/>
      <c r="O13" s="22">
        <v>59.4</v>
      </c>
      <c r="P13" s="22">
        <v>57.9</v>
      </c>
      <c r="Q13" s="22">
        <f t="shared" si="0"/>
        <v>58.65</v>
      </c>
      <c r="R13" s="14">
        <v>905</v>
      </c>
      <c r="S13" s="14">
        <v>76</v>
      </c>
      <c r="T13" s="50"/>
    </row>
    <row r="14" spans="1:20" ht="14.65" thickTop="1" x14ac:dyDescent="0.45">
      <c r="A14" s="52">
        <v>44613.746527777781</v>
      </c>
      <c r="B14" s="21">
        <v>13.4</v>
      </c>
      <c r="C14" s="21">
        <v>13</v>
      </c>
      <c r="D14" s="21">
        <v>11.2</v>
      </c>
      <c r="E14" s="25">
        <v>12.3</v>
      </c>
      <c r="F14" s="25">
        <f t="shared" si="1"/>
        <v>11.75</v>
      </c>
      <c r="G14" s="25">
        <v>11.8</v>
      </c>
      <c r="H14" s="25"/>
      <c r="I14" s="25"/>
      <c r="J14" s="25"/>
      <c r="K14" s="25"/>
      <c r="L14" s="25"/>
      <c r="M14" s="21">
        <v>51</v>
      </c>
      <c r="N14" s="21">
        <v>56</v>
      </c>
      <c r="O14" s="21">
        <v>64.7</v>
      </c>
      <c r="P14" s="25">
        <v>66.099999999999994</v>
      </c>
      <c r="Q14" s="25">
        <f t="shared" si="0"/>
        <v>65.400000000000006</v>
      </c>
      <c r="R14" s="27">
        <v>868</v>
      </c>
      <c r="S14" s="27">
        <v>71</v>
      </c>
      <c r="T14" s="50"/>
    </row>
    <row r="15" spans="1:20" x14ac:dyDescent="0.45">
      <c r="A15" s="58">
        <v>44613.756018518521</v>
      </c>
      <c r="B15" s="21">
        <v>12.4</v>
      </c>
      <c r="C15" s="21">
        <v>13.2</v>
      </c>
      <c r="D15" s="21">
        <v>20.350000000000001</v>
      </c>
      <c r="E15" s="25">
        <v>18</v>
      </c>
      <c r="F15" s="25">
        <f t="shared" si="1"/>
        <v>19.175000000000001</v>
      </c>
      <c r="G15" s="25">
        <v>19.2</v>
      </c>
      <c r="H15" s="25">
        <f t="shared" ref="H15:H29" si="5">$B$33*(G15-B15)</f>
        <v>2167.0919999999996</v>
      </c>
      <c r="I15" s="25">
        <f>B34+B35-H15</f>
        <v>10832.907999999999</v>
      </c>
      <c r="J15" s="25"/>
      <c r="K15" s="25"/>
      <c r="L15" s="25"/>
      <c r="M15" s="21">
        <v>50</v>
      </c>
      <c r="N15" s="21">
        <v>54</v>
      </c>
      <c r="O15" s="21">
        <v>50.2</v>
      </c>
      <c r="P15" s="25">
        <v>57.5</v>
      </c>
      <c r="Q15" s="25">
        <f t="shared" si="0"/>
        <v>53.85</v>
      </c>
      <c r="R15" s="27">
        <v>722</v>
      </c>
      <c r="S15" s="27">
        <v>48</v>
      </c>
      <c r="T15" s="50"/>
    </row>
    <row r="16" spans="1:20" x14ac:dyDescent="0.45">
      <c r="A16" s="59">
        <v>44613.770833333336</v>
      </c>
      <c r="B16" s="21">
        <v>11</v>
      </c>
      <c r="C16" s="21">
        <v>12.8</v>
      </c>
      <c r="D16" s="21">
        <v>16.7</v>
      </c>
      <c r="E16" s="25">
        <v>15.7</v>
      </c>
      <c r="F16" s="25">
        <f t="shared" si="1"/>
        <v>16.2</v>
      </c>
      <c r="G16" s="25">
        <v>16.2</v>
      </c>
      <c r="H16" s="25">
        <f t="shared" si="5"/>
        <v>1657.1879999999999</v>
      </c>
      <c r="I16" s="25"/>
      <c r="J16" s="37">
        <v>1340</v>
      </c>
      <c r="K16" s="25">
        <f>$B$37*$B$36*$B$38*(G16-G15)</f>
        <v>-354.91916699999996</v>
      </c>
      <c r="L16" s="34">
        <f>K16/J16</f>
        <v>-0.26486504999999999</v>
      </c>
      <c r="M16" s="21">
        <v>54</v>
      </c>
      <c r="N16" s="21">
        <v>56</v>
      </c>
      <c r="O16" s="21">
        <v>61.1</v>
      </c>
      <c r="P16" s="25">
        <v>64.900000000000006</v>
      </c>
      <c r="Q16" s="25">
        <f t="shared" si="0"/>
        <v>63</v>
      </c>
      <c r="R16" s="27">
        <v>1330</v>
      </c>
      <c r="S16" s="27">
        <v>141</v>
      </c>
      <c r="T16" s="50"/>
    </row>
    <row r="17" spans="1:20" x14ac:dyDescent="0.45">
      <c r="A17" s="54">
        <v>44613.792592592596</v>
      </c>
      <c r="B17" s="21">
        <v>10.6</v>
      </c>
      <c r="C17" s="21">
        <v>12.7</v>
      </c>
      <c r="D17" s="21">
        <v>16.899999999999999</v>
      </c>
      <c r="E17" s="25">
        <v>15.3</v>
      </c>
      <c r="F17" s="25">
        <f t="shared" si="1"/>
        <v>16.100000000000001</v>
      </c>
      <c r="G17" s="25">
        <v>16.100000000000001</v>
      </c>
      <c r="H17" s="25">
        <f t="shared" si="5"/>
        <v>1752.7950000000005</v>
      </c>
      <c r="I17" s="25"/>
      <c r="J17" s="37">
        <v>1880</v>
      </c>
      <c r="K17" s="25">
        <f t="shared" ref="K17:K18" si="6">$B$37*$B$36*$B$38*(G17-G16)</f>
        <v>-11.830638899999746</v>
      </c>
      <c r="L17" s="34">
        <f>K17/J17</f>
        <v>-6.292893031914759E-3</v>
      </c>
      <c r="M17" s="21">
        <v>63</v>
      </c>
      <c r="N17" s="21">
        <v>57</v>
      </c>
      <c r="O17" s="21">
        <v>63.9</v>
      </c>
      <c r="P17" s="25">
        <v>70.3</v>
      </c>
      <c r="Q17" s="25">
        <f t="shared" si="0"/>
        <v>67.099999999999994</v>
      </c>
      <c r="R17" s="27">
        <v>1537</v>
      </c>
      <c r="S17" s="27">
        <v>197</v>
      </c>
      <c r="T17" s="50"/>
    </row>
    <row r="18" spans="1:20" x14ac:dyDescent="0.45">
      <c r="A18" s="55">
        <v>44613.810648148145</v>
      </c>
      <c r="B18" s="21">
        <v>11.2</v>
      </c>
      <c r="C18" s="21">
        <v>12.8</v>
      </c>
      <c r="D18" s="21">
        <v>16.8</v>
      </c>
      <c r="E18" s="25">
        <v>16.3</v>
      </c>
      <c r="F18" s="25">
        <f t="shared" si="1"/>
        <v>16.55</v>
      </c>
      <c r="G18" s="25">
        <v>16.600000000000001</v>
      </c>
      <c r="H18" s="25">
        <f t="shared" si="5"/>
        <v>1720.9260000000006</v>
      </c>
      <c r="I18" s="25"/>
      <c r="J18" s="37">
        <v>1560</v>
      </c>
      <c r="K18" s="25">
        <f t="shared" si="6"/>
        <v>59.153194499999991</v>
      </c>
      <c r="L18" s="34">
        <f>K18/J18</f>
        <v>3.791871442307692E-2</v>
      </c>
      <c r="M18" s="21">
        <v>53</v>
      </c>
      <c r="N18" s="21">
        <v>57</v>
      </c>
      <c r="O18" s="21">
        <v>66.900000000000006</v>
      </c>
      <c r="P18" s="25">
        <v>68.5</v>
      </c>
      <c r="Q18" s="25">
        <f t="shared" si="0"/>
        <v>67.7</v>
      </c>
      <c r="R18" s="27">
        <v>1647</v>
      </c>
      <c r="S18" s="27">
        <v>287</v>
      </c>
      <c r="T18" s="50"/>
    </row>
    <row r="19" spans="1:20" ht="14.65" thickBot="1" x14ac:dyDescent="0.5">
      <c r="A19" s="57">
        <v>44613.817361111112</v>
      </c>
      <c r="B19" s="49">
        <v>11.1</v>
      </c>
      <c r="C19" s="49">
        <v>12.7</v>
      </c>
      <c r="D19" s="49">
        <v>15.1</v>
      </c>
      <c r="E19" s="49">
        <v>15.4</v>
      </c>
      <c r="F19" s="49">
        <f t="shared" si="1"/>
        <v>15.25</v>
      </c>
      <c r="G19" s="49">
        <v>15.3</v>
      </c>
      <c r="H19" s="49">
        <f t="shared" si="5"/>
        <v>1338.4980000000003</v>
      </c>
      <c r="I19" s="22"/>
      <c r="J19" s="22"/>
      <c r="K19" s="22"/>
      <c r="L19" s="22"/>
      <c r="M19" s="22">
        <v>57</v>
      </c>
      <c r="N19" s="22">
        <v>58</v>
      </c>
      <c r="O19" s="22">
        <v>73.900000000000006</v>
      </c>
      <c r="P19" s="22">
        <v>73.599999999999994</v>
      </c>
      <c r="Q19" s="22">
        <f t="shared" si="0"/>
        <v>73.75</v>
      </c>
      <c r="R19" s="14">
        <v>1805</v>
      </c>
      <c r="S19" s="14">
        <v>456</v>
      </c>
      <c r="T19" s="50"/>
    </row>
    <row r="20" spans="1:20" ht="14.65" thickTop="1" x14ac:dyDescent="0.45">
      <c r="A20" s="52">
        <v>44615.776620370372</v>
      </c>
      <c r="B20" s="23">
        <v>12</v>
      </c>
      <c r="C20" s="23"/>
      <c r="D20" s="23">
        <v>10.6</v>
      </c>
      <c r="E20" s="26">
        <v>10.9</v>
      </c>
      <c r="F20" s="25">
        <f t="shared" si="1"/>
        <v>10.75</v>
      </c>
      <c r="G20" s="25">
        <v>10.8</v>
      </c>
      <c r="H20" s="25"/>
      <c r="I20" s="25"/>
      <c r="J20" s="25"/>
      <c r="K20" s="25"/>
      <c r="L20" s="25"/>
      <c r="M20" s="23">
        <v>41</v>
      </c>
      <c r="N20" s="23"/>
      <c r="O20" s="23">
        <v>47.4</v>
      </c>
      <c r="P20" s="26">
        <v>47</v>
      </c>
      <c r="Q20" s="25">
        <f t="shared" si="0"/>
        <v>47.2</v>
      </c>
      <c r="R20" s="28">
        <v>819</v>
      </c>
      <c r="S20" s="28">
        <v>63</v>
      </c>
      <c r="T20" s="50"/>
    </row>
    <row r="21" spans="1:20" x14ac:dyDescent="0.45">
      <c r="A21" s="58">
        <v>44615.791435185187</v>
      </c>
      <c r="B21" s="23">
        <v>12</v>
      </c>
      <c r="C21" s="23">
        <v>14.9</v>
      </c>
      <c r="D21" s="23">
        <v>21.7</v>
      </c>
      <c r="E21" s="26">
        <v>18.8</v>
      </c>
      <c r="F21" s="25">
        <f t="shared" si="1"/>
        <v>20.25</v>
      </c>
      <c r="G21" s="25">
        <v>20.3</v>
      </c>
      <c r="H21" s="25">
        <f t="shared" si="5"/>
        <v>2645.1270000000004</v>
      </c>
      <c r="I21" s="25">
        <f>B34+B35-H21</f>
        <v>10354.873</v>
      </c>
      <c r="J21" s="25"/>
      <c r="K21" s="25"/>
      <c r="L21" s="25"/>
      <c r="M21" s="23">
        <v>41</v>
      </c>
      <c r="N21" s="23">
        <v>44</v>
      </c>
      <c r="O21" s="23">
        <v>42.8</v>
      </c>
      <c r="P21" s="26">
        <v>48.7</v>
      </c>
      <c r="Q21" s="25">
        <f t="shared" si="0"/>
        <v>45.75</v>
      </c>
      <c r="R21" s="28">
        <v>491</v>
      </c>
      <c r="S21" s="28">
        <v>13</v>
      </c>
      <c r="T21" s="50"/>
    </row>
    <row r="22" spans="1:20" x14ac:dyDescent="0.45">
      <c r="A22" s="59">
        <v>44615.805787037039</v>
      </c>
      <c r="B22" s="23">
        <v>11.8</v>
      </c>
      <c r="C22" s="23"/>
      <c r="D22" s="23">
        <v>15.7</v>
      </c>
      <c r="E22" s="26">
        <v>14.9</v>
      </c>
      <c r="F22" s="25">
        <f t="shared" si="1"/>
        <v>15.3</v>
      </c>
      <c r="G22" s="25">
        <v>15.3</v>
      </c>
      <c r="H22" s="25">
        <f t="shared" si="5"/>
        <v>1115.415</v>
      </c>
      <c r="I22" s="25"/>
      <c r="J22" s="37">
        <v>1240</v>
      </c>
      <c r="K22" s="25">
        <f>$B$37*$B$36*$B$38*(G22-G21)</f>
        <v>-591.53194499999995</v>
      </c>
      <c r="L22" s="34">
        <f>K22/J22</f>
        <v>-0.47704189112903223</v>
      </c>
      <c r="M22" s="23">
        <v>41</v>
      </c>
      <c r="N22" s="23"/>
      <c r="O22" s="23">
        <v>52.5</v>
      </c>
      <c r="P22" s="26">
        <v>55.7</v>
      </c>
      <c r="Q22" s="25">
        <f t="shared" si="0"/>
        <v>54.1</v>
      </c>
      <c r="R22" s="28">
        <v>1404</v>
      </c>
      <c r="S22" s="28">
        <v>152</v>
      </c>
      <c r="T22" s="50"/>
    </row>
    <row r="23" spans="1:20" x14ac:dyDescent="0.45">
      <c r="A23" s="55">
        <v>44615.833333333336</v>
      </c>
      <c r="B23" s="23">
        <v>11.9</v>
      </c>
      <c r="C23" s="23">
        <v>11.8</v>
      </c>
      <c r="D23" s="23">
        <v>13.7</v>
      </c>
      <c r="E23" s="26">
        <v>13.9</v>
      </c>
      <c r="F23" s="25">
        <f t="shared" si="1"/>
        <v>13.8</v>
      </c>
      <c r="G23" s="25">
        <v>13.8</v>
      </c>
      <c r="H23" s="25">
        <f t="shared" si="5"/>
        <v>605.51100000000008</v>
      </c>
      <c r="I23" s="25"/>
      <c r="J23" s="37">
        <v>2380</v>
      </c>
      <c r="K23" s="25">
        <f>$B$37*$B$36*$B$38*(G23-G22)</f>
        <v>-177.45958349999998</v>
      </c>
      <c r="L23" s="34">
        <f>K23/J23</f>
        <v>-7.456285021008402E-2</v>
      </c>
      <c r="M23" s="23">
        <v>41</v>
      </c>
      <c r="N23" s="23">
        <v>41</v>
      </c>
      <c r="O23" s="23">
        <v>52.2</v>
      </c>
      <c r="P23" s="26">
        <v>52.1</v>
      </c>
      <c r="Q23" s="25">
        <f t="shared" si="0"/>
        <v>52.150000000000006</v>
      </c>
      <c r="R23" s="28">
        <v>1508</v>
      </c>
      <c r="S23" s="28">
        <v>177</v>
      </c>
      <c r="T23" s="50"/>
    </row>
    <row r="24" spans="1:20" ht="14.65" thickBot="1" x14ac:dyDescent="0.5">
      <c r="A24" s="60">
        <v>44615.875</v>
      </c>
      <c r="B24" s="51">
        <v>11.8</v>
      </c>
      <c r="C24" s="51">
        <v>11.4</v>
      </c>
      <c r="D24" s="51">
        <v>11.4</v>
      </c>
      <c r="E24" s="51">
        <v>11.7</v>
      </c>
      <c r="F24" s="49">
        <f t="shared" si="1"/>
        <v>11.55</v>
      </c>
      <c r="G24" s="49">
        <v>11.6</v>
      </c>
      <c r="H24" s="49">
        <f t="shared" si="5"/>
        <v>-63.738000000000341</v>
      </c>
      <c r="I24" s="22"/>
      <c r="J24" s="40">
        <v>3600</v>
      </c>
      <c r="K24" s="22">
        <f>$B$37*$B$36*$B$38*(G24-G23)</f>
        <v>-260.2740558000001</v>
      </c>
      <c r="L24" s="41">
        <f>K24/J24</f>
        <v>-7.2298348833333359E-2</v>
      </c>
      <c r="M24" s="24">
        <v>41</v>
      </c>
      <c r="N24" s="24">
        <v>42</v>
      </c>
      <c r="O24" s="24">
        <v>50.5</v>
      </c>
      <c r="P24" s="24">
        <v>51.8</v>
      </c>
      <c r="Q24" s="22">
        <f t="shared" si="0"/>
        <v>51.15</v>
      </c>
      <c r="R24" s="29">
        <v>1507</v>
      </c>
      <c r="S24" s="29">
        <v>176</v>
      </c>
      <c r="T24" s="50"/>
    </row>
    <row r="25" spans="1:20" ht="14.65" thickTop="1" x14ac:dyDescent="0.45">
      <c r="A25" s="52">
        <v>44623.759259259263</v>
      </c>
      <c r="B25" s="21">
        <v>9.1999999999999993</v>
      </c>
      <c r="C25" s="21">
        <v>8.6</v>
      </c>
      <c r="D25" s="21">
        <v>7.3</v>
      </c>
      <c r="E25" s="25">
        <v>7.4</v>
      </c>
      <c r="F25" s="25">
        <f t="shared" si="1"/>
        <v>7.35</v>
      </c>
      <c r="G25" s="25">
        <v>7.4</v>
      </c>
      <c r="H25" s="25"/>
      <c r="I25" s="25"/>
      <c r="J25" s="25"/>
      <c r="K25" s="25"/>
      <c r="L25" s="25"/>
      <c r="M25" s="21">
        <v>43</v>
      </c>
      <c r="N25" s="21">
        <v>42</v>
      </c>
      <c r="O25" s="21">
        <v>50.3</v>
      </c>
      <c r="P25" s="25">
        <v>50.9</v>
      </c>
      <c r="Q25" s="25">
        <f t="shared" si="0"/>
        <v>50.599999999999994</v>
      </c>
      <c r="R25" s="27">
        <v>2098</v>
      </c>
      <c r="S25" s="27">
        <v>917</v>
      </c>
      <c r="T25" s="50"/>
    </row>
    <row r="26" spans="1:20" x14ac:dyDescent="0.45">
      <c r="A26" s="58">
        <v>44623.774768518517</v>
      </c>
      <c r="B26" s="21">
        <v>6.9</v>
      </c>
      <c r="C26" s="21">
        <v>9.5</v>
      </c>
      <c r="D26" s="21">
        <v>20</v>
      </c>
      <c r="E26" s="25">
        <v>15.7</v>
      </c>
      <c r="F26" s="25">
        <f t="shared" si="1"/>
        <v>17.850000000000001</v>
      </c>
      <c r="G26" s="25">
        <v>17.899999999999999</v>
      </c>
      <c r="H26" s="25">
        <f t="shared" si="5"/>
        <v>3505.5899999999992</v>
      </c>
      <c r="I26" s="25">
        <f>B34+B35-H26</f>
        <v>9494.41</v>
      </c>
      <c r="J26" s="25"/>
      <c r="K26" s="25"/>
      <c r="L26" s="25"/>
      <c r="M26" s="21">
        <v>49</v>
      </c>
      <c r="N26" s="21">
        <v>41</v>
      </c>
      <c r="O26" s="21">
        <v>41.1</v>
      </c>
      <c r="P26" s="25">
        <v>51.1</v>
      </c>
      <c r="Q26" s="25">
        <f t="shared" si="0"/>
        <v>46.1</v>
      </c>
      <c r="R26" s="27">
        <v>2206</v>
      </c>
      <c r="S26" s="27">
        <v>1157</v>
      </c>
      <c r="T26" s="50"/>
    </row>
    <row r="27" spans="1:20" x14ac:dyDescent="0.45">
      <c r="A27" s="59">
        <v>44623.791435185187</v>
      </c>
      <c r="B27" s="21">
        <v>5.9</v>
      </c>
      <c r="C27" s="21">
        <v>9</v>
      </c>
      <c r="D27" s="21">
        <v>14.1</v>
      </c>
      <c r="E27" s="25">
        <v>13.2</v>
      </c>
      <c r="F27" s="25">
        <f t="shared" si="1"/>
        <v>13.649999999999999</v>
      </c>
      <c r="G27" s="25">
        <v>13.7</v>
      </c>
      <c r="H27" s="25">
        <f t="shared" si="5"/>
        <v>2485.7819999999997</v>
      </c>
      <c r="I27" s="25"/>
      <c r="J27" s="37">
        <v>1440</v>
      </c>
      <c r="K27" s="25">
        <f>$B$37*$B$36*$B$38*(G27-G26)</f>
        <v>-496.88683379999986</v>
      </c>
      <c r="L27" s="34">
        <f>K27/J27</f>
        <v>-0.34506030124999992</v>
      </c>
      <c r="M27" s="21">
        <v>55</v>
      </c>
      <c r="N27" s="21">
        <v>43</v>
      </c>
      <c r="O27" s="21">
        <v>49.2</v>
      </c>
      <c r="P27" s="25">
        <v>52.8</v>
      </c>
      <c r="Q27" s="25">
        <f t="shared" si="0"/>
        <v>51</v>
      </c>
      <c r="R27" s="27">
        <v>2400</v>
      </c>
      <c r="S27" s="27">
        <v>1148</v>
      </c>
      <c r="T27" s="50"/>
    </row>
    <row r="28" spans="1:20" x14ac:dyDescent="0.45">
      <c r="A28" s="55">
        <v>44623.814814814818</v>
      </c>
      <c r="B28" s="21">
        <v>5.8</v>
      </c>
      <c r="C28" s="21">
        <v>8.8000000000000007</v>
      </c>
      <c r="D28" s="21">
        <v>14</v>
      </c>
      <c r="E28" s="25">
        <v>13.2</v>
      </c>
      <c r="F28" s="25">
        <f t="shared" si="1"/>
        <v>13.6</v>
      </c>
      <c r="G28" s="25">
        <v>13.6</v>
      </c>
      <c r="H28" s="25">
        <f t="shared" si="5"/>
        <v>2485.7820000000002</v>
      </c>
      <c r="I28" s="25"/>
      <c r="J28" s="37">
        <v>2020</v>
      </c>
      <c r="K28" s="25">
        <f>$B$37*$B$36*$B$38*(G28-G27)</f>
        <v>-11.830638899999956</v>
      </c>
      <c r="L28" s="34">
        <f>K28/J28</f>
        <v>-5.8567519306930473E-3</v>
      </c>
      <c r="M28" s="21">
        <v>56</v>
      </c>
      <c r="N28" s="21">
        <v>46</v>
      </c>
      <c r="O28" s="21">
        <v>49.7</v>
      </c>
      <c r="P28" s="25">
        <v>53.3</v>
      </c>
      <c r="Q28" s="25">
        <f t="shared" si="0"/>
        <v>51.5</v>
      </c>
      <c r="R28" s="27">
        <v>1817</v>
      </c>
      <c r="S28" s="27">
        <v>472</v>
      </c>
      <c r="T28" s="50"/>
    </row>
    <row r="29" spans="1:20" ht="14.65" thickBot="1" x14ac:dyDescent="0.5">
      <c r="A29" s="57">
        <v>44623.854166666664</v>
      </c>
      <c r="B29" s="49">
        <v>5.5</v>
      </c>
      <c r="C29" s="49"/>
      <c r="D29" s="49">
        <v>9.1</v>
      </c>
      <c r="E29" s="49">
        <v>9.6999999999999993</v>
      </c>
      <c r="F29" s="49">
        <f>AVERAGE(D29,E29)</f>
        <v>9.3999999999999986</v>
      </c>
      <c r="G29" s="49">
        <v>9.4</v>
      </c>
      <c r="H29" s="49">
        <f t="shared" si="5"/>
        <v>1242.8910000000001</v>
      </c>
      <c r="I29" s="22"/>
      <c r="J29" s="22"/>
      <c r="K29" s="22"/>
      <c r="L29" s="22"/>
      <c r="M29" s="22"/>
      <c r="N29" s="22"/>
      <c r="O29" s="22">
        <v>56.4</v>
      </c>
      <c r="P29" s="22">
        <v>54</v>
      </c>
      <c r="Q29" s="22">
        <f t="shared" si="0"/>
        <v>55.2</v>
      </c>
      <c r="R29" s="14">
        <v>1756</v>
      </c>
      <c r="S29" s="14">
        <v>399</v>
      </c>
      <c r="T29" s="50"/>
    </row>
    <row r="30" spans="1:20" ht="14.65" thickTop="1" x14ac:dyDescent="0.4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20" x14ac:dyDescent="0.4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1:20" x14ac:dyDescent="0.4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ht="15.75" x14ac:dyDescent="0.55000000000000004">
      <c r="A33" s="32" t="s">
        <v>48</v>
      </c>
      <c r="B33" s="32">
        <v>318.69</v>
      </c>
      <c r="C33" s="32" t="s">
        <v>49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ht="15.75" x14ac:dyDescent="0.45">
      <c r="A34" s="31" t="s">
        <v>51</v>
      </c>
      <c r="B34" s="31">
        <v>10000</v>
      </c>
      <c r="C34" s="31" t="s">
        <v>53</v>
      </c>
      <c r="D34" s="31" t="s">
        <v>55</v>
      </c>
      <c r="E34" s="31"/>
      <c r="F34" s="31"/>
      <c r="G34" s="31"/>
      <c r="H34" s="36"/>
      <c r="I34" s="31"/>
      <c r="J34" s="31"/>
      <c r="K34" s="31"/>
      <c r="L34" s="31"/>
      <c r="M34" s="31"/>
      <c r="N34" s="31"/>
      <c r="O34" s="31"/>
      <c r="P34" s="31"/>
    </row>
    <row r="35" spans="1:16" ht="15.75" x14ac:dyDescent="0.45">
      <c r="A35" s="31" t="s">
        <v>52</v>
      </c>
      <c r="B35" s="31">
        <v>3000</v>
      </c>
      <c r="C35" s="31" t="s">
        <v>53</v>
      </c>
      <c r="D35" s="31" t="s">
        <v>54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ht="15.75" x14ac:dyDescent="0.45">
      <c r="A36" s="31" t="s">
        <v>57</v>
      </c>
      <c r="B36" s="31">
        <v>96.49</v>
      </c>
      <c r="C36" s="31" t="s">
        <v>59</v>
      </c>
      <c r="D36" s="31"/>
      <c r="E36" s="31"/>
      <c r="F36" s="31"/>
      <c r="G36" s="31"/>
      <c r="H36" s="31"/>
      <c r="I36" s="33"/>
      <c r="J36" s="33"/>
      <c r="K36" s="31"/>
      <c r="L36" s="31"/>
      <c r="M36" s="31"/>
      <c r="N36" s="31"/>
      <c r="O36" s="31"/>
      <c r="P36" s="31"/>
    </row>
    <row r="37" spans="1:16" ht="15.75" x14ac:dyDescent="0.45">
      <c r="A37" s="38" t="s">
        <v>58</v>
      </c>
      <c r="B37" s="31">
        <v>1.22</v>
      </c>
      <c r="C37" s="31" t="s">
        <v>60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1:16" ht="15.75" x14ac:dyDescent="0.45">
      <c r="A38" s="31" t="s">
        <v>61</v>
      </c>
      <c r="B38" s="31">
        <v>1.0049999999999999</v>
      </c>
      <c r="C38" s="31" t="s">
        <v>62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16" x14ac:dyDescent="0.45">
      <c r="I39" s="21"/>
      <c r="J39" s="2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DATE</vt:lpstr>
      <vt:lpstr>DATI AGGREGATI</vt:lpstr>
      <vt:lpstr>per screeen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Luca Cinti</cp:lastModifiedBy>
  <dcterms:created xsi:type="dcterms:W3CDTF">2021-12-30T22:45:26Z</dcterms:created>
  <dcterms:modified xsi:type="dcterms:W3CDTF">2022-06-26T01:04:15Z</dcterms:modified>
</cp:coreProperties>
</file>